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5 ADMIN ATTENDANCE " sheetId="1" r:id="rId4"/>
    <sheet state="visible" name="Sales Remit 2025" sheetId="2" r:id="rId5"/>
    <sheet state="visible" name="LATE REMIT SUM 2025" sheetId="3" r:id="rId6"/>
    <sheet state="visible" name="  Incentive _ Raffle 2025" sheetId="4" r:id="rId7"/>
    <sheet state="visible" name="Closing Report 2025" sheetId="5" r:id="rId8"/>
    <sheet state="visible" name="LATE REMIT SUM" sheetId="6" r:id="rId9"/>
    <sheet state="visible" name="Sales Remit 2024" sheetId="7" r:id="rId10"/>
    <sheet state="visible" name=" Incentive _ Raffle 2024" sheetId="8" r:id="rId11"/>
    <sheet state="visible" name=" RIDERS REQUEST WEEKLY 2025" sheetId="9" r:id="rId12"/>
    <sheet state="visible" name=" RIDERS REQUEST DAILY 2025" sheetId="10" r:id="rId13"/>
    <sheet state="visible" name=" RIDERS REQUEST DAILY" sheetId="11" r:id="rId14"/>
    <sheet state="visible" name="RIDERS REQUEST WEEKLY" sheetId="12" r:id="rId15"/>
    <sheet state="visible" name="Incentive _ Raffle 2024" sheetId="13" r:id="rId16"/>
    <sheet state="visible" name="Closing Report 2024" sheetId="14" r:id="rId17"/>
    <sheet state="visible" name="LateRemit" sheetId="15" r:id="rId18"/>
    <sheet state="visible" name="RIDERS INFO" sheetId="16" r:id="rId19"/>
    <sheet state="visible" name="TOTAL" sheetId="17" r:id="rId20"/>
    <sheet state="visible" name="UNDECLARED BOOKINGS" sheetId="18" r:id="rId21"/>
    <sheet state="visible" name="RIDER ATTENDANCE" sheetId="19" r:id="rId22"/>
    <sheet state="visible" name="INSURANCE " sheetId="20" r:id="rId23"/>
    <sheet state="visible" name="Sales remit 2023" sheetId="21" r:id="rId24"/>
    <sheet state="visible" name="PER MONTH RIDER DELIVERY" sheetId="22" r:id="rId25"/>
    <sheet state="visible" name="DECEMBER AUDIT" sheetId="23" r:id="rId26"/>
    <sheet state="visible" name="OCTOBER AUDIT" sheetId="24" r:id="rId27"/>
    <sheet state="visible" name="NOVEMBER AUDIT" sheetId="25" r:id="rId28"/>
    <sheet state="visible" name="Lyn" sheetId="26" r:id="rId29"/>
    <sheet state="visible" name="ADMIN DEDUCTION" sheetId="27" r:id="rId30"/>
    <sheet state="visible" name="2024 ADMIN ATTENDANCE " sheetId="28" r:id="rId31"/>
    <sheet state="visible" name="Payroll" sheetId="29" r:id="rId32"/>
    <sheet state="visible" name="Marketing" sheetId="30" r:id="rId33"/>
  </sheets>
  <definedNames>
    <definedName hidden="1" localSheetId="20" name="Z_D43EE22C_1402_48F6_8365_96CCE21946AA_.wvu.FilterData">'Sales remit 2023'!$B$3:$H$12</definedName>
  </definedNames>
  <calcPr/>
  <customWorkbookViews>
    <customWorkbookView activeSheetId="0" maximized="1" windowHeight="0" windowWidth="0" guid="{D43EE22C-1402-48F6-8365-96CCE21946A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6026746259032 / 57 / Mar 15
	-Zarah Caparro
----
261643271762 / 148 / Feb 27
	-Zarah Caparro
----
9014375034194 / 151 / Jan 6
	-Zarah Caparro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9">
      <text>
        <t xml:space="preserve">3029789986527 / 389 / Jun 18
	-Zarah Caparro</t>
      </text>
    </comment>
    <comment authorId="0" ref="K848">
      <text>
        <t xml:space="preserve">7029787525188 / 105  / Jun 18
	-Zarah Caparro</t>
      </text>
    </comment>
    <comment authorId="0" ref="K869">
      <text>
        <t xml:space="preserve">5029796931885 / 459 / Jun 18
2 cut off
	-Zarah Caparro</t>
      </text>
    </comment>
    <comment authorId="0" ref="K833">
      <text>
        <t xml:space="preserve">5029796931885 / 459 / Jun 18 
2 cut off
	-Zarah Caparro</t>
      </text>
    </comment>
    <comment authorId="0" ref="K847">
      <text>
        <t xml:space="preserve">7029855922022 / Jun 20 / 228
	-Zarah Caparro</t>
      </text>
    </comment>
    <comment authorId="0" ref="K871">
      <text>
        <t xml:space="preserve">3029782639586 / Jun 17 / 82
	-Zarah Caparro</t>
      </text>
    </comment>
    <comment authorId="0" ref="K846">
      <text>
        <t xml:space="preserve">4029782211617 / Jun 17 / 457
	-Zarah Caparro</t>
      </text>
    </comment>
    <comment authorId="0" ref="K852">
      <text>
        <t xml:space="preserve">4029776898258 / 308 / Jun 17
	-Zarah Caparro</t>
      </text>
    </comment>
    <comment authorId="0" ref="K865">
      <text>
        <t xml:space="preserve">5029776307458 / 350 / Jun 17
	-Zarah Caparro</t>
      </text>
    </comment>
    <comment authorId="0" ref="K864">
      <text>
        <t xml:space="preserve">6029763536129 / 234 / Jun 17
	-Zarah Caparro</t>
      </text>
    </comment>
    <comment authorId="0" ref="K855">
      <text>
        <t xml:space="preserve">5029857734083 / Jun 20 / 369
	-Zarah Caparro</t>
      </text>
    </comment>
    <comment authorId="0" ref="K875">
      <text>
        <t xml:space="preserve">6029859326413 / 123 / Jun 20
	-Zarah Caparro</t>
      </text>
    </comment>
    <comment authorId="0" ref="K861">
      <text>
        <t xml:space="preserve">7029865451348 / Jun 20 / 292
	-Zarah Caparro</t>
      </text>
    </comment>
    <comment authorId="0" ref="K831">
      <text>
        <t xml:space="preserve">7029873403028 / 557 / Jun 20 
2 cut off
	-Zarah Caparro</t>
      </text>
    </comment>
    <comment authorId="0" ref="K867">
      <text>
        <t xml:space="preserve">7029873403028 / 557 / Jun 20 
2 cut off
	-Zarah Caparro</t>
      </text>
    </comment>
    <comment authorId="0" ref="K866">
      <text>
        <t xml:space="preserve">9029896896641 / 185 / Jun 21
	-Zarah Caparro</t>
      </text>
    </comment>
    <comment authorId="0" ref="K912">
      <text>
        <t xml:space="preserve">8029982343742 / 304 / Jun 24
	-Zarah Caparro</t>
      </text>
    </comment>
    <comment authorId="0" ref="K896">
      <text>
        <t xml:space="preserve">3029983652478 / 482 / Jun 24
	-Zarah Caparro</t>
      </text>
    </comment>
    <comment authorId="0" ref="K890">
      <text>
        <t xml:space="preserve">1029993769030 / 614 / Jun 24
	-Zarah Caparro</t>
      </text>
    </comment>
    <comment authorId="0" ref="K906">
      <text>
        <t xml:space="preserve">6029901771963 / 54.12 / Jun 21
	-Zarah Caparro</t>
      </text>
    </comment>
    <comment authorId="0" ref="K898">
      <text>
        <t xml:space="preserve">29905327933 / 555.20 / Jun 21
	-Zarah Caparro</t>
      </text>
    </comment>
    <comment authorId="0" ref="K900">
      <text>
        <t xml:space="preserve">6029921024128 / 407 / Jun 22
	-Zarah Caparro</t>
      </text>
    </comment>
    <comment authorId="0" ref="K892">
      <text>
        <t xml:space="preserve">1029947539822 / Jun 23 / 317.28
	-Zarah Caparro</t>
      </text>
    </comment>
    <comment authorId="0" ref="K901">
      <text>
        <t xml:space="preserve">5029959411601 / Jum. 23 / 230
	-Zarah Caparro</t>
      </text>
    </comment>
    <comment authorId="0" ref="K888">
      <text>
        <t xml:space="preserve">4029965309318 / 286 / Jun 23
	-Zarah Caparro</t>
      </text>
    </comment>
    <comment authorId="0" ref="K886">
      <text>
        <t xml:space="preserve">3029907168465 / 740 / Jun 21
	-Zarah Caparro</t>
      </text>
    </comment>
    <comment authorId="0" ref="K891">
      <text>
        <t xml:space="preserve">5029996902385 / 275.11 / JUn 24
	-Zarah Caparro</t>
      </text>
    </comment>
    <comment authorId="0" ref="K882">
      <text>
        <t xml:space="preserve">4029997246351 / Jun 24 / 425
	-Zarah Caparro</t>
      </text>
    </comment>
    <comment authorId="0" ref="K889">
      <text>
        <t xml:space="preserve">9029997616238 / 450 / Jun 24
	-Zarah Caparro</t>
      </text>
    </comment>
    <comment authorId="0" ref="K908">
      <text>
        <t xml:space="preserve">30008839277 / 145 / Jun 25
	-Zarah Caparro</t>
      </text>
    </comment>
    <comment authorId="0" ref="K884">
      <text>
        <t xml:space="preserve">7030010519297 / Jun 25 / 285
	-Zarah Caparro</t>
      </text>
    </comment>
    <comment authorId="0" ref="K911">
      <text>
        <t xml:space="preserve">6030020467119 / 124 / Jun 25
	-Zarah Caparro</t>
      </text>
    </comment>
    <comment authorId="0" ref="K907">
      <text>
        <t xml:space="preserve">3030027220484 / 108 / Jun 25
	-Zarah Caparro</t>
      </text>
    </comment>
    <comment authorId="0" ref="K885">
      <text>
        <t xml:space="preserve">9030040550472 / 170 / Jun 26
	-Zarah Caparro</t>
      </text>
    </comment>
    <comment authorId="0" ref="K856">
      <text>
        <t xml:space="preserve">1029749845055 / 347 / Jun 16
	-Zarah Caparro</t>
      </text>
    </comment>
    <comment authorId="0" ref="K893">
      <text>
        <t xml:space="preserve">6030042792059 / 212 / Jun 26
	-Zarah Caparro</t>
      </text>
    </comment>
    <comment authorId="0" ref="K883">
      <text>
        <t xml:space="preserve">7030043112107 / 154 / Jun. 26
	-Zarah Caparro</t>
      </text>
    </comment>
    <comment authorId="0" ref="K905">
      <text>
        <t xml:space="preserve">5030045011299 / 299 / Jun 26
	-Zarah Caparro</t>
      </text>
    </comment>
    <comment authorId="0" ref="K903">
      <text>
        <t xml:space="preserve">7030052514322 / Jun 26 / 310
	-Zarah Caparro</t>
      </text>
    </comment>
    <comment authorId="0" ref="K897">
      <text>
        <t xml:space="preserve">7030072005323 / 97 / Jun 27
	-Zarah Caparro</t>
      </text>
    </comment>
    <comment authorId="0" ref="K937">
      <text>
        <t xml:space="preserve">5030126088196 / Jun 28 / 551
	-Zarah Caparro</t>
      </text>
    </comment>
    <comment authorId="0" ref="K922">
      <text>
        <t xml:space="preserve">3030128248499 / 545 / Jun 28
	-Zarah Caparro</t>
      </text>
    </comment>
    <comment authorId="0" ref="K928">
      <text>
        <t xml:space="preserve">7030129597131 / June 28 / 238.32
	-Zarah Caparro</t>
      </text>
    </comment>
    <comment authorId="0" ref="K925">
      <text>
        <t xml:space="preserve">9030145303408 / 265 / Jun 29
	-Zarah Caparro</t>
      </text>
    </comment>
    <comment authorId="0" ref="K934">
      <text>
        <t xml:space="preserve">30145808314 / 574.47 / Jun 29
	-Zarah Caparro</t>
      </text>
    </comment>
    <comment authorId="0" ref="K933">
      <text>
        <t xml:space="preserve">7030150889947 / 139 / Jun 29
	-Zarah Caparro</t>
      </text>
    </comment>
    <comment authorId="0" ref="K942">
      <text>
        <t xml:space="preserve">6030155819651 / 65 / Jun 29
	-Zarah Caparro</t>
      </text>
    </comment>
    <comment authorId="0" ref="K724">
      <text>
        <t xml:space="preserve">2030180090781 / 215 / Jun 30
	-Zarah Caparro</t>
      </text>
    </comment>
    <comment authorId="0" ref="K924">
      <text>
        <t xml:space="preserve">4030185444183  / 316.14 / Jun 30
	-Zarah Caparro</t>
      </text>
    </comment>
    <comment authorId="0" ref="K779">
      <text>
        <t xml:space="preserve">6029331081670 / 231 / Jun 4
	-Zarah Caparro</t>
      </text>
    </comment>
    <comment authorId="0" ref="K774">
      <text>
        <t xml:space="preserve">4029331183406 / 458 / Jun 4
	-Zarah Caparro</t>
      </text>
    </comment>
    <comment authorId="0" ref="K795">
      <text>
        <t xml:space="preserve">7029338265986 / 114 / Jun 4 
2 cut off
	-Zarah Caparro</t>
      </text>
    </comment>
    <comment authorId="0" ref="K759">
      <text>
        <t xml:space="preserve">7029338265986 / 114 / Jun 4 
2 cut off
	-Zarah Caparro</t>
      </text>
    </comment>
    <comment authorId="0" ref="K775">
      <text>
        <t xml:space="preserve">7029343770070 / Jun 4 / 110
	-Zarah Caparro</t>
      </text>
    </comment>
    <comment authorId="0" ref="K789">
      <text>
        <t xml:space="preserve">7029434057565 / 166 / Jun 7
	-Zarah Caparro</t>
      </text>
    </comment>
    <comment authorId="0" ref="K820">
      <text>
        <t xml:space="preserve">1029449237199 / Jun 7 / 506
	-Zarah Caparro</t>
      </text>
    </comment>
    <comment authorId="0" ref="K826">
      <text>
        <t xml:space="preserve">29449942543 / 262 / Jun 7
	-Zarah Caparro</t>
      </text>
    </comment>
    <comment authorId="0" ref="K814">
      <text>
        <t xml:space="preserve">3029454087304 / 726 / Jun 7
	-Zarah Caparro</t>
      </text>
    </comment>
    <comment authorId="0" ref="K834">
      <text>
        <t xml:space="preserve">6029455860791 / 94 / June 7
	-Zarah Caparro</t>
      </text>
    </comment>
    <comment authorId="0" ref="K829">
      <text>
        <t xml:space="preserve">5029460362250 / 413 / Jun 8
	-Zarah Caparro</t>
      </text>
    </comment>
    <comment authorId="0" ref="K828">
      <text>
        <t xml:space="preserve">30294632323349 / 316 / June 8
	-Zarah Caparro</t>
      </text>
    </comment>
    <comment authorId="0" ref="K840">
      <text>
        <t xml:space="preserve">8029497902047 / June 9 / 523
	-Zarah Caparro</t>
      </text>
    </comment>
    <comment authorId="0" ref="K817">
      <text>
        <t xml:space="preserve">9029503386259 / June 9 / 290
	-Zarah Caparro</t>
      </text>
    </comment>
    <comment authorId="0" ref="K815">
      <text>
        <t xml:space="preserve">6029516707561 / 171 / June 9
	-Zarah Caparro</t>
      </text>
    </comment>
    <comment authorId="0" ref="K821">
      <text>
        <t xml:space="preserve">5029524922249 / 98 / June 10
	-Zarah Caparro</t>
      </text>
    </comment>
    <comment authorId="0" ref="K816">
      <text>
        <t xml:space="preserve">4029536136883 / 330 / June 10
	-Zarah Caparro</t>
      </text>
    </comment>
    <comment authorId="0" ref="K812">
      <text>
        <t xml:space="preserve">7029545021810 / June 10 / 234
	-Zarah Caparro</t>
      </text>
    </comment>
    <comment authorId="0" ref="K810">
      <text>
        <t xml:space="preserve">4029546259551 / June 10 / 467
	-Zarah Caparro</t>
      </text>
    </comment>
    <comment authorId="0" ref="K818">
      <text>
        <t xml:space="preserve">1029548050360 / 617.67 / June 10
	-Zarah Caparro
kulang sa breakdown
	-Zarah Caparro</t>
      </text>
    </comment>
    <comment authorId="0" ref="K836">
      <text>
        <t xml:space="preserve">0029548542740 / June 10 / 282.16
	-Zarah Caparro</t>
      </text>
    </comment>
    <comment authorId="0" ref="K823">
      <text>
        <t xml:space="preserve">3029558578699 / 519 / June 11
	-Zarah Caparro</t>
      </text>
    </comment>
    <comment authorId="0" ref="K835">
      <text>
        <t xml:space="preserve">3029559045382 / 132 / Jun 11
	-Zarah Caparro</t>
      </text>
    </comment>
    <comment authorId="0" ref="K803">
      <text>
        <t xml:space="preserve">60295728665509 / 477 / June 11
2 cut off
	-Zarah Caparro</t>
      </text>
    </comment>
    <comment authorId="0" ref="K767">
      <text>
        <t xml:space="preserve">60295728665509 / 477 / June 11
2 cut off
	-Zarah Caparro</t>
      </text>
    </comment>
    <comment authorId="0" ref="K793">
      <text>
        <t xml:space="preserve">5029246305965 / 307 / June 1
	-Zarah Caparro</t>
      </text>
    </comment>
    <comment authorId="0" ref="K784">
      <text>
        <t xml:space="preserve">1029246240147 / 446.48 / June 1
	-Zarah Caparro</t>
      </text>
    </comment>
    <comment authorId="0" ref="K792">
      <text>
        <t xml:space="preserve">6029235960375 / June 1 / 202
	-Zarah Caparro</t>
      </text>
    </comment>
    <comment authorId="0" ref="K790">
      <text>
        <t xml:space="preserve">29223717644 / May 31 / 510
	-Zarah Caparro</t>
      </text>
    </comment>
    <comment authorId="0" ref="K778">
      <text>
        <t xml:space="preserve">3029223655363 / May 31 / 866
	-Zarah Caparro</t>
      </text>
    </comment>
    <comment authorId="0" ref="K781">
      <text>
        <t xml:space="preserve">9029219809581 / 397 / May 31
	-Zarah Caparro</t>
      </text>
    </comment>
    <comment authorId="0" ref="K761">
      <text>
        <t xml:space="preserve">5029213064991 / May 31 / 302
	-Zarah Caparro</t>
      </text>
    </comment>
    <comment authorId="0" ref="K764">
      <text>
        <t xml:space="preserve">29108480138 / May 28 / 100.59
	-Zarah Caparro</t>
      </text>
    </comment>
    <comment authorId="0" ref="K751">
      <text>
        <t xml:space="preserve">3029102381291 / 670 / May 27
	-Zarah Caparro</t>
      </text>
    </comment>
    <comment authorId="0" ref="K739">
      <text>
        <t xml:space="preserve">7029099672515 / 295 / May 27
	-Zarah Caparro</t>
      </text>
    </comment>
    <comment authorId="0" ref="K740">
      <text>
        <t xml:space="preserve">7029098474430 / May 27 / 312.40
	-Zarah Caparro</t>
      </text>
    </comment>
    <comment authorId="0" ref="K763">
      <text>
        <t xml:space="preserve">3029095895955 / May 27 / 106
	-Zarah Caparro</t>
      </text>
    </comment>
    <comment authorId="0" ref="K738">
      <text>
        <t xml:space="preserve">4029094664540 / 533 / May 27
	-Zarah Caparro</t>
      </text>
    </comment>
    <comment authorId="0" ref="K723">
      <text>
        <t xml:space="preserve">7029088463546 / 174 / May 27
	-Zarah Caparro</t>
      </text>
    </comment>
    <comment authorId="0" ref="K613">
      <text>
        <t xml:space="preserve">5028127972653 /319 / Apr 26
	-Zarah Caparro</t>
      </text>
    </comment>
    <comment authorId="0" ref="K617">
      <text>
        <t xml:space="preserve">KULANG BREAKDOWN / LATE REMIT
	-Zarah Caparro</t>
      </text>
    </comment>
    <comment authorId="0" ref="K614">
      <text>
        <t xml:space="preserve">KULANG BREAKDOWN / LATE REMIT
	-Zarah Caparro</t>
      </text>
    </comment>
    <comment authorId="0" ref="K598">
      <text>
        <t xml:space="preserve">3028125830386 / 857 / Apr 27
	-Zarah Caparro</t>
      </text>
    </comment>
    <comment authorId="0" ref="K579">
      <text>
        <t xml:space="preserve">7028051926687 / 240 / Apr 24
	-Zarah Caparro</t>
      </text>
    </comment>
    <comment authorId="0" ref="K542">
      <text>
        <t xml:space="preserve">3028044466290 / 101 / Apr 24
	-Zarah Caparro</t>
      </text>
    </comment>
    <comment authorId="0" ref="K561">
      <text>
        <t xml:space="preserve">9028019692276 / 225 / Apr 23
	-Zarah Caparro</t>
      </text>
    </comment>
    <comment authorId="0" ref="K569">
      <text>
        <t xml:space="preserve">5028011241188 / 509 / Apr 22
	-Zarah Caparro</t>
      </text>
    </comment>
    <comment authorId="0" ref="K560">
      <text>
        <t xml:space="preserve">7028008877128 / Apr 22 / 74.25
	-Zarah Caparro</t>
      </text>
    </comment>
    <comment authorId="0" ref="K584">
      <text>
        <t xml:space="preserve">28008764271 / Apr 22 / 274.32
	-Zarah Caparro</t>
      </text>
    </comment>
    <comment authorId="0" ref="K558">
      <text>
        <t xml:space="preserve">4028002508345 / 344 / Apr 22
	-Zarah Caparro</t>
      </text>
    </comment>
    <comment authorId="0" ref="K573">
      <text>
        <t xml:space="preserve">7028001236852 / 101.42 / Apr 22
	-Zarah Caparro</t>
      </text>
    </comment>
    <comment authorId="0" ref="K571">
      <text>
        <t xml:space="preserve">3028000012057 / Apr 22 / 351
	-Zarah Caparro</t>
      </text>
    </comment>
    <comment authorId="0" ref="K564">
      <text>
        <t xml:space="preserve">4027991518571 / 484 / Apr 22
	-Zarah Caparro</t>
      </text>
    </comment>
    <comment authorId="0" ref="K559">
      <text>
        <t xml:space="preserve">7027986899805 / 141 / Apr 22
	-Zarah Caparro</t>
      </text>
    </comment>
    <comment authorId="0" ref="K618">
      <text>
        <t xml:space="preserve">6028177263941 / 417 / Apr 28
	-Zarah Caparro</t>
      </text>
    </comment>
    <comment authorId="0" ref="K600">
      <text>
        <t xml:space="preserve">4028205881348  / Apr 29 / 215
	-Zarah Caparro</t>
      </text>
    </comment>
    <comment authorId="0" ref="K605">
      <text>
        <t xml:space="preserve">5028209500048 / 572 / Apr 29
	-Zarah Caparro</t>
      </text>
    </comment>
    <comment authorId="0" ref="K619">
      <text>
        <t xml:space="preserve">3028212004898 / 278 / Apr 29
	-Zarah Caparro</t>
      </text>
    </comment>
    <comment authorId="0" ref="K596">
      <text>
        <t xml:space="preserve">7028212344757 / 289 / Apr 29
	-Zarah Caparro</t>
      </text>
    </comment>
    <comment authorId="0" ref="K604">
      <text>
        <t xml:space="preserve">1028212688472 / 380 / Apr 29
	-Zarah Caparro</t>
      </text>
    </comment>
    <comment authorId="0" ref="K566">
      <text>
        <t xml:space="preserve">1027970215093 / 561 / Apr 21
	-Zarah Caparro</t>
      </text>
    </comment>
    <comment authorId="0" ref="K568">
      <text>
        <t xml:space="preserve">1027956435743 / 554 / Apr 21
	-Zarah Caparro</t>
      </text>
    </comment>
    <comment authorId="0" ref="K543">
      <text>
        <t xml:space="preserve">7027947352285 / 285 / Apr 20
	-Zarah Caparro</t>
      </text>
    </comment>
    <comment authorId="0" ref="K576">
      <text>
        <t xml:space="preserve">6027946735272 / Apr 20 / 399
	-Zarah Caparro</t>
      </text>
    </comment>
    <comment authorId="0" ref="K582">
      <text>
        <t xml:space="preserve">6027941589561 / 76.35 / Apr 20
	-Zarah Caparro</t>
      </text>
    </comment>
    <comment authorId="0" ref="K545">
      <text>
        <t xml:space="preserve">5027941373131/ 146 / Apr 20 
2 cut off
	-Zarah Caparro</t>
      </text>
    </comment>
    <comment authorId="0" ref="K581">
      <text>
        <t xml:space="preserve">5027941373131/ 146 / Apr 20 
2 cut off
	-Zarah Caparro</t>
      </text>
    </comment>
    <comment authorId="0" ref="K562">
      <text>
        <t xml:space="preserve">3027922618989 / Apr 19 / 935
	-Zarah Caparro</t>
      </text>
    </comment>
    <comment authorId="0" ref="K563">
      <text>
        <t xml:space="preserve">6027919517390 / 401.40 / Apr 19
	-Zarah Caparro</t>
      </text>
    </comment>
    <comment authorId="0" ref="K577">
      <text>
        <t xml:space="preserve">5027918642528  / 387 / Apr 19
	-Zarah Caparro</t>
      </text>
    </comment>
    <comment authorId="0" ref="K607">
      <text>
        <t xml:space="preserve">3028212870724 / 309 / Apr 29
	-Zarah Caparro</t>
      </text>
    </comment>
    <comment authorId="0" ref="K615">
      <text>
        <t xml:space="preserve">7028214505354 / 315 / Apr 29
	-Zarah Caparro</t>
      </text>
    </comment>
    <comment authorId="0" ref="K594">
      <text>
        <t xml:space="preserve">4028215175042 / Apr 29 / 395
	-Zarah Caparro</t>
      </text>
    </comment>
    <comment authorId="0" ref="K620">
      <text>
        <t xml:space="preserve">28215496084 / 239 / Apr 29
	-Zarah Caparro</t>
      </text>
    </comment>
    <comment authorId="0" ref="K609">
      <text>
        <t xml:space="preserve">7028217125293 / 48.11 / Apr 29
	-Zarah Caparro</t>
      </text>
    </comment>
    <comment authorId="0" ref="K597">
      <text>
        <t xml:space="preserve">9029223197611 / 29 / Apr 30
	-Zarah Caparro</t>
      </text>
    </comment>
    <comment authorId="0" ref="K595">
      <text>
        <t xml:space="preserve">702822646468318 / 151 / Apr 30
	-Zarah Caparro</t>
      </text>
    </comment>
    <comment authorId="0" ref="K603">
      <text>
        <t xml:space="preserve">5028226689990 / Apr 30 / 179
	-Zarah Caparro</t>
      </text>
    </comment>
    <comment authorId="0" ref="K565">
      <text>
        <t xml:space="preserve">9027918342290 / 346 / Apr 19
	-Zarah Caparro</t>
      </text>
    </comment>
    <comment authorId="0" ref="K574">
      <text>
        <t xml:space="preserve">5027918012861 / 506.30 / Apr 19
	-Zarah Caparro</t>
      </text>
    </comment>
    <comment authorId="0" ref="K539">
      <text>
        <t xml:space="preserve">2027913236908 / 225 / Apr 19
	-Zarah Caparro</t>
      </text>
    </comment>
    <comment authorId="0" ref="K533">
      <text>
        <t xml:space="preserve">5027812490019 / 444 / Apr 15 
kulang ng remit
	-Zarah Caparro</t>
      </text>
    </comment>
    <comment authorId="0" ref="K524">
      <text>
        <t xml:space="preserve">7027810714312 / 382.40 / Apr 15
	-Zarah Caparro</t>
      </text>
    </comment>
    <comment authorId="0" ref="K548">
      <text>
        <t xml:space="preserve">27807496763 / 63.12 / Apr 15
	-Zarah Caparro</t>
      </text>
    </comment>
    <comment authorId="0" ref="K535">
      <text>
        <t xml:space="preserve">3027803614333 / Apr 15 / 417
	-Zarah Caparro</t>
      </text>
    </comment>
    <comment authorId="0" ref="K522">
      <text>
        <t xml:space="preserve">4027802622543 / 343 / Apr 15
	-Zarah Caparro</t>
      </text>
    </comment>
    <comment authorId="0" ref="K537">
      <text>
        <t xml:space="preserve">7027797961205 / 170 / Apr 15
	-Zarah Caparro</t>
      </text>
    </comment>
    <comment authorId="0" ref="K530">
      <text>
        <t xml:space="preserve">1027784934945 / 700 / Apr 15
	-Zarah Caparro</t>
      </text>
    </comment>
    <comment authorId="0" ref="K528">
      <text>
        <t xml:space="preserve">4027765898154 / 472 / Apr 14
	-Zarah Caparro</t>
      </text>
    </comment>
    <comment authorId="0" ref="K523">
      <text>
        <t xml:space="preserve">7027760203374 / 269 / Apr 14
	-Zarah Caparro</t>
      </text>
    </comment>
    <comment authorId="0" ref="K527">
      <text>
        <t xml:space="preserve">6027730825647 / 358 / Apr 13
	-Zarah Caparro</t>
      </text>
    </comment>
    <comment authorId="0" ref="K515">
      <text>
        <t xml:space="preserve">KULANG BREAKDOWN / LATE REMIT
	-Zarah Caparro</t>
      </text>
    </comment>
    <comment authorId="0" ref="K504">
      <text>
        <t xml:space="preserve">KULANG BREAKDOWN / LATE REMIT
	-Zarah Caparro
5027767321531 / 261 / APr 14
	-Zarah Caparro</t>
      </text>
    </comment>
    <comment authorId="0" ref="K502">
      <text>
        <t xml:space="preserve">KULANG BREAKDOWN / LATE REMIT
	-Zarah Caparro</t>
      </text>
    </comment>
    <comment authorId="0" ref="K487">
      <text>
        <t xml:space="preserve">7027582571825 / 391.40 / Apr 8
	-Zarah Caparro</t>
      </text>
    </comment>
    <comment authorId="0" ref="K503">
      <text>
        <t xml:space="preserve">9027581856300 / 75 / Apr 8
paano nakaremit eh kulang breakdown
	-Zarah Caparro</t>
      </text>
    </comment>
    <comment authorId="0" ref="K499">
      <text>
        <t xml:space="preserve">5027578880152 / 406 / Apr 8
	-Zarah Caparro</t>
      </text>
    </comment>
    <comment authorId="0" ref="K506">
      <text>
        <t xml:space="preserve">702577633719 / 112.20 / Apr 8
	-Zarah Caparro</t>
      </text>
    </comment>
    <comment authorId="0" ref="N405">
      <text>
        <t xml:space="preserve">Kulang
	-Zarah Caparro</t>
      </text>
    </comment>
    <comment authorId="0" ref="K365">
      <text>
        <t xml:space="preserve">2027576075201 / 818.69 / Apr 8 
8 cut off
	-Zarah Caparro</t>
      </text>
    </comment>
    <comment authorId="0" ref="K325">
      <text>
        <t xml:space="preserve">2027576075201 / 818.69 / Apr 8 
8 cut off
	-Zarah Caparro</t>
      </text>
    </comment>
    <comment authorId="0" ref="K285">
      <text>
        <t xml:space="preserve">2027576075201 / 818.69 / Apr 8 
8 cut off
	-Zarah Caparro</t>
      </text>
    </comment>
    <comment authorId="0" ref="K205">
      <text>
        <t xml:space="preserve">2027576075201 / 818.69 / Apr 8 
8 cut off
	-Zarah Caparro</t>
      </text>
    </comment>
    <comment authorId="0" ref="K85">
      <text>
        <t xml:space="preserve">2027576075201 / 818.69 / Apr 8 
8 cut off
	-Zarah Caparro</t>
      </text>
    </comment>
    <comment authorId="0" ref="K125">
      <text>
        <t xml:space="preserve">2027576075201 / 818.69 / Apr 8 
8 cut off
	-Zarah Caparro</t>
      </text>
    </comment>
    <comment authorId="0" ref="K45">
      <text>
        <t xml:space="preserve">2027576075201 / 818.69 / Apr 8 
8 cut off
	-Zarah Caparro</t>
      </text>
    </comment>
    <comment authorId="0" ref="K482">
      <text>
        <t xml:space="preserve">4027544180526 / 327 / Apr 7
	-Zarah Caparro</t>
      </text>
    </comment>
    <comment authorId="0" ref="K494">
      <text>
        <t xml:space="preserve">4027534754694 / 307 / Apr 7
	-Zarah Caparro</t>
      </text>
    </comment>
    <comment authorId="0" ref="K486">
      <text>
        <t xml:space="preserve">7027525157533 / 259 / Apr 7
	-Zarah Caparro</t>
      </text>
    </comment>
    <comment authorId="0" ref="K498">
      <text>
        <t xml:space="preserve">1027525047147 / 743 / Apr 7
	-Zarah Caparro</t>
      </text>
    </comment>
    <comment authorId="0" ref="K512">
      <text>
        <t xml:space="preserve">6027510922757 / 431 / Apr 6
	-Zarah Caparro</t>
      </text>
    </comment>
    <comment authorId="0" ref="K492">
      <text>
        <t xml:space="preserve">6027506146767 / Apr 6 / 315
	-Zarah Caparro</t>
      </text>
    </comment>
    <comment authorId="0" ref="K516">
      <text>
        <t xml:space="preserve">7027497570358 / 248 / Apr 6
	-Zarah Caparro</t>
      </text>
    </comment>
    <comment authorId="0" ref="K505">
      <text>
        <t xml:space="preserve">6027486065825 / 334.40 / April 5
	-Zarah Caparro</t>
      </text>
    </comment>
    <comment authorId="0" ref="K490">
      <text>
        <t xml:space="preserve">3027484595931 / 776 / Apr 5
	-Zarah Caparro</t>
      </text>
    </comment>
    <comment authorId="0" ref="K507">
      <text>
        <t xml:space="preserve">5027480997120 / 497 / April 5
	-Zarah Caparro</t>
      </text>
    </comment>
    <comment authorId="0" ref="K489">
      <text>
        <t xml:space="preserve">1027479504338 / 50 / April 5
	-Zarah Caparro</t>
      </text>
    </comment>
    <comment authorId="0" ref="K513">
      <text>
        <t xml:space="preserve">5027479375457 / 405 / April 5
	-Zarah Caparro</t>
      </text>
    </comment>
    <comment authorId="0" ref="K496">
      <text>
        <t xml:space="preserve">1027479325542 / Apr 5 / 626
	-Zarah Caparro</t>
      </text>
    </comment>
    <comment authorId="0" ref="K501">
      <text>
        <t xml:space="preserve">3027478727822 / 288 / April 5
Kulang 127
	-Zarah Caparro</t>
      </text>
    </comment>
    <comment authorId="0" ref="K495">
      <text>
        <t xml:space="preserve">9027478685464 / 253 / April 5
	-Zarah Caparro</t>
      </text>
    </comment>
    <comment authorId="0" ref="K448">
      <text>
        <t xml:space="preserve">9027407300885 / 85 / Apr 3
	-Zarah Caparro</t>
      </text>
    </comment>
    <comment authorId="0" ref="K464">
      <text>
        <t xml:space="preserve">5027388719104 / 587 / Apr 2 
2 cut off
	-Zarah Caparro</t>
      </text>
    </comment>
    <comment authorId="0" ref="K459">
      <text>
        <t xml:space="preserve">5027351026069 / 400 / Apr 1
	-Zarah Caparro</t>
      </text>
    </comment>
    <comment authorId="0" ref="K356">
      <text>
        <t xml:space="preserve">7027350713092 / 700 / April 1
2 cut off
	-Zarah Caparro</t>
      </text>
    </comment>
    <comment authorId="0" ref="K447">
      <text>
        <t xml:space="preserve">7027348087860 / 432.10 / Apr 1
	-Zarah Caparro</t>
      </text>
    </comment>
    <comment authorId="0" ref="K442">
      <text>
        <t xml:space="preserve">4027343744356 / Apr 1 / 453
	-Zarah Caparro</t>
      </text>
    </comment>
    <comment authorId="0" ref="K454">
      <text>
        <t xml:space="preserve">4027342587551 / Apr 1 / 291
	-Zarah Caparro</t>
      </text>
    </comment>
    <comment authorId="0" ref="K446">
      <text>
        <t xml:space="preserve">7027334236403 / April.1 / 279
	-Zarah Caparro</t>
      </text>
    </comment>
    <comment authorId="0" ref="N395">
      <text>
        <t xml:space="preserve">sobra ilalagay next cutoff
	-Zarah Caparro</t>
      </text>
    </comment>
    <comment authorId="0" ref="K382">
      <text>
        <t xml:space="preserve">KULANG BREAKDOWN / LATE REMIT
	-Zarah Caparro</t>
      </text>
    </comment>
    <comment authorId="0" ref="K453">
      <text>
        <t xml:space="preserve">KULANG BREAKDOWN / LATE REMIT
	-Zarah Caparro</t>
      </text>
    </comment>
    <comment authorId="0" ref="K457">
      <text>
        <t xml:space="preserve">KULANG BREAKDOWN / LATE REMIT
	-Zarah Caparro</t>
      </text>
    </comment>
    <comment authorId="0" ref="K462">
      <text>
        <t xml:space="preserve">KULANG BREAKDOWN / LATE REMIT
	-Zarah Caparro</t>
      </text>
    </comment>
    <comment authorId="0" ref="K463">
      <text>
        <t xml:space="preserve">KULANG BREAKDOWN / LATE REMIT
	-Zarah Caparro
9027394441651 / 160 / Apr 3
sobra ng 67
	-Zarah Caparro</t>
      </text>
    </comment>
    <comment authorId="0" ref="K469">
      <text>
        <t xml:space="preserve">KULANG BREAKDOWN / LATE REMIT
	-Zarah Caparro
2027429521695 / 19 / Apr 4
	-Zarah Caparro</t>
      </text>
    </comment>
    <comment authorId="0" ref="K475">
      <text>
        <t xml:space="preserve">KULANG BREAKDOWN / LATE REMIT
	-Zarah Caparro</t>
      </text>
    </comment>
    <comment authorId="0" ref="K476">
      <text>
        <t xml:space="preserve">KULANG BREAKDOWN / LATE REMIT
	-Zarah Caparro
7027371048374 / 340 / Apr 2
2 cut off
	-Zarah Caparro</t>
      </text>
    </comment>
    <comment authorId="0" ref="K452">
      <text>
        <t xml:space="preserve">6027301728663 / 256 / Mar 31
	-Zarah Caparro</t>
      </text>
    </comment>
    <comment authorId="0" ref="K466">
      <text>
        <t xml:space="preserve">7027300942351 / 266 / Mar 31
	-Zarah Caparro</t>
      </text>
    </comment>
    <comment authorId="0" ref="K473">
      <text>
        <t xml:space="preserve">5027294828512 / Mar 31 / 547
	-Zarah Caparro</t>
      </text>
    </comment>
    <comment authorId="0" ref="K421">
      <text>
        <t xml:space="preserve">3027281276460 / Mar 30 / 271
	-Zarah Caparro</t>
      </text>
    </comment>
    <comment authorId="0" ref="K456">
      <text>
        <t xml:space="preserve">1027277811980 / Mar 30 / 637.47
	-Zarah Caparro</t>
      </text>
    </comment>
    <comment authorId="0" ref="K458">
      <text>
        <t xml:space="preserve">1027271541344 / Mar 30 / 485.20
	-Zarah Caparro</t>
      </text>
    </comment>
    <comment authorId="0" ref="K472">
      <text>
        <t xml:space="preserve">6027248075161 / Mar 29 / 456
	-Zarah Caparro</t>
      </text>
    </comment>
    <comment authorId="0" ref="K467">
      <text>
        <t xml:space="preserve">5027241984714 / 248.10 / Mar 29
	-Zarah Caparro</t>
      </text>
    </comment>
    <comment authorId="0" ref="K449">
      <text>
        <t xml:space="preserve">1027238692539 / Mar 29 / 51.15
	-Zarah Caparro</t>
      </text>
    </comment>
    <comment authorId="0" ref="K455">
      <text>
        <t xml:space="preserve">9027229651619/ 512 / Mar 29
	-Zarah Caparro</t>
      </text>
    </comment>
    <comment authorId="0" ref="K450">
      <text>
        <t xml:space="preserve">3027228778742 / 748 / Mar 29
	-Zarah Caparro</t>
      </text>
    </comment>
    <comment authorId="0" ref="K337">
      <text>
        <t xml:space="preserve">5027220473278 / 224 / Mar 29
	-Zarah Caparro</t>
      </text>
    </comment>
    <comment authorId="0" ref="K407">
      <text>
        <t xml:space="preserve">2027102034975 / 280 / Mar 25
	-Zarah Caparro</t>
      </text>
    </comment>
    <comment authorId="0" ref="K386">
      <text>
        <t xml:space="preserve">7027100924882 / Mar 25/ 642 
3 cut off
	-Zarah Caparro</t>
      </text>
    </comment>
    <comment authorId="0" ref="K346">
      <text>
        <t xml:space="preserve">7027100924882 / Mar 25/ 642 
3 cut off
	-Zarah Caparro</t>
      </text>
    </comment>
    <comment authorId="0" ref="K426">
      <text>
        <t xml:space="preserve">7027100924882 / Mar 25/ 642 
3 cut off
	-Zarah Caparro</t>
      </text>
    </comment>
    <comment authorId="0" ref="K402">
      <text>
        <t xml:space="preserve">4027066286942 / 407 / Mar 24
	-Zarah Caparro</t>
      </text>
    </comment>
    <comment authorId="0" ref="K412">
      <text>
        <t xml:space="preserve">6027047484914 / 291 / Mar 24
	-Zarah Caparro</t>
      </text>
    </comment>
    <comment authorId="0" ref="K416">
      <text>
        <t xml:space="preserve">1027030668161 / 574 / Mar 23
	-Zarah Caparro</t>
      </text>
    </comment>
    <comment authorId="0" ref="K436">
      <text>
        <t xml:space="preserve">KULANG BREAKDOWN / LATE REMIT
	-Zarah Caparro
7027371048374 / 340 / Apr 2
2 cut off
	-Zarah Caparro</t>
      </text>
    </comment>
    <comment authorId="0" ref="K435">
      <text>
        <t xml:space="preserve">KULANG BREAKDOWN / LATE REMIT
	-Zarah Caparro
3027322499203 / 333 / Apr 1
2 cut off
	-Zarah Caparro</t>
      </text>
    </comment>
    <comment authorId="0" ref="K429">
      <text>
        <t xml:space="preserve">KULANG BREAKDOWN / LATE REMIT
	-Zarah Caparro
2027102034975 / 97 / Mar 25
	-Zarah Caparro</t>
      </text>
    </comment>
    <comment authorId="0" ref="K422">
      <text>
        <t xml:space="preserve">KULANG BREAKDOWN / LATE REMIT
	-Zarah Caparro</t>
      </text>
    </comment>
    <comment authorId="0" ref="K420">
      <text>
        <t xml:space="preserve">KULANG BREAKDOWN / LATE REMIT
	-Zarah Caparro</t>
      </text>
    </comment>
    <comment authorId="0" ref="K417">
      <text>
        <t xml:space="preserve">KULANG BREAKDOWN / LATE REMIT
	-Zarah Caparro</t>
      </text>
    </comment>
    <comment authorId="0" ref="K413">
      <text>
        <t xml:space="preserve">KULANG BREAKDOWN / LATE REMIT
	-Zarah Caparro</t>
      </text>
    </comment>
    <comment authorId="0" ref="K408">
      <text>
        <t xml:space="preserve">KULANG BREAKDOWN / LATE REMIT
	-Zarah Caparro
9027111255517 / 133 / Mar 26
	-Zarah Caparro</t>
      </text>
    </comment>
    <comment authorId="0" ref="K406">
      <text>
        <t xml:space="preserve">KULANG BREAKDOWN / LATE REMIT
	-Zarah Caparro
7027160431177 / Mar 27 / 194
	-Zarah Caparro</t>
      </text>
    </comment>
    <comment authorId="0" ref="K405">
      <text>
        <t xml:space="preserve">KULANG BREAKDOWN / LATE REMIT
	-Zarah Caparro
2027576075201 / 818.69 / Apr 8 
8 cut off
	-Zarah Caparro</t>
      </text>
    </comment>
    <comment authorId="0" ref="K427">
      <text>
        <t xml:space="preserve">5027001189311 / Mar 22 / 480
	-Zarah Caparro</t>
      </text>
    </comment>
    <comment authorId="0" ref="K418">
      <text>
        <t xml:space="preserve">1027001110260 / 519.12 / Mar 22
	-Zarah Caparro</t>
      </text>
    </comment>
    <comment authorId="0" ref="K410">
      <text>
        <t xml:space="preserve">3026999423330 / 739.44 / Mar 22
	-Zarah Caparro</t>
      </text>
    </comment>
    <comment authorId="0" ref="K433">
      <text>
        <t xml:space="preserve">5026997900574 / 312 / Mar 22
	-Zarah Caparro</t>
      </text>
    </comment>
    <comment authorId="0" ref="K409">
      <text>
        <t xml:space="preserve">1026996570375 / 61 / Mar 22
	-Zarah Caparro</t>
      </text>
    </comment>
    <comment authorId="0" ref="K415">
      <text>
        <t xml:space="preserve">9026995685761 / 438 / Mar 22
	-Zarah Caparro</t>
      </text>
    </comment>
    <comment authorId="0" ref="K432">
      <text>
        <t xml:space="preserve">6026995536932 / 462 / Mar 22
	-Zarah Caparro</t>
      </text>
    </comment>
    <comment authorId="0" ref="K434">
      <text>
        <t xml:space="preserve">2026995075960 / Mar 22 / 30
	-Zarah Caparro</t>
      </text>
    </comment>
    <comment authorId="0" ref="K367">
      <text>
        <t xml:space="preserve">7026865218414 / 191 / Mar 18
	-Zarah Caparro</t>
      </text>
    </comment>
    <comment authorId="0" ref="K348">
      <text>
        <t xml:space="preserve">002684696366 / 114 / Mar 18
	-Zarah Caparro</t>
      </text>
    </comment>
    <comment authorId="0" ref="K339">
      <text>
        <t xml:space="preserve">502686384776 / 268 / Mar 18
	-Zarah Caparro</t>
      </text>
    </comment>
    <comment authorId="0" ref="K378">
      <text>
        <t xml:space="preserve">1026860190841 / 527 / Mar 18
	-Zarah Caparro</t>
      </text>
    </comment>
    <comment authorId="0" ref="K376">
      <text>
        <t xml:space="preserve">1026862291041 / Mar 18 / 627
	-Zarah Caparro</t>
      </text>
    </comment>
    <comment authorId="0" ref="K297">
      <text>
        <t xml:space="preserve">5026845188626 / 282 / Mar 18
	-Zarah Caparro</t>
      </text>
    </comment>
    <comment authorId="0" ref="K362">
      <text>
        <t xml:space="preserve">4026828031296 / 401 / Mar 17
	-Zarah Caparro</t>
      </text>
    </comment>
    <comment authorId="0" ref="K381">
      <text>
        <t xml:space="preserve">3026820109324 / Mar 17 / 356
	-Zarah Caparro</t>
      </text>
    </comment>
    <comment authorId="0" ref="K387">
      <text>
        <t xml:space="preserve">5026820028141 / Mar 17 / 590
	-Zarah Caparro</t>
      </text>
    </comment>
    <comment authorId="0" ref="K374">
      <text>
        <t xml:space="preserve">4026818930676 / 434 / mar17
	-Zarah Caparro</t>
      </text>
    </comment>
    <comment authorId="0" ref="K372">
      <text>
        <t xml:space="preserve">6026814815491 / 176 / Mar 17
	-Zarah Caparro</t>
      </text>
    </comment>
    <comment authorId="0" ref="K366">
      <text>
        <t xml:space="preserve">7026811294838 / Mar 17 / 174
	-Zarah Caparro</t>
      </text>
    </comment>
    <comment authorId="0" ref="K396">
      <text>
        <t xml:space="preserve">KULANG BREAKDOWN / LATE REMIT
	-Zarah Caparro
7027350713092 / 700 / April 1
2 cut off
	-Zarah Caparro</t>
      </text>
    </comment>
    <comment authorId="0" ref="K395">
      <text>
        <t xml:space="preserve">KULANG BREAKDOWN / LATE REMIT
	-Zarah Caparro
3027322499203 / 333 / Apr 1
	-Zarah Caparro</t>
      </text>
    </comment>
    <comment authorId="0" ref="K389">
      <text>
        <t xml:space="preserve">KULANG BREAKDOWN / LATE REMIT
	-Zarah Caparro
2026864471699 / 133 / Mar 18
	-Zarah Caparro</t>
      </text>
    </comment>
    <comment authorId="0" ref="K379">
      <text>
        <t xml:space="preserve">KULANG BREAKDOWN / LATE REMIT
	-Zarah Caparro
5026862412796 '/ 242 / Mar 18
	-Zarah Caparro</t>
      </text>
    </comment>
    <comment authorId="0" ref="K377">
      <text>
        <t xml:space="preserve">KULANG BREAKDOWN / LATE REMIT
	-Zarah Caparro</t>
      </text>
    </comment>
    <comment authorId="0" ref="K368">
      <text>
        <t xml:space="preserve">KULANG BREAKDOWN / LATE REMIT
	-Zarah Caparro
9026944978403 / 324 / March 21
	-Zarah Caparro</t>
      </text>
    </comment>
    <comment authorId="0" ref="K393">
      <text>
        <t xml:space="preserve">5026747660395 / 341 / Mar 15
	-Zarah Caparro</t>
      </text>
    </comment>
    <comment authorId="0" ref="K392">
      <text>
        <t xml:space="preserve">6026746259032 / 57 / Mar 15
	-Zarah Caparro</t>
      </text>
    </comment>
    <comment authorId="0" ref="K375">
      <text>
        <t xml:space="preserve">9026745540054 / 298 / March 15
	-Zarah Caparro</t>
      </text>
    </comment>
    <comment authorId="0" ref="K370">
      <text>
        <t xml:space="preserve">3026745056648 / 533 / Mar 15
	-Zarah Caparro</t>
      </text>
    </comment>
    <comment authorId="0" ref="K260">
      <text>
        <t xml:space="preserve">6026743098391 / 395 / MAR 15
	-Zarah Caparro</t>
      </text>
    </comment>
    <comment authorId="0" ref="K328">
      <text>
        <t xml:space="preserve">9026692548284 / 99 / Mar 14
	-Zarah Caparro</t>
      </text>
    </comment>
    <comment authorId="0" ref="K353">
      <text>
        <t xml:space="preserve">3026673405101 / Mar 13 / 284
	-Zarah Caparro</t>
      </text>
    </comment>
    <comment authorId="0" ref="K326">
      <text>
        <t xml:space="preserve">7026672509873 / Mar 13 / 115
	-Zarah Caparro</t>
      </text>
    </comment>
    <comment authorId="0" ref="K309">
      <text>
        <t xml:space="preserve">2026671340200 / 165 / Mar 13 
2 cut off
	-Zarah Caparro</t>
      </text>
    </comment>
    <comment authorId="0" ref="K349">
      <text>
        <t xml:space="preserve">2026671340200 / 165 / Mar 13 
2 cut off
	-Zarah Caparro</t>
      </text>
    </comment>
    <comment authorId="0" ref="K316">
      <text>
        <t xml:space="preserve">7026656789011 / March 13 / 899
2 cut off
	-Zarah Caparro</t>
      </text>
    </comment>
    <comment authorId="0" ref="K276">
      <text>
        <t xml:space="preserve">7026656789011 / March 13 / 899
	-Zarah Caparro</t>
      </text>
    </comment>
    <comment authorId="0" ref="K341">
      <text>
        <t xml:space="preserve">3026654782829 / 270 / Mar 13
	-Zarah Caparro</t>
      </text>
    </comment>
    <comment authorId="0" ref="K327">
      <text>
        <t xml:space="preserve">7026613722199 / 594.45 / March 11
	-Zarah Caparro</t>
      </text>
    </comment>
    <comment authorId="0" ref="K354">
      <text>
        <t xml:space="preserve">2026613258308 / 12.01 / Mar 11
	-Zarah Caparro</t>
      </text>
    </comment>
    <comment authorId="0" ref="K336">
      <text>
        <t xml:space="preserve">1026612896226 / Mar 11 / 725.13
	-Zarah Caparro</t>
      </text>
    </comment>
    <comment authorId="0" ref="K322">
      <text>
        <t xml:space="preserve">4026610523853 / Mar 11 / 475
	-Zarah Caparro</t>
      </text>
    </comment>
    <comment authorId="0" ref="K347">
      <text>
        <t xml:space="preserve">5026592028791 / Mar 11 / 572
	-Zarah Caparro</t>
      </text>
    </comment>
    <comment authorId="0" ref="K338">
      <text>
        <t xml:space="preserve">1026542717048 / 604 / Mar 9
	-Zarah Caparro</t>
      </text>
    </comment>
    <comment authorId="0" ref="K332">
      <text>
        <t xml:space="preserve">6026538863814 / 571 / March 9
	-Zarah Caparro</t>
      </text>
    </comment>
    <comment authorId="0" ref="K294">
      <text>
        <t xml:space="preserve">4026538438051 / 267 March 9 
2 cut off
	-Zarah Caparro</t>
      </text>
    </comment>
    <comment authorId="0" ref="K334">
      <text>
        <t xml:space="preserve">4026538438051 / 267  March 9 
2 cut off
	-Zarah Caparro</t>
      </text>
    </comment>
    <comment authorId="0" ref="K352">
      <text>
        <t xml:space="preserve">6026519530981 / 391 / March 8
	-Zarah Caparro</t>
      </text>
    </comment>
    <comment authorId="0" ref="K335">
      <text>
        <t xml:space="preserve">9026517849652 / March 9 / 340
	-Zarah Caparro</t>
      </text>
    </comment>
    <comment authorId="0" ref="K330">
      <text>
        <t xml:space="preserve">3026501525656 / 780.40 / March 8
	-Zarah Caparro</t>
      </text>
    </comment>
    <comment authorId="0" ref="K186">
      <text>
        <t xml:space="preserve">5026319499904 / 434 / Mar 3
	-Zarah Caparro</t>
      </text>
    </comment>
    <comment authorId="0" ref="K226">
      <text>
        <t xml:space="preserve">5026319499904 / 434 / Mar 3
	-Zarah Caparro</t>
      </text>
    </comment>
    <comment authorId="0" ref="K266">
      <text>
        <t xml:space="preserve">5026319499904 / 434 / Mar 3
	-Zarah Caparro</t>
      </text>
    </comment>
    <comment authorId="0" ref="K206">
      <text>
        <t xml:space="preserve">5026319560926 / 308 / Feb 20
	-Zarah Caparro</t>
      </text>
    </comment>
    <comment authorId="0" ref="K306">
      <text>
        <t xml:space="preserve">7026396080182 / 128 / Mar 5
	-Zarah Caparro</t>
      </text>
    </comment>
    <comment authorId="0" ref="K287">
      <text>
        <t xml:space="preserve">7026369487807 / 546 / Mar 5
	-Zarah Caparro</t>
      </text>
    </comment>
    <comment authorId="0" ref="K314">
      <text>
        <t xml:space="preserve">2026358323536 / 97 / Mar 4
	-Zarah Caparro</t>
      </text>
    </comment>
    <comment authorId="0" ref="K296">
      <text>
        <t xml:space="preserve">1026354407640 / Mar 4 / 633
	-Zarah Caparro</t>
      </text>
    </comment>
    <comment authorId="0" ref="K286">
      <text>
        <t xml:space="preserve">7026350224142 / 181 / Mar 4
	-Zarah Caparro</t>
      </text>
    </comment>
    <comment authorId="0" ref="K282">
      <text>
        <t xml:space="preserve">4026321949774 / 388 / Mar 3
	-Zarah Caparro</t>
      </text>
    </comment>
    <comment authorId="0" ref="K307">
      <text>
        <t xml:space="preserve">5026313001626 / 485 / Mar 3
	-Zarah Caparro</t>
      </text>
    </comment>
    <comment authorId="0" ref="K299">
      <text>
        <t xml:space="preserve">5026299555628 / 106 / Mar 3
	-Zarah Caparro</t>
      </text>
    </comment>
    <comment authorId="0" ref="K301">
      <text>
        <t xml:space="preserve">3026292313026 / 213 / Mar 2
	-Zarah Caparro</t>
      </text>
    </comment>
    <comment authorId="0" ref="K220">
      <text>
        <t xml:space="preserve">6026287672524 / Mar 2 / 496
	-Zarah Caparro</t>
      </text>
    </comment>
    <comment authorId="0" ref="K312">
      <text>
        <t xml:space="preserve">6026287136044 / Mar 2 / 276
	-Zarah Caparro</t>
      </text>
    </comment>
    <comment authorId="0" ref="K292">
      <text>
        <t xml:space="preserve">6026285422624 / March 2 / 330
	-Zarah Caparro</t>
      </text>
    </comment>
    <comment authorId="0" ref="K295">
      <text>
        <t xml:space="preserve">9026275583300 / March 2 / 435
	-Zarah Caparro</t>
      </text>
    </comment>
    <comment authorId="0" ref="K298">
      <text>
        <t xml:space="preserve">1026268408757 / 675 / March 2
	-Zarah Caparro</t>
      </text>
    </comment>
    <comment authorId="0" ref="K100">
      <text>
        <t xml:space="preserve">6026248155622 / March 1 / 8
	-Zarah Caparro</t>
      </text>
    </comment>
    <comment authorId="0" ref="K140">
      <text>
        <t xml:space="preserve">6026248132864 / March 1 / 86
	-Zarah Caparro</t>
      </text>
    </comment>
    <comment authorId="0" ref="K20">
      <text>
        <t xml:space="preserve">6026248097937 / March 1 / 175
	-Zarah Caparro</t>
      </text>
    </comment>
    <comment authorId="0" ref="K290">
      <text>
        <t xml:space="preserve">3026240527520 / 795 / March 1
	-Zarah Caparro</t>
      </text>
    </comment>
    <comment authorId="0" ref="K236">
      <text>
        <t xml:space="preserve">7026207110043 / 356 / Feb 28
	-Zarah Caparro</t>
      </text>
    </comment>
    <comment authorId="0" ref="K217">
      <text>
        <t xml:space="preserve">5026199428072 / Feb 28 / 225.42
	-Zarah Caparro</t>
      </text>
    </comment>
    <comment authorId="0" ref="K246">
      <text>
        <t xml:space="preserve">7026132112880 / 169 / Feb 26
	-Zarah Caparro</t>
      </text>
    </comment>
    <comment authorId="0" ref="K263">
      <text>
        <t xml:space="preserve">9026113961201 / 263 / Feb 25
	-Zarah Caparro</t>
      </text>
    </comment>
    <comment authorId="0" ref="K247">
      <text>
        <t xml:space="preserve">7026113427832 / Feb 25 / 297.33
	-Zarah Caparro</t>
      </text>
    </comment>
    <comment authorId="0" ref="K277">
      <text>
        <t xml:space="preserve">2026107295613 / 277 / Feb 25
	-Zarah Caparro</t>
      </text>
    </comment>
    <comment authorId="0" ref="K242">
      <text>
        <t xml:space="preserve">4026111337430 / Feb 25 / 268
	-Zarah Caparro</t>
      </text>
    </comment>
    <comment authorId="0" ref="K244">
      <text>
        <t xml:space="preserve">26109284895 / 30 / Feb 25
	-Zarah Caparro</t>
      </text>
    </comment>
    <comment authorId="0" ref="K259">
      <text>
        <t xml:space="preserve">5026102600272 / Feb 25 / 300.20
	-Zarah Caparro</t>
      </text>
    </comment>
    <comment authorId="0" ref="K261">
      <text>
        <t xml:space="preserve">3026100004620 / Feb 25 / 306
	-Zarah Caparro</t>
      </text>
    </comment>
    <comment authorId="0" ref="K272">
      <text>
        <t xml:space="preserve">6026069728363 / Feb 24 / 475
	-Zarah Caparro</t>
      </text>
    </comment>
    <comment authorId="0" ref="K254">
      <text>
        <t xml:space="preserve">4026069313624 / Feb 24 / 77
	-Zarah Caparro</t>
      </text>
    </comment>
    <comment authorId="0" ref="K267">
      <text>
        <t xml:space="preserve">5026041196659 / Feb 23 / 555
	-Zarah Caparro</t>
      </text>
    </comment>
    <comment authorId="0" ref="K255">
      <text>
        <t xml:space="preserve">9026037587336 / 241 / Feb 23
	-Zarah Caparro</t>
      </text>
    </comment>
    <comment authorId="0" ref="K256">
      <text>
        <t xml:space="preserve">1026036483669 / Feb 23 / 624
	-Zarah Caparro</t>
      </text>
    </comment>
    <comment authorId="0" ref="K248">
      <text>
        <t xml:space="preserve">9026022868799 / 342 / Feb 23 
2 cut off
	-Zarah Caparro</t>
      </text>
    </comment>
    <comment authorId="0" ref="K208">
      <text>
        <t xml:space="preserve">9026022868799 / 342 / Feb 23 
2 cut off
	-Zarah Caparro</t>
      </text>
    </comment>
    <comment authorId="0" ref="K252">
      <text>
        <t xml:space="preserve">6026016097141 / Feb 22 / 239
	-Zarah Caparro</t>
      </text>
    </comment>
    <comment authorId="0" ref="K258">
      <text>
        <t xml:space="preserve">1026012026748 / Feb 22 / 585
	-Zarah Caparro</t>
      </text>
    </comment>
    <comment authorId="0" ref="K250">
      <text>
        <t xml:space="preserve">3026008175587 / 833 / Feb 22
	-Zarah Caparro</t>
      </text>
    </comment>
    <comment authorId="0" ref="K213">
      <text>
        <t xml:space="preserve">2025993757304 / 27 / Feb 22
	-Zarah Caparro</t>
      </text>
    </comment>
    <comment authorId="0" ref="K177">
      <text>
        <t xml:space="preserve">5025981294753 / Feb 21 / 146
	-Zarah Caparro</t>
      </text>
    </comment>
    <comment authorId="0" ref="K221">
      <text>
        <t xml:space="preserve">3025964208791 / Feb 21 / 215
	-Zarah Caparro</t>
      </text>
    </comment>
    <comment authorId="0" ref="K234">
      <text>
        <t xml:space="preserve">2025872576647 / 289 / Feb 18
	-Zarah Caparro</t>
      </text>
    </comment>
    <comment authorId="0" ref="K207">
      <text>
        <t xml:space="preserve">7025870088968 / 548 / Feb 18
	-Zarah Caparro</t>
      </text>
    </comment>
    <comment authorId="0" ref="K214">
      <text>
        <t xml:space="preserve">4025866287123 / 225 / Feb 18
	-Zarah Caparro</t>
      </text>
    </comment>
    <comment authorId="0" ref="K212">
      <text>
        <t xml:space="preserve">6025848654686 / 239 /  Feb 17
	-Zarah Caparro</t>
      </text>
    </comment>
    <comment authorId="0" ref="K202">
      <text>
        <t xml:space="preserve">4025843178421 / 574 / Feb 17
	-Zarah Caparro</t>
      </text>
    </comment>
    <comment authorId="0" ref="K216">
      <text>
        <t xml:space="preserve">1025822901230 / Feb 17 / 587
	-Zarah Caparro</t>
      </text>
    </comment>
    <comment authorId="0" ref="K227">
      <text>
        <t xml:space="preserve">5025808141051 / 496 / Feb 16
	-Zarah Caparro</t>
      </text>
    </comment>
    <comment authorId="0" ref="K229">
      <text>
        <t xml:space="preserve">2025876245193 / Feb 18 / 248
	-Zarah Caparro</t>
      </text>
    </comment>
    <comment authorId="0" ref="K203">
      <text>
        <t xml:space="preserve">25877519552 / 80 / Feb 18
	-Zarah Caparro</t>
      </text>
    </comment>
    <comment authorId="0" ref="K231">
      <text>
        <t xml:space="preserve">9025777572625 / 38 / Feb 15
	-Zarah Caparro</t>
      </text>
    </comment>
    <comment authorId="0" ref="K210">
      <text>
        <t xml:space="preserve">3025776592139 / Feb 15 / 868
	-Zarah Caparro</t>
      </text>
    </comment>
    <comment authorId="0" ref="K219">
      <text>
        <t xml:space="preserve">5025772587846 / 42 / Feb 15
	-Zarah Caparro</t>
      </text>
    </comment>
    <comment authorId="0" ref="K215">
      <text>
        <t xml:space="preserve">9025770841153 / 466 / Feb 15
	-Zarah Caparro</t>
      </text>
    </comment>
    <comment authorId="0" ref="K218">
      <text>
        <t xml:space="preserve">1025769027919 / 729 / Feb 15
	-Zarah Caparro</t>
      </text>
    </comment>
    <comment authorId="0" ref="K232">
      <text>
        <t xml:space="preserve">6025766177508 / 440 / Feb 15
	-Zarah Caparro</t>
      </text>
    </comment>
    <comment authorId="0" ref="K209">
      <text>
        <t xml:space="preserve">1025763868765 / 329 / Feb 15
	-Zarah Caparro</t>
      </text>
    </comment>
    <comment authorId="0" ref="K137">
      <text>
        <t xml:space="preserve">5025732107270 / Feb 14 / 259
	-Zarah Caparro</t>
      </text>
    </comment>
    <comment authorId="0" ref="K174">
      <text>
        <t xml:space="preserve">4025730006527 / 318 / Feb 14
	-Zarah Caparro</t>
      </text>
    </comment>
    <comment authorId="0" ref="K181">
      <text>
        <t xml:space="preserve">3025720135679 / 301 / Feb 14
2 cut off
	-Zarah Caparro</t>
      </text>
    </comment>
    <comment authorId="0" ref="K141">
      <text>
        <t xml:space="preserve">3025720135679 / 301 / Feb 14
2 cut off
	-Zarah Caparro</t>
      </text>
    </comment>
    <comment authorId="0" ref="K168">
      <text>
        <t xml:space="preserve">3025675114732 / 260 / Feb 13
2 cut off
	-Zarah Caparro</t>
      </text>
    </comment>
    <comment authorId="0" ref="K128">
      <text>
        <t xml:space="preserve">3025675114732 / 260 / Feb 13
2 cut off
	-Zarah Caparro</t>
      </text>
    </comment>
    <comment authorId="0" ref="K131">
      <text>
        <t xml:space="preserve">2025646270563 / 129 / Feb 12
	-Zarah Caparro</t>
      </text>
    </comment>
    <comment authorId="0" ref="K162">
      <text>
        <t xml:space="preserve">4025633498632 / Feb 11 / 467
	-Zarah Caparro</t>
      </text>
    </comment>
    <comment authorId="0" ref="K189">
      <text>
        <t xml:space="preserve">2025630440584 / 112 / Feb 11
	-Zarah Caparro</t>
      </text>
    </comment>
    <comment authorId="0" ref="K164">
      <text>
        <t xml:space="preserve">25630238580 / 36 / Feb 11
	-Zarah Caparro</t>
      </text>
    </comment>
    <comment authorId="0" ref="K179">
      <text>
        <t xml:space="preserve">5025630020615 / Feb 11 / 127.49
	-Zarah Caparro</t>
      </text>
    </comment>
    <comment authorId="0" ref="K167">
      <text>
        <t xml:space="preserve">7025628413416 / Feb 11 / 204
	-Zarah Caparro</t>
      </text>
    </comment>
    <comment authorId="0" ref="K194">
      <text>
        <t xml:space="preserve">2025626318042 / 182 / Feb 11
	-Zarah Caparro</t>
      </text>
    </comment>
    <comment authorId="0" ref="K166">
      <text>
        <t xml:space="preserve">2025619722428 / 243 / Feb 11
	-Zarah Caparro</t>
      </text>
    </comment>
    <comment authorId="0" ref="K156">
      <text>
        <t xml:space="preserve">7025615510120 / 605 / Feb 11 
2 cut off
	-Zarah Caparro</t>
      </text>
    </comment>
    <comment authorId="0" ref="K196">
      <text>
        <t xml:space="preserve">7025615510120 / 605 / Feb 11
	-Zarah Caparro</t>
      </text>
    </comment>
    <comment authorId="0" ref="K172">
      <text>
        <t xml:space="preserve">6025592489778 / Feb 10 / 319.30
	-Zarah Caparro</t>
      </text>
    </comment>
    <comment authorId="0" ref="K66">
      <text>
        <t xml:space="preserve">7025588993991 / 210 / Feb 10
	-Zarah Caparro</t>
      </text>
    </comment>
    <comment authorId="0" ref="K187">
      <text>
        <t xml:space="preserve">5025586081464 / Feb 10 / 539
	-Zarah Caparro</t>
      </text>
    </comment>
    <comment authorId="0" ref="K178">
      <text>
        <t xml:space="preserve">1025571538205 / 468 / Feb 10
	-Zarah Caparro</t>
      </text>
    </comment>
    <comment authorId="0" ref="K169">
      <text>
        <t xml:space="preserve">1025570413700 / Feb 10 / 28
	-Zarah Caparro</t>
      </text>
    </comment>
    <comment authorId="0" ref="K176">
      <text>
        <t xml:space="preserve">1025539800987 / 548 / Feb 9
	-Zarah Caparro</t>
      </text>
    </comment>
    <comment authorId="0" ref="K175">
      <text>
        <t xml:space="preserve">9025537403017 / 276 / Feb 9
	-Zarah Caparro</t>
      </text>
    </comment>
    <comment authorId="0" ref="K192">
      <text>
        <t xml:space="preserve">6025523756526 / 308 / Feb 8
	-Zarah Caparro</t>
      </text>
    </comment>
    <comment authorId="0" ref="K170">
      <text>
        <t xml:space="preserve">3025522321663 / Feb 8 / 749
	-Zarah Caparro</t>
      </text>
    </comment>
    <comment authorId="0" ref="M139">
      <text>
        <t xml:space="preserve">5025629950405
	-Bernadeth Perez
received
	-Zarah Caparro</t>
      </text>
    </comment>
    <comment authorId="0" ref="K93">
      <text>
        <t xml:space="preserve">9025501563682 / 479 / Feb 8 
2 cutoff
	-Zarah Caparro</t>
      </text>
    </comment>
    <comment authorId="0" ref="K24">
      <text>
        <t xml:space="preserve">5025474643325 / 476 / Feb 7 
3 cutoff
	-Zarah Caparro</t>
      </text>
    </comment>
    <comment authorId="0" ref="K104">
      <text>
        <t xml:space="preserve">5025474643325 / 476 / Feb 7 
3 cutoff
	-Zarah Caparro</t>
      </text>
    </comment>
    <comment authorId="0" ref="K106">
      <text>
        <t xml:space="preserve">7025439745314 / 258 / Feb 6
2 cutoff
	-Zarah Caparro</t>
      </text>
    </comment>
    <comment authorId="0" ref="K146">
      <text>
        <t xml:space="preserve">7025439745314 / 258 / Feb 6
2 cutoff
	-Zarah Caparro</t>
      </text>
    </comment>
    <comment authorId="0" ref="K97">
      <text>
        <t xml:space="preserve">5025416223045 / Feb 5 / 276.42
	-Zarah Caparro</t>
      </text>
    </comment>
    <comment authorId="0" ref="K127">
      <text>
        <t xml:space="preserve">7025386696201 / 367 / Feb 4
	-Zarah Caparro</t>
      </text>
    </comment>
    <comment authorId="0" ref="K139">
      <text>
        <t xml:space="preserve">5025384776943 / 700 / Feb 4 
2 cut off
	-Zarah Caparro</t>
      </text>
    </comment>
    <comment authorId="0" ref="K99">
      <text>
        <t xml:space="preserve">5025384776943 / 700 / Feb 4 
2 cut off
	-Zarah Caparro</t>
      </text>
    </comment>
    <comment authorId="0" ref="K143">
      <text>
        <t xml:space="preserve">9025382990756 / 179 / Feb 4
	-Zarah Caparro</t>
      </text>
    </comment>
    <comment authorId="0" ref="K122">
      <text>
        <t xml:space="preserve">4025379798549 / 421 / Feb 4
	-Zarah Caparro</t>
      </text>
    </comment>
    <comment authorId="0" ref="K126">
      <text>
        <t xml:space="preserve">102536323527 / 206 / Feb 4
	-Zarah Caparro</t>
      </text>
    </comment>
    <comment authorId="0" ref="K154">
      <text>
        <t xml:space="preserve">2025383002351 / 113 / Feb 4
	-Zarah Caparro</t>
      </text>
    </comment>
    <comment authorId="0" ref="K136">
      <text>
        <t xml:space="preserve">1025344114800 / Feb 3 / 549.36
	-Zarah Caparro</t>
      </text>
    </comment>
    <comment authorId="0" ref="K132">
      <text>
        <t xml:space="preserve">6025332008229 / Feb 3 / 204.16
	-Zarah Caparro</t>
      </text>
    </comment>
    <comment authorId="0" ref="K134">
      <text>
        <t xml:space="preserve">4025326162578 / 195 / Feb 3
	-Zarah Caparro</t>
      </text>
    </comment>
    <comment authorId="0" ref="K147">
      <text>
        <t xml:space="preserve">5025316229685 / 505 / Feb 2
	-Zarah Caparro</t>
      </text>
    </comment>
    <comment authorId="0" ref="K151">
      <text>
        <t xml:space="preserve">9025288606604 / Feb 2 / 47
	-Zarah Caparro</t>
      </text>
    </comment>
    <comment authorId="0" ref="K138">
      <text>
        <t xml:space="preserve">1025261267272 / 647 / Feb 2
	-Zarah Caparro</t>
      </text>
    </comment>
    <comment authorId="0" ref="K129">
      <text>
        <t xml:space="preserve">1025284260088 / 152 / Feb 1
	-Zarah Caparro</t>
      </text>
    </comment>
    <comment authorId="0" ref="K152">
      <text>
        <t xml:space="preserve">6025276566547 / Feb 1 / 347
	-Zarah Caparro</t>
      </text>
    </comment>
    <comment authorId="0" ref="K135">
      <text>
        <t xml:space="preserve">9025275862711 / 334 / Feb 1
	-Zarah Caparro</t>
      </text>
    </comment>
    <comment authorId="0" ref="K130">
      <text>
        <t xml:space="preserve">3025274466259 / 759 / Feb 1
	-Zarah Caparro</t>
      </text>
    </comment>
    <comment authorId="0" ref="K57">
      <text>
        <t xml:space="preserve">5025265264810 / Feb 1 / 194
	-Zarah Caparro</t>
      </text>
    </comment>
    <comment authorId="0" ref="K105">
      <text>
        <t xml:space="preserve">25262404680 / 25  / Feb 1
	-Zarah Caparro</t>
      </text>
    </comment>
    <comment authorId="0" ref="K110">
      <text>
        <t xml:space="preserve">3025216751091 / 168 / Jan 30
	-Zarah Caparro</t>
      </text>
    </comment>
    <comment authorId="0" ref="K113">
      <text>
        <t xml:space="preserve">8025211678635 / 246 / Jan 30
	-Zarah Caparro</t>
      </text>
    </comment>
    <comment authorId="0" ref="K103">
      <text>
        <t xml:space="preserve">9025175317158 / 335 / Jan 29
	-Zarah Caparro</t>
      </text>
    </comment>
    <comment authorId="0" ref="K91">
      <text>
        <t xml:space="preserve">2025163583289 / Jan 29 / 150
	-Zarah Caparro</t>
      </text>
    </comment>
    <comment authorId="0" ref="K82">
      <text>
        <t xml:space="preserve">4025140729648 / 353 / Jan 28
	-Zarah Caparro</t>
      </text>
    </comment>
    <comment authorId="0" ref="K76">
      <text>
        <t xml:space="preserve">7025138173670 / 721 / Jan 28
2 cut off
	-Zarah Caparro</t>
      </text>
    </comment>
    <comment authorId="0" ref="K36">
      <text>
        <t xml:space="preserve">7025138173670 / 721 / Jan 28
2 cut off
	-Zarah Caparro</t>
      </text>
    </comment>
    <comment authorId="0" ref="K114">
      <text>
        <t xml:space="preserve">2025126755289 / Jan 28 / 225
	-Zarah Caparro</t>
      </text>
    </comment>
    <comment authorId="0" ref="K87">
      <text>
        <t xml:space="preserve">7025116555973 / Jan 28 / 293
	-Zarah Caparro</t>
      </text>
    </comment>
    <comment authorId="0" ref="K61">
      <text>
        <t xml:space="preserve">3025113021376 / 390 / Jan 27 
2 cut off
	-Zarah Caparro</t>
      </text>
    </comment>
    <comment authorId="0" ref="K101">
      <text>
        <t xml:space="preserve">3025113021376 / 390 / Jan 27 
2 cut off
	-Zarah Caparro</t>
      </text>
    </comment>
    <comment authorId="0" ref="K107">
      <text>
        <t xml:space="preserve">5025040437502 / 511 / Jan 25
	-Zarah Caparro</t>
      </text>
    </comment>
    <comment authorId="0" ref="K98">
      <text>
        <t xml:space="preserve">1025074212483 / 614 / Jan 26
	-Zarah Caparro</t>
      </text>
    </comment>
    <comment authorId="0" ref="K94">
      <text>
        <t xml:space="preserve">4025066358624 / 199 / Jan 26
	-Zarah Caparro</t>
      </text>
    </comment>
    <comment authorId="0" ref="K46">
      <text>
        <t xml:space="preserve">7025055219716 / 181 / Jan 26
	-Zarah Caparro</t>
      </text>
    </comment>
    <comment authorId="0" ref="K88">
      <text>
        <t xml:space="preserve">3025054108145 / 218 / Jan 26 
2 cut off
	-Zarah Caparro</t>
      </text>
    </comment>
    <comment authorId="0" ref="K48">
      <text>
        <t xml:space="preserve">3025054108145 / 218 / Jan 26 
2 cut off
	-Zarah Caparro</t>
      </text>
    </comment>
    <comment authorId="0" ref="K111">
      <text>
        <t xml:space="preserve">9025045629750 / jan 25 / 45
	-Zarah Caparro</t>
      </text>
    </comment>
    <comment authorId="0" ref="K90">
      <text>
        <t xml:space="preserve">3025042606051 / 791 / Jan 25
	-Zarah Caparro</t>
      </text>
    </comment>
    <comment authorId="0" ref="K96">
      <text>
        <t xml:space="preserve">1025107717976 / 576.30 / Jan 26
	-Zarah Caparro</t>
      </text>
    </comment>
    <comment authorId="0" ref="K112">
      <text>
        <t xml:space="preserve">6025039363411 / 360 / Jan 25
	-Zarah Caparro</t>
      </text>
    </comment>
    <comment authorId="0" ref="K92">
      <text>
        <t xml:space="preserve">6025032383044 / 72 / Jan 25
	-Zarah Caparro</t>
      </text>
    </comment>
    <comment authorId="0" ref="K95">
      <text>
        <t xml:space="preserve">9025032309740 / 381 / Jan 25
	-Zarah Caparro</t>
      </text>
    </comment>
    <comment authorId="0" ref="K47">
      <text>
        <t xml:space="preserve">7024919651529 / 289 / Jan 22
	-Zarah Caparro</t>
      </text>
    </comment>
    <comment authorId="0" ref="K43">
      <text>
        <t xml:space="preserve">8024930798193 / 739 / Jan 22 
2 cut off
	-Zarah Caparro</t>
      </text>
    </comment>
    <comment authorId="0" ref="K4">
      <text>
        <t xml:space="preserve">8024930798193 / 739 / Jan 22 
2 cut off
	-Zarah Caparro</t>
      </text>
    </comment>
    <comment authorId="0" ref="K44">
      <text>
        <t xml:space="preserve">24909180069 / Jan 21 / 77.44
	-Zarah Caparro</t>
      </text>
    </comment>
    <comment authorId="0" ref="K56">
      <text>
        <t xml:space="preserve">1024909137385 / 577 / Jan 21
	-Zarah Caparro</t>
      </text>
    </comment>
    <comment authorId="0" ref="K53">
      <text>
        <t xml:space="preserve">9024959123345 / 228 / Jan 23
	-Zarah Caparro
9025501563682 / 479 / Feb 8 
2 cutoff
	-Zarah Caparro</t>
      </text>
    </comment>
    <comment authorId="0" ref="K59">
      <text>
        <t xml:space="preserve">5024908521403 / 145 / Jan 21
	-Zarah Caparro</t>
      </text>
    </comment>
    <comment authorId="0" ref="K63">
      <text>
        <t xml:space="preserve">9024908314631 / 314 / Jan 21
	-Zarah Caparro</t>
      </text>
    </comment>
    <comment authorId="0" ref="K70">
      <text>
        <t xml:space="preserve">3024906111000 / 68 / Jan 21
	-Zarah Caparro</t>
      </text>
    </comment>
    <comment authorId="0" ref="K74">
      <text>
        <t xml:space="preserve">2024905929457 / 204 / Jan 21
	-Zarah Caparro</t>
      </text>
    </comment>
    <comment authorId="0" ref="K42">
      <text>
        <t xml:space="preserve">4024905814348 / 449 / Jan 21
	-Zarah Caparro</t>
      </text>
    </comment>
    <comment authorId="0" ref="K54">
      <text>
        <t xml:space="preserve">4024905661708 / Jan 21 / 202
	-Zarah Caparro</t>
      </text>
    </comment>
    <comment authorId="0" ref="K58">
      <text>
        <t xml:space="preserve">1024874740285 / 511 / Jan 20
	-Zarah Caparro</t>
      </text>
    </comment>
    <comment authorId="0" ref="K12">
      <text>
        <t xml:space="preserve">2024873426407 / Jan 20 / 25
	-Zarah Caparro</t>
      </text>
    </comment>
    <comment authorId="0" ref="K73">
      <text>
        <t xml:space="preserve">8024822051132 / 169 / Jan 19
	-Zarah Caparro</t>
      </text>
    </comment>
    <comment authorId="0" ref="K52">
      <text>
        <t xml:space="preserve">6024815458670 / Jan 18 / 134
	-Zarah Caparro</t>
      </text>
    </comment>
    <comment authorId="0" ref="K50">
      <text>
        <t xml:space="preserve">3024812265462 / Jan 18 / 768.24
	-Zarah Caparro</t>
      </text>
    </comment>
    <comment authorId="0" ref="K49">
      <text>
        <t xml:space="preserve">1024806447396 / 168 / Jan 18
	-Zarah Caparro</t>
      </text>
    </comment>
    <comment authorId="0" ref="K55">
      <text>
        <t xml:space="preserve">9024805847993 / 380 / Jan 18
	-Zarah Caparro</t>
      </text>
    </comment>
    <comment authorId="0" ref="K67">
      <text>
        <t xml:space="preserve">5024804664393 / 390 / Jan 18
	-Zarah Caparro</t>
      </text>
    </comment>
    <comment authorId="0" ref="K72">
      <text>
        <t xml:space="preserve">6024803524629 / Jan 18 / 339
	-Zarah Caparro</t>
      </text>
    </comment>
    <comment authorId="0" ref="K30">
      <text>
        <t xml:space="preserve">3024753443968 / Jan 17 / 186
	-Zarah Caparro</t>
      </text>
    </comment>
    <comment authorId="0" ref="K26">
      <text>
        <t xml:space="preserve">7024737751846 / Jan 16 / 312
	-Zarah Caparro</t>
      </text>
    </comment>
    <comment authorId="0" ref="K15">
      <text>
        <t xml:space="preserve">9024716210710 / 292 / Jan 19
2 cut off
	-Zarah Caparro
----
4024664213016 / 293 / Jan 14 
2 cut off
	-Zarah Caparro
----
6024608875365 / Jan 12 / 211.64
	-Zarah Caparro</t>
      </text>
    </comment>
    <comment authorId="0" ref="K23">
      <text>
        <t xml:space="preserve">9024710245176 / 277 / Jan 15
	-Zarah Caparro</t>
      </text>
    </comment>
    <comment authorId="0" ref="K11">
      <text>
        <t xml:space="preserve">4024676452769 / Jan 14 / 347
	-Zarah Caparro
----
3024574419779 / 597/ Jan 11
	-Zarah Caparro
----
24571173204 / 45.20 / Jan 11
	-Zarah Caparro</t>
      </text>
    </comment>
    <comment authorId="0" ref="K10">
      <text>
        <t xml:space="preserve">7024670056880 / 94.10 / Jan 14
	-Zarah Caparro</t>
      </text>
    </comment>
    <comment authorId="0" ref="K21">
      <text>
        <t xml:space="preserve">3024643076794 / 216 / Jan 13
	-Zarah Caparro</t>
      </text>
    </comment>
    <comment authorId="0" ref="K31">
      <text>
        <t xml:space="preserve">9024628361955 / 104 / Jan 13
	-Zarah Caparro</t>
      </text>
    </comment>
    <comment authorId="0" ref="K7">
      <text>
        <t xml:space="preserve">7024626246071 / 143 / Jan 13
	-Zarah Caparro</t>
      </text>
    </comment>
    <comment authorId="0" ref="K14">
      <text>
        <t xml:space="preserve">9024618596748 / Jan 13 / 246 
2 cut off
	-Zarah Caparro</t>
      </text>
    </comment>
    <comment authorId="0" ref="K34">
      <text>
        <t xml:space="preserve">2024602588264 / 125 / Jan 12
	-Zarah Caparro</t>
      </text>
    </comment>
    <comment authorId="0" ref="K19">
      <text>
        <t xml:space="preserve">1024616296054 / Jan 12 / 363
	-Zarah Caparro</t>
      </text>
    </comment>
    <comment authorId="0" ref="K27">
      <text>
        <t xml:space="preserve">5024584917364 / 358.40 / Jan 12
	-Zarah Caparro</t>
      </text>
    </comment>
    <comment authorId="0" ref="K17">
      <text>
        <t xml:space="preserve">1024572805427 / 454 / Jan 11
	-Zarah Caparro</t>
      </text>
    </comment>
    <comment authorId="0" ref="K16">
      <text>
        <t xml:space="preserve">9024572771955 / 203 / Jan 11
	-Zarah Caparro</t>
      </text>
    </comment>
    <comment authorId="0" ref="K32">
      <text>
        <t xml:space="preserve">6024570321199 / 345 / Jan 11
	-Zarah Caparro</t>
      </text>
    </comment>
    <comment authorId="0" ref="K33">
      <text>
        <t xml:space="preserve">8024568236193 / Jan 11 / 311
	-Zarah Caparro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6024517607511 / 200 / Jan 10
	-Zarah Caparro</t>
      </text>
    </comment>
    <comment authorId="0" ref="C24">
      <text>
        <t xml:space="preserve">3024382796682 / 100 / Jan 5
	-Zarah Caparro</t>
      </text>
    </comment>
    <comment authorId="0" ref="C23">
      <text>
        <t xml:space="preserve">3024329976739 / Jan 4  / 200
	-Zarah Caparro</t>
      </text>
    </comment>
    <comment authorId="0" ref="C48">
      <text>
        <t xml:space="preserve">6024230709941 / Dec 31 / 818
	-Zarah Caparro</t>
      </text>
    </comment>
    <comment authorId="0" ref="C22">
      <text>
        <t xml:space="preserve">302128068678 / Dec 28 / 300
	-Zarah Caparro</t>
      </text>
    </comment>
    <comment authorId="0" ref="C21">
      <text>
        <t xml:space="preserve">3023860350010 / Dec 20 / 200
	-Zarah Caparro</t>
      </text>
    </comment>
    <comment authorId="0" ref="C20">
      <text>
        <t xml:space="preserve">3023791399611 / Dec 18 / 100
	-Zarah Caparro</t>
      </text>
    </comment>
    <comment authorId="0" ref="C19">
      <text>
        <t xml:space="preserve">3023735261359 / 200 / Dec 17
	-Zarah Caparro</t>
      </text>
    </comment>
    <comment authorId="0" ref="C18">
      <text>
        <t xml:space="preserve">3023625905809 / 100 / Dec 14
	-Zarah Caparro</t>
      </text>
    </comment>
    <comment authorId="0" ref="C17">
      <text>
        <t xml:space="preserve">3023583913808 / 100 / Dec 12
	-Zarah Caparro</t>
      </text>
    </comment>
    <comment authorId="0" ref="C47">
      <text>
        <t xml:space="preserve">6023550540622 / 379 / Dec 11
	-Zarah Caparro</t>
      </text>
    </comment>
    <comment authorId="0" ref="C46">
      <text>
        <t xml:space="preserve">6023550519604/ 551 / Dec 11
	-Zarah Caparro</t>
      </text>
    </comment>
    <comment authorId="0" ref="C16">
      <text>
        <t xml:space="preserve">302549569733. / Dec 11 / 100
	-Zarah Caparro</t>
      </text>
    </comment>
    <comment authorId="0" ref="C15">
      <text>
        <t xml:space="preserve">3023480012064 / 100 / Dec 9
	-Zarah Caparro</t>
      </text>
    </comment>
    <comment authorId="0" ref="C14">
      <text>
        <t xml:space="preserve">3023424700796 / 100 / Dec 7
	-Zarah Caparro</t>
      </text>
    </comment>
    <comment authorId="0" ref="C13">
      <text>
        <t xml:space="preserve">3023396091479 / 100 / Dec 7
	-Zarah Caparro</t>
      </text>
    </comment>
    <comment authorId="0" ref="C12">
      <text>
        <t xml:space="preserve">3023335136995 / 200 / Dec 5
	-Zarah Caparro</t>
      </text>
    </comment>
    <comment authorId="0" ref="C11">
      <text>
        <t xml:space="preserve">3023257397473 / 100 / Dec 2
	-Zarah Caparro</t>
      </text>
    </comment>
    <comment authorId="0" ref="C10">
      <text>
        <t xml:space="preserve">3023222576275 / 100 / Dec 1
	-Zarah Caparro</t>
      </text>
    </comment>
    <comment authorId="0" ref="C9">
      <text>
        <t xml:space="preserve">3023188378554 / 100 / Nov 30
	-Zarah Caparro</t>
      </text>
    </comment>
    <comment authorId="0" ref="A138">
      <text>
        <t xml:space="preserve">8020193802611 / 1357.52 / Aug 22
	-Zarah Caparro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057">
      <text>
        <t xml:space="preserve">60251660442830 / 344 / Jan 29
	-Zarah Caparro</t>
      </text>
    </comment>
    <comment authorId="0" ref="K2017">
      <text>
        <t xml:space="preserve">6025160367473 / 180 / Jan 29
	-Zarah Caparro</t>
      </text>
    </comment>
    <comment authorId="0" ref="K2045">
      <text>
        <t xml:space="preserve">9024716210710 / 292 / Jan 19
2 cut off
	-Zarah Caparro</t>
      </text>
    </comment>
    <comment authorId="0" ref="K2002">
      <text>
        <t xml:space="preserve">2024685310525 / 800 / Jan 15
3 cut off
	-Zarah Caparro</t>
      </text>
    </comment>
    <comment authorId="0" ref="K2042">
      <text>
        <t xml:space="preserve">2024685310525 / 800 / Jan 15
3 cut off
	-Zarah Caparro</t>
      </text>
    </comment>
    <comment authorId="0" ref="K1962">
      <text>
        <t xml:space="preserve">2024685310525 / 800 / Jan 15
3 cut off
	-Zarah Caparro</t>
      </text>
    </comment>
    <comment authorId="0" ref="K2021">
      <text>
        <t xml:space="preserve">5024670987288 / Jan 14 / 571 
3 cut off
	-Zarah Caparro</t>
      </text>
    </comment>
    <comment authorId="0" ref="K2061">
      <text>
        <t xml:space="preserve">5024670987288 / Jan 14 / 571 
3 cut off
	-Zarah Caparro</t>
      </text>
    </comment>
    <comment authorId="0" ref="K1981">
      <text>
        <t xml:space="preserve">5024670987288 / Jan 14 / 571 
3 cut off
	-Zarah Caparro</t>
      </text>
    </comment>
    <comment authorId="0" ref="K2051">
      <text>
        <t xml:space="preserve">4024664213016 / 293 / Jan 14 
2 cut off
	-Zarah Caparro</t>
      </text>
    </comment>
    <comment authorId="0" ref="K2050">
      <text>
        <t xml:space="preserve">9024618596748 / Jan 13 / 246 
2 cut off
	-Zarah Caparro</t>
      </text>
    </comment>
    <comment authorId="0" ref="M2056">
      <text>
        <t xml:space="preserve">50244441822167
	-Bernadeth Perez</t>
      </text>
    </comment>
    <comment authorId="0" ref="K2020">
      <text>
        <t xml:space="preserve">9024555679539 / 50 / Jan 11
	-Zarah Caparro</t>
      </text>
    </comment>
    <comment authorId="0" ref="K2058">
      <text>
        <t xml:space="preserve">3024447749427 / 509 / Jan 7
	-Zarah Caparro</t>
      </text>
    </comment>
    <comment authorId="0" ref="K2044">
      <text>
        <t xml:space="preserve">7024446871883 / 195 / Jan 7
	-Zarah Caparro</t>
      </text>
    </comment>
    <comment authorId="0" ref="K2041">
      <text>
        <t xml:space="preserve">24444322513 / 431 / Jan 7
2 cut off
	-Zarah Caparro</t>
      </text>
    </comment>
    <comment authorId="0" ref="K2001">
      <text>
        <t xml:space="preserve">24444322513  / 431 / Jan 7
2 cut off
	-Zarah Caparro</t>
      </text>
    </comment>
    <comment authorId="0" ref="K2073">
      <text>
        <t xml:space="preserve">7024442855026 / 837 / Jan 7 
2 cut off
	-Zarah Caparro</t>
      </text>
    </comment>
    <comment authorId="0" ref="K2033">
      <text>
        <t xml:space="preserve">7024442855026 / 837 / Jan 7 
2 cut off
	-Zarah Caparro</t>
      </text>
    </comment>
    <comment authorId="0" ref="K2056">
      <text>
        <t xml:space="preserve">5024441841692 / 104 / Jan 7
	-Zarah Caparro</t>
      </text>
    </comment>
    <comment authorId="0" ref="K2039">
      <text>
        <t xml:space="preserve">4024441742989 / Jan 7 / 319
	-Zarah Caparro</t>
      </text>
    </comment>
    <comment authorId="0" ref="K2063">
      <text>
        <t xml:space="preserve">7024440893990 / 480 / Jan 7
	-Zarah Caparro</t>
      </text>
    </comment>
    <comment authorId="0" ref="K2053">
      <text>
        <t xml:space="preserve">1024437607216 / Jan 7 / 547
	-Zarah Caparro</t>
      </text>
    </comment>
    <comment authorId="0" ref="K2032">
      <text>
        <t xml:space="preserve">24424766827 / 67 / Jan 7
	-Zarah Caparro</t>
      </text>
    </comment>
    <comment authorId="0" ref="K1974">
      <text>
        <t xml:space="preserve">90244080000038 / 215 / Jan 6
2 cut off
	-Zarah Caparro</t>
      </text>
    </comment>
    <comment authorId="0" ref="K2054">
      <text>
        <t xml:space="preserve">90244080000038 / 215 / Jan 6
2 cut off
	-Zarah Caparro</t>
      </text>
    </comment>
    <comment authorId="0" ref="K2043">
      <text>
        <t xml:space="preserve">7024408817688 / 264 / Jan 6
	-Zarah Caparro</t>
      </text>
    </comment>
    <comment authorId="0" ref="K2069">
      <text>
        <t xml:space="preserve">6024389530021 / Jan 6 / 548
	-Zarah Caparro</t>
      </text>
    </comment>
    <comment authorId="0" ref="K2070">
      <text>
        <t xml:space="preserve">8024380339110 / 233 / Jan 5
	-Zarah Caparro</t>
      </text>
    </comment>
    <comment authorId="0" ref="K2071">
      <text>
        <t xml:space="preserve">2024367669189 / 685 / Jan 5
2 cut off
	-Zarah Caparro</t>
      </text>
    </comment>
    <comment authorId="0" ref="K2031">
      <text>
        <t xml:space="preserve">2024367669189 / 685 / Jan 5
2 cut off
	-Zarah Caparro</t>
      </text>
    </comment>
    <comment authorId="0" ref="K2064">
      <text>
        <t xml:space="preserve">5024357613968 / 459 / Jan 5
	-Zarah Caparro</t>
      </text>
    </comment>
    <comment authorId="0" ref="K2010">
      <text>
        <t xml:space="preserve">9024343593679 / 386 / Jan 4
	-Zarah Caparro
9024359403352
	-Zarah Caparro</t>
      </text>
    </comment>
    <comment authorId="0" ref="K2049">
      <text>
        <t xml:space="preserve">6024338646834 / 53 / Jan 4
	-Zarah Caparro</t>
      </text>
    </comment>
    <comment authorId="0" ref="K2068">
      <text>
        <t xml:space="preserve">9024338404116 / 121.33 / Jan 4
	-Zarah Caparro</t>
      </text>
    </comment>
    <comment authorId="0" ref="K2052">
      <text>
        <t xml:space="preserve">9024337162169 / jan 4 / 384
	-Zarah Caparro</t>
      </text>
    </comment>
    <comment authorId="0" ref="K2040">
      <text>
        <t xml:space="preserve">8024337130022 / Jan 4 / 549.30
	-Zarah Caparro</t>
      </text>
    </comment>
    <comment authorId="0" ref="K2003">
      <text>
        <t xml:space="preserve">1024337123922 / Jan 4 / 339
	-Zarah Caparro</t>
      </text>
    </comment>
    <comment authorId="0" ref="K2047">
      <text>
        <t xml:space="preserve">3024337121953 / 808.48 / Jan 4
	-Zarah Caparro</t>
      </text>
    </comment>
    <comment authorId="0" ref="K2005">
      <text>
        <t xml:space="preserve">9024325980666 / 80 / Jan 4
	-Zarah Caparro</t>
      </text>
    </comment>
    <comment authorId="0" ref="K2011">
      <text>
        <t xml:space="preserve">4024308267136 / 191 / Jan 3
	-Zarah Caparro</t>
      </text>
    </comment>
    <comment authorId="0" ref="K2027">
      <text>
        <t xml:space="preserve">3024293843512 / Jan 3 / 271
	-Zarah Caparro</t>
      </text>
    </comment>
    <comment authorId="0" ref="K2018">
      <text>
        <t xml:space="preserve">3024256553944 / 588 / Jan 1
	-Zarah Caparro</t>
      </text>
    </comment>
    <comment authorId="0" ref="K2016">
      <text>
        <t xml:space="preserve">5024249844447 / Jan 1
	-Zarah Caparro</t>
      </text>
    </comment>
    <comment authorId="0" ref="M2007">
      <text>
        <t xml:space="preserve">3024249736889
	-Bernadeth Perez
3024249736889 / 31 / Jan 1
	-Zarah Caparro</t>
      </text>
    </comment>
    <comment authorId="0" ref="K2004">
      <text>
        <t xml:space="preserve">7024235019334 / 240 / Jan 1
	-Zarah Caparro</t>
      </text>
    </comment>
    <comment authorId="0" ref="K1977">
      <text>
        <t xml:space="preserve">6024230709941 / Dec 31 / 818
	-Zarah Caparro</t>
      </text>
    </comment>
    <comment authorId="0" ref="K2000">
      <text>
        <t xml:space="preserve">8024229539772 / Dec 31 / 334
	-Zarah Caparro</t>
      </text>
    </comment>
    <comment authorId="0" ref="K1999">
      <text>
        <t xml:space="preserve">4024195994484 / Dec 30 / 596
	-Zarah Caparro</t>
      </text>
    </comment>
    <comment authorId="0" ref="K2029">
      <text>
        <t xml:space="preserve">6024194972940 / Dec 30 / 513
	-Zarah Caparro</t>
      </text>
    </comment>
    <comment authorId="0" ref="K2025">
      <text>
        <t xml:space="preserve">0024177476680 / 160 / Dec 30
	-Zarah Caparro</t>
      </text>
    </comment>
    <comment authorId="0" ref="K2015">
      <text>
        <t xml:space="preserve">1024167557667 / 364 / dec 29
	-Zarah Caparro</t>
      </text>
    </comment>
    <comment authorId="0" ref="K2007">
      <text>
        <t xml:space="preserve">3024167186681 / 830 / Dec 29
	-Zarah Caparro</t>
      </text>
    </comment>
    <comment authorId="0" ref="K2023">
      <text>
        <t xml:space="preserve">7024165563766 / Dec 29 / 587 
3 cutoff
	-Zarah Caparro</t>
      </text>
    </comment>
    <comment authorId="0" ref="K1983">
      <text>
        <t xml:space="preserve">7024165563766 / Dec 29 / 587 
3 cutoff
	-Zarah Caparro</t>
      </text>
    </comment>
    <comment authorId="0" ref="K1943">
      <text>
        <t xml:space="preserve">7024165563766 / Dec 29 / 587 
3 cutoff
	-Zarah Caparro</t>
      </text>
    </comment>
    <comment authorId="0" ref="K2009">
      <text>
        <t xml:space="preserve">6024164389711 / 86 / Dec 29
	-Zarah Caparro</t>
      </text>
    </comment>
    <comment authorId="0" ref="K2028">
      <text>
        <t xml:space="preserve">9024163080373 / 60 / Dec 29
	-Zarah Caparro</t>
      </text>
    </comment>
    <comment authorId="0" ref="K2024">
      <text>
        <t xml:space="preserve">5024162812731 / 520/ Dec 29
	-Zarah Caparro</t>
      </text>
    </comment>
    <comment authorId="0" ref="K2012">
      <text>
        <t xml:space="preserve">9024161671962 / Dec 29 / 567
	-Zarah Caparro</t>
      </text>
    </comment>
    <comment authorId="0" ref="K2013">
      <text>
        <t xml:space="preserve">1024161764118 / 529 / Dec 29
	-Zarah Caparro</t>
      </text>
    </comment>
    <comment authorId="0" ref="K1971">
      <text>
        <t xml:space="preserve">4024102463331 / Dec 27 / 326
	-Zarah Caparro</t>
      </text>
    </comment>
    <comment authorId="0" ref="K1975">
      <text>
        <t xml:space="preserve">1024100964547 / 422 / Dec 27
	-Zarah Caparro</t>
      </text>
    </comment>
    <comment authorId="0" ref="K1963">
      <text>
        <t xml:space="preserve">10240886690014 / 320 / Dec 28
	-Zarah Caparro</t>
      </text>
    </comment>
    <comment authorId="0" ref="K1978">
      <text>
        <t xml:space="preserve">3024062629615 / Dec 26 / 476
	-Zarah Caparro</t>
      </text>
    </comment>
    <comment authorId="0" ref="K1986">
      <text>
        <t xml:space="preserve">24084868430 / Dec 27/ 57
	-Zarah Caparro</t>
      </text>
    </comment>
    <comment authorId="0" ref="K1990">
      <text>
        <t xml:space="preserve">6024044531659 / Dec 26 / 329
	-Zarah Caparro</t>
      </text>
    </comment>
    <comment authorId="0" ref="K1934">
      <text>
        <t xml:space="preserve">9024043531418 / 216 / Dec 26
	-Zarah Caparro</t>
      </text>
    </comment>
    <comment authorId="0" ref="K1980">
      <text>
        <t xml:space="preserve">9024042351611  / 320 / Dec 26
	-Zarah Caparro</t>
      </text>
    </comment>
    <comment authorId="0" ref="K1970">
      <text>
        <t xml:space="preserve">9024031523484  / 112.31 / Dec 25
	-Zarah Caparro</t>
      </text>
    </comment>
    <comment authorId="0" ref="K1960">
      <text>
        <t xml:space="preserve">8024006053899 / 240.35 / Dec 24
	-Zarah Caparro</t>
      </text>
    </comment>
    <comment authorId="0" ref="K1972">
      <text>
        <t xml:space="preserve">9024005021808 / 546 / Dec 24
	-Zarah Caparro</t>
      </text>
    </comment>
    <comment authorId="0" ref="K1961">
      <text>
        <t xml:space="preserve">24003605904 / 144 / Dec 24
	-Zarah Caparro</t>
      </text>
    </comment>
    <comment authorId="0" ref="K1984">
      <text>
        <t xml:space="preserve">5024003179865 / 398.40 / Dec 24 /
	-Zarah Caparro</t>
      </text>
    </comment>
    <comment authorId="0" ref="K1967">
      <text>
        <t xml:space="preserve">3024002856704 / 954 / Dec 24
	-Zarah Caparro</t>
      </text>
    </comment>
    <comment authorId="0" ref="K1991">
      <text>
        <t xml:space="preserve">2024002325835 / Dec 24 / 239
	-Zarah Caparro</t>
      </text>
    </comment>
    <comment authorId="0" ref="K1993">
      <text>
        <t xml:space="preserve">7024001953429 / 565 / Dec 24
	-Zarah Caparro</t>
      </text>
    </comment>
    <comment authorId="0" ref="K1989">
      <text>
        <t xml:space="preserve">6024001692421 / 438 / Dec 24
	-Zarah Caparro</t>
      </text>
    </comment>
    <comment authorId="0" ref="K1973">
      <text>
        <t xml:space="preserve">1023999729639 / 684 / Dec 24
	-Zarah Caparro</t>
      </text>
    </comment>
    <comment authorId="0" ref="K1985">
      <text>
        <t xml:space="preserve">23999463650 / 203 / Dec 24
	-Zarah Caparro</t>
      </text>
    </comment>
    <comment authorId="0" ref="K1966">
      <text>
        <t xml:space="preserve">1023999326167 / 204 / Dec 24
	-Zarah Caparro</t>
      </text>
    </comment>
    <comment authorId="0" ref="K1988">
      <text>
        <t xml:space="preserve">9023997652980 / Dec 24
	-Zarah Caparro</t>
      </text>
    </comment>
    <comment authorId="0" ref="K1959">
      <text>
        <t xml:space="preserve">4023996842813 / 532 / Dec 24
	-Zarah Caparro</t>
      </text>
    </comment>
    <comment authorId="0" ref="K1969">
      <text>
        <t xml:space="preserve">6023996652861 / 108 / Dec 24
	-Zarah Caparro</t>
      </text>
    </comment>
    <comment authorId="0" ref="K1945">
      <text>
        <t xml:space="preserve">23945696446 / 210 / Dec 23
	-Zarah Caparro</t>
      </text>
    </comment>
    <comment authorId="0" ref="K1920">
      <text>
        <t xml:space="preserve">1023886891924 / 346 / Dec 21
	-Zarah Caparro</t>
      </text>
    </comment>
    <comment authorId="0" ref="K1894">
      <text>
        <t xml:space="preserve">9023874762262 / Dec 21 / 220
	-Zarah Caparro</t>
      </text>
    </comment>
    <comment authorId="0" ref="K1923">
      <text>
        <t xml:space="preserve">1023837848257 / Dec 20 / 275
	-Zarah Caparro</t>
      </text>
    </comment>
    <comment authorId="0" ref="K1882">
      <text>
        <t xml:space="preserve">1023776902072 / Dec 18 / 433 
2 cut off
	-Zarah Caparro</t>
      </text>
    </comment>
    <comment authorId="0" ref="K1922">
      <text>
        <t xml:space="preserve">1023776902072 / Dec 18 / 433 
2 cut off
	-Zarah Caparro</t>
      </text>
    </comment>
    <comment authorId="0" ref="K1921">
      <text>
        <t xml:space="preserve">23759811914 / Dec 17 / 133
	-Zarah Caparro</t>
      </text>
    </comment>
    <comment authorId="0" ref="K1947">
      <text>
        <t xml:space="preserve">3023759469752 / 346 / Dec 17
	-Zarah Caparro</t>
      </text>
    </comment>
    <comment authorId="0" ref="K1936">
      <text>
        <t xml:space="preserve">5023757697159 / 1071 / Dec 17
2 cut off
	-Zarah Caparro</t>
      </text>
    </comment>
    <comment authorId="0" ref="K1896">
      <text>
        <t xml:space="preserve">5023757697159 / 1071 / Dec 17
2 cut off
	-Zarah Caparro</t>
      </text>
    </comment>
    <comment authorId="0" ref="K1940">
      <text>
        <t xml:space="preserve">9023755844820 / Dec 17 / 327
	-Zarah Caparro</t>
      </text>
    </comment>
    <comment authorId="0" ref="K1924">
      <text>
        <t xml:space="preserve">7023754061359 / Dec17 / 365
	-Zarah Caparro</t>
      </text>
    </comment>
    <comment authorId="0" ref="K1925">
      <text>
        <t xml:space="preserve">3023741701659 / 365 / Dec 17
	-Zarah Caparro</t>
      </text>
    </comment>
    <comment authorId="0" ref="K1953">
      <text>
        <t xml:space="preserve">7023719358101 / Dec 16 / 192
	-Zarah Caparro</t>
      </text>
    </comment>
    <comment authorId="0" ref="K1919">
      <text>
        <t xml:space="preserve">4023719195185 / 560 / Dec 16
	-Zarah Caparro</t>
      </text>
    </comment>
    <comment authorId="0" ref="K1949">
      <text>
        <t xml:space="preserve">6023712655587 / 543 / Dec 16
	-Zarah Caparro</t>
      </text>
    </comment>
    <comment authorId="0" ref="K1931">
      <text>
        <t xml:space="preserve">4023707633813 / 187 / Dec 16
	-Zarah Caparro</t>
      </text>
    </comment>
    <comment authorId="0" ref="K1888">
      <text>
        <t xml:space="preserve">2023673180458 / 50 / Dec 15
	-Zarah Caparro</t>
      </text>
    </comment>
    <comment authorId="0" ref="K1950">
      <text>
        <t xml:space="preserve">8023658009836 / Dec 14 / 423.20
	-Zarah Caparro</t>
      </text>
    </comment>
    <comment authorId="0" ref="K1929">
      <text>
        <t xml:space="preserve">6023656433720 / Dec 14 / 306
	-Zarah Caparro</t>
      </text>
    </comment>
    <comment authorId="0" ref="K1933">
      <text>
        <t xml:space="preserve">1023652727446 / Dec 14
	-Zarah Caparro</t>
      </text>
    </comment>
    <comment authorId="0" ref="K1948">
      <text>
        <t xml:space="preserve">9023652385349 / 191 / Dec 14
	-Zarah Caparro</t>
      </text>
    </comment>
    <comment authorId="0" ref="K1930">
      <text>
        <t xml:space="preserve">9023652219724 / Dec 14 / 465
	-Zarah Caparro</t>
      </text>
    </comment>
    <comment authorId="0" ref="K1927">
      <text>
        <t xml:space="preserve">3023651430554 / 957 / Dec 14
	-Zarah Caparro</t>
      </text>
    </comment>
    <comment authorId="0" ref="K1944">
      <text>
        <t xml:space="preserve">5023650472920 / Dec 14 / 552
	-Zarah Caparro</t>
      </text>
    </comment>
    <comment authorId="0" ref="K1926">
      <text>
        <t xml:space="preserve">1023650158224 / 27 / Dec 14
	-Zarah Caparro</t>
      </text>
    </comment>
    <comment authorId="0" ref="K1932">
      <text>
        <t xml:space="preserve">9023643683836 / 413 / Dec 14
	-Zarah Caparro</t>
      </text>
    </comment>
    <comment authorId="0" ref="K1935">
      <text>
        <t xml:space="preserve">1023643580343 / 552 / Dec 14
	-Zarah Caparro</t>
      </text>
    </comment>
    <comment authorId="0" ref="K1854">
      <text>
        <t xml:space="preserve">9023595194312 / 322.32 / Dec 13
	-Zarah Caparro</t>
      </text>
    </comment>
    <comment authorId="0" ref="K1903">
      <text>
        <t xml:space="preserve">7023557515233 / Dec 11 / 24
	-Zarah Caparro</t>
      </text>
    </comment>
    <comment authorId="0" ref="K1900">
      <text>
        <t xml:space="preserve">9023553594479 / 300 / Dec 11
	-Zarah Caparro</t>
      </text>
    </comment>
    <comment authorId="0" ref="K1884">
      <text>
        <t xml:space="preserve">7023531027852 / Dec 11 / 324
	-Zarah Caparro</t>
      </text>
    </comment>
    <comment authorId="0" ref="K1881">
      <text>
        <t xml:space="preserve">23524527084 / 177 / dec 10
	-Zarah Caparro</t>
      </text>
    </comment>
    <comment authorId="0" ref="K1898">
      <text>
        <t xml:space="preserve">3023522946302 / 334 / Dec 10
	-Zarah Caparro</t>
      </text>
    </comment>
    <comment authorId="0" ref="K1885">
      <text>
        <t xml:space="preserve">9023516807790 / 277 / Dec 10
	-Zarah Caparro</t>
      </text>
    </comment>
    <comment authorId="0" ref="K1909">
      <text>
        <t xml:space="preserve">6023510784635 / 498 / Dec 10
	-Zarah Caparro</t>
      </text>
    </comment>
    <comment authorId="0" ref="K1883">
      <text>
        <t xml:space="preserve">1023508407202 / 174 / Dec 10
1023508796415 / 200 / Dec 10
	-Zarah Caparro</t>
      </text>
    </comment>
    <comment authorId="0" ref="K1893">
      <text>
        <t xml:space="preserve">1023481970897 / 581 / dec 9
	-Zarah Caparro</t>
      </text>
    </comment>
    <comment authorId="0" ref="K1907">
      <text>
        <t xml:space="preserve">3023480074630/ Dec 9 / 338
	-Zarah Caparro</t>
      </text>
    </comment>
    <comment authorId="0" ref="K1895">
      <text>
        <t xml:space="preserve">1023479071342 / 445 / Dec 9
	-Zarah Caparro</t>
      </text>
    </comment>
    <comment authorId="0" ref="K1911">
      <text>
        <t xml:space="preserve">2023475465067 / Dec 9 / 205
	-Zarah Caparro</t>
      </text>
    </comment>
    <comment authorId="0" ref="K1880">
      <text>
        <t xml:space="preserve">8023472014069 / 416 / Dec 9
	-Zarah Caparro</t>
      </text>
    </comment>
    <comment authorId="0" ref="K1892">
      <text>
        <t xml:space="preserve">9023465732118 / 485 / Dec 9
	-Zarah Caparro</t>
      </text>
    </comment>
    <comment authorId="0" ref="K1902">
      <text>
        <t xml:space="preserve">5023456364721 / 109 / Dec 8
	-Zarah Caparro</t>
      </text>
    </comment>
    <comment authorId="0" ref="K1879">
      <text>
        <t xml:space="preserve">4023451382146 / Dec 8 / 390
	-Zarah Caparro</t>
      </text>
    </comment>
    <comment authorId="0" ref="K1904">
      <text>
        <t xml:space="preserve">5023444713472 / Dec 8 / 451
	-Zarah Caparro</t>
      </text>
    </comment>
    <comment authorId="0" ref="K1891">
      <text>
        <t xml:space="preserve">4023430014673 / Dec 8 / 293
	-Zarah Caparro</t>
      </text>
    </comment>
    <comment authorId="0" ref="K1886">
      <text>
        <t xml:space="preserve">1023415681004 / 390 / Dec 7
	-Zarah Caparro</t>
      </text>
    </comment>
    <comment authorId="0" ref="K1910">
      <text>
        <t xml:space="preserve">8023415468457 / Dec 7 / 226.49
	-Zarah Caparro</t>
      </text>
    </comment>
    <comment authorId="0" ref="K1887">
      <text>
        <t xml:space="preserve">3023414813141 / Dec 7 / 867
	-Zarah Caparro</t>
      </text>
    </comment>
    <comment authorId="0" ref="K1861">
      <text>
        <t xml:space="preserve">5023414656762 / 544 / Dec 7 
2 cut off
	-Zarah Caparro</t>
      </text>
    </comment>
    <comment authorId="0" ref="K1821">
      <text>
        <t xml:space="preserve">5023414656762 / 544 / Dec 7 
2 cut off
	-Zarah Caparro</t>
      </text>
    </comment>
    <comment authorId="0" ref="K1863">
      <text>
        <t xml:space="preserve">1023407175343 / 162 / Dec 7
	-Zarah Caparro</t>
      </text>
    </comment>
    <comment authorId="0" ref="K1858">
      <text>
        <t xml:space="preserve">3023294204825 / 363 / Dec 3
	-Zarah Caparro</t>
      </text>
    </comment>
    <comment authorId="0" ref="K1839">
      <text>
        <t xml:space="preserve">4023291059449 / 390 / Dec 3
	-Zarah Caparro</t>
      </text>
    </comment>
    <comment authorId="0" ref="K1856">
      <text>
        <t xml:space="preserve">5023290242271 / 318 / Dec 3
	-Zarah Caparro</t>
      </text>
    </comment>
    <comment authorId="0" ref="K1816">
      <text>
        <t xml:space="preserve">502329019990 / 428 / Dec 3
	-Zarah Caparro</t>
      </text>
    </comment>
    <comment authorId="0" ref="K1851">
      <text>
        <t xml:space="preserve">4023281976529 / 327 / Dec 3
	-Zarah Caparro</t>
      </text>
    </comment>
    <comment authorId="0" ref="K1869">
      <text>
        <t xml:space="preserve">6023272782348 / 324 / Dec 3
	-Zarah Caparro</t>
      </text>
    </comment>
    <comment authorId="0" ref="K1808">
      <text>
        <t xml:space="preserve">2023298712331 / 65 / Dec 4 
2 cut off
	-Zarah Caparro</t>
      </text>
    </comment>
    <comment authorId="0" ref="K1728">
      <text>
        <t xml:space="preserve">2023298712331 / 65 / Dec 4 
2 cut off
	-Zarah Caparro</t>
      </text>
    </comment>
    <comment authorId="0" ref="K1844">
      <text>
        <t xml:space="preserve">7023300630276 / Dec 4 / 276
	-Zarah Caparro</t>
      </text>
    </comment>
    <comment authorId="0" ref="K1845">
      <text>
        <t xml:space="preserve">9023315075077 / 45 / Dec 4
	-Zarah Caparro</t>
      </text>
    </comment>
    <comment authorId="0" ref="K1860">
      <text>
        <t xml:space="preserve">9023326585231 / 278 / Dec 4
	-Zarah Caparro</t>
      </text>
    </comment>
    <comment authorId="0" ref="K1827">
      <text>
        <t xml:space="preserve">3023345320547 / 191 / Dec 5
	-Zarah Caparro</t>
      </text>
    </comment>
    <comment authorId="0" ref="K1842">
      <text>
        <t xml:space="preserve">2023256127342 / 219 / Dec 2
	-Zarah Caparro</t>
      </text>
    </comment>
    <comment authorId="0" ref="K1841">
      <text>
        <t xml:space="preserve">23254728307 / 281 / Dec 2
	-Zarah Caparro</t>
      </text>
    </comment>
    <comment authorId="0" ref="K1843">
      <text>
        <t xml:space="preserve">7023247113679 / Dec 2 / 236
	-Zarah Caparro</t>
      </text>
    </comment>
    <comment authorId="0" ref="K1853">
      <text>
        <t xml:space="preserve">1023245930221 / 621 / Dec 2
	-Zarah Caparro</t>
      </text>
    </comment>
    <comment authorId="0" ref="K1862">
      <text>
        <t xml:space="preserve">5023233506912 / Dec 2 / 35
	-Zarah Caparro</t>
      </text>
    </comment>
    <comment authorId="0" ref="K1814">
      <text>
        <t xml:space="preserve">9023232964801 / 245 / Dec 2
	-Zarah Caparro</t>
      </text>
    </comment>
    <comment authorId="0" ref="K1867">
      <text>
        <t xml:space="preserve">3023232852811 / 239 / Dec 2
	-Zarah Caparro</t>
      </text>
    </comment>
    <comment authorId="0" ref="K1803">
      <text>
        <t xml:space="preserve">7023204632939 / 189 / Dec 1
	-Zarah Caparro</t>
      </text>
    </comment>
    <comment authorId="0" ref="K1871">
      <text>
        <t xml:space="preserve">2023203525112 / 253 / Dec 1
	-Zarah Caparro</t>
      </text>
    </comment>
    <comment authorId="0" ref="K1870">
      <text>
        <t xml:space="preserve">8023202090937 / 457 / Dec 1
	-Zarah Caparro</t>
      </text>
    </comment>
    <comment authorId="0" ref="K1840">
      <text>
        <t xml:space="preserve">802318772914 / 404 / Nov 30
	-Zarah Caparro</t>
      </text>
    </comment>
    <comment authorId="0" ref="K1855">
      <text>
        <t xml:space="preserve">1023186508374 / 624 / Nov 30
	-Zarah Caparro</t>
      </text>
    </comment>
    <comment authorId="0" ref="K1847">
      <text>
        <t xml:space="preserve">3023186281378 / Nov 30 / 740
	-Zarah Caparro</t>
      </text>
    </comment>
    <comment authorId="0" ref="K1852">
      <text>
        <t xml:space="preserve">9023185217523 / Nov 30 / 317
	-Zarah Caparro</t>
      </text>
    </comment>
    <comment authorId="0" ref="K1864">
      <text>
        <t xml:space="preserve">5023183814196/ 505 / Nov 30
	-Zarah Caparro</t>
      </text>
    </comment>
    <comment authorId="0" ref="K1818">
      <text>
        <t xml:space="preserve">3023082608625 / Nov 27 / 345
	-Zarah Caparro</t>
      </text>
    </comment>
    <comment authorId="0" ref="K1805">
      <text>
        <t xml:space="preserve">9023069637054 / 175 / Nov 27
	-Zarah Caparro</t>
      </text>
    </comment>
    <comment authorId="0" ref="K1831">
      <text>
        <t xml:space="preserve">2023069539709 / 253 / Nov 27
	-Zarah Caparro</t>
      </text>
    </comment>
    <comment authorId="0" ref="K1804">
      <text>
        <t xml:space="preserve">7023063791270 / 247 / Nov 26
	-Zarah Caparro</t>
      </text>
    </comment>
    <comment authorId="0" ref="K1801">
      <text>
        <t xml:space="preserve">23061933221 / 324.22 / Nov 26
	-Zarah Caparro</t>
      </text>
    </comment>
    <comment authorId="0" ref="K1820">
      <text>
        <t xml:space="preserve">9023094480443 / 290 / Nov 27
	-Zarah Caparro</t>
      </text>
    </comment>
    <comment authorId="0" ref="K1786">
      <text>
        <t xml:space="preserve">2023059662761 / 114.35
2 cut off
	-Zarah Caparro</t>
      </text>
    </comment>
    <comment authorId="0" ref="K1826">
      <text>
        <t xml:space="preserve">2023059662761 / 114.35
2 cut off
	-Zarah Caparro</t>
      </text>
    </comment>
    <comment authorId="0" ref="K1774">
      <text>
        <t xml:space="preserve">9023058750121 / Nov 26 / 212
	-Zarah Caparro</t>
      </text>
    </comment>
    <comment authorId="0" ref="K1802">
      <text>
        <t xml:space="preserve">2023058462843 / Nov 26 / 219
	-Zarah Caparro</t>
      </text>
    </comment>
    <comment authorId="0" ref="K1799">
      <text>
        <t xml:space="preserve">4023056361000 / 386.00 / Nov 26
	-Zarah Caparro</t>
      </text>
    </comment>
    <comment authorId="0" ref="K1813">
      <text>
        <t xml:space="preserve">1023052705819 / 555.48 / Nov 26
	-Zarah Caparro</t>
      </text>
    </comment>
    <comment authorId="0" ref="K1829">
      <text>
        <t xml:space="preserve">6023050952527 / 527 / Nov 26
	-Zarah Caparro</t>
      </text>
    </comment>
    <comment authorId="0" ref="K1832">
      <text>
        <t xml:space="preserve">23047240635 / 466 / Nov 26 
4 cut off
	-Zarah Caparro</t>
      </text>
    </comment>
    <comment authorId="0" ref="K1792">
      <text>
        <t xml:space="preserve">23047240635 / 466 / Nov 26 
4 cut off
	-Zarah Caparro</t>
      </text>
    </comment>
    <comment authorId="0" ref="K1752">
      <text>
        <t xml:space="preserve">23047240635 / 466 / Nov 26 
4 cut off
	-Zarah Caparro</t>
      </text>
    </comment>
    <comment authorId="0" ref="K1636">
      <text>
        <t xml:space="preserve">23047240635 / 466 / Nov 26 
4 cut off
	-Zarah Caparro</t>
      </text>
    </comment>
    <comment authorId="0" ref="K1822">
      <text>
        <t xml:space="preserve">5023009232054 / 86.35 / Nov 25
	-Zarah Caparro</t>
      </text>
    </comment>
    <comment authorId="0" ref="K1811">
      <text>
        <t xml:space="preserve">4022982221816 / 227 / Nov 24
	-Zarah Caparro</t>
      </text>
    </comment>
    <comment authorId="0" ref="K1806">
      <text>
        <t xml:space="preserve">102296980300 / 390 / Nov 23
	-Zarah Caparro</t>
      </text>
    </comment>
    <comment authorId="0" ref="K1800">
      <text>
        <t xml:space="preserve">8022967812361 / Nov 23 / 355.20
	-Zarah Caparro</t>
      </text>
    </comment>
    <comment authorId="0" ref="K1812">
      <text>
        <t xml:space="preserve">9022966228427 / 8427 / Nov 23
	-Zarah Caparro</t>
      </text>
    </comment>
    <comment authorId="0" ref="K1815">
      <text>
        <t xml:space="preserve">1022965850637 / 856 / Nov 23
	-Zarah Caparro</t>
      </text>
    </comment>
    <comment authorId="0" ref="K1830">
      <text>
        <t xml:space="preserve">8022962772558 / 118 / Nov 23
	-Zarah Caparro</t>
      </text>
    </comment>
    <comment authorId="0" ref="K1824">
      <text>
        <t xml:space="preserve">5022962553288 / 340.40 / Nov 23
	-Zarah Caparro</t>
      </text>
    </comment>
    <comment authorId="0" ref="K1807">
      <text>
        <t xml:space="preserve">3022962271810/ 809 / Nov 23
	-Zarah Caparro</t>
      </text>
    </comment>
    <comment authorId="0" ref="M1759">
      <text>
        <t xml:space="preserve">4023056361000
	-Bernadeth Perez</t>
      </text>
    </comment>
    <comment authorId="0" ref="K1780">
      <text>
        <t xml:space="preserve">9022870784861 / 240 / Nov 21
	-Zarah Caparro</t>
      </text>
    </comment>
    <comment authorId="0" ref="K1734">
      <text>
        <t xml:space="preserve">9022870784861 / 129 / Nov 20
	-Zarah Caparro</t>
      </text>
    </comment>
    <comment authorId="0" ref="K1794">
      <text>
        <t xml:space="preserve">2022867401759 / 415 / Nov 20
	-Zarah Caparro</t>
      </text>
    </comment>
    <comment authorId="0" ref="K1787">
      <text>
        <t xml:space="preserve">3022865574038 / 255 / Nov 20
	-Zarah Caparro</t>
      </text>
    </comment>
    <comment authorId="0" ref="K1759">
      <text>
        <t xml:space="preserve">4022853511296 / 326 / Nov 20
	-Zarah Caparro</t>
      </text>
    </comment>
    <comment authorId="0" ref="K1736">
      <text>
        <t xml:space="preserve">5022845639602 / 315 / Nov 19
	-Zarah Caparro</t>
      </text>
    </comment>
    <comment authorId="0" ref="K1791">
      <text>
        <t xml:space="preserve">2022849102625 / 266 / Nov 19
	-Zarah Caparro</t>
      </text>
    </comment>
    <comment authorId="0" ref="K1762">
      <text>
        <t xml:space="preserve">2022847782992 / Nov 19 / 452 
2 cut off
	-Zarah Caparro</t>
      </text>
    </comment>
    <comment authorId="0" ref="K1722">
      <text>
        <t xml:space="preserve">2022847782992 / Nov 19 / 452 
2 cut off
	-Zarah Caparro</t>
      </text>
    </comment>
    <comment authorId="0" ref="K1765">
      <text>
        <t xml:space="preserve">9022847442160 / 274 / Nov 19
	-Zarah Caparro</t>
      </text>
    </comment>
    <comment authorId="0" ref="K1761">
      <text>
        <t xml:space="preserve">22846871188 / 263 / Nov 19
	-Zarah Caparro</t>
      </text>
    </comment>
    <comment authorId="0" ref="K1778">
      <text>
        <t xml:space="preserve">3022845931432 / 259 / Nov 19
	-Zarah Caparro</t>
      </text>
    </comment>
    <comment authorId="0" ref="K1776">
      <text>
        <t xml:space="preserve">5022845764534 / 272 / Nov 19
	-Zarah Caparro</t>
      </text>
    </comment>
    <comment authorId="0" ref="K1764">
      <text>
        <t xml:space="preserve">7022845673653 / Nov 19 / 387
	-Zarah Caparro</t>
      </text>
    </comment>
    <comment authorId="0" ref="K1772">
      <text>
        <t xml:space="preserve">9022748509434 / 253 / Nov 16
	-Zarah Caparro</t>
      </text>
    </comment>
    <comment authorId="0" ref="K1781">
      <text>
        <t xml:space="preserve">5022828263688 / 542 / Nov 19 
2 cut off
	-Zarah Caparro</t>
      </text>
    </comment>
    <comment authorId="0" ref="K1741">
      <text>
        <t xml:space="preserve">5022828263688 / 542 / Nov 19 
2 cut off
	-Zarah Caparro</t>
      </text>
    </comment>
    <comment authorId="0" ref="K1771">
      <text>
        <t xml:space="preserve">4022810267600 / 123 / Nov 18
	-Zarah Caparro</t>
      </text>
    </comment>
    <comment authorId="0" ref="K1789">
      <text>
        <t xml:space="preserve">6022805415324 / 349 / Nov 18
	-Zarah Caparro</t>
      </text>
    </comment>
    <comment authorId="0" ref="K1788">
      <text>
        <t xml:space="preserve">9022795202613 / Nov 18 / 20
	-Zarah Caparro</t>
      </text>
    </comment>
    <comment authorId="0" ref="K1763">
      <text>
        <t xml:space="preserve">7022765811006 / 225 / Nov 17
	-Zarah Caparro</t>
      </text>
    </comment>
    <comment authorId="0" ref="K1773">
      <text>
        <t xml:space="preserve">1022761716922 / Nov 17 / 527
	-Zarah Caparro</t>
      </text>
    </comment>
    <comment authorId="0" ref="K1767">
      <text>
        <t xml:space="preserve">3022755056327 / 694.44 / Nov 16
	-Zarah Caparro</t>
      </text>
    </comment>
    <comment authorId="0" ref="K1740">
      <text>
        <t xml:space="preserve">9022750155721 / 110 / Nov 16
	-Zarah Caparro</t>
      </text>
    </comment>
    <comment authorId="0" ref="K1784">
      <text>
        <t xml:space="preserve">9022749265582 / 120 / Nov 16
	-Zarah Caparro</t>
      </text>
    </comment>
    <comment authorId="0" ref="K1775">
      <text>
        <t xml:space="preserve">1022748590267 / Nov 16 / 578
	-Zarah Caparro</t>
      </text>
    </comment>
    <comment authorId="0" ref="K1760">
      <text>
        <t xml:space="preserve">8022747968178 / 532 / Nov 16
	-Zarah Caparro</t>
      </text>
    </comment>
    <comment authorId="0" ref="K1747">
      <text>
        <t xml:space="preserve">3022708721613 / Nov 15 / 365
	-Zarah Caparro</t>
      </text>
    </comment>
    <comment authorId="0" ref="K1698">
      <text>
        <t xml:space="preserve">3022640431379 / 174 / Nov 13 
2 cut off
	-Zarah Caparro</t>
      </text>
    </comment>
    <comment authorId="0" ref="K1738">
      <text>
        <t xml:space="preserve">3022640431379 / 174 / Nov 13 
2 cut off
	-Zarah Caparro</t>
      </text>
    </comment>
    <comment authorId="0" ref="K1723">
      <text>
        <t xml:space="preserve">1022637839249 / 310 / Nov 13
	-Zarah Caparro</t>
      </text>
    </comment>
    <comment authorId="0" ref="K1719">
      <text>
        <t xml:space="preserve">4022627857513 / 387 / Nov 12
	-Zarah Caparro</t>
      </text>
    </comment>
    <comment authorId="0" ref="K1720">
      <text>
        <t xml:space="preserve">8022528291293 / 441 / Nov 9
	-Zarah Caparro</t>
      </text>
    </comment>
    <comment authorId="0" ref="K1721">
      <text>
        <t xml:space="preserve">22627818708 / Nov 12 / 102
	-Zarah Caparro</t>
      </text>
    </comment>
    <comment authorId="0" ref="K1724">
      <text>
        <t xml:space="preserve">7022624934611 / 251 / Nov 12
	-Zarah Caparro</t>
      </text>
    </comment>
    <comment authorId="0" ref="K1725">
      <text>
        <t xml:space="preserve">9022619979841 / Nov 12 / 283
	-Zarah Caparro</t>
      </text>
    </comment>
    <comment authorId="0" ref="K1751">
      <text>
        <t xml:space="preserve">2022618799449 / 268 / Nov 12
	-Zarah Caparro</t>
      </text>
    </comment>
    <comment authorId="0" ref="K1742">
      <text>
        <t xml:space="preserve">5022614898606 / 37 / Nov 12
	-Zarah Caparro</t>
      </text>
    </comment>
    <comment authorId="0" ref="K1731">
      <text>
        <t xml:space="preserve">4022614767140 / Nov 12 / 376
	-Zarah Caparro</t>
      </text>
    </comment>
    <comment authorId="0" ref="K1749">
      <text>
        <t xml:space="preserve">6022591632288 / 322 / Nov 11
	-Zarah Caparro</t>
      </text>
    </comment>
    <comment authorId="0" ref="K1701">
      <text>
        <t xml:space="preserve">5022590072166 / Nov 11 / 90
	-Zarah Caparro</t>
      </text>
    </comment>
    <comment authorId="0" ref="K1733">
      <text>
        <t xml:space="preserve">1022562127582 / Nov 10 / 567
	-Zarah Caparro</t>
      </text>
    </comment>
    <comment authorId="0" ref="K1732">
      <text>
        <t xml:space="preserve">9022544505079 / 458 / Nov 10
	-Zarah Caparro</t>
      </text>
    </comment>
    <comment authorId="0" ref="K1735">
      <text>
        <t xml:space="preserve">1022531992777 / Nov 9 / 657
	-Zarah Caparro</t>
      </text>
    </comment>
    <comment authorId="0" ref="K1727">
      <text>
        <t xml:space="preserve">3022526276264 / 752.40 / Nov 9
	-Zarah Caparro</t>
      </text>
    </comment>
    <comment authorId="0" ref="K1681">
      <text>
        <t xml:space="preserve">22407506049 / 294 / NOv 5
	-Zarah Caparro</t>
      </text>
    </comment>
    <comment authorId="0" ref="K1679">
      <text>
        <t xml:space="preserve">4022407453413 / 435 / Nov 5
	-Zarah Caparro</t>
      </text>
    </comment>
    <comment authorId="0" ref="K1682">
      <text>
        <t xml:space="preserve">2022407192463 / 555 / Nov 5 
2 cut off
	-Zarah Caparro</t>
      </text>
    </comment>
    <comment authorId="0" ref="K1644">
      <text>
        <t xml:space="preserve">2022407192463 / 555 / Nov 5 
2 cut off
	-Zarah Caparro</t>
      </text>
    </comment>
    <comment authorId="0" ref="K1684">
      <text>
        <t xml:space="preserve">7022404983479 / 513.30 / Nov 5
	-Zarah Caparro</t>
      </text>
    </comment>
    <comment authorId="0" ref="K1696">
      <text>
        <t xml:space="preserve">5022404517021 / 305 / Nov 5
	-Zarah Caparro</t>
      </text>
    </comment>
    <comment authorId="0" ref="K1707">
      <text>
        <t xml:space="preserve">3022393188309 / Nov 5 / 397
	-Zarah Caparro</t>
      </text>
    </comment>
    <comment authorId="0" ref="K1688">
      <text>
        <t xml:space="preserve">2022403693275 / 128 / Nov 5
	-Zarah Caparro</t>
      </text>
    </comment>
    <comment authorId="0" ref="K1683">
      <text>
        <t xml:space="preserve">7022400522393 / 321 / Nov 5
	-Zarah Caparro</t>
      </text>
    </comment>
    <comment authorId="0" ref="K1691">
      <text>
        <t xml:space="preserve">4022390902585 / 201 / Nov 5
	-Zarah Caparro</t>
      </text>
    </comment>
    <comment authorId="0" ref="K1709">
      <text>
        <t xml:space="preserve">6022389825130 / 412 / Nov 5
	-Zarah Caparro</t>
      </text>
    </comment>
    <comment authorId="0" ref="K1685">
      <text>
        <t xml:space="preserve">3022383490101 / 238 / Nov 5
	-Zarah Caparro</t>
      </text>
    </comment>
    <comment authorId="0" ref="K1680">
      <text>
        <t xml:space="preserve">8022343085576 / 436/Nov 3
	-Zarah Caparro</t>
      </text>
    </comment>
    <comment authorId="0" ref="K1713">
      <text>
        <t xml:space="preserve">22382423708 / 80 / Nov 5
	-Zarah Caparro</t>
      </text>
    </comment>
    <comment authorId="0" ref="M1695">
      <text>
        <t xml:space="preserve">1022376136129 / 200 / Nov 4
	-Zarah Caparro</t>
      </text>
    </comment>
    <comment authorId="0" ref="K1693">
      <text>
        <t xml:space="preserve">1022373823588 / 575 / Nov 4
	-Zarah Caparro</t>
      </text>
    </comment>
    <comment authorId="0" ref="K1702">
      <text>
        <t xml:space="preserve">5022370861511 / 106.15 / Nov 4
	-Zarah Caparro</t>
      </text>
    </comment>
    <comment authorId="0" ref="K1711">
      <text>
        <t xml:space="preserve">2022359192014 / 266.09 / Nov 4
	-Zarah Caparro</t>
      </text>
    </comment>
    <comment authorId="0" ref="K1662">
      <text>
        <t xml:space="preserve">5022358358051 / 185 / Nov 4
	-Zarah Caparro</t>
      </text>
    </comment>
    <comment authorId="0" ref="K1695">
      <text>
        <t xml:space="preserve">1022334521804 / 383 / Nov 3
	-Zarah Caparro</t>
      </text>
    </comment>
    <comment authorId="0" ref="K1714">
      <text>
        <t xml:space="preserve">2022316799824 / Nov 2 / 467
	-Zarah Caparro</t>
      </text>
    </comment>
    <comment authorId="0" ref="K1655">
      <text>
        <t xml:space="preserve">9022420229106 / Nov 6 / 238
	-Zarah Caparro</t>
      </text>
    </comment>
    <comment authorId="0" ref="K1664">
      <text>
        <t xml:space="preserve">7022478702827 / 168 / Nov 8 
2 cut off
	-Zarah Caparro</t>
      </text>
    </comment>
    <comment authorId="0" ref="K1703">
      <text>
        <t xml:space="preserve">7022478702827 / 168 / Nov 8 
2 cut off
	-Zarah Caparro</t>
      </text>
    </comment>
    <comment authorId="0" ref="K1708">
      <text>
        <t xml:space="preserve">9022326471504 / 154.44 / Nov 3
	-Zarah Caparro</t>
      </text>
    </comment>
    <comment authorId="0" ref="K1687">
      <text>
        <t xml:space="preserve">3022310830244 / 855 / Nov 2
	-Zarah Caparro</t>
      </text>
    </comment>
    <comment authorId="0" ref="K1692">
      <text>
        <t xml:space="preserve">9022310857481 / 322 / Nov 2
	-Zarah Caparro</t>
      </text>
    </comment>
    <comment authorId="0" ref="M1661">
      <text>
        <t xml:space="preserve">9022244309837 / 100 / Oct 31
	-Zarah Caparro</t>
      </text>
    </comment>
    <comment authorId="0" ref="M1657">
      <text>
        <t xml:space="preserve">5022285012456 / 6.24 / Nov 1
	-Zarah Caparro</t>
      </text>
    </comment>
    <comment authorId="0" ref="K1673">
      <text>
        <t xml:space="preserve">22247091921 / 70 / Oct 31
	-Zarah Caparro</t>
      </text>
    </comment>
    <comment authorId="0" ref="K1661">
      <text>
        <t xml:space="preserve">9022215257882 / 145 / Oct 30
	-Zarah Caparro</t>
      </text>
    </comment>
    <comment authorId="0" ref="K1657">
      <text>
        <t xml:space="preserve">5022197017155 / 312 / Oct 30
	-Zarah Caparro</t>
      </text>
    </comment>
    <comment authorId="0" ref="K1646">
      <text>
        <t xml:space="preserve">7022189808824 / 203 / Oct 29
	-Zarah Caparro</t>
      </text>
    </comment>
    <comment authorId="0" ref="K1652">
      <text>
        <t xml:space="preserve">4022184416363 / 183 / Oct 29
	-Zarah Caparro</t>
      </text>
    </comment>
    <comment authorId="0" ref="K1645">
      <text>
        <t xml:space="preserve">7022182627251 / 211 / Oct 29
	-Zarah Caparro</t>
      </text>
    </comment>
    <comment authorId="0" ref="K1650">
      <text>
        <t xml:space="preserve">2022182459445 / Oct 29 / 20
	-Zarah Caparro</t>
      </text>
    </comment>
    <comment authorId="0" ref="K1672">
      <text>
        <t xml:space="preserve">2022181456869 / 165 / Oct 29
	-Zarah Caparro</t>
      </text>
    </comment>
    <comment authorId="0" ref="K1668">
      <text>
        <t xml:space="preserve">3022182407941 / 295 / Oct 29
	-Zarah Caparro</t>
      </text>
    </comment>
    <comment authorId="0" ref="K1647">
      <text>
        <t xml:space="preserve">9022182316465 / 31 / Oct 29
	-Zarah Caparro</t>
      </text>
    </comment>
    <comment authorId="0" ref="K1618">
      <text>
        <t xml:space="preserve">9022182205670 / 201.06 / Oct 29
	-Zarah Caparro</t>
      </text>
    </comment>
    <comment authorId="0" ref="K1674">
      <text>
        <t xml:space="preserve">22113814822 / 68 / Oct 27
	-Zarah Caparro</t>
      </text>
    </comment>
    <comment authorId="0" ref="K1643">
      <text>
        <t xml:space="preserve">'0022190435657 / Oct 29 / 209
	-Zarah Caparro</t>
      </text>
    </comment>
    <comment authorId="0" ref="K1667">
      <text>
        <t xml:space="preserve">2022191891861 / Oct 29 / 28
	-Zarah Caparro</t>
      </text>
    </comment>
    <comment authorId="0" ref="K1625">
      <text>
        <t xml:space="preserve">5022172463113 / 224 / Oct 29
	-Zarah Caparro</t>
      </text>
    </comment>
    <comment authorId="0" ref="K1642">
      <text>
        <t xml:space="preserve">1022144596857 / Oct 28 / 312
	-Zarah Caparro</t>
      </text>
    </comment>
    <comment authorId="0" ref="K1641">
      <text>
        <t xml:space="preserve">4022162425847 / 264 / Oct 28
	-Zarah Caparro</t>
      </text>
    </comment>
    <comment authorId="0" ref="K1670">
      <text>
        <t xml:space="preserve">6022160681414 / 375 / Oct 28
	-Zarah Caparro</t>
      </text>
    </comment>
    <comment authorId="0" ref="K1656">
      <text>
        <t xml:space="preserve">1022131910507 / 522 / Oct 27
	-Zarah Caparro</t>
      </text>
    </comment>
    <comment authorId="0" ref="K1654">
      <text>
        <t xml:space="preserve">1022123919824 / 400 / Oct 27
	-Zarah Caparro</t>
      </text>
    </comment>
    <comment authorId="0" ref="K1649">
      <text>
        <t xml:space="preserve">3022101861236 / 751 / Oct 26
	-Zarah Caparro</t>
      </text>
    </comment>
    <comment authorId="0" ref="K1663">
      <text>
        <t xml:space="preserve">5022101534386 / 30.25 / Oct 26
	-Zarah Caparro</t>
      </text>
    </comment>
    <comment authorId="0" ref="K1653">
      <text>
        <t xml:space="preserve">9022099366713 / 364 / Oct 26
	-Zarah Caparro</t>
      </text>
    </comment>
    <comment authorId="0" ref="K1622">
      <text>
        <t xml:space="preserve">3022013132067 / 65 / Oct 23
	-Zarah Caparro</t>
      </text>
    </comment>
    <comment authorId="0" ref="K1605">
      <text>
        <t xml:space="preserve">'0021998504153 / 275 / Oct 22
	-Zarah Caparro</t>
      </text>
    </comment>
    <comment authorId="0" ref="K1624">
      <text>
        <t xml:space="preserve">2021994809460/ Oct 22 / 262
	-Zarah Caparro</t>
      </text>
    </comment>
    <comment authorId="0" ref="K1554">
      <text>
        <t xml:space="preserve">2021994809460 / 190 / Oct 22
2 cut off
	-Zarah Caparro</t>
      </text>
    </comment>
    <comment authorId="0" ref="K1630">
      <text>
        <t xml:space="preserve">2021994809460 / 190 / Oct 22
2 cut off
	-Zarah Caparro</t>
      </text>
    </comment>
    <comment authorId="0" ref="K1615">
      <text>
        <t xml:space="preserve">4021991272118 / 321 / Oct 22
	-Zarah Caparro</t>
      </text>
    </comment>
    <comment authorId="0" ref="K1612">
      <text>
        <t xml:space="preserve">2021977262440 / 29 / Oct 22
	-Zarah Caparro</t>
      </text>
    </comment>
    <comment authorId="0" ref="K1620">
      <text>
        <t xml:space="preserve">5021988566765 / 238 / Oct 22
	-Zarah Caparro</t>
      </text>
    </comment>
    <comment authorId="0" ref="K1635">
      <text>
        <t xml:space="preserve">2021987757502 / Oct 22 / 200
	-Zarah Caparro</t>
      </text>
    </comment>
    <comment authorId="0" ref="K1609">
      <text>
        <t xml:space="preserve">3021981256424 / 234 / Oct 22
	-Zarah Caparro</t>
      </text>
    </comment>
    <comment authorId="0" ref="K1631">
      <text>
        <t xml:space="preserve">3021978444893 / 265 / Oct 22
	-Zarah Caparro</t>
      </text>
    </comment>
    <comment authorId="0" ref="K1632">
      <text>
        <t xml:space="preserve">9021977906652 / Oct 22 / 203
	-Zarah Caparro</t>
      </text>
    </comment>
    <comment authorId="0" ref="K1611">
      <text>
        <t xml:space="preserve">3021905959074 / 732 / Oct 19
	-Zarah Caparro</t>
      </text>
    </comment>
    <comment authorId="0" ref="K1608">
      <text>
        <t xml:space="preserve">7021999359087 / Oct 22 / 328
	-Zarah Caparro</t>
      </text>
    </comment>
    <comment authorId="0" ref="K1606">
      <text>
        <t xml:space="preserve">2022001312771 / 170 / Oct 22
	-Zarah Caparro</t>
      </text>
    </comment>
    <comment authorId="0" ref="K1603">
      <text>
        <t xml:space="preserve">4021967896720 / 396 / Oct 21
	-Zarah Caparro</t>
      </text>
    </comment>
    <comment authorId="0" ref="K1607">
      <text>
        <t xml:space="preserve">7021967124874 / 306 / Oct 21
	-Zarah Caparro</t>
      </text>
    </comment>
    <comment authorId="0" ref="K1627">
      <text>
        <t xml:space="preserve">7021961133890/ 188/ Oct 21
	-Zarah Caparro</t>
      </text>
    </comment>
    <comment authorId="0" ref="K1580">
      <text>
        <t xml:space="preserve">1021934422009 / 262.14 / Oct 21
	-Zarah Caparro</t>
      </text>
    </comment>
    <comment authorId="0" ref="K1617">
      <text>
        <t xml:space="preserve">1021934422009 / 564 / Oct 20
	-Zarah Caparro</t>
      </text>
    </comment>
    <comment authorId="0" ref="K1633">
      <text>
        <t xml:space="preserve">6021933459960/ 303 / Oct 20
	-Zarah Caparro</t>
      </text>
    </comment>
    <comment authorId="0" ref="K1604">
      <text>
        <t xml:space="preserve">8021927953964 / 434 / Oct 20
	-Zarah Caparro</t>
      </text>
    </comment>
    <comment authorId="0" ref="K1619">
      <text>
        <t xml:space="preserve">1021907503967 / Oct 19 / 644
	-Zarah Caparro</t>
      </text>
    </comment>
    <comment authorId="0" ref="K1626">
      <text>
        <t xml:space="preserve">5021907067879 / 164. 34 / Oct 19
	-Zarah Caparro</t>
      </text>
    </comment>
    <comment authorId="0" ref="K1616">
      <text>
        <t xml:space="preserve">9021906431486 / 428 / Oct 19
	-Zarah Caparro</t>
      </text>
    </comment>
    <comment authorId="0" ref="K1610">
      <text>
        <t xml:space="preserve">1021905427014 / 146 / Oct 19
	-Zarah Caparro</t>
      </text>
    </comment>
    <comment authorId="0" ref="K1542">
      <text>
        <t xml:space="preserve">9021848797029 / Oct 17 / 310.49
	-Zarah Caparro</t>
      </text>
    </comment>
    <comment authorId="0" ref="K1539">
      <text>
        <t xml:space="preserve">4021842027620 / 34 / Oct 17
	-Zarah Caparro</t>
      </text>
    </comment>
    <comment authorId="0" ref="K1589">
      <text>
        <t xml:space="preserve">1021839963093 / 165 / Oct 17
	-Zarah Caparro</t>
      </text>
    </comment>
    <comment authorId="0" ref="K1587">
      <text>
        <t xml:space="preserve">5021835244178 / 223 / Oct 17
	-Zarah Caparro</t>
      </text>
    </comment>
    <comment authorId="0" ref="M1574">
      <text>
        <t xml:space="preserve">received - 3 pesos
	-Zarah Caparro</t>
      </text>
    </comment>
    <comment authorId="0" ref="K1568">
      <text>
        <t xml:space="preserve">2021794548765 / 345 / Oct 15
	-Zarah Caparro</t>
      </text>
    </comment>
    <comment authorId="0" ref="K1567">
      <text>
        <t xml:space="preserve">21787977676 / 209.40 / Oct 15
	-Zarah Caparro</t>
      </text>
    </comment>
    <comment authorId="0" ref="K1598">
      <text>
        <t xml:space="preserve">0021815052303 / 229 / Oct 16
2 cut off
	-Zarah Caparro</t>
      </text>
    </comment>
    <comment authorId="0" ref="K1560">
      <text>
        <t xml:space="preserve">0021815052303 / 229 / Oct 16
2 cut off
	-Zarah Caparro</t>
      </text>
    </comment>
    <comment authorId="0" ref="K1574">
      <text>
        <t xml:space="preserve">2021799414249 / 134 / Oct 16
	-Zarah Caparro</t>
      </text>
    </comment>
    <comment authorId="0" ref="K1570">
      <text>
        <t xml:space="preserve">7021789333410 / 364 / Oct 15
	-Zarah Caparro</t>
      </text>
    </comment>
    <comment authorId="0" ref="K1569">
      <text>
        <t xml:space="preserve">1021780427241 / 296 / Oct 15
	-Zarah Caparro</t>
      </text>
    </comment>
    <comment authorId="0" ref="K1582">
      <text>
        <t xml:space="preserve">5021785341392 / Oct 15 / 328
	-Zarah Caparro</t>
      </text>
    </comment>
    <comment authorId="0" ref="K1586">
      <text>
        <t xml:space="preserve">9021783610189 / 270 / Oct 15
	-Zarah Caparro</t>
      </text>
    </comment>
    <comment authorId="0" ref="K1566">
      <text>
        <t xml:space="preserve">1021780457003 / Oct 15 / 384
	-Zarah Caparro</t>
      </text>
    </comment>
    <comment authorId="0" ref="K1571">
      <text>
        <t xml:space="preserve">9021767118712 / 397 / Oct 15
	-Zarah Caparro</t>
      </text>
    </comment>
    <comment authorId="0" ref="K1584">
      <text>
        <t xml:space="preserve">3021757378860 / 123 / Oct 14
	-Zarah Caparro</t>
      </text>
    </comment>
    <comment authorId="0" ref="K1593">
      <text>
        <t xml:space="preserve">3021752357958 / 395 / Oct 14
	-Zarah Caparro</t>
      </text>
    </comment>
    <comment authorId="0" ref="K1579">
      <text>
        <t xml:space="preserve">1021749958036 / 599 / Oct 14
	-Zarah Caparro</t>
      </text>
    </comment>
    <comment authorId="0" ref="K1591">
      <text>
        <t xml:space="preserve">21747399156 / 265 / Oct 14
	-Zarah Caparro</t>
      </text>
    </comment>
    <comment authorId="0" ref="K1565">
      <text>
        <t xml:space="preserve">4021727962725 / 306 / Oct 13
	-Zarah Caparro</t>
      </text>
    </comment>
    <comment authorId="0" ref="K1597">
      <text>
        <t xml:space="preserve">2021726875803/ Oct 13 / 182
	-Zarah Caparro</t>
      </text>
    </comment>
    <comment authorId="0" ref="K1588">
      <text>
        <t xml:space="preserve">502171686145 / 82.50 / Oct 13
	-Zarah Caparro</t>
      </text>
    </comment>
    <comment authorId="0" ref="K1594">
      <text>
        <t xml:space="preserve">9021715737202 / Oct 13 / 146
	-Zarah Caparro</t>
      </text>
    </comment>
    <comment authorId="0" ref="K1578">
      <text>
        <t xml:space="preserve">9021709777843 / 304 / Oct 13
	-Zarah Caparro</t>
      </text>
    </comment>
    <comment authorId="0" ref="K1595">
      <text>
        <t xml:space="preserve">6021709718520 / 310 / Oct 13
	-Zarah Caparro</t>
      </text>
    </comment>
    <comment authorId="0" ref="K1577">
      <text>
        <t xml:space="preserve">4021699755913 / 300 / Oct 12
	-Zarah Caparro</t>
      </text>
    </comment>
    <comment authorId="0" ref="K1581">
      <text>
        <t xml:space="preserve">1021699123138 / 592 / Oct 12
	-Zarah Caparro</t>
      </text>
    </comment>
    <comment authorId="0" ref="K1573">
      <text>
        <t xml:space="preserve">3021698938493 / 750 / Oct 12
	-Zarah Caparro</t>
      </text>
    </comment>
    <comment authorId="0" ref="K1572">
      <text>
        <t xml:space="preserve">1021696268539 / 334 / Oct 12
	-Zarah Caparro</t>
      </text>
    </comment>
    <comment authorId="0" ref="K1549">
      <text>
        <t xml:space="preserve">5021650215007 / Oct 11 / 328
	-Zarah Caparro</t>
      </text>
    </comment>
    <comment authorId="0" ref="K1529">
      <text>
        <t xml:space="preserve">'0021583334135 / 259 / Oct 8
	-Zarah Caparro</t>
      </text>
    </comment>
    <comment authorId="0" ref="K1548">
      <text>
        <t xml:space="preserve">9021581691922 / Oct 8 / 227
	-Zarah Caparro</t>
      </text>
    </comment>
    <comment authorId="0" ref="K1532">
      <text>
        <t xml:space="preserve">7021581651685 / 425 / Oct 8
	-Zarah Caparro</t>
      </text>
    </comment>
    <comment authorId="0" ref="K1541">
      <text>
        <t xml:space="preserve">1021577349122 / 552 / Oct 8
	-Zarah Caparro</t>
      </text>
    </comment>
    <comment authorId="0" ref="K1506">
      <text>
        <t xml:space="preserve">5021584551610 / 720 / Oct 8
2 cut off
	-Zarah Caparro</t>
      </text>
    </comment>
    <comment authorId="0" ref="K1544">
      <text>
        <t xml:space="preserve">5021584551610 / 720 / Oct 8
2 cut off
	-Zarah Caparro</t>
      </text>
    </comment>
    <comment authorId="0" ref="K1527">
      <text>
        <t xml:space="preserve">4021546853001 / Oct 7/ 405
	-Zarah Caparro</t>
      </text>
    </comment>
    <comment authorId="0" ref="K1551">
      <text>
        <t xml:space="preserve">205 / 7021574372792 / Oct 8
2 cut off
	-Zarah Caparro</t>
      </text>
    </comment>
    <comment authorId="0" ref="K1513">
      <text>
        <t xml:space="preserve">205 / 7021574372792 / Oct 8
2 cut off
	-Zarah Caparro</t>
      </text>
    </comment>
    <comment authorId="0" ref="K1559">
      <text>
        <t xml:space="preserve">2021574261875 / 202 / Oct 8
	-Zarah Caparro</t>
      </text>
    </comment>
    <comment authorId="0" ref="K1530">
      <text>
        <t xml:space="preserve">2021570604096 / 447 / Oct 8
2 cut off
	-Zarah Caparro</t>
      </text>
    </comment>
    <comment authorId="0" ref="K1492">
      <text>
        <t xml:space="preserve">2021570604096 / 447 / Oct 8
2 cut off
	-Zarah Caparro</t>
      </text>
    </comment>
    <comment authorId="0" ref="K1550">
      <text>
        <t xml:space="preserve">5021569114024 / Oct 8 / 105.32
	-Zarah Caparro</t>
      </text>
    </comment>
    <comment authorId="0" ref="K1531">
      <text>
        <t xml:space="preserve">7021557246621 / 221 / Oct 7
	-Zarah Caparro</t>
      </text>
    </comment>
    <comment authorId="0" ref="K1546">
      <text>
        <t xml:space="preserve">3021553837277 / 495 / Oct 7
	-Zarah Caparro</t>
      </text>
    </comment>
    <comment authorId="0" ref="K1543">
      <text>
        <t xml:space="preserve">1021553570162 / 657 / Oct 7
	-Zarah Caparro</t>
      </text>
    </comment>
    <comment authorId="0" ref="K1504">
      <text>
        <t xml:space="preserve">9021449339675 / 306 / Oct 4
	-Zarah Caparro</t>
      </text>
    </comment>
    <comment authorId="0" ref="K1536">
      <text>
        <t xml:space="preserve">2021546710581 / 38/ Oct 7
	-Zarah Caparro</t>
      </text>
    </comment>
    <comment authorId="0" ref="K1553">
      <text>
        <t xml:space="preserve">21536301401 / 156 / Oct 7
	-Zarah Caparro</t>
      </text>
    </comment>
    <comment authorId="0" ref="K1533">
      <text>
        <t xml:space="preserve">3021528732464 / 204 / Oct 6
	-Zarah Caparro</t>
      </text>
    </comment>
    <comment authorId="0" ref="K1540">
      <text>
        <t xml:space="preserve">9021512310553 / 452 / Oct 6
	-Zarah Caparro</t>
      </text>
    </comment>
    <comment authorId="0" ref="K1507">
      <text>
        <t xml:space="preserve">6021511286113 / 41 / Oct 6
	-Zarah Caparro</t>
      </text>
    </comment>
    <comment authorId="0" ref="K1470">
      <text>
        <t xml:space="preserve">6021511269779 / 232 / Oct 6
	-Zarah Caparro</t>
      </text>
    </comment>
    <comment authorId="0" ref="K1534">
      <text>
        <t xml:space="preserve">1021507147481 / 35.20 / Oct 6
	-Zarah Caparro</t>
      </text>
    </comment>
    <comment authorId="0" ref="K1555">
      <text>
        <t xml:space="preserve">3021505135582 / Oct 6 / 327
	-Zarah Caparro</t>
      </text>
    </comment>
    <comment authorId="0" ref="K1556">
      <text>
        <t xml:space="preserve">9021495204089 / 161 / Oct 5
	-Zarah Caparro</t>
      </text>
    </comment>
    <comment authorId="0" ref="K1535">
      <text>
        <t xml:space="preserve">3021494798655 / Oct 5 / 732
	-Zarah Caparro</t>
      </text>
    </comment>
    <comment authorId="0" ref="K1528">
      <text>
        <t xml:space="preserve">8021493528443 / 467 / Oct 5
	-Zarah Caparro</t>
      </text>
    </comment>
    <comment authorId="0" ref="K1557">
      <text>
        <t xml:space="preserve">6021492989602 / 464 / Oct 5
	-Zarah Caparro</t>
      </text>
    </comment>
    <comment authorId="0" ref="K1501">
      <text>
        <t xml:space="preserve">4021458758177 / 318 / Oct 4
	-Zarah Caparro</t>
      </text>
    </comment>
    <comment authorId="0" ref="K1494">
      <text>
        <t xml:space="preserve">7021372768491 / 347 / Oct 1
	-Zarah Caparro</t>
      </text>
    </comment>
    <comment authorId="0" ref="K1522">
      <text>
        <t xml:space="preserve">21388346849 / 128 / Oct 2
	-Zarah Caparro</t>
      </text>
    </comment>
    <comment authorId="0" ref="K1510">
      <text>
        <t xml:space="preserve">9021373625612 / 116 / Oct 1
	-Zarah Caparro</t>
      </text>
    </comment>
    <comment authorId="0" ref="K1491">
      <text>
        <t xml:space="preserve">21373508070 / 315.20 / Oct 1
	-Zarah Caparro</t>
      </text>
    </comment>
    <comment authorId="0" ref="K1489">
      <text>
        <t xml:space="preserve">4021369052144 / 340 / Oct 1
	-Zarah Caparro</t>
      </text>
    </comment>
    <comment authorId="0" ref="K1516">
      <text>
        <t xml:space="preserve">2021370571460 / 119 / Oct 1
	-Zarah Caparro</t>
      </text>
    </comment>
    <comment authorId="0" ref="K1498">
      <text>
        <t xml:space="preserve">2021366247692 / 69 / Oct 1
	-Zarah Caparro</t>
      </text>
    </comment>
    <comment authorId="0" ref="K1493">
      <text>
        <t xml:space="preserve">101364651431 / 218 / Oct 1
	-Zarah Caparro</t>
      </text>
    </comment>
    <comment authorId="0" ref="K1499">
      <text>
        <t xml:space="preserve">4021362782004 / 267 / Oct 1 
2 cut off
	-Zarah Caparro</t>
      </text>
    </comment>
    <comment authorId="0" ref="K1462">
      <text>
        <t xml:space="preserve">4021362782004 / 267 / Oct 1 
2 cut off
	-Zarah Caparro</t>
      </text>
    </comment>
    <comment authorId="0" ref="K1511">
      <text>
        <t xml:space="preserve">5021350736038 / 278 / Oct 1
	-Zarah Caparro</t>
      </text>
    </comment>
    <comment authorId="0" ref="L1504">
      <text>
        <t xml:space="preserve">9021457288137
	-Bernadeth Perez</t>
      </text>
    </comment>
    <comment authorId="0" ref="K1515">
      <text>
        <t xml:space="preserve">'00213331326430 / 48 / Sept 30
	-Zarah Caparro</t>
      </text>
    </comment>
    <comment authorId="0" ref="K1495">
      <text>
        <t xml:space="preserve">9021329163255 / 362/ Sept 30
	-Zarah Caparro</t>
      </text>
    </comment>
    <comment authorId="0" ref="K1505">
      <text>
        <t xml:space="preserve">1021326240395 / Sept 30 / 601
	-Zarah Caparro</t>
      </text>
    </comment>
    <comment authorId="0" ref="K1433">
      <text>
        <t xml:space="preserve">6021321079926 / 210 / Sept 30
	-Zarah Caparro</t>
      </text>
    </comment>
    <comment authorId="0" ref="K1519">
      <text>
        <t xml:space="preserve">6021318811640 / 505 / Sept 29
	-Zarah Caparro</t>
      </text>
    </comment>
    <comment authorId="0" ref="K1508">
      <text>
        <t xml:space="preserve">3021300969292 / 244 / Sept 29
	-Zarah Caparro</t>
      </text>
    </comment>
    <comment authorId="0" ref="K1512">
      <text>
        <t xml:space="preserve">5021298862454 / 106 / Sept 29
	-Zarah Caparro</t>
      </text>
    </comment>
    <comment authorId="0" ref="K1503">
      <text>
        <t xml:space="preserve">1021298757352 / 490 / Sept 29
	-Zarah Caparro</t>
      </text>
    </comment>
    <comment authorId="0" ref="K1502">
      <text>
        <t xml:space="preserve">9021292598851 / 446 / Sept 29
	-Zarah Caparro</t>
      </text>
    </comment>
    <comment authorId="0" ref="K1521">
      <text>
        <t xml:space="preserve">2021291603400 / 97 / Sept 29
	-Zarah Caparro</t>
      </text>
    </comment>
    <comment authorId="0" ref="K1518">
      <text>
        <t xml:space="preserve">9021280790508 / 57.42 / Sept 28
	-Zarah Caparro</t>
      </text>
    </comment>
    <comment authorId="0" ref="K1490">
      <text>
        <t xml:space="preserve">8021280324729 / Sept 28 / 411.30
	-Zarah Caparro</t>
      </text>
    </comment>
    <comment authorId="0" ref="K1497">
      <text>
        <t xml:space="preserve">3021278638978 / Sept 28 / 804
	-Zarah Caparro</t>
      </text>
    </comment>
    <comment authorId="0" ref="K1517">
      <text>
        <t xml:space="preserve">3021275574583 / Sept 28 / 385
	-Zarah Caparro</t>
      </text>
    </comment>
    <comment authorId="0" ref="K1469">
      <text>
        <t xml:space="preserve">5021189133471 / Sdept 25 / 223.48
	-Zarah Caparro</t>
      </text>
    </comment>
    <comment authorId="0" ref="K1455">
      <text>
        <t xml:space="preserve">1021238003462 / Sept 27 / 175
	-Zarah Caparro</t>
      </text>
    </comment>
    <comment authorId="0" ref="K1474">
      <text>
        <t xml:space="preserve">5021233151240 / 100 / Sept 27
	-Zarah Caparro</t>
      </text>
    </comment>
    <comment authorId="0" ref="M1457">
      <text>
        <t xml:space="preserve">7021191825822 / Sepy 25 / 6.48
	-Zarah Caparro</t>
      </text>
    </comment>
    <comment authorId="0" ref="K1456">
      <text>
        <t xml:space="preserve">1021191635699 / 254 / Sept 25
	-Zarah Caparro</t>
      </text>
    </comment>
    <comment authorId="0" ref="K1476">
      <text>
        <t xml:space="preserve">7021189305816 / 48 / Sept 25
	-Zarah Caparro</t>
      </text>
    </comment>
    <comment authorId="0" ref="K1475">
      <text>
        <t xml:space="preserve">5021073234797 / Sept 21 / 109
	-Zarah Caparro</t>
      </text>
    </comment>
    <comment authorId="0" ref="K1467">
      <text>
        <t xml:space="preserve">9021188416843 / 182/ Sept 25
	-Zarah Caparro</t>
      </text>
    </comment>
    <comment authorId="0" ref="K1457">
      <text>
        <t xml:space="preserve">7021170027269 / 314 / Sept 25
	-Zarah Caparro</t>
      </text>
    </comment>
    <comment authorId="0" ref="K1454">
      <text>
        <t xml:space="preserve">21163972623 / 352 / Sept 24
	-Zarah Caparro</t>
      </text>
    </comment>
    <comment authorId="0" ref="K1471">
      <text>
        <t xml:space="preserve">3021162583405 / 346 / Sept 24
	-Zarah Caparro</t>
      </text>
    </comment>
    <comment authorId="0" ref="K1473">
      <text>
        <t xml:space="preserve">9021159045684 / 275 / Sept 24
	-Zarah Caparro</t>
      </text>
    </comment>
    <comment authorId="0" ref="K1461">
      <text>
        <t xml:space="preserve">2021157657636 / 77 / Sept 24
	-Zarah Caparro</t>
      </text>
    </comment>
    <comment authorId="0" ref="K1458">
      <text>
        <t xml:space="preserve">9021133207621 / Sept 23 / 264
	-Zarah Caparro</t>
      </text>
    </comment>
    <comment authorId="0" ref="K1484">
      <text>
        <t xml:space="preserve">2021129296958 / 141 / Sept 23
	-Zarah Caparro</t>
      </text>
    </comment>
    <comment authorId="0" ref="K1452">
      <text>
        <t xml:space="preserve">4021103608307 / 241 / Sept 22
	-Zarah Caparro</t>
      </text>
    </comment>
    <comment authorId="0" ref="K1478">
      <text>
        <t xml:space="preserve">21096221866 / 333 / Sept 22
	-Zarah Caparro</t>
      </text>
    </comment>
    <comment authorId="0" ref="K1465">
      <text>
        <t xml:space="preserve">9021094383548 / Sept 22 / 266
	-Zarah Caparro</t>
      </text>
    </comment>
    <comment authorId="0" ref="K1464">
      <text>
        <t xml:space="preserve">4021094157743 / Sept 22 / 271
	-Zarah Caparro</t>
      </text>
    </comment>
    <comment authorId="0" ref="K1483">
      <text>
        <t xml:space="preserve">1021093999735 / 42 / Sept 22
	-Zarah Caparro</t>
      </text>
    </comment>
    <comment authorId="0" ref="K1481">
      <text>
        <t xml:space="preserve">9021088948851 / 241 / Sept 22
	-Zarah Caparro</t>
      </text>
    </comment>
    <comment authorId="0" ref="K1453">
      <text>
        <t xml:space="preserve">8021088568462 / 462 / Sept 22
	-Zarah Caparro</t>
      </text>
    </comment>
    <comment authorId="0" ref="K1468">
      <text>
        <t xml:space="preserve">1021077319802 / 384 / Sept 21
	-Zarah Caparro</t>
      </text>
    </comment>
    <comment authorId="0" ref="K1482">
      <text>
        <t xml:space="preserve">6021077061451 / 315 / Sept 21
	-Zarah Caparro</t>
      </text>
    </comment>
    <comment authorId="0" ref="K1480">
      <text>
        <t xml:space="preserve">3021075207490 / 345 / Sept 21
	-Zarah Caparro</t>
      </text>
    </comment>
    <comment authorId="0" ref="K1460">
      <text>
        <t xml:space="preserve">3021073331992 / 724 / Sept 21
	-Zarah Caparro</t>
      </text>
    </comment>
    <comment authorId="0" ref="K1459">
      <text>
        <t xml:space="preserve">1021074374301 / Sept 21 / 508
	-Zarah Caparro</t>
      </text>
    </comment>
    <comment authorId="0" ref="K1466">
      <text>
        <t xml:space="preserve">1021073749743 / 504 / Sept 21
	-Zarah Caparro</t>
      </text>
    </comment>
    <comment authorId="0" ref="L1457">
      <text>
        <t xml:space="preserve">7021191825822
	-Bernadeth Perez</t>
      </text>
    </comment>
    <comment authorId="0" ref="L1410">
      <text>
        <t xml:space="preserve">1021093999735
5 pesos
	-Bernadeth Perez</t>
      </text>
    </comment>
    <comment authorId="0" ref="K1428">
      <text>
        <t xml:space="preserve">9020888576257 / Sept 15 / 392
	-Zarah Caparro</t>
      </text>
    </comment>
    <comment authorId="0" ref="K1441">
      <text>
        <t xml:space="preserve">20888800234 / 305 / Se[t 15
	-Zarah Caparro</t>
      </text>
    </comment>
    <comment authorId="0" ref="K1445">
      <text>
        <t xml:space="preserve">6020897945935 / 467 / Sept 15
	-Zarah Caparro</t>
      </text>
    </comment>
    <comment authorId="0" ref="K1415">
      <text>
        <t xml:space="preserve">4020899548123 / Sept 15 / 414
	-Zarah Caparro</t>
      </text>
    </comment>
    <comment authorId="0" ref="K1438">
      <text>
        <t xml:space="preserve">5020901064496 / 91.08 / Sept 15
	-Zarah Caparro</t>
      </text>
    </comment>
    <comment authorId="0" ref="K1434">
      <text>
        <t xml:space="preserve">3020911832392 / 234 / Sept 16
	-Zarah Caparro</t>
      </text>
    </comment>
    <comment authorId="0" ref="K1439">
      <text>
        <t xml:space="preserve">7020913417939 / Sept 16/ 63
	-Zarah Caparro</t>
      </text>
    </comment>
    <comment authorId="0" ref="K1416">
      <text>
        <t xml:space="preserve">1020913455786 / 463 / Sept 16
	-Zarah Caparro</t>
      </text>
    </comment>
    <comment authorId="0" ref="K1442">
      <text>
        <t xml:space="preserve">2020913527525 / 99 / Sept 16
	-Zarah Caparro</t>
      </text>
    </comment>
    <comment authorId="0" ref="K1421">
      <text>
        <t xml:space="preserve">9020919620611 / Sept 16 / 267
	-Zarah Caparro</t>
      </text>
    </comment>
    <comment authorId="0" ref="K1443">
      <text>
        <t xml:space="preserve">3020929008907 / 275 / Sept 16
	-Zarah Caparro</t>
      </text>
    </comment>
    <comment authorId="0" ref="K1418">
      <text>
        <t xml:space="preserve">2020929320881 / 195 / Sept 16
	-Zarah Caparro</t>
      </text>
    </comment>
    <comment authorId="0" ref="K1436">
      <text>
        <t xml:space="preserve">9020935130949 / 134 / Sept 16
	-Zarah Caparro</t>
      </text>
    </comment>
    <comment authorId="0" ref="K1401">
      <text>
        <t xml:space="preserve">5020944565286 / Sept 17 ' 284
	-Zarah Caparro</t>
      </text>
    </comment>
    <comment authorId="0" ref="K1419">
      <text>
        <t xml:space="preserve">7020945976894 / 237 / Sept 17
	-Zarah Caparro</t>
      </text>
    </comment>
    <comment authorId="0" ref="K1424">
      <text>
        <t xml:space="preserve">1020948620573 / Sept 17 / 48
	-Zarah Caparro</t>
      </text>
    </comment>
    <comment authorId="0" ref="K1397">
      <text>
        <t xml:space="preserve">6020950196033 / SEpt 17 / 296
	-Zarah Caparro</t>
      </text>
    </comment>
    <comment authorId="0" ref="K1437">
      <text>
        <t xml:space="preserve">5020950870977 / 103 / Sept 17
	-Zarah Caparro</t>
      </text>
    </comment>
    <comment authorId="0" ref="K1447">
      <text>
        <t xml:space="preserve">2020874373890 / 248 / Sept 14
	-Zarah Caparro</t>
      </text>
    </comment>
    <comment authorId="0" ref="K1429">
      <text>
        <t xml:space="preserve">1020873324670 / 440 / sept 14
	-Zarah Caparro</t>
      </text>
    </comment>
    <comment authorId="0" ref="K1268">
      <text>
        <t xml:space="preserve">1020873342374 / Sept 14 / 240
	-Zarah Caparro</t>
      </text>
    </comment>
    <comment authorId="0" ref="K1423">
      <text>
        <t xml:space="preserve">3020868164878 / 743 / Sept 14
	-Zarah Caparro</t>
      </text>
    </comment>
    <comment authorId="0" ref="K1422">
      <text>
        <t xml:space="preserve">1020866882402 / 690 / Sept 14
	-Zarah Caparro</t>
      </text>
    </comment>
    <comment authorId="0" ref="K1444">
      <text>
        <t xml:space="preserve">9020867669960 / 254.32 / Sept 14
	-Zarah Caparro</t>
      </text>
    </comment>
    <comment authorId="0" ref="K1431">
      <text>
        <t xml:space="preserve">1020866811667 / Sept 14 / 378
	-Zarah Caparro</t>
      </text>
    </comment>
    <comment authorId="0" ref="K1430">
      <text>
        <t xml:space="preserve">9020954367159 / 317.40 / Sept 17
	-Zarah Caparro</t>
      </text>
    </comment>
    <comment authorId="0" ref="K1427">
      <text>
        <t xml:space="preserve">4020957354259 / 139 / Sept 17
	-Zarah Caparro</t>
      </text>
    </comment>
    <comment authorId="0" ref="K1420">
      <text>
        <t xml:space="preserve">7020959531411 / Sept 17 / 415
	-Zarah Caparro</t>
      </text>
    </comment>
    <comment authorId="0" ref="K1425">
      <text>
        <t xml:space="preserve">8020959686319 / Sept 17 / 152.28
	-Zarah Caparro</t>
      </text>
    </comment>
    <comment authorId="0" ref="K1417">
      <text>
        <t xml:space="preserve">20961407044 / 266 / Sept 17
	-Zarah Caparro</t>
      </text>
    </comment>
    <comment authorId="0" ref="K1432">
      <text>
        <t xml:space="preserve">5020967741885 / SEPT 18 / 278
	-Zarah Caparro</t>
      </text>
    </comment>
    <comment authorId="0" ref="L1341">
      <text>
        <t xml:space="preserve">naibigay na daw po ito ng cash kay joana kasabay nung 303 pesos na next remit bale 341 daw po ang binigay nyang cash
	-Bernadeth Perez</t>
      </text>
    </comment>
    <comment authorId="0" ref="K1389">
      <text>
        <t xml:space="preserve">4 pesos
77 admin badeth
	-Bernadeth Perez</t>
      </text>
    </comment>
    <comment authorId="0" ref="K1383">
      <text>
        <t xml:space="preserve">1020744455776 / 341 / Sept 10
	-Zarah Caparro</t>
      </text>
    </comment>
    <comment authorId="0" ref="K1407">
      <text>
        <t xml:space="preserve">30207399820170 / 393.00
	-Zarah Caparro</t>
      </text>
    </comment>
    <comment authorId="0" ref="K1323">
      <text>
        <t xml:space="preserve">3020718713449 / 686 / Sept 9
3 cut off
	-Zarah Caparro</t>
      </text>
    </comment>
    <comment authorId="0" ref="K1365">
      <text>
        <t xml:space="preserve">3020718713449 / 686 / Sept 9
3 cut off
	-Zarah Caparro</t>
      </text>
    </comment>
    <comment authorId="0" ref="K1404">
      <text>
        <t xml:space="preserve">3020718713449 / 686 / Sept 9
3 cut off
	-Zarah Caparro</t>
      </text>
    </comment>
    <comment authorId="0" ref="K1403">
      <text>
        <t xml:space="preserve">7020717153617 / 96 / Sept 9
	-Zarah Caparro</t>
      </text>
    </comment>
    <comment authorId="0" ref="K1392">
      <text>
        <t xml:space="preserve">9020663807877 / 300 / Sept 7
	-Zarah Caparro</t>
      </text>
    </comment>
    <comment authorId="0" ref="K1356">
      <text>
        <t xml:space="preserve">6020745885534 / 201 / Sept 10
	-Zarah Caparro</t>
      </text>
    </comment>
    <comment authorId="0" ref="K1396">
      <text>
        <t xml:space="preserve">5020749457284 / 275 / Sept 10
	-Zarah Caparro</t>
      </text>
    </comment>
    <comment authorId="0" ref="K1382">
      <text>
        <t xml:space="preserve">2020750320386 / Sept 10 / 205
	-Zarah Caparro</t>
      </text>
    </comment>
    <comment authorId="0" ref="K1400">
      <text>
        <t xml:space="preserve">9020750355417 / 258 / Sept 10
	-Zarah Caparro</t>
      </text>
    </comment>
    <comment authorId="0" ref="K1384">
      <text>
        <t xml:space="preserve">7020752400389 ./ 245 / Sept 10
	-Zarah Caparro</t>
      </text>
    </comment>
    <comment authorId="0" ref="K1379">
      <text>
        <t xml:space="preserve">4020752817039 / 446 / Sept 10
	-Zarah Caparro</t>
      </text>
    </comment>
    <comment authorId="0" ref="K1410">
      <text>
        <t xml:space="preserve">1020760543519 / 247 / Sept 11
	-Zarah Caparro</t>
      </text>
    </comment>
    <comment authorId="0" ref="K1381">
      <text>
        <t xml:space="preserve">20760641192 / 254 / Sept 11
	-Zarah Caparro</t>
      </text>
    </comment>
    <comment authorId="0" ref="K1385">
      <text>
        <t xml:space="preserve">9020716614473 / 296 / Sept 9
	-Zarah Caparro</t>
      </text>
    </comment>
    <comment authorId="0" ref="K1398">
      <text>
        <t xml:space="preserve">3020715280316 / 251 / Sept 9
	-Zarah Caparro</t>
      </text>
    </comment>
    <comment authorId="0" ref="K1388">
      <text>
        <t xml:space="preserve">1020714971509 / 145 / Sept 9
	-Zarah Caparro</t>
      </text>
    </comment>
    <comment authorId="0" ref="K1408">
      <text>
        <t xml:space="preserve">9020712923533 / Sept 9 / 88
	-Zarah Caparro</t>
      </text>
    </comment>
    <comment authorId="0" ref="K1405">
      <text>
        <t xml:space="preserve">20708565317 / 332 / Sept 9
	-Zarah Caparro</t>
      </text>
    </comment>
    <comment authorId="0" ref="K1380">
      <text>
        <t xml:space="preserve">1020773571804 / Sept 11 / 387
	-Zarah Caparro</t>
      </text>
    </comment>
    <comment authorId="0" ref="K1394">
      <text>
        <t xml:space="preserve">9020834879914 / 281 / Sept 13
	-Zarah Caparro</t>
      </text>
    </comment>
    <comment authorId="0" ref="K1395">
      <text>
        <t xml:space="preserve">1020693706829 / 455 / Sept 8
	-Zarah Caparro</t>
      </text>
    </comment>
    <comment authorId="0" ref="K1402">
      <text>
        <t xml:space="preserve">5020693447628 / 122.01 / Sept 8
	-Zarah Caparro</t>
      </text>
    </comment>
    <comment authorId="0" ref="K1409">
      <text>
        <t xml:space="preserve">6020693199199 / 267 / Sept 8
	-Zarah Caparro</t>
      </text>
    </comment>
    <comment authorId="0" ref="K1387">
      <text>
        <t xml:space="preserve">3020665207067 / Seot 7 / 524
	-Zarah Caparro</t>
      </text>
    </comment>
    <comment authorId="0" ref="K1386">
      <text>
        <t xml:space="preserve">1020664176725 / 503 / Sept 7
	-Zarah Caparro</t>
      </text>
    </comment>
    <comment authorId="0" ref="K1391">
      <text>
        <t xml:space="preserve">4020663784993 / Sept 7 / 95.48
	-Zarah Caparro</t>
      </text>
    </comment>
    <comment authorId="0" ref="K1360">
      <text>
        <t xml:space="preserve">9020546843841  / 167 / Sept 3
	-Zarah Caparro</t>
      </text>
    </comment>
    <comment authorId="0" ref="K1337">
      <text>
        <t xml:space="preserve">4020548321415 / 261 / Sept 3
	-Zarah Caparro</t>
      </text>
    </comment>
    <comment authorId="0" ref="K1368">
      <text>
        <t xml:space="preserve">2020549020651 / 140 / Sept 3 
2 cut offs
	-Zarah Caparro</t>
      </text>
    </comment>
    <comment authorId="0" ref="K1326">
      <text>
        <t xml:space="preserve">2020549020651 / 140 / Sept 3 
2 cut offs
	-Zarah Caparro</t>
      </text>
    </comment>
    <comment authorId="0" ref="K1341">
      <text>
        <t xml:space="preserve">1020545012888 / 200 / Sept 3
	-Zarah Caparro</t>
      </text>
    </comment>
    <comment authorId="0" ref="K1348">
      <text>
        <t xml:space="preserve">20532300402 / 188.43 / Sept 3
	-Zarah Caparro</t>
      </text>
    </comment>
    <comment authorId="0" ref="K1344">
      <text>
        <t xml:space="preserve">1020461523246 / 114 / Aug 31
	-Zarah Caparro</t>
      </text>
    </comment>
    <comment authorId="0" ref="K1367">
      <text>
        <t xml:space="preserve">20490212625/ 258 / Sept 1
	-Zarah Caparro</t>
      </text>
    </comment>
    <comment authorId="0" ref="K1364">
      <text>
        <t xml:space="preserve">7020549957654 / 100 / Sept 3
	-Zarah Caparro</t>
      </text>
    </comment>
    <comment authorId="0" ref="K1358">
      <text>
        <t xml:space="preserve">3020550115405 / 231 / Sept 3
	-Zarah Caparro</t>
      </text>
    </comment>
    <comment authorId="0" ref="K1339">
      <text>
        <t xml:space="preserve">20559180128 / 185 / Sept 4
	-Zarah Caparro</t>
      </text>
    </comment>
    <comment authorId="0" ref="K1308">
      <text>
        <t xml:space="preserve">4020490211211 / 260 / Sept 1
2 cut off
	-Zarah Caparro</t>
      </text>
    </comment>
    <comment authorId="0" ref="K1350">
      <text>
        <t xml:space="preserve">4020490211211 / 260 / Sept 1
2 cut  off
	-Zarah Caparro</t>
      </text>
    </comment>
    <comment authorId="0" ref="K1362">
      <text>
        <t xml:space="preserve">5020485070099 / 152 / Sept 1
	-Zarah Caparro</t>
      </text>
    </comment>
    <comment authorId="0" ref="K1342">
      <text>
        <t xml:space="preserve">7020552315813 / 137 / Sep 3
	-Zarah Caparro</t>
      </text>
    </comment>
    <comment authorId="0" ref="K1355">
      <text>
        <t xml:space="preserve">5020559532949 / 295.35 / Sept 4
	-Zarah Caparro</t>
      </text>
    </comment>
    <comment authorId="0" ref="K1298">
      <text>
        <t xml:space="preserve">1020564725968 / 249 / Sept 4
2 cut off
	-Zarah Caparro</t>
      </text>
    </comment>
    <comment authorId="0" ref="K1340">
      <text>
        <t xml:space="preserve">1020564725968 / 249 / Sept 4
2 cut off
	-Zarah Caparro</t>
      </text>
    </comment>
    <comment authorId="0" ref="K1373">
      <text>
        <t xml:space="preserve">1020573565000 / 316 / Sept 4
	-Zarah Caparro</t>
      </text>
    </comment>
    <comment authorId="0" ref="K1361">
      <text>
        <t xml:space="preserve">520589732031  / Sept 5 / 221
	-Zarah Caparro</t>
      </text>
    </comment>
    <comment authorId="0" ref="K1353">
      <text>
        <t xml:space="preserve">9020601744215 / 240 / Sept5
	-Zarah Caparro</t>
      </text>
    </comment>
    <comment authorId="0" ref="K1338">
      <text>
        <t xml:space="preserve">8020604039983 / 320 / Sep5
	-Zarah Caparro</t>
      </text>
    </comment>
    <comment authorId="0" ref="K1370">
      <text>
        <t xml:space="preserve">3020477292896 / 495.00 / Sept 1
	-Zarah Caparro</t>
      </text>
    </comment>
    <comment authorId="0" ref="K1372">
      <text>
        <t xml:space="preserve">6020473248073 / Sept 1 / 486
	-Zarah Caparro</t>
      </text>
    </comment>
    <comment authorId="0" ref="K1354">
      <text>
        <t xml:space="preserve">1020472644516 / 472 / Sept 1
	-Zarah Caparro</t>
      </text>
    </comment>
    <comment authorId="0" ref="K1343">
      <text>
        <t xml:space="preserve">3020466076471 / 240 / Aug 31
	-Zarah Caparro</t>
      </text>
    </comment>
    <comment authorId="0" ref="K1351">
      <text>
        <t xml:space="preserve">9020465428281 / Aug 31 / 290
	-Zarah Caparro</t>
      </text>
    </comment>
    <comment authorId="0" ref="K1371">
      <text>
        <t xml:space="preserve">9020464693990 / 233.30 / Aug 31
	-Zarah Caparro</t>
      </text>
    </comment>
    <comment authorId="0" ref="K1345">
      <text>
        <t xml:space="preserve">3020462250655 / 712 / Aug 31
	-Zarah Caparro</t>
      </text>
    </comment>
    <comment authorId="0" ref="K1311">
      <text>
        <t xml:space="preserve">9020430685654 / Aug 30 / 235
	-Zarah Caparro</t>
      </text>
    </comment>
    <comment authorId="0" ref="K1296">
      <text>
        <t xml:space="preserve">8020400706185 / Aug 29 / 454
	-Zarah Caparro</t>
      </text>
    </comment>
    <comment authorId="0" ref="K1319">
      <text>
        <t xml:space="preserve">5020400211361 / Aug 29 / 251
	-Zarah Caparro</t>
      </text>
    </comment>
    <comment authorId="0" ref="K1322">
      <text>
        <t xml:space="preserve">7020353361932 / AUg 27 / 143
	-Zarah Caparro</t>
      </text>
    </comment>
    <comment authorId="0" ref="K1325">
      <text>
        <t xml:space="preserve">20371939963 / 379 / Aug 28
	-Zarah Caparro</t>
      </text>
    </comment>
    <comment authorId="0" ref="K1297">
      <text>
        <t xml:space="preserve">20349330685 / Aug 27 / 274.32
	-Zarah Caparro</t>
      </text>
    </comment>
    <comment authorId="0" ref="K1316">
      <text>
        <t xml:space="preserve">3020348024822 / Aug 27 / 242
	-Zarah Caparro</t>
      </text>
    </comment>
    <comment authorId="0" ref="K1318">
      <text>
        <t xml:space="preserve">9020349065780 / 174 / Aug 27
	-Zarah Caparro</t>
      </text>
    </comment>
    <comment authorId="0" ref="K1300">
      <text>
        <t xml:space="preserve">7020347648153 / Aug 27 / 378
	-Zarah Caparro</t>
      </text>
    </comment>
    <comment authorId="0" ref="K1295">
      <text>
        <t xml:space="preserve">4020346160943 / Aug 27 / 466
	-Zarah Caparro</t>
      </text>
    </comment>
    <comment authorId="0" ref="K1299">
      <text>
        <t xml:space="preserve">1020317012668 / 200 / Aug 26
	-Zarah Caparro</t>
      </text>
    </comment>
    <comment authorId="0" ref="K1301">
      <text>
        <t xml:space="preserve">3020327427473 / 252 / Aug 26
	-Zarah Caparro</t>
      </text>
    </comment>
    <comment authorId="0" ref="K1304">
      <text>
        <t xml:space="preserve">1020315508896 / Aug 26 / 138
	-Zarah Caparro</t>
      </text>
    </comment>
    <comment authorId="0" ref="K1313">
      <text>
        <t xml:space="preserve">5020374852622 kulang na 4 pesos
	-Bernadeth Perez
5020374729032 / Aug 28 / 199
	-Zarah Caparro
5020374852622 / 4 / Aug 28
	-Zarah Caparro</t>
      </text>
    </comment>
    <comment authorId="0" ref="K1306">
      <text>
        <t xml:space="preserve">8020265303429 / 389.40 / Aug 24
	-Zarah Caparro</t>
      </text>
    </comment>
    <comment authorId="0" ref="K1302">
      <text>
        <t xml:space="preserve">1020270649167 / Aug 24/ 498
	-Zarah Caparro</t>
      </text>
    </comment>
    <comment authorId="0" ref="K1312">
      <text>
        <t xml:space="preserve">1020266819760 / 269 / Aug 24
	-Zarah Caparro</t>
      </text>
    </comment>
    <comment authorId="0" ref="K1332">
      <text>
        <t xml:space="preserve">6020266330963 / 175 / Aug 24
	-Zarah Caparro</t>
      </text>
    </comment>
    <comment authorId="0" ref="K1330">
      <text>
        <t xml:space="preserve">6020266216248 / Aug 24 / 410
	-Zarah Caparro</t>
      </text>
    </comment>
    <comment authorId="0" ref="K1309">
      <text>
        <t xml:space="preserve">9020263487726 / 386 / Aug 24
	-Zarah Caparro</t>
      </text>
    </comment>
    <comment authorId="0" ref="K1328">
      <text>
        <t xml:space="preserve">3020264196285 / 419 / Aug 24
	-Zarah Caparro</t>
      </text>
    </comment>
    <comment authorId="0" ref="K1329">
      <text>
        <t xml:space="preserve">9020264155827 / 173.14 / Aug 24
	-Zarah Caparro</t>
      </text>
    </comment>
    <comment authorId="0" ref="K1303">
      <text>
        <t xml:space="preserve">3020263716962 / 585 / Aug 24
	-Zarah Caparro</t>
      </text>
    </comment>
    <comment authorId="0" ref="K1320">
      <text>
        <t xml:space="preserve">5020263692304 / Aug 24 / 231.33
	-Zarah Caparro</t>
      </text>
    </comment>
    <comment authorId="0" ref="K1277">
      <text>
        <t xml:space="preserve">5020206594527 / Aug 22 / 283
	-Zarah Caparro</t>
      </text>
    </comment>
    <comment authorId="0" ref="K1281">
      <text>
        <t xml:space="preserve">10120170366825 / 406 / Aug 21
4 Cut off
	-Zarah Caparro</t>
      </text>
    </comment>
    <comment authorId="0" ref="K1113">
      <text>
        <t xml:space="preserve">10120170366825 / 406 / Aug 21
4 Cut off
	-Zarah Caparro</t>
      </text>
    </comment>
    <comment authorId="0" ref="K1071">
      <text>
        <t xml:space="preserve">10120170366825 / 406 / Aug 21 
4 Cut off
	-Zarah Caparro</t>
      </text>
    </comment>
    <comment authorId="0" ref="K1029">
      <text>
        <t xml:space="preserve">10120170366825 / 406 / Aug 21 
4 Cut off
	-Zarah Caparro</t>
      </text>
    </comment>
    <comment authorId="0" ref="K1255">
      <text>
        <t xml:space="preserve">0020160390899 / Aug 20 / 157.36
	-Zarah Caparro</t>
      </text>
    </comment>
    <comment authorId="0" ref="K1276">
      <text>
        <t xml:space="preserve">9020160041071 / 134 / Aug 20
	-Zarah Caparro</t>
      </text>
    </comment>
    <comment authorId="0" ref="K1271">
      <text>
        <t xml:space="preserve">5020158971864 / 111 / Aug 20
	-Zarah Caparro</t>
      </text>
    </comment>
    <comment authorId="0" ref="K1143">
      <text>
        <t xml:space="preserve">9020158479060 / 215 / Aug 20 
2 cut off
	-Zarah Caparro</t>
      </text>
    </comment>
    <comment authorId="0" ref="K1269">
      <text>
        <t xml:space="preserve">9020158479060 / 215 / Aug 20 
2 cut off
	-Zarah Caparro</t>
      </text>
    </comment>
    <comment authorId="0" ref="K1260">
      <text>
        <t xml:space="preserve">1020068636420 /  63.25 / Aug 17
	-Zarah Caparro</t>
      </text>
    </comment>
    <comment authorId="0" ref="K1280">
      <text>
        <t xml:space="preserve">7020158270436 / Aug 20 / 93
	-Zarah Caparro</t>
      </text>
    </comment>
    <comment authorId="0" ref="K1262">
      <text>
        <t xml:space="preserve">202158092372 / Aug 20 / 22
	-Zarah Caparro</t>
      </text>
    </comment>
    <comment authorId="0" ref="K1258">
      <text>
        <t xml:space="preserve">702015580598 / 311 / Aug 20
	-Zarah Caparro</t>
      </text>
    </comment>
    <comment authorId="0" ref="K1272">
      <text>
        <t xml:space="preserve">6020151616101 / 422 / Aug 20
	-Zarah Caparro</t>
      </text>
    </comment>
    <comment authorId="0" ref="K1257">
      <text>
        <t xml:space="preserve">7020129949546 / 260 / Aug 19
	-Zarah Caparro</t>
      </text>
    </comment>
    <comment authorId="0" ref="K1283">
      <text>
        <t xml:space="preserve">20128607742 / 337 / Aug 19
	-Zarah Caparro</t>
      </text>
    </comment>
    <comment authorId="0" ref="K1254">
      <text>
        <t xml:space="preserve">8020112485313 / 435 / Aug 19
	-Zarah Caparro</t>
      </text>
    </comment>
    <comment authorId="0" ref="K1259">
      <text>
        <t xml:space="preserve">3020107568139 / 403 / Aug 18
	-Zarah Caparro</t>
      </text>
    </comment>
    <comment authorId="0" ref="K1270">
      <text>
        <t xml:space="preserve">1020102438908 / 431 / Aug 18
	-Zarah Caparro</t>
      </text>
    </comment>
    <comment authorId="0" ref="K1253">
      <text>
        <t xml:space="preserve">4020102150378 / 479 / AUG 18
	-Zarah Caparro</t>
      </text>
    </comment>
    <comment authorId="0" ref="K1261">
      <text>
        <t xml:space="preserve">3020079302228 / AUG 17 / 463
	-Zarah Caparro</t>
      </text>
    </comment>
    <comment authorId="0" ref="K1287">
      <text>
        <t xml:space="preserve">9020076872190 / 330 / AUG 17
	-Zarah Caparro</t>
      </text>
    </comment>
    <comment authorId="0" ref="K1290">
      <text>
        <t xml:space="preserve">6020074394220 /  Aug 17 / 303
	-Zarah Caparro</t>
      </text>
    </comment>
    <comment authorId="0" ref="K1267">
      <text>
        <t xml:space="preserve">9020069604406 / 366 / Aug 17
	-Zarah Caparro</t>
      </text>
    </comment>
    <comment authorId="0" ref="K1278">
      <text>
        <t xml:space="preserve">5020069140682 / Aug 17 / 105
	-Zarah Caparro</t>
      </text>
    </comment>
    <comment authorId="0" ref="K1274">
      <text>
        <t xml:space="preserve">30200668759909 / Aug 17 / 279 
2 cut off
	-Zarah Caparro</t>
      </text>
    </comment>
    <comment authorId="0" ref="K1232">
      <text>
        <t xml:space="preserve">30200668759909 / Aug 17 / 279 
2 cut off
	-Zarah Caparro</t>
      </text>
    </comment>
    <comment authorId="0" ref="K1288">
      <text>
        <t xml:space="preserve">6020067680806 / 494 / Aug 17
	-Zarah Caparro</t>
      </text>
    </comment>
    <comment authorId="0" ref="K1256">
      <text>
        <t xml:space="preserve">2020067515340 / 5.63 / Aug 17
	-Zarah Caparro</t>
      </text>
    </comment>
    <comment authorId="0" ref="K1215">
      <text>
        <t xml:space="preserve">Aug 16 / Joanna
	-Zarah Caparro</t>
      </text>
    </comment>
    <comment authorId="0" ref="K1214">
      <text>
        <t xml:space="preserve">Aug 16 / Joanna
	-Zarah Caparro</t>
      </text>
    </comment>
    <comment authorId="0" ref="K1229">
      <text>
        <t xml:space="preserve">50200234444581 / 201 / Aug 16
	-Zarah Caparro</t>
      </text>
    </comment>
    <comment authorId="0" ref="K1234">
      <text>
        <t xml:space="preserve">9020020237502 / 183 / Aug 15
	-Zarah Caparro</t>
      </text>
    </comment>
    <comment authorId="0" ref="K1235">
      <text>
        <t xml:space="preserve">5019987583866 / 257.04 / Aug 14
	-Zarah Caparro</t>
      </text>
    </comment>
    <comment authorId="0" ref="K1227">
      <text>
        <t xml:space="preserve">9019981097104 / 315 / Aug 14
	-Zarah Caparro</t>
      </text>
    </comment>
    <comment authorId="0" ref="K1213">
      <text>
        <t xml:space="preserve">19968871792. / 260 / April 14
	-Zarah Caparro</t>
      </text>
    </comment>
    <comment authorId="0" ref="K1230">
      <text>
        <t xml:space="preserve">6019977135798 27 pesos
	-Bernadeth Perez
6019954571089 / Aug 13 / 265
	-Zarah Caparro</t>
      </text>
    </comment>
    <comment authorId="0" ref="K1216">
      <text>
        <t xml:space="preserve">7019957464169 / Aug 13 / 219
	-Zarah Caparro</t>
      </text>
    </comment>
    <comment authorId="0" ref="K1193">
      <text>
        <t xml:space="preserve">5019949877716 / 217.26 / Aug 13
	-Zarah Caparro</t>
      </text>
    </comment>
    <comment authorId="0" ref="K1226">
      <text>
        <t xml:space="preserve">1019926550474 / 331 / Aug 12
	-Zarah Caparro</t>
      </text>
    </comment>
    <comment authorId="0" ref="K1225">
      <text>
        <t xml:space="preserve">9019887992929 / 301 / Aug 11
	-Zarah Caparro</t>
      </text>
    </comment>
    <comment authorId="0" ref="K1241">
      <text>
        <t xml:space="preserve">0019926185993 / 261 / Aug 12
	-Zarah Caparro</t>
      </text>
    </comment>
    <comment authorId="0" ref="K1220">
      <text>
        <t xml:space="preserve">1019925812173 / 221 / Aug 12
	-Zarah Caparro</t>
      </text>
    </comment>
    <comment authorId="0" ref="K1212">
      <text>
        <t xml:space="preserve">8019915326686 / 342 / Aug 12
	-Zarah Caparro</t>
      </text>
    </comment>
    <comment authorId="0" ref="K1248">
      <text>
        <t xml:space="preserve">6019905825279 / 370 / Aug 11
	-Zarah Caparro</t>
      </text>
    </comment>
    <comment authorId="0" ref="K1211">
      <text>
        <t xml:space="preserve">4019904649674 / 399 / Aug 11
	-Zarah Caparro</t>
      </text>
    </comment>
    <comment authorId="0" ref="K1238">
      <text>
        <t xml:space="preserve">7019901106633 / 24.42 / Aug 11
	-Zarah Caparro</t>
      </text>
    </comment>
    <comment authorId="0" ref="K1236">
      <text>
        <t xml:space="preserve">5019897934455 / Aug 11 / 69
	-Zarah Caparro</t>
      </text>
    </comment>
    <comment authorId="0" ref="K1187">
      <text>
        <t xml:space="preserve">5019793755493 / 361 / Aug 7
	-Zarah Caparro</t>
      </text>
    </comment>
    <comment authorId="0" ref="K1245">
      <text>
        <t xml:space="preserve">9019881204038 / 150 / Aug 10
	-Zarah Caparro</t>
      </text>
    </comment>
    <comment authorId="0" ref="K1228">
      <text>
        <t xml:space="preserve">1019880499152 / 453 / Aug 10
	-Zarah Caparro</t>
      </text>
    </comment>
    <comment authorId="0" ref="K1218">
      <text>
        <t xml:space="preserve">1019879503024 / 590 / Aug 10
	-Zarah Caparro</t>
      </text>
    </comment>
    <comment authorId="0" ref="K1219">
      <text>
        <t xml:space="preserve">3019878906589 / 570 / Aug 10
	-Zarah Caparro</t>
      </text>
    </comment>
    <comment authorId="0" ref="K1246">
      <text>
        <t xml:space="preserve">6019876367296 / 345 / Aug 10
	-Zarah Caparro</t>
      </text>
    </comment>
    <comment authorId="0" ref="K958">
      <text>
        <t xml:space="preserve">3019862983415 / 602. / Aug 10
	-Zarah Caparro</t>
      </text>
    </comment>
    <comment authorId="0" ref="K1182">
      <text>
        <t xml:space="preserve">4019781792609 / Aug 7 / 287
	-Zarah Caparro</t>
      </text>
    </comment>
    <comment authorId="0" ref="K1151">
      <text>
        <t xml:space="preserve">5019622274307 / 174 / Aug 1
	-Zarah Caparro</t>
      </text>
    </comment>
    <comment authorId="0" ref="K1200">
      <text>
        <t xml:space="preserve">2019709644206 / 2024 / Aug 4
	-Zarah Caparro</t>
      </text>
    </comment>
    <comment authorId="0" ref="K1169">
      <text>
        <t xml:space="preserve">4019710994427 / 364 / Aug 4
	-Zarah Caparro</t>
      </text>
    </comment>
    <comment authorId="0" ref="K1196">
      <text>
        <t xml:space="preserve">7019728538579 / 146.08 / Aug 5
	-Zarah Caparro</t>
      </text>
    </comment>
    <comment authorId="0" ref="K1199">
      <text>
        <t xml:space="preserve">19728699070 / 307 / Aug 5
	-Zarah Caparro</t>
      </text>
    </comment>
    <comment authorId="0" ref="K1178">
      <text>
        <t xml:space="preserve">2019728069524 / 282 / Aug 5
	-Zarah Caparro</t>
      </text>
    </comment>
    <comment authorId="0" ref="K1192">
      <text>
        <t xml:space="preserve">9019738418686 / 275 / Aug 5
	-Zarah Caparro</t>
      </text>
    </comment>
    <comment authorId="0" ref="K1170">
      <text>
        <t xml:space="preserve">8019748145132 / 428 / Aug 6
	-Zarah Caparro</t>
      </text>
    </comment>
    <comment authorId="0" ref="K1183">
      <text>
        <t xml:space="preserve">9019749605966 / 351 / Aug 6
	-Zarah Caparro</t>
      </text>
    </comment>
    <comment authorId="0" ref="K1188">
      <text>
        <t xml:space="preserve">6019752746673 / 71 / Aug 6
	-Zarah Caparro</t>
      </text>
    </comment>
    <comment authorId="0" ref="K900">
      <text>
        <t xml:space="preserve">8019760535639 / Aug 6 / 496
	-Zarah Caparro</t>
      </text>
    </comment>
    <comment authorId="0" ref="K1173">
      <text>
        <t xml:space="preserve">1019758344030 / 275 / Aug 6
	-Zarah Caparro</t>
      </text>
    </comment>
    <comment authorId="0" ref="K1190">
      <text>
        <t xml:space="preserve">3019768723249 / 360 / Aug 6
	-Zarah Caparro</t>
      </text>
    </comment>
    <comment authorId="0" ref="K1185">
      <text>
        <t xml:space="preserve">9019769038173 / 355 / Aug 6
	-Zarah Caparro</t>
      </text>
    </comment>
    <comment authorId="0" ref="K1171">
      <text>
        <t xml:space="preserve">19770434814 / 146.32 / Aug 6
	-Zarah Caparro</t>
      </text>
    </comment>
    <comment authorId="0" ref="K1172">
      <text>
        <t xml:space="preserve">2019772782528 / 230 / Aug 6
	-Zarah Caparro</t>
      </text>
    </comment>
    <comment authorId="0" ref="K1203">
      <text>
        <t xml:space="preserve">9019706246164 / Aug 4 / 288.20
	-Zarah Caparro</t>
      </text>
    </comment>
    <comment authorId="0" ref="K1184">
      <text>
        <t xml:space="preserve">1019705944357 / 616 / Aug 4
	-Zarah Caparro</t>
      </text>
    </comment>
    <comment authorId="0" ref="K1186">
      <text>
        <t xml:space="preserve">1019705877059 / 554 / Aug 4
	-Zarah Caparro</t>
      </text>
    </comment>
    <comment authorId="0" ref="K1175">
      <text>
        <t xml:space="preserve">3019696072967 / 151 / Aug 4
	-Zarah Caparro</t>
      </text>
    </comment>
    <comment authorId="0" ref="K1201">
      <text>
        <t xml:space="preserve">2019694811639 / 98.45 / Aug 4
	-Zarah Caparro</t>
      </text>
    </comment>
    <comment authorId="0" ref="K1204">
      <text>
        <t xml:space="preserve">6019694136182 / 360.10 / Aug 4
	-Zarah Caparro</t>
      </text>
    </comment>
    <comment authorId="0" ref="K1177">
      <text>
        <t xml:space="preserve">3019687241412 / 715 / Aug 3
	-Zarah Caparro</t>
      </text>
    </comment>
    <comment authorId="0" ref="K1194">
      <text>
        <t xml:space="preserve">5019686112234 / 113 / Aug 3
	-Zarah Caparro</t>
      </text>
    </comment>
    <comment authorId="0" ref="K1176">
      <text>
        <t xml:space="preserve">1019685213868 / 457 / Aug 3
	-Zarah Caparro</t>
      </text>
    </comment>
    <comment authorId="0" ref="K1206">
      <text>
        <t xml:space="preserve">6019681532855 / 279  / Aug 3
	-Zarah Caparro</t>
      </text>
    </comment>
    <comment authorId="0" ref="K1145">
      <text>
        <t xml:space="preserve">5019577337881 / 314 / Jul 31
	-Zarah Caparro</t>
      </text>
    </comment>
    <comment authorId="0" ref="K1130">
      <text>
        <t xml:space="preserve">201956618377 / 420 / Jul 30
	-Zarah Caparro</t>
      </text>
    </comment>
    <comment authorId="0" ref="K1129">
      <text>
        <t xml:space="preserve">0019568229634 / 107 / Jul 30
	-Zarah Caparro</t>
      </text>
    </comment>
    <comment authorId="0" ref="K1136">
      <text>
        <t xml:space="preserve">1019562260204 / 114 / Jul 30
	-Zarah Caparro</t>
      </text>
    </comment>
    <comment authorId="0" ref="K1109">
      <text>
        <t xml:space="preserve">2019559745677 / 370 / Jul 30
	-Zarah Caparro</t>
      </text>
    </comment>
    <comment authorId="0" ref="K1148">
      <text>
        <t xml:space="preserve">3019559647036 / 343 / Jul 30
	-Zarah Caparro</t>
      </text>
    </comment>
    <comment authorId="0" ref="K1140">
      <text>
        <t xml:space="preserve">4019529264195 / Jul 29 / 187
	-Zarah Caparro</t>
      </text>
    </comment>
    <comment authorId="0" ref="K1127">
      <text>
        <t xml:space="preserve">4019559566195 / 460 / Jul 30
	-Zarah Caparro</t>
      </text>
    </comment>
    <comment authorId="0" ref="K1131">
      <text>
        <t xml:space="preserve">1019559533609 / 255 / Jul 30
	-Zarah Caparro</t>
      </text>
    </comment>
    <comment authorId="0" ref="K1158">
      <text>
        <t xml:space="preserve">2019559280519 / Jul 30 / 135
	-Zarah Caparro</t>
      </text>
    </comment>
    <comment authorId="0" ref="K1101">
      <text>
        <t xml:space="preserve">9019559236846 / 288 / Jul 30
	-Zarah Caparro</t>
      </text>
    </comment>
    <comment authorId="0" ref="K1146">
      <text>
        <t xml:space="preserve">6019557089714 / 328 / Jul 30
	-Zarah Caparro</t>
      </text>
    </comment>
    <comment authorId="0" ref="K1142">
      <text>
        <t xml:space="preserve">1019541631696 / 530 / Jul 29
	-Zarah Caparro</t>
      </text>
    </comment>
    <comment authorId="0" ref="K1133">
      <text>
        <t xml:space="preserve">3019537899097 / 204 / Jul 29
	-Zarah Caparro</t>
      </text>
    </comment>
    <comment authorId="0" ref="K1135">
      <text>
        <t xml:space="preserve">3019489787849 / 1111 / Jul 27 /
	-Zarah Caparro</t>
      </text>
    </comment>
    <comment authorId="0" ref="K1157">
      <text>
        <t xml:space="preserve">19526187754 / 379 / Jul 29
	-Zarah Caparro</t>
      </text>
    </comment>
    <comment authorId="0" ref="K1144">
      <text>
        <t xml:space="preserve">1019524650469 / 534 / Jul 29
	-Zarah Caparro</t>
      </text>
    </comment>
    <comment authorId="0" ref="K1154">
      <text>
        <t xml:space="preserve">701911464454 / 327.40 / Jul 28
	-Zarah Caparro</t>
      </text>
    </comment>
    <comment authorId="0" ref="K1161">
      <text>
        <t xml:space="preserve">901951045557 / 273 / Jul 28
	-Zarah Caparro</t>
      </text>
    </comment>
    <comment authorId="0" ref="K1141">
      <text>
        <t xml:space="preserve">9019505565632 / 334 / Jul 28
	-Zarah Caparro</t>
      </text>
    </comment>
    <comment authorId="0" ref="K1164">
      <text>
        <t xml:space="preserve">6019495167950 / 358 / Jul 27
	-Zarah Caparro</t>
      </text>
    </comment>
    <comment authorId="0" ref="K1134">
      <text>
        <t xml:space="preserve">1019491427749 / 45 / Jul 27
	-Zarah Caparro</t>
      </text>
    </comment>
    <comment authorId="0" ref="K1111">
      <text>
        <t xml:space="preserve">2019491027517 / 111.41 / Jul 27
	-Zarah Caparro</t>
      </text>
    </comment>
    <comment authorId="0" ref="K1162">
      <text>
        <t xml:space="preserve">6019490354623 / Jul 27 / 497.40
	-Zarah Caparro</t>
      </text>
    </comment>
    <comment authorId="0" ref="K1128">
      <text>
        <t xml:space="preserve">8019489319507 / 456 / Jul 27
	-Zarah Caparro</t>
      </text>
    </comment>
    <comment authorId="0" ref="K1110">
      <text>
        <t xml:space="preserve">5019374197325 / 166 / Jul 23
	-Zarah Caparro</t>
      </text>
    </comment>
    <comment authorId="0" ref="K1115">
      <text>
        <t xml:space="preserve">19373194921. / 467 / Jul 22
	-Zarah Caparro</t>
      </text>
    </comment>
    <comment authorId="0" ref="K1085">
      <text>
        <t xml:space="preserve">4019363763298 / 400 / JUl 22
	-Zarah Caparro</t>
      </text>
    </comment>
    <comment authorId="0" ref="K1106">
      <text>
        <t xml:space="preserve">3019362250669 / 143 / Jul 22
	-Zarah Caparro</t>
      </text>
    </comment>
    <comment authorId="0" ref="K1102">
      <text>
        <t xml:space="preserve">1019353350798 / 626 / Jul 22
	-Zarah Caparro</t>
      </text>
    </comment>
    <comment authorId="0" ref="K1062">
      <text>
        <t xml:space="preserve">6019223242082 / 439 / Jul 17
	-Zarah Caparro</t>
      </text>
    </comment>
    <comment authorId="0" ref="K1103">
      <text>
        <t xml:space="preserve">5019350661852 / Jul 22 / 275
	-Zarah Caparro</t>
      </text>
    </comment>
    <comment authorId="0" ref="K1089">
      <text>
        <t xml:space="preserve">101938138854 / 309 / Jul 23
	-Zarah Caparro</t>
      </text>
    </comment>
    <comment authorId="0" ref="K1108">
      <text>
        <t xml:space="preserve">9019385089052 / 225 / Jul 23
	-Zarah Caparro</t>
      </text>
    </comment>
    <comment authorId="0" ref="K1088">
      <text>
        <t xml:space="preserve">2019388987462 / 75 / Jul 23
	-Zarah Caparro</t>
      </text>
    </comment>
    <comment authorId="0" ref="K1098">
      <text>
        <t xml:space="preserve">4019347347081 / 160 / Jul 22
	-Zarah Caparro</t>
      </text>
    </comment>
    <comment authorId="0" ref="K1104">
      <text>
        <t xml:space="preserve">6019339043015 / 366 / Jul 21
	-Zarah Caparro</t>
      </text>
    </comment>
    <comment authorId="0" ref="K1112">
      <text>
        <t xml:space="preserve">7019336134123 / 404 / Jul 21
	-Zarah Caparro</t>
      </text>
    </comment>
    <comment authorId="0" ref="K1094">
      <text>
        <t xml:space="preserve">2019335933296 / 103 / Jul 21
	-Zarah Caparro</t>
      </text>
    </comment>
    <comment authorId="0" ref="K1099">
      <text>
        <t xml:space="preserve">9019325144042 / 334 / Jul 21
	-Zarah Caparro</t>
      </text>
    </comment>
    <comment authorId="0" ref="K1100">
      <text>
        <t xml:space="preserve">1019324146292 / 549 / Jul 21
	-Zarah Caparro</t>
      </text>
    </comment>
    <comment authorId="0" ref="K1091">
      <text>
        <t xml:space="preserve">3019324056907 / 269 / Jul 21
	-Zarah Caparro</t>
      </text>
    </comment>
    <comment authorId="0" ref="K1120">
      <text>
        <t xml:space="preserve">6019310898380 / 437 / Jul 20
	-Zarah Caparro</t>
      </text>
    </comment>
    <comment authorId="0" ref="K1122">
      <text>
        <t xml:space="preserve">6019310758534 / 441 / Jul 20
	-Zarah Caparro</t>
      </text>
    </comment>
    <comment authorId="0" ref="K1086">
      <text>
        <t xml:space="preserve">8019309956750 / 442 / Jul 20
	-Zarah Caparro</t>
      </text>
    </comment>
    <comment authorId="0" ref="K1092">
      <text>
        <t xml:space="preserve">1019309936941 / 44 / Jul 20
	-Zarah Caparro</t>
      </text>
    </comment>
    <comment authorId="0" ref="K1017">
      <text>
        <t xml:space="preserve">9019204014032 / 250 / Jul 16 
2 cut off
	-Zarah Caparro</t>
      </text>
    </comment>
    <comment authorId="0" ref="K1059">
      <text>
        <t xml:space="preserve">9019204014032 / 250 / Jul 16 
2 cut off
	-Zarah Caparro</t>
      </text>
    </comment>
    <comment authorId="0" ref="K1079">
      <text>
        <t xml:space="preserve">7019205527517 / 320 / Jul 16
	-Zarah Caparro</t>
      </text>
    </comment>
    <comment authorId="0" ref="K1061">
      <text>
        <t xml:space="preserve">501204342737 / 204 / JU 16
	-Zarah Caparro</t>
      </text>
    </comment>
    <comment authorId="0" ref="K1046">
      <text>
        <t xml:space="preserve">2019201482063 / 404 / Jull 16
	-Zarah Caparro</t>
      </text>
    </comment>
    <comment authorId="0" ref="K1064">
      <text>
        <t xml:space="preserve">3019200595370 / 176 / Jul 16
	-Zarah Caparro</t>
      </text>
    </comment>
    <comment authorId="0" ref="K1052">
      <text>
        <t xml:space="preserve">2019190300660 / 120 / Jul 16
	-Zarah Caparro</t>
      </text>
    </comment>
    <comment authorId="0" ref="K1047">
      <text>
        <t xml:space="preserve">7019183475507 / 256 / Jul 16
	-Zarah Caparro</t>
      </text>
    </comment>
    <comment authorId="0" ref="K1073">
      <text>
        <t xml:space="preserve">19181403098 / 322 / Jul 15
	-Zarah Caparro</t>
      </text>
    </comment>
    <comment authorId="0" ref="K1058">
      <text>
        <t xml:space="preserve">1019176319316 / 493  / Jul 15
	-Zarah Caparro</t>
      </text>
    </comment>
    <comment authorId="0" ref="K1043">
      <text>
        <t xml:space="preserve">4019160998764 / 197 / Jul 15
	-Zarah Caparro</t>
      </text>
    </comment>
    <comment authorId="0" ref="K1077">
      <text>
        <t xml:space="preserve">9019157609359 / 344.30 / Jul 15
	-Zarah Caparro</t>
      </text>
    </comment>
    <comment authorId="0" ref="K1066">
      <text>
        <t xml:space="preserve">9019157136705 / 300/ JUl 15
	-Zarah Caparro</t>
      </text>
    </comment>
    <comment authorId="0" ref="K1069">
      <text>
        <t xml:space="preserve">2019144926221 / 110 / Jul 14
	-Zarah Caparro</t>
      </text>
    </comment>
    <comment authorId="0" ref="K1049">
      <text>
        <t xml:space="preserve">3019139298961 / 312 / Jul 14
	-Zarah Caparro</t>
      </text>
    </comment>
    <comment authorId="0" ref="K1044">
      <text>
        <t xml:space="preserve">8019127827996 / 472 / Jul 14
	-Zarah Caparro</t>
      </text>
    </comment>
    <comment authorId="0" ref="K1060">
      <text>
        <t xml:space="preserve">1019127442667 / 578 / Jul 14
	-Zarah Caparro</t>
      </text>
    </comment>
    <comment authorId="0" ref="K1056">
      <text>
        <t xml:space="preserve">4019126860734 / jul 14 / 318
	-Zarah Caparro</t>
      </text>
    </comment>
    <comment authorId="0" ref="K1070">
      <text>
        <t xml:space="preserve">7019116925757 / 225 / Jul 13
	-Zarah Caparro</t>
      </text>
    </comment>
    <comment authorId="0" ref="K1078">
      <text>
        <t xml:space="preserve">6019115931211 / 434.30 / Jul 13
	-Zarah Caparro</t>
      </text>
    </comment>
    <comment authorId="0" ref="K1057">
      <text>
        <t xml:space="preserve">9019099942648 / 389 / Jul 13
	-Zarah Caparro</t>
      </text>
    </comment>
    <comment authorId="0" ref="K1080">
      <text>
        <t xml:space="preserve">6019113793190 / 99 / Jul 13
	-Zarah Caparro</t>
      </text>
    </comment>
    <comment authorId="0" ref="K1025">
      <text>
        <t xml:space="preserve">5019076262325 / 241 / JUne 12
	-Zarah Caparro</t>
      </text>
    </comment>
    <comment authorId="0" ref="K1002">
      <text>
        <t xml:space="preserve">8018925750312 / 483 /  Jul 6
	-Zarah Caparro</t>
      </text>
    </comment>
    <comment authorId="0" ref="K1004">
      <text>
        <t xml:space="preserve">2019007107709 / 172 / Jul 9
	-Zarah Caparro</t>
      </text>
    </comment>
    <comment authorId="0" ref="K1030">
      <text>
        <t xml:space="preserve">2019007033222 / 143 / jul 9
	-Zarah Caparro</t>
      </text>
    </comment>
    <comment authorId="0" ref="K1012">
      <text>
        <t xml:space="preserve">'0019006947824 / 114 / Jul 6
	-Zarah Caparro</t>
      </text>
    </comment>
    <comment authorId="0" ref="K1019">
      <text>
        <t xml:space="preserve">5018999595603 / 315 / Jul 9
	-Zarah Caparro</t>
      </text>
    </comment>
    <comment authorId="0" ref="K1005">
      <text>
        <t xml:space="preserve">1018994867326 / 240 / Jul 9
	-Zarah Caparro</t>
      </text>
    </comment>
    <comment authorId="0" ref="K1035">
      <text>
        <t xml:space="preserve">9018921229262 / 390 / Jul 6
	-Zarah Caparro</t>
      </text>
    </comment>
    <comment authorId="0" ref="K1022">
      <text>
        <t xml:space="preserve">3019008359524 / 338 / Jul 9
	-Zarah Caparro</t>
      </text>
    </comment>
    <comment authorId="0" ref="K1027">
      <text>
        <t xml:space="preserve">2019011562436 / Jul 9 / 106
	-Zarah Caparro</t>
      </text>
    </comment>
    <comment authorId="0" ref="K1024">
      <text>
        <t xml:space="preserve">9018974612654 / Jul 8 / 134
	-Zarah Caparro</t>
      </text>
    </comment>
    <comment authorId="0" ref="K1014">
      <text>
        <t xml:space="preserve">4018974259060 / 242 / Jul 8
	-Zarah Caparro</t>
      </text>
    </comment>
    <comment authorId="0" ref="K1037">
      <text>
        <t xml:space="preserve">18974144924 / 115 / Jul 8
	-Zarah Caparro</t>
      </text>
    </comment>
    <comment authorId="0" ref="K1001">
      <text>
        <t xml:space="preserve">4018974082992 / 430 / Jul 8
	-Zarah Caparro</t>
      </text>
    </comment>
    <comment authorId="0" ref="K1018">
      <text>
        <t xml:space="preserve">1018955666125 / 511 / Jul 7
	-Zarah Caparro</t>
      </text>
    </comment>
    <comment authorId="0" ref="K1020">
      <text>
        <t xml:space="preserve">6018948177560 / 482 / Jul 7
	-Zarah Caparro</t>
      </text>
    </comment>
    <comment authorId="0" ref="K1013">
      <text>
        <t xml:space="preserve">1018947307540 / 32 / Jul 7
	-Zarah Caparro</t>
      </text>
    </comment>
    <comment authorId="0" ref="K1038">
      <text>
        <t xml:space="preserve">6018947225788 / 155 / Jul 7
	-Zarah Caparro</t>
      </text>
    </comment>
    <comment authorId="0" ref="K1010">
      <text>
        <t xml:space="preserve">2018945354004 / 198 / Jul 7
	-Zarah Caparro</t>
      </text>
    </comment>
    <comment authorId="0" ref="K1007">
      <text>
        <t xml:space="preserve">3018944339942 / 301 / Jul 7
	-Zarah Caparro</t>
      </text>
    </comment>
    <comment authorId="0" ref="K1028">
      <text>
        <t xml:space="preserve">7018927444141 / 373 / Jul 6
	-Zarah Caparro</t>
      </text>
    </comment>
    <comment authorId="0" ref="K1031">
      <text>
        <t xml:space="preserve">18926820843 / JUl 6 / 210
	-Zarah Caparro</t>
      </text>
    </comment>
    <comment authorId="0" ref="K1008">
      <text>
        <t xml:space="preserve">1018922979180 / 158 / Jul 6
	-Zarah Caparro</t>
      </text>
    </comment>
    <comment authorId="0" ref="K1016">
      <text>
        <t xml:space="preserve">1018921793140 / 573 / Jul 6
	-Zarah Caparro</t>
      </text>
    </comment>
    <comment authorId="0" ref="K1036">
      <text>
        <t xml:space="preserve">6018921733451 / 400 / July 6
	-Zarah Caparro</t>
      </text>
    </comment>
    <comment authorId="0" ref="K1026">
      <text>
        <t xml:space="preserve">5018921445535 / Jul 6 / 71
	-Zarah Caparro</t>
      </text>
    </comment>
    <comment authorId="0" ref="K1015">
      <text>
        <t xml:space="preserve">9018920780980 / 398  / July 6
	-Zarah Caparro</t>
      </text>
    </comment>
    <comment authorId="0" ref="K966">
      <text>
        <t xml:space="preserve">2018869019777 / 213 / Jul 4
	-Zarah Caparro</t>
      </text>
    </comment>
    <comment authorId="0" ref="L742">
      <text>
        <t xml:space="preserve">3018441606154
	-Bernadeth Perez</t>
      </text>
    </comment>
    <comment authorId="0" ref="K987">
      <text>
        <t xml:space="preserve">5018812411721 / 68  / jul 2
	-Zarah Caparro</t>
      </text>
    </comment>
    <comment authorId="0" ref="K984">
      <text>
        <t xml:space="preserve">3018812090890 / 229 / Jul 2
	-Zarah Caparro</t>
      </text>
    </comment>
    <comment authorId="0" ref="K972">
      <text>
        <t xml:space="preserve">10188093000463 / Jul 2 / 66
	-Zarah Caparro</t>
      </text>
    </comment>
    <comment authorId="0" ref="K989">
      <text>
        <t xml:space="preserve">2018798106403 / 29 15 / Jul 2
	-Zarah Caparro</t>
      </text>
    </comment>
    <comment authorId="0" ref="K965">
      <text>
        <t xml:space="preserve">18801165867 / 232 ./ Jul 2
	-Zarah Caparro</t>
      </text>
    </comment>
    <comment authorId="0" ref="K990">
      <text>
        <t xml:space="preserve">7018787702962 / Jul 1 / 179
	-Zarah Caparro</t>
      </text>
    </comment>
    <comment authorId="0" ref="K963">
      <text>
        <t xml:space="preserve">4018786835017 / 370  / Jul 1
	-Zarah Caparro</t>
      </text>
    </comment>
    <comment authorId="0" ref="K992">
      <text>
        <t xml:space="preserve">9018786526188 / 406 / Jul 1
	-Zarah Caparro</t>
      </text>
    </comment>
    <comment authorId="0" ref="K993">
      <text>
        <t xml:space="preserve">18783397953 / 412 / Jul 1
	-Zarah Caparro</t>
      </text>
    </comment>
    <comment authorId="0" ref="K974">
      <text>
        <t xml:space="preserve">18779399059 / 316 / Jul 1
	-Zarah Caparro</t>
      </text>
    </comment>
    <comment authorId="0" ref="K988">
      <text>
        <t xml:space="preserve">5018730265556 / 138 / June 29
	-Zarah Caparro</t>
      </text>
    </comment>
    <comment authorId="0" ref="K967">
      <text>
        <t xml:space="preserve">1018773047538 / 311 / Jul 1
	-Zarah Caparro</t>
      </text>
    </comment>
    <comment authorId="0" ref="K976">
      <text>
        <t xml:space="preserve">4018768182725 / 195  / Jul 1
	-Zarah Caparro</t>
      </text>
    </comment>
    <comment authorId="0" ref="K980">
      <text>
        <t xml:space="preserve">1018741199447 / 594 / June 30
	-Zarah Caparro</t>
      </text>
    </comment>
    <comment authorId="0" ref="K978">
      <text>
        <t xml:space="preserve">1018733372477 / 555 / June 29
	-Zarah Caparro</t>
      </text>
    </comment>
    <comment authorId="0" ref="K995">
      <text>
        <t xml:space="preserve">2018732060256 / 86.24 / June 29
	-Zarah Caparro</t>
      </text>
    </comment>
    <comment authorId="0" ref="K971">
      <text>
        <t xml:space="preserve">3018730838017 / 722 / June 29
	-Zarah Caparro</t>
      </text>
    </comment>
    <comment authorId="0" ref="K969">
      <text>
        <t xml:space="preserve">3018726140501 / 326 / June 29
	-Zarah Caparro</t>
      </text>
    </comment>
    <comment authorId="0" ref="K970">
      <text>
        <t xml:space="preserve">1018726329272 / June 29 / 541
	-Zarah Caparro</t>
      </text>
    </comment>
    <comment authorId="0" ref="K913">
      <text>
        <t xml:space="preserve">018667942066 / 355 / June 27 
2 cutoff
	-Zarah Caparro</t>
      </text>
    </comment>
    <comment authorId="0" ref="K877">
      <text>
        <t xml:space="preserve">5018667942066 / 355 / June 27 
2 cutoff
	-Zarah Caparro</t>
      </text>
    </comment>
    <comment authorId="0" ref="K964">
      <text>
        <t xml:space="preserve">8018725702184 / June 29 ./  480
	-Zarah Caparro</t>
      </text>
    </comment>
    <comment authorId="0" ref="K982">
      <text>
        <t xml:space="preserve">6018724794614 / June 29 / 548
	-Zarah Caparro</t>
      </text>
    </comment>
    <comment authorId="0" ref="K981">
      <text>
        <t xml:space="preserve">5018724735776 / 338 / June 29
	-Zarah Caparro</t>
      </text>
    </comment>
    <comment authorId="0" ref="K977">
      <text>
        <t xml:space="preserve">9018724647215 / 303 / June 29
	-Zarah Caparro</t>
      </text>
    </comment>
    <comment authorId="0" ref="K946">
      <text>
        <t xml:space="preserve">3018706188808/ 293 / June 28
	-Zarah Caparro</t>
      </text>
    </comment>
    <comment authorId="0" ref="K927">
      <text>
        <t xml:space="preserve">18637250563 / 224 / June 26
	-Zarah Caparro</t>
      </text>
    </comment>
    <comment authorId="0" ref="K928">
      <text>
        <t xml:space="preserve">2018618787500 / 381 / June 25
plus ung kulang last cutoff
	-Zarah Caparro</t>
      </text>
    </comment>
    <comment authorId="0" ref="K925">
      <text>
        <t xml:space="preserve">4018618229435 / 391 / June 25
	-Zarah Caparro</t>
      </text>
    </comment>
    <comment authorId="0" ref="K929">
      <text>
        <t xml:space="preserve">1018615287942 / 261 / June 25
	-Zarah Caparro</t>
      </text>
    </comment>
    <comment authorId="0" ref="K934">
      <text>
        <t xml:space="preserve">2018613792401 / 154 / June 25
	-Zarah Caparro</t>
      </text>
    </comment>
    <comment authorId="0" ref="K910">
      <text>
        <t xml:space="preserve">301607016828 / 258 / June 25
	-Zarah Caparro</t>
      </text>
    </comment>
    <comment authorId="0" ref="K881">
      <text>
        <t xml:space="preserve">3018512842315 / 537 / June 21 
3 cut off
	-Zarah Caparro</t>
      </text>
    </comment>
    <comment authorId="0" ref="K847">
      <text>
        <t xml:space="preserve">3018512842315 / 537 / June 21 
3 cut off
	-Zarah Caparro</t>
      </text>
    </comment>
    <comment authorId="0" ref="K814">
      <text>
        <t xml:space="preserve">3018512842315 / 537 / June 21 
3 cut off
	-Zarah Caparro</t>
      </text>
    </comment>
    <comment authorId="0" ref="K938">
      <text>
        <t xml:space="preserve">4018593279778 / 422 / June 24 
2 cut off
	-Zarah Caparro</t>
      </text>
    </comment>
    <comment authorId="0" ref="K902">
      <text>
        <t xml:space="preserve">4018593279778 / 422 / June 24 
2 cut off
	-Zarah Caparro</t>
      </text>
    </comment>
    <comment authorId="0" ref="K955">
      <text>
        <t xml:space="preserve">18581240937 / 612 / June 24 
kulang last remit
	-Zarah Caparro</t>
      </text>
    </comment>
    <comment authorId="0" ref="K944">
      <text>
        <t xml:space="preserve">6018568336417 / 292 / June 23
	-Zarah Caparro</t>
      </text>
    </comment>
    <comment authorId="0" ref="K926">
      <text>
        <t xml:space="preserve">8018568063020 / 547 / June 23
	-Zarah Caparro</t>
      </text>
    </comment>
    <comment authorId="0" ref="K915">
      <text>
        <t xml:space="preserve">2018560970825 / 158 / June 23 
2 cut off
	-Zarah Caparro</t>
      </text>
    </comment>
    <comment authorId="0" ref="K951">
      <text>
        <t xml:space="preserve">2018560970825 / 158 / June 23 
2 cut off
	-Zarah Caparro</t>
      </text>
    </comment>
    <comment authorId="0" ref="K920">
      <text>
        <t xml:space="preserve">8018560504165. / 33 / June 23
	-Zarah Caparro</t>
      </text>
    </comment>
    <comment authorId="0" ref="K918">
      <text>
        <t xml:space="preserve">9018559689892 / 297 / June 23 
2 cut off
	-Zarah Caparro</t>
      </text>
    </comment>
    <comment authorId="0" ref="K954">
      <text>
        <t xml:space="preserve">9018559689892 / 297 / June 23 
2 cut off
	-Zarah Caparro</t>
      </text>
    </comment>
    <comment authorId="0" ref="K952">
      <text>
        <t xml:space="preserve">7018559430936 / June 23 / 135
	-Zarah Caparro</t>
      </text>
    </comment>
    <comment authorId="0" ref="K940">
      <text>
        <t xml:space="preserve">1018555356142 / 660 / June 23
	-Zarah Caparro</t>
      </text>
    </comment>
    <comment authorId="0" ref="K943">
      <text>
        <t xml:space="preserve">5018555069964 / 522 / June 23
	-Zarah Caparro</t>
      </text>
    </comment>
    <comment authorId="0" ref="K932">
      <text>
        <t xml:space="preserve">1018548458546 / 563 / June 22
	-Zarah Caparro</t>
      </text>
    </comment>
    <comment authorId="0" ref="K933">
      <text>
        <t xml:space="preserve">3018548007280  / June 22 / 725
	-Zarah Caparro</t>
      </text>
    </comment>
    <comment authorId="0" ref="K931">
      <text>
        <t xml:space="preserve">3018546440176 / 340 / June 22
	-Zarah Caparro</t>
      </text>
    </comment>
    <comment authorId="0" ref="K942">
      <text>
        <t xml:space="preserve">1018546290238 / 526 / June 22
	-Zarah Caparro</t>
      </text>
    </comment>
    <comment authorId="0" ref="K957">
      <text>
        <t xml:space="preserve">2018546003971 / 176 / June 22
	-Zarah Caparro</t>
      </text>
    </comment>
    <comment authorId="0" ref="K950">
      <text>
        <t xml:space="preserve">5018545744935 / 118 / June 22
	-Zarah Caparro</t>
      </text>
    </comment>
    <comment authorId="0" ref="K939">
      <text>
        <t xml:space="preserve">9018545417820 / 475 / June 22
	-Zarah Caparro</t>
      </text>
    </comment>
    <comment authorId="0" ref="L892">
      <text>
        <t xml:space="preserve">kulang 82
	-Bernadeth Perez
2018618787500 / 381 / June 25
plus ung kulang last cutoff
	-Zarah Caparro</t>
      </text>
    </comment>
    <comment authorId="0" ref="L919">
      <text>
        <t xml:space="preserve">90.2 balance
	-Bernadeth Perez
18581240937 / 612 / June 24 
kulang last remit
	-Zarah Caparro</t>
      </text>
    </comment>
    <comment authorId="0" ref="K908">
      <text>
        <t xml:space="preserve">6018440645814  / 582 / June 18
	-Zarah Caparro</t>
      </text>
    </comment>
    <comment authorId="0" ref="K856">
      <text>
        <t xml:space="preserve">2018440870052 / 465 / June 18
2 cut off
	-Zarah Caparro</t>
      </text>
    </comment>
    <comment authorId="0" ref="K892">
      <text>
        <t xml:space="preserve">2018440870052 / 465 / June 18
2 cut off
	-Zarah Caparro
2018618787500 / 381 / June 25
plus ung kulang last cutoff
	-Zarah Caparro</t>
      </text>
    </comment>
    <comment authorId="0" ref="K914">
      <text>
        <t xml:space="preserve">5018434588811 / 98 / JUne 18
	-Zarah Caparro</t>
      </text>
    </comment>
    <comment authorId="0" ref="K898">
      <text>
        <t xml:space="preserve">1018435031933 / 74 / June 18
2 cut off
	-Zarah Caparro</t>
      </text>
    </comment>
    <comment authorId="0" ref="K862">
      <text>
        <t xml:space="preserve">1018435031933 / 74 / June 18
2 cut off
	-Zarah Caparro</t>
      </text>
    </comment>
    <comment authorId="0" ref="K855">
      <text>
        <t xml:space="preserve">0018426543055 / 491 / June 18
2 cut off
	-Zarah Caparro</t>
      </text>
    </comment>
    <comment authorId="0" ref="K891">
      <text>
        <t xml:space="preserve">0018426543055 / 491 / June 18
2 cut off
	-Zarah Caparro</t>
      </text>
    </comment>
    <comment authorId="0" ref="K919">
      <text>
        <t xml:space="preserve">'0018426075408 / 456 / JUne 18
	-Zarah Caparro
18581240937 / 612 / June 24 
kulang last remit
	-Zarah Caparro</t>
      </text>
    </comment>
    <comment authorId="0" ref="K907">
      <text>
        <t xml:space="preserve">5018417404133 / 407 / JUne 17
	-Zarah Caparro</t>
      </text>
    </comment>
    <comment authorId="0" ref="K889">
      <text>
        <t xml:space="preserve">4018416281173 / 290 / June 17
	-Zarah Caparro</t>
      </text>
    </comment>
    <comment authorId="0" ref="K872">
      <text>
        <t xml:space="preserve">6018411190016 / 372 / JUne 17
	-Zarah Caparro</t>
      </text>
    </comment>
    <comment authorId="0" ref="K916">
      <text>
        <t xml:space="preserve">7018403100318 / 370 / June 17
	-Zarah Caparro</t>
      </text>
    </comment>
    <comment authorId="0" ref="K893">
      <text>
        <t xml:space="preserve">7018402633629 / 280 / June 17
	-Zarah Caparro</t>
      </text>
    </comment>
    <comment authorId="0" ref="K874">
      <text>
        <t xml:space="preserve">3018401317456 / 313 / June 17
	-Zarah Caparro</t>
      </text>
    </comment>
    <comment authorId="0" ref="K906">
      <text>
        <t xml:space="preserve">1018400460596 / 574 / June 17
	-Zarah Caparro</t>
      </text>
    </comment>
    <comment authorId="0" ref="K897">
      <text>
        <t xml:space="preserve">3018368045302 / 409 / June 15
	-Zarah Caparro</t>
      </text>
    </comment>
    <comment authorId="0" ref="K903">
      <text>
        <t xml:space="preserve">9018358866231 / 350 / June 15
	-Zarah Caparro</t>
      </text>
    </comment>
    <comment authorId="0" ref="K890">
      <text>
        <t xml:space="preserve">8018360966058 / 468 / June 15
	-Zarah Caparro</t>
      </text>
    </comment>
    <comment authorId="0" ref="K896">
      <text>
        <t xml:space="preserve">1018360064011 / 33 / JUne 15
	-Zarah Caparro</t>
      </text>
    </comment>
    <comment authorId="0" ref="K895">
      <text>
        <t xml:space="preserve">3018355988683 / June 13 / 337
	-Zarah Caparro</t>
      </text>
    </comment>
    <comment authorId="0" ref="K904">
      <text>
        <t xml:space="preserve">1018357880187 / 633 / JUne 13
	-Zarah Caparro</t>
      </text>
    </comment>
    <comment authorId="0" ref="K857">
      <text>
        <t xml:space="preserve">1018323612198 / JUne 14 / 332
	-Zarah Caparro</t>
      </text>
    </comment>
    <comment authorId="0" ref="K838">
      <text>
        <t xml:space="preserve">6018314889083 / June 14 / 533
	-Zarah Caparro</t>
      </text>
    </comment>
    <comment authorId="0" ref="K853">
      <text>
        <t xml:space="preserve">4018251734586 / 452 / JUne 11
	-Zarah Caparro</t>
      </text>
    </comment>
    <comment authorId="0" ref="K879">
      <text>
        <t xml:space="preserve">2028237678943 / 149.05 / June 11
	-Zarah Caparro</t>
      </text>
    </comment>
    <comment authorId="0" ref="K830">
      <text>
        <t xml:space="preserve">001823636061 / 609 / June 11
2 cut off
	-Zarah Caparro</t>
      </text>
    </comment>
    <comment authorId="0" ref="K864">
      <text>
        <t xml:space="preserve">001823636061 / 609 / June 11
2 cut off
	-Zarah Caparro</t>
      </text>
    </comment>
    <comment authorId="0" ref="K854">
      <text>
        <t xml:space="preserve">8018212288844 / 556 / June 10
	-Zarah Caparro</t>
      </text>
    </comment>
    <comment authorId="0" ref="K805">
      <text>
        <t xml:space="preserve">6018198150917 / 550 / June 9
	-Zarah Caparro</t>
      </text>
    </comment>
    <comment authorId="0" ref="K861">
      <text>
        <t xml:space="preserve">3018170754028 / 761 / June 8
	-Zarah Caparro</t>
      </text>
    </comment>
    <comment authorId="0" ref="K868">
      <text>
        <t xml:space="preserve">1018197779906 / June 9/ 635
	-Zarah Caparro</t>
      </text>
    </comment>
    <comment authorId="0" ref="K880">
      <text>
        <t xml:space="preserve">701890704566 / 330 / June 9
2 cut off
	-Zarah Caparro</t>
      </text>
    </comment>
    <comment authorId="0" ref="K846">
      <text>
        <t xml:space="preserve">701890704566 / 330 / June 9
2 cut off
	-Zarah Caparro</t>
      </text>
    </comment>
    <comment authorId="0" ref="K883">
      <text>
        <t xml:space="preserve">18197495799 / 353 / June 9
	-Zarah Caparro</t>
      </text>
    </comment>
    <comment authorId="0" ref="K882">
      <text>
        <t xml:space="preserve">2018189860792 / 251.35 / June 9
	-Zarah Caparro</t>
      </text>
    </comment>
    <comment authorId="0" ref="K860">
      <text>
        <t xml:space="preserve">1018186346185 / 327 / June 9
	-Zarah Caparro</t>
      </text>
    </comment>
    <comment authorId="0" ref="K859">
      <text>
        <t xml:space="preserve">9018182742528 / 331 / June 9
	-Zarah Caparro</t>
      </text>
    </comment>
    <comment authorId="0" ref="K870">
      <text>
        <t xml:space="preserve">1018173195550. / June 8 / 365
	-Zarah Caparro</t>
      </text>
    </comment>
    <comment authorId="0" ref="K867">
      <text>
        <t xml:space="preserve">9018169311701 / 418 / June 8
	-Zarah Caparro</t>
      </text>
    </comment>
    <comment authorId="0" ref="K884">
      <text>
        <t xml:space="preserve">8018170196518 / 619 / June 8
2 cut offs
	-Zarah Caparro</t>
      </text>
    </comment>
    <comment authorId="0" ref="K871">
      <text>
        <t xml:space="preserve">5018169592070. / 365 / June 8
	-Zarah Caparro</t>
      </text>
    </comment>
    <comment authorId="0" ref="K835">
      <text>
        <t xml:space="preserve">9018145881668 / 153. 23 / June 7
	-Zarah Caparro</t>
      </text>
    </comment>
    <comment authorId="0" ref="K866">
      <text>
        <t xml:space="preserve">4018168682173. / 140 /  June 8 
2 cut off
	-Zarah Caparro</t>
      </text>
    </comment>
    <comment authorId="0" ref="K703">
      <text>
        <t xml:space="preserve">4018168682173 / 140 / June 8
2 cut off /
	-Zarah Caparro</t>
      </text>
    </comment>
    <comment authorId="0" ref="K823">
      <text>
        <t xml:space="preserve">1018115192779 / 400 / June 6
	-Zarah Caparro</t>
      </text>
    </comment>
    <comment authorId="0" ref="K840">
      <text>
        <t xml:space="preserve">3018107104444 / 305 / June 6
	-Zarah Caparro</t>
      </text>
    </comment>
    <comment authorId="0" ref="K772">
      <text>
        <t xml:space="preserve">6018067873208. / 587 / June 4
	-Zarah Caparro</t>
      </text>
    </comment>
    <comment authorId="0" ref="K822">
      <text>
        <t xml:space="preserve">2018054312131 / JUne 4 / 700
2 remit / May 24
	-Zarah Caparro</t>
      </text>
    </comment>
    <comment authorId="0" ref="K821">
      <text>
        <t xml:space="preserve">'0018064731542 / June 4 / 297
	-Zarah Caparro</t>
      </text>
    </comment>
    <comment authorId="0" ref="K789">
      <text>
        <t xml:space="preserve">2018054312131 / JUne 4 / 700
2 remit / May 31
	-Zarah Caparro</t>
      </text>
    </comment>
    <comment authorId="0" ref="K777">
      <text>
        <t xml:space="preserve">5018053998981 / 225 / June 4
	-Zarah Caparro</t>
      </text>
    </comment>
    <comment authorId="0" ref="K820">
      <text>
        <t xml:space="preserve">1018051030555 / JUn 4 / 582
	-Zarah Caparro</t>
      </text>
    </comment>
    <comment authorId="0" ref="K720">
      <text>
        <t xml:space="preserve">4017511858595 / 485 / MAY 14
	-Zarah Caparro</t>
      </text>
    </comment>
    <comment authorId="0" ref="K819">
      <text>
        <t xml:space="preserve">4018036973249 / 518  / June 3
	-Zarah Caparro</t>
      </text>
    </comment>
    <comment authorId="0" ref="K829">
      <text>
        <t xml:space="preserve">18026739186 / 12 / June 3
	-Zarah Caparro</t>
      </text>
    </comment>
    <comment authorId="0" ref="K828">
      <text>
        <t xml:space="preserve">2018026580514 / 207 / June 3
	-Zarah Caparro</t>
      </text>
    </comment>
    <comment authorId="0" ref="K844">
      <text>
        <t xml:space="preserve">501812997014 / 71 / June 2
	-Zarah Caparro</t>
      </text>
    </comment>
    <comment authorId="0" ref="K836">
      <text>
        <t xml:space="preserve">1018012267926 /  337 / Jun 2
	-Zarah Caparro</t>
      </text>
    </comment>
    <comment authorId="0" ref="K709">
      <text>
        <t xml:space="preserve">6018035943225 / 424 / June 3
	-Zarah Caparro</t>
      </text>
    </comment>
    <comment authorId="0" ref="K739">
      <text>
        <t xml:space="preserve">6018011274276 / 593 / June 2
	-Zarah Caparro</t>
      </text>
    </comment>
    <comment authorId="0" ref="K845">
      <text>
        <t xml:space="preserve">2018011823419 / 274 / June 2
	-Zarah Caparro</t>
      </text>
    </comment>
    <comment authorId="0" ref="K834">
      <text>
        <t xml:space="preserve">1018008330078 / 590 / June 2
	-Zarah Caparro</t>
      </text>
    </comment>
    <comment authorId="0" ref="K799">
      <text>
        <t xml:space="preserve">4018007349681 / 250 / June 2
	-Zarah Caparro</t>
      </text>
    </comment>
    <comment authorId="0" ref="K827">
      <text>
        <t xml:space="preserve">3018006109289 / 762 / June 2
	-Zarah Caparro</t>
      </text>
    </comment>
    <comment authorId="0" ref="K833">
      <text>
        <t xml:space="preserve">9018005889449 / 451 / June 2
	-Zarah Caparro</t>
      </text>
    </comment>
    <comment authorId="0" ref="K825">
      <text>
        <t xml:space="preserve">9018005860613 / June 2 / 273
	-Zarah Caparro</t>
      </text>
    </comment>
    <comment authorId="0" ref="K826">
      <text>
        <t xml:space="preserve">1017999143346 / 190 / June 2
	-Zarah Caparro</t>
      </text>
    </comment>
    <comment authorId="0" ref="K837">
      <text>
        <t xml:space="preserve">5017996707611 / June 2 / 399
	-Zarah Caparro</t>
      </text>
    </comment>
    <comment authorId="0" ref="K757">
      <text>
        <t xml:space="preserve">1017972121221 / 372 / June 1 
Thru Joanna
	-Zarah Caparro</t>
      </text>
    </comment>
    <comment authorId="0" ref="K791">
      <text>
        <t xml:space="preserve">7017958981856 / 244.42 / May 31
	-Zarah Caparro</t>
      </text>
    </comment>
    <comment authorId="0" ref="K802">
      <text>
        <t xml:space="preserve">9017956470022 / 162 / May 31
	-Zarah Caparro</t>
      </text>
    </comment>
    <comment authorId="0" ref="K797">
      <text>
        <t xml:space="preserve">8017869229344 / 816 / May 28
2 Cut off - May 17
	-Zarah Caparro</t>
      </text>
    </comment>
    <comment authorId="0" ref="K764">
      <text>
        <t xml:space="preserve">8017869229344 / 816 / May 28
2 Cut off - May 24
	-Zarah Caparro</t>
      </text>
    </comment>
    <comment authorId="0" ref="K807">
      <text>
        <t xml:space="preserve">3017867222095. / 528 / May 28 
kasama ang 55 na kulang
	-Zarah Caparro</t>
      </text>
    </comment>
    <comment authorId="0" ref="K795">
      <text>
        <t xml:space="preserve">201855599034 / 125 / May 27
	-Zarah Caparro</t>
      </text>
    </comment>
    <comment authorId="0" ref="K788">
      <text>
        <t xml:space="preserve">'0017853144514 / May 27 / 420.72
2 Cut off - May 24
	-Zarah Caparro</t>
      </text>
    </comment>
    <comment authorId="0" ref="K755">
      <text>
        <t xml:space="preserve">'0017853144514 / May 27 / 420.72
2 Cut off - May 24
	-Zarah Caparro</t>
      </text>
    </comment>
    <comment authorId="0" ref="K803">
      <text>
        <t xml:space="preserve">1017852828586 / 552 / May 27
	-Zarah Caparro</t>
      </text>
    </comment>
    <comment authorId="0" ref="K786">
      <text>
        <t xml:space="preserve">4017852115805 / May 27 / 455
	-Zarah Caparro</t>
      </text>
    </comment>
    <comment authorId="0" ref="K801">
      <text>
        <t xml:space="preserve">1017848319310 / May 27 / 607
	-Zarah Caparro</t>
      </text>
    </comment>
    <comment authorId="0" ref="K796">
      <text>
        <t xml:space="preserve">0017849186238 / 212 / May 27
	-Zarah Caparro</t>
      </text>
    </comment>
    <comment authorId="0" ref="K748">
      <text>
        <t xml:space="preserve">1017839073169 / May 27 / 311
	-Zarah Caparro</t>
      </text>
    </comment>
    <comment authorId="0" ref="K787">
      <text>
        <t xml:space="preserve">8017828668295 / 572.13 / May 26
	-Zarah Caparro</t>
      </text>
    </comment>
    <comment authorId="0" ref="K813">
      <text>
        <t xml:space="preserve">7017827579976 / 306 / May 26
	-Zarah Caparro</t>
      </text>
    </comment>
    <comment authorId="0" ref="K792">
      <text>
        <t xml:space="preserve">3017825737477 / 412 / May 26
	-Zarah Caparro</t>
      </text>
    </comment>
    <comment authorId="0" ref="K811">
      <text>
        <t xml:space="preserve">5017823820532 / 141 / May 26
	-Zarah Caparro</t>
      </text>
    </comment>
    <comment authorId="0" ref="K812">
      <text>
        <t xml:space="preserve">2017823740496 / 122 / May 26
	-Zarah Caparro</t>
      </text>
    </comment>
    <comment authorId="0" ref="K794">
      <text>
        <t xml:space="preserve">3017816471828 / 780 / May 26
	-Zarah Caparro</t>
      </text>
    </comment>
    <comment authorId="0" ref="K800">
      <text>
        <t xml:space="preserve">9017815875552 / 453 / May 26
	-Zarah Caparro</t>
      </text>
    </comment>
    <comment authorId="0" ref="K793">
      <text>
        <t xml:space="preserve">1017815631120 / 722 / May 26
	-Zarah Caparro</t>
      </text>
    </comment>
    <comment authorId="0" ref="K804">
      <text>
        <t xml:space="preserve">5017815517827 / 160 / May 26
	-Zarah Caparro</t>
      </text>
    </comment>
    <comment authorId="0" ref="K743">
      <text>
        <t xml:space="preserve">9017796801423 / 22 / May 25
	-Zarah Caparro</t>
      </text>
    </comment>
    <comment authorId="0" ref="K769">
      <text>
        <t xml:space="preserve">9017779596956 / 406/ May 24
	-Zarah Caparro</t>
      </text>
    </comment>
    <comment authorId="0" ref="K768">
      <text>
        <t xml:space="preserve">1017735863943 / 462 / May 23
	-Zarah Caparro</t>
      </text>
    </comment>
    <comment authorId="0" ref="K770">
      <text>
        <t xml:space="preserve">1017728292307 / 673 / May 22
	-Zarah Caparro</t>
      </text>
    </comment>
    <comment authorId="0" ref="K758">
      <text>
        <t xml:space="preserve">7017728199868 / 282 / May 22
	-Zarah Caparro</t>
      </text>
    </comment>
    <comment authorId="0" ref="K701">
      <text>
        <t xml:space="preserve">'0017726172866 / 423 / May 22
	-Zarah Caparro</t>
      </text>
    </comment>
    <comment authorId="0" ref="K723">
      <text>
        <t xml:space="preserve">2017715501908 / 594 / May 21
2 cutoffs
	-Zarah Caparro</t>
      </text>
    </comment>
    <comment authorId="0" ref="K756">
      <text>
        <t xml:space="preserve">2017715501908  / 594 / May 21
2 cutoffs
	-Zarah Caparro</t>
      </text>
    </comment>
    <comment authorId="0" ref="K774">
      <text>
        <t xml:space="preserve">3017714492526 / 455 / May 22
	-Zarah Caparro</t>
      </text>
    </comment>
    <comment authorId="0" ref="K771">
      <text>
        <t xml:space="preserve">5017632784243 / 264 / May 19
	-Zarah Caparro</t>
      </text>
    </comment>
    <comment authorId="0" ref="K763">
      <text>
        <t xml:space="preserve">'0017701353018 / 176 / May 21
	-Zarah Caparro</t>
      </text>
    </comment>
    <comment authorId="0" ref="K679">
      <text>
        <t xml:space="preserve">6017700530003. / May 21 / 471
	-Zarah Caparro</t>
      </text>
    </comment>
    <comment authorId="0" ref="K753">
      <text>
        <t xml:space="preserve">4017684507739 / 534 / May 21
	-Zarah Caparro</t>
      </text>
    </comment>
    <comment authorId="0" ref="K779">
      <text>
        <t xml:space="preserve">2017659140640 / May 20 / 197.34
	-Zarah Caparro</t>
      </text>
    </comment>
    <comment authorId="0" ref="K762">
      <text>
        <t xml:space="preserve">2017650706142 / 311 / May 19
	-Zarah Caparro</t>
      </text>
    </comment>
    <comment authorId="0" ref="K766">
      <text>
        <t xml:space="preserve">4017645896924 / 121 / May 19
	-Zarah Caparro</t>
      </text>
    </comment>
    <comment authorId="0" ref="K754">
      <text>
        <t xml:space="preserve">8017634847144 / 498 / May 19
	-Zarah Caparro</t>
      </text>
    </comment>
    <comment authorId="0" ref="K767">
      <text>
        <t xml:space="preserve">9017632406815 / 537 / May 19
	-Zarah Caparro</t>
      </text>
    </comment>
    <comment authorId="0" ref="K780">
      <text>
        <t xml:space="preserve">7017629811501 / 193 / May 19
	-Zarah Caparro</t>
      </text>
    </comment>
    <comment authorId="0" ref="K725">
      <text>
        <t xml:space="preserve">7017567406921 / 288 / May 16
	-Zarah Caparro</t>
      </text>
    </comment>
    <comment authorId="0" ref="K760">
      <text>
        <t xml:space="preserve">1017621103440 / 595 / May 18
	-Zarah Caparro</t>
      </text>
    </comment>
    <comment authorId="0" ref="K761">
      <text>
        <t xml:space="preserve">3017620646181 / 794 / May 18
	-Zarah Caparro</t>
      </text>
    </comment>
    <comment authorId="0" ref="K759">
      <text>
        <t xml:space="preserve">3017619234432 / 317 / May 18
	-Zarah Caparro
3017619234432 - with payment
	-Zarah Caparro</t>
      </text>
    </comment>
    <comment authorId="0" ref="K724">
      <text>
        <t xml:space="preserve">1017562314506 / 328 / May 16
	-Zarah Caparro</t>
      </text>
    </comment>
    <comment authorId="0" ref="K730">
      <text>
        <t xml:space="preserve">17522554650 / 111 / May 16
	-Zarah Caparro</t>
      </text>
    </comment>
    <comment authorId="0" ref="K731">
      <text>
        <t xml:space="preserve">8017522472351 / 371 / May 15
	-Zarah Caparro</t>
      </text>
    </comment>
    <comment authorId="0" ref="K722">
      <text>
        <t xml:space="preserve">17513784568 / 159.28 / May 14
	-Zarah Caparro</t>
      </text>
    </comment>
    <comment authorId="0" ref="K738">
      <text>
        <t xml:space="preserve">5017512891652. / May 14 / 135
	-Zarah Caparro</t>
      </text>
    </comment>
    <comment authorId="0" ref="K708">
      <text>
        <t xml:space="preserve">5017512860994 / 170 / May 14
	-Zarah Caparro</t>
      </text>
    </comment>
    <comment authorId="0" ref="K736">
      <text>
        <t xml:space="preserve">9017512515307 / 209.11 / May 14
	-Zarah Caparro</t>
      </text>
    </comment>
    <comment authorId="0" ref="K735">
      <text>
        <t xml:space="preserve">1017497851259 / 605 / May 14
	-Zarah Caparro
101509683781 / 50 / May 14
	-Zarah Caparro</t>
      </text>
    </comment>
    <comment authorId="0" ref="K721">
      <text>
        <t xml:space="preserve">8017497439302 / 522.60 / May 14
	-Zarah Caparro</t>
      </text>
    </comment>
    <comment authorId="0" ref="K726">
      <text>
        <t xml:space="preserve">3017486454155  /  354  /  May 13
	-Zarah Caparro</t>
      </text>
    </comment>
    <comment authorId="0" ref="K741">
      <text>
        <t xml:space="preserve">3017485791607 / 500 / May 13
2 cut off
	-Zarah Caparro
3017867222095  - 55 na kulang
	-Zarah Caparro</t>
      </text>
    </comment>
    <comment authorId="0" ref="K711">
      <text>
        <t xml:space="preserve">3017485791607   /   500   /   May 13
2 cut off
	-Zarah Caparro</t>
      </text>
    </comment>
    <comment authorId="0" ref="K747">
      <text>
        <t xml:space="preserve">7017485565801  /  209   /  May 13
	-Zarah Caparro</t>
      </text>
    </comment>
    <comment authorId="0" ref="K737">
      <text>
        <t xml:space="preserve">1017485093549   /  488  /  May 13
	-Zarah Caparro</t>
      </text>
    </comment>
    <comment authorId="0" ref="K727">
      <text>
        <t xml:space="preserve">101784417649  /  105 / May 13
	-Zarah Caparro</t>
      </text>
    </comment>
    <comment authorId="0" ref="K728">
      <text>
        <t xml:space="preserve">3017476255249   /  780  /   May 13
	-Zarah Caparro</t>
      </text>
    </comment>
    <comment authorId="0" ref="K729">
      <text>
        <t xml:space="preserve">2017478386695   / 42   /   May 13
	-Zarah Caparro</t>
      </text>
    </comment>
    <comment authorId="0" ref="K733">
      <text>
        <t xml:space="preserve">4017477745685   /  121   /   May 13
	-Zarah Caparro</t>
      </text>
    </comment>
    <comment authorId="0" ref="K745">
      <text>
        <t xml:space="preserve">5017477521470  /  80.19  /   May 13
	-Zarah Caparro</t>
      </text>
    </comment>
    <comment authorId="0" ref="K746">
      <text>
        <t xml:space="preserve">2017476820562   /  273   /  May 13
	-Zarah Caparro</t>
      </text>
    </comment>
    <comment authorId="0" ref="K734">
      <text>
        <t xml:space="preserve">9017476734567   /   433  /  May 13
	-Zarah Caparro</t>
      </text>
    </comment>
    <comment authorId="0" ref="K695">
      <text>
        <t xml:space="preserve">7017405602758    /    418.70  /  May 11
	-Zarah Caparro</t>
      </text>
    </comment>
    <comment authorId="0" ref="K693">
      <text>
        <t xml:space="preserve">1017366868485  / 340   /  May 9
	-Zarah Caparro</t>
      </text>
    </comment>
    <comment authorId="0" ref="K713">
      <text>
        <t xml:space="preserve">9017363754768 /  165  / May 9
	-Zarah Caparro</t>
      </text>
    </comment>
    <comment authorId="0" ref="K647">
      <text>
        <t xml:space="preserve">6017298308448 / May 6 / 549
	-Zarah Caparro</t>
      </text>
    </comment>
    <comment authorId="0" ref="K700">
      <text>
        <t xml:space="preserve">`0017341463285  / 124 / May 8
	-Zarah Caparro</t>
      </text>
    </comment>
    <comment authorId="0" ref="K663">
      <text>
        <t xml:space="preserve">201732353140   /   367  /  May 7
	-Zarah Caparro
1017366868485  /  May 9-  kulang na 64
	-Zarah Caparro</t>
      </text>
    </comment>
    <comment authorId="0" ref="K706">
      <text>
        <t xml:space="preserve">9017319253424  /   233.53 /  May 8
	-Zarah Caparro</t>
      </text>
    </comment>
    <comment authorId="0" ref="K682">
      <text>
        <t xml:space="preserve">3017315501531   /  315   /  May 8
	-Zarah Caparro</t>
      </text>
    </comment>
    <comment authorId="0" ref="K707">
      <text>
        <t xml:space="preserve">1017310848133  /  841   /  May 7
	-Zarah Caparro</t>
      </text>
    </comment>
    <comment authorId="0" ref="J353">
      <text>
        <t xml:space="preserve">late  remit
	-Zarah Caparro</t>
      </text>
    </comment>
    <comment authorId="0" ref="L189">
      <text>
        <t xml:space="preserve">paid
	-Zarah Caparro</t>
      </text>
    </comment>
    <comment authorId="0" ref="K694">
      <text>
        <t xml:space="preserve">801729623662   /   May 6   / 176
	-Zarah Caparro</t>
      </text>
    </comment>
    <comment authorId="0" ref="K678">
      <text>
        <t xml:space="preserve">5017300089688   /    408   /   May 6
	-Zarah Caparro</t>
      </text>
    </comment>
    <comment authorId="0" ref="K690">
      <text>
        <t xml:space="preserve">4017298474589   /   434   /  May 6
	-Zarah Caparro</t>
      </text>
    </comment>
    <comment authorId="0" ref="J647">
      <text>
        <t xml:space="preserve">6017298308448   / May 6   /  549
	-Zarah Caparro</t>
      </text>
    </comment>
    <comment authorId="0" ref="K606">
      <text>
        <t xml:space="preserve">6017298211340   /   141  / May 6
	-Zarah Caparro</t>
      </text>
    </comment>
    <comment authorId="0" ref="K699">
      <text>
        <t xml:space="preserve">2017275633367   /   213  /   May 5
	-Zarah Caparro</t>
      </text>
    </comment>
    <comment authorId="0" ref="K705">
      <text>
        <t xml:space="preserve">1017275131273    /   568    /   May 5
	-Zarah Caparro</t>
      </text>
    </comment>
    <comment authorId="0" ref="K704">
      <text>
        <t xml:space="preserve">9017269455053   / 385  /   May 5
	-Zarah Caparro</t>
      </text>
    </comment>
    <comment authorId="0" ref="K662">
      <text>
        <t xml:space="preserve">17262578650   // 314.56   /  May5
	-Zarah Caparro</t>
      </text>
    </comment>
    <comment authorId="0" ref="K691">
      <text>
        <t xml:space="preserve">8017261149959  /  595  / May 5
	-Zarah Caparro</t>
      </text>
    </comment>
    <comment authorId="0" ref="K696">
      <text>
        <t xml:space="preserve">3017259591846   /  318  /  May 5
	-Zarah Caparro</t>
      </text>
    </comment>
    <comment authorId="0" ref="K671">
      <text>
        <t xml:space="preserve">8017105130689 / 554
2017265579068 / 40
Apr 29 and May 5
	-Zarah Caparro</t>
      </text>
    </comment>
    <comment authorId="0" ref="K596">
      <text>
        <t xml:space="preserve">8017105130689 / 554
2017265579068 / 40
Apr 29 and May 5
	-Zarah Caparro</t>
      </text>
    </comment>
    <comment authorId="0" ref="K652">
      <text>
        <t xml:space="preserve">9017024597126  /  52   /  April 26
	-Zarah Caparro</t>
      </text>
    </comment>
    <comment authorId="0" ref="K698">
      <text>
        <t xml:space="preserve">3017247973382   /   785   /  May 4
	-Zarah Caparro</t>
      </text>
    </comment>
    <comment authorId="0" ref="K697">
      <text>
        <t xml:space="preserve">1017246336922   /    May  4  /   818
	-Zarah Caparro</t>
      </text>
    </comment>
    <comment authorId="0" ref="K683">
      <text>
        <t xml:space="preserve">9017234062005  /    61 /  May  4
	-Zarah Caparro</t>
      </text>
    </comment>
    <comment authorId="0" ref="K649">
      <text>
        <t xml:space="preserve">3016991214970  /122 /  Apr24
	-Zarah Caparro
8017242985920   /   88  /  May  4
	-Zarah Caparro</t>
      </text>
    </comment>
    <comment authorId="0" ref="K666">
      <text>
        <t xml:space="preserve">3017085884624   /  318   /   April28
	-Zarah Caparro</t>
      </text>
    </comment>
    <comment authorId="0" ref="K655">
      <text>
        <t xml:space="preserve">5017200153642   / 37.40  /May2
	-Zarah Caparro</t>
      </text>
    </comment>
    <comment authorId="0" ref="K565">
      <text>
        <t xml:space="preserve">6017196234634/455 /   May2
	-Zarah Caparro</t>
      </text>
    </comment>
    <comment authorId="0" ref="K613">
      <text>
        <t xml:space="preserve">4017188112454 /   61  /   May2
	-Zarah Caparro</t>
      </text>
    </comment>
    <comment authorId="0" ref="K648">
      <text>
        <t xml:space="preserve">3017186902555   / 189  /   May 2
	-Zarah Caparro</t>
      </text>
    </comment>
    <comment authorId="0" ref="K602">
      <text>
        <t xml:space="preserve">9016853168609
20 pesos
	-Bernadeth Perez
9016814178637  /  291  /   Apr 17
9016853068609  /   20  / April19
	-Zarah Caparro</t>
      </text>
    </comment>
    <comment authorId="0" ref="K676">
      <text>
        <t xml:space="preserve">9017166088243   /   316 /  May 1
	-Zarah Caparro</t>
      </text>
    </comment>
    <comment authorId="0" ref="K670">
      <text>
        <t xml:space="preserve">0017146090072   / 210 /  Apr 30
	-Zarah Caparro</t>
      </text>
    </comment>
    <comment authorId="0" ref="K681">
      <text>
        <t xml:space="preserve">3017140953346  /    397  /   Apr30
	-Zarah Caparro</t>
      </text>
    </comment>
    <comment authorId="0" ref="K665">
      <text>
        <t xml:space="preserve">7017136343851   /   419.9  /   Apr 30
	-Zarah Caparro</t>
      </text>
    </comment>
    <comment authorId="0" ref="K664">
      <text>
        <t xml:space="preserve">1017134011352   /   201 /  Apr30
	-Zarah Caparro</t>
      </text>
    </comment>
    <comment authorId="0" ref="K639">
      <text>
        <t xml:space="preserve">4017121222194  /  130  / Apr 30
	-Zarah Caparro</t>
      </text>
    </comment>
    <comment authorId="0" ref="K669">
      <text>
        <t xml:space="preserve">2017100514638   /   131   /   Apr 29
	-Zarah Caparro</t>
      </text>
    </comment>
    <comment authorId="0" ref="K675">
      <text>
        <t xml:space="preserve">1017085334625   /    657  /  Apr28
	-Zarah Caparro</t>
      </text>
    </comment>
    <comment authorId="0" ref="K619">
      <text>
        <t xml:space="preserve">4017082728509 / 385 / Apr28
2cut off
	-Zarah Caparro</t>
      </text>
    </comment>
    <comment authorId="0" ref="K660">
      <text>
        <t xml:space="preserve">4017082728509   /   385   /  Apr28
2cut off
	-Zarah Caparro</t>
      </text>
    </comment>
    <comment authorId="0" ref="K650">
      <text>
        <t xml:space="preserve">3017081492534  /  318  /  Apr28
	-Zarah Caparro</t>
      </text>
    </comment>
    <comment authorId="0" ref="K674">
      <text>
        <t xml:space="preserve">9017074219338  /    414  /  Apr  28
	-Zarah Caparro</t>
      </text>
    </comment>
    <comment authorId="0" ref="K668">
      <text>
        <t xml:space="preserve">3017072712180   /   717   /    Apr28
	-Zarah Caparro</t>
      </text>
    </comment>
    <comment authorId="0" ref="K677">
      <text>
        <t xml:space="preserve">1017072328975   /    712   /   Apr28
	-Zarah Caparro</t>
      </text>
    </comment>
    <comment authorId="0" ref="K667">
      <text>
        <t xml:space="preserve">1017065178654   /   583   /  Apr 27
	-Zarah Caparro</t>
      </text>
    </comment>
    <comment authorId="0" ref="K646">
      <text>
        <t xml:space="preserve">5017065176795   /  282   /   Apr27
	-Zarah Caparro</t>
      </text>
    </comment>
    <comment authorId="0" ref="K661">
      <text>
        <t xml:space="preserve">8017064964218   /  559 /  Apr27
	-Zarah Caparro</t>
      </text>
    </comment>
    <comment authorId="0" ref="L571">
      <text>
        <t xml:space="preserve">C/o of Lyn MIk teadelivery
	-Zarah Caparro</t>
      </text>
    </comment>
    <comment authorId="0" ref="K653">
      <text>
        <t xml:space="preserve">90170224597126  /   52 /  Apr25
	-Zarah Caparro</t>
      </text>
    </comment>
    <comment authorId="0" ref="K622">
      <text>
        <t xml:space="preserve">0017041314672  /  325   / Apr 25
	-Zarah Caparro</t>
      </text>
    </comment>
    <comment authorId="0" ref="K581">
      <text>
        <t xml:space="preserve">0016993104398  /  333 /Apr 24
	-Zarah Caparro</t>
      </text>
    </comment>
    <comment authorId="0" ref="K635">
      <text>
        <t xml:space="preserve">0016969632365   /   99  /   Apr 23
	-Zarah Caparro</t>
      </text>
    </comment>
    <comment authorId="0" ref="K637">
      <text>
        <t xml:space="preserve">0016965220211   / b  Aor 23 /   301
	-Zarah Caparro</t>
      </text>
    </comment>
    <comment authorId="0" ref="K625">
      <text>
        <t xml:space="preserve">7016964190347  /   305.91  /  Apr 23
	-Zarah Caparro</t>
      </text>
    </comment>
    <comment authorId="0" ref="K643">
      <text>
        <t xml:space="preserve">1016962821551 / 208 / Apr 23 -- Joanna
	-Zarah Caparro</t>
      </text>
    </comment>
    <comment authorId="0" ref="K623">
      <text>
        <t xml:space="preserve">1016962821551  /  170  /  Apr 23 -- Joanna
	-Zarah Caparro</t>
      </text>
    </comment>
    <comment authorId="0" ref="K632">
      <text>
        <t xml:space="preserve">2016946918772  /  300  / Apr 22
	-Zarah Caparro</t>
      </text>
    </comment>
    <comment authorId="0" ref="K624">
      <text>
        <t xml:space="preserve">1016938647369   /  231   /   Apr 22
	-Zarah Caparro</t>
      </text>
    </comment>
    <comment authorId="0" ref="K627">
      <text>
        <t xml:space="preserve">3016935173965  /   Apr 22 / 457
	-Zarah Caparro</t>
      </text>
    </comment>
    <comment authorId="0" ref="K641">
      <text>
        <t xml:space="preserve">9016026501102  /   402   /  Apr22
	-Zarah Caparro</t>
      </text>
    </comment>
    <comment authorId="0" ref="K642">
      <text>
        <t xml:space="preserve">1016912305592   /    591    / Apr 21
	-Zarah Caparro</t>
      </text>
    </comment>
    <comment authorId="0" ref="K609">
      <text>
        <t xml:space="preserve">3016901768131   /   439 / Apr 21
	-Zarah Caparro</t>
      </text>
    </comment>
    <comment authorId="0" ref="K630">
      <text>
        <t xml:space="preserve">1016893487097   /   581    /   Apr 20
	-Zarah Caparro</t>
      </text>
    </comment>
    <comment authorId="0" ref="K645">
      <text>
        <t xml:space="preserve">1016892269856    /    473  /   Apr 20
	-Zarah Caparro</t>
      </text>
    </comment>
    <comment authorId="0" ref="K631">
      <text>
        <t xml:space="preserve">3016892088591   /   661   /   Apr20
	-Zarah Caparro</t>
      </text>
    </comment>
    <comment authorId="0" ref="K620">
      <text>
        <t xml:space="preserve">8016886511311  / 543  /   Apr20
	-Zarah Caparro</t>
      </text>
    </comment>
    <comment authorId="0" ref="K607">
      <text>
        <t xml:space="preserve">3016861775729   /    April 19  / 236
	-Zarah Caparro</t>
      </text>
    </comment>
    <comment authorId="0" ref="K583">
      <text>
        <t xml:space="preserve">7016831427505  /   288   /   Apr 18
	-Zarah Caparro</t>
      </text>
    </comment>
    <comment authorId="0" ref="K611">
      <text>
        <t xml:space="preserve">9016825813154   /    88   /   Apr 18
	-Zarah Caparro</t>
      </text>
    </comment>
    <comment authorId="0" ref="K605">
      <text>
        <t xml:space="preserve">5016824204826   /    314   /   Apr 18
	-Zarah Caparro</t>
      </text>
    </comment>
    <comment authorId="0" ref="K608">
      <text>
        <t xml:space="preserve">3016820851602  /   451  /  Apr  17
	-Zarah Caparro</t>
      </text>
    </comment>
    <comment authorId="0" ref="K584">
      <text>
        <t xml:space="preserve">7016815046957   /  243   /   Apr  17
	-Zarah Caparro</t>
      </text>
    </comment>
    <comment authorId="0" ref="K594">
      <text>
        <t xml:space="preserve">0016798345757   /  58   / Apr 17
	-Zarah Caparro</t>
      </text>
    </comment>
    <comment authorId="0" ref="K578">
      <text>
        <t xml:space="preserve">4016792530220   /    305   /   Apr 16
	-Zarah Caparro</t>
      </text>
    </comment>
    <comment authorId="0" ref="K530">
      <text>
        <t xml:space="preserve">Late remit / 778 / April 16
	-Zarah Caparro</t>
      </text>
    </comment>
    <comment authorId="0" ref="K489">
      <text>
        <t xml:space="preserve">Late remit / 778 / April 16
	-Zarah Caparro</t>
      </text>
    </comment>
    <comment authorId="0" ref="K448">
      <text>
        <t xml:space="preserve">Late remit  /  778   /  April 16
	-Zarah Caparro</t>
      </text>
    </comment>
    <comment authorId="0" ref="K591">
      <text>
        <t xml:space="preserve">2016757700902   /   194  /   Apr 15
	-Zarah Caparro</t>
      </text>
    </comment>
    <comment authorId="0" ref="K614">
      <text>
        <t xml:space="preserve">5016738737847   / 35   /   Apr14
	-Zarah Caparro</t>
      </text>
    </comment>
    <comment authorId="0" ref="K604">
      <text>
        <t xml:space="preserve">1016737837499   /    237 /   Apr  14
	-Zarah Caparro</t>
      </text>
    </comment>
    <comment authorId="0" ref="K598">
      <text>
        <t xml:space="preserve">4016735134853   /   314    / Apr  14
	-Zarah Caparro</t>
      </text>
    </comment>
    <comment authorId="0" ref="K589">
      <text>
        <t xml:space="preserve">1016732715231   /    158 /   Apr14
	-Zarah Caparro</t>
      </text>
    </comment>
    <comment authorId="0" ref="K590">
      <text>
        <t xml:space="preserve">3016732228549   /    743
	-Zarah Caparro</t>
      </text>
    </comment>
    <comment authorId="0" ref="K579">
      <text>
        <t xml:space="preserve">1016731447476  /   Apr14  /   403
	-Zarah Caparro</t>
      </text>
    </comment>
    <comment authorId="0" ref="K601">
      <text>
        <t xml:space="preserve">1016726776962  /   600  /   April14
	-Zarah Caparro</t>
      </text>
    </comment>
    <comment authorId="0" ref="K568">
      <text>
        <t xml:space="preserve">3016725644838   /    366   /   Apr 14
	-Zarah Caparro</t>
      </text>
    </comment>
    <comment authorId="0" ref="K600">
      <text>
        <t xml:space="preserve">9016725225325  /    414  /   Apr  14
	-Zarah Caparro</t>
      </text>
    </comment>
    <comment authorId="0" ref="K586">
      <text>
        <t xml:space="preserve">3016723752600   / 424 /  Apr 14
	-Zarah Caparro</t>
      </text>
    </comment>
    <comment authorId="0" ref="K524">
      <text>
        <t xml:space="preserve">6016711569650 / 656 / April13 
2 cutoff
	-Zarah Caparro</t>
      </text>
    </comment>
    <comment authorId="0" ref="K483">
      <text>
        <t xml:space="preserve">6016711569650   / 656   /   April13 
2 cutoff
	-Zarah Caparro</t>
      </text>
    </comment>
    <comment authorId="0" ref="K570">
      <text>
        <t xml:space="preserve">9016708422963  /  170/   April13
	-Zarah Caparro</t>
      </text>
    </comment>
    <comment authorId="0" ref="K503">
      <text>
        <t xml:space="preserve">7016673355456  /  60  /  April   12
	-Zarah Caparro</t>
      </text>
    </comment>
    <comment authorId="0" ref="K541">
      <text>
        <t xml:space="preserve">101667086427   /  480  /  April 12
	-Zarah Caparro</t>
      </text>
    </comment>
    <comment authorId="0" ref="K567">
      <text>
        <t xml:space="preserve">3016642063263   /    290 /   April11
	-Zarah Caparro</t>
      </text>
    </comment>
    <comment authorId="0" ref="K543">
      <text>
        <t xml:space="preserve">7016633509564  /   475 / April 10
	-Zarah Caparro</t>
      </text>
    </comment>
    <comment authorId="0" ref="K540">
      <text>
        <t xml:space="preserve">0016622681979//548 / April 10
2cutof
	-Zarah Caparro</t>
      </text>
    </comment>
    <comment authorId="0" ref="K499">
      <text>
        <t xml:space="preserve">0016622681979//548   /  April 10
2cutoff
	-Zarah Caparro</t>
      </text>
    </comment>
    <comment authorId="0" ref="K527">
      <text>
        <t xml:space="preserve">301617768050  /300  /  April  10
	-Zarah Caparro</t>
      </text>
    </comment>
    <comment authorId="0" ref="K553">
      <text>
        <t xml:space="preserve">`0016609780100 / 237 / April 9
2cutoff
	-Zarah Caparro</t>
      </text>
    </comment>
    <comment authorId="0" ref="K512">
      <text>
        <t xml:space="preserve">`0016609780100   /    237 /   April   9
2cutoff
	-Zarah Caparro</t>
      </text>
    </comment>
    <comment authorId="0" ref="K525">
      <text>
        <t xml:space="preserve">3016609154016   /  462 /  April 9
	-Zarah Caparro</t>
      </text>
    </comment>
    <comment authorId="0" ref="K500">
      <text>
        <t xml:space="preserve">1016606671591  /   314  /  April 9
	-Zarah Caparro</t>
      </text>
    </comment>
    <comment authorId="0" ref="K542">
      <text>
        <t xml:space="preserve">7016600788007   /   301   /   April 9
	-Zarah Caparro</t>
      </text>
    </comment>
    <comment authorId="0" ref="K537">
      <text>
        <t xml:space="preserve">4016593531153   /   322  /  April  9
	-Zarah Caparro</t>
      </text>
    </comment>
    <comment authorId="0" ref="K545">
      <text>
        <t xml:space="preserve">9016593495958  /    383   /   April9
	-Zarah Caparro</t>
      </text>
    </comment>
    <comment authorId="0" ref="K473">
      <text>
        <t xml:space="preserve">8016593051120  /   180 /   April 9
	-Zarah Caparro</t>
      </text>
    </comment>
    <comment authorId="0" ref="K486">
      <text>
        <t xml:space="preserve">3016492676473 / Apr 5 / 300
	-Zarah Caparro</t>
      </text>
    </comment>
    <comment authorId="0" ref="K528">
      <text>
        <t xml:space="preserve">2016579704959 / 361 / Apr 8
2 cutoffs
	-Zarah Caparro</t>
      </text>
    </comment>
    <comment authorId="0" ref="K569">
      <text>
        <t xml:space="preserve">2016579704959  /   361   /  Apr  8
2 cutoffs
	-Zarah Caparro</t>
      </text>
    </comment>
    <comment authorId="0" ref="K561">
      <text>
        <t xml:space="preserve">9016576453092   /   286  /   Apr  8
	-Zarah Caparro</t>
      </text>
    </comment>
    <comment authorId="0" ref="K563">
      <text>
        <t xml:space="preserve">1016573962663   /   127   /   Apr 8
	-Zarah Caparro</t>
      </text>
    </comment>
    <comment authorId="0" ref="K550">
      <text>
        <t xml:space="preserve">2016573691939   /    323  /   Apr 8
	-Zarah Caparro</t>
      </text>
    </comment>
    <comment authorId="0" ref="K538">
      <text>
        <t xml:space="preserve">8016568576853   /   559   /   Apri  8
	-Zarah Caparro</t>
      </text>
    </comment>
    <comment authorId="0" ref="K514">
      <text>
        <t xml:space="preserve">8016562581040 / 393 / Apr7 
2 cutoffs
	-Zarah Caparro</t>
      </text>
    </comment>
    <comment authorId="0" ref="K555">
      <text>
        <t xml:space="preserve">8016562581040   /   393 /    Apr7  
2 cutoffs
	-Zarah Caparro</t>
      </text>
    </comment>
    <comment authorId="0" ref="K523">
      <text>
        <t xml:space="preserve">5016560493281 / 389 / Apr 7
2 cutoff
	-Zarah Caparro</t>
      </text>
    </comment>
    <comment authorId="0" ref="K564">
      <text>
        <t xml:space="preserve">5016560493281   /   389  / Apr  7
2  cutoff
	-Zarah Caparro</t>
      </text>
    </comment>
    <comment authorId="0" ref="K573">
      <text>
        <t xml:space="preserve">5016553474077   /  133   /   April 7
	-Zarah Caparro</t>
      </text>
    </comment>
    <comment authorId="0" ref="K548">
      <text>
        <t xml:space="preserve">1016552316813  / 209   /   Apr  7
	-Zarah Caparro</t>
      </text>
    </comment>
    <comment authorId="0" ref="K559">
      <text>
        <t xml:space="preserve">9016528081496  /   432   /   April 6
	-Zarah Caparro</t>
      </text>
    </comment>
    <comment authorId="0" ref="K560">
      <text>
        <t xml:space="preserve">1016526886012  / 644  /  Apr 6
	-Zarah Caparro</t>
      </text>
    </comment>
    <comment authorId="0" ref="K549">
      <text>
        <t xml:space="preserve">3016526828748  /   627  /   April  6
	-Zarah Caparro</t>
      </text>
    </comment>
    <comment authorId="0" ref="K532">
      <text>
        <t xml:space="preserve">5016501946408  /   36  /  Apr 5
	-Zarah Caparro</t>
      </text>
    </comment>
    <comment authorId="0" ref="K516">
      <text>
        <t xml:space="preserve">4016501703870  /  217   / April  5
	-Zarah Caparro</t>
      </text>
    </comment>
    <comment authorId="0" ref="K529">
      <text>
        <t xml:space="preserve">9016518214799   /  73  /   Apr 6
	-Zarah Caparro</t>
      </text>
    </comment>
    <comment authorId="0" ref="K520">
      <text>
        <t xml:space="preserve">9016499297605   /   269.50   /  Apr  5
	-Zarah Caparro</t>
      </text>
    </comment>
    <comment authorId="0" ref="K502">
      <text>
        <t xml:space="preserve">7016457349663  /  515  / April 4
	-Zarah Caparro</t>
      </text>
    </comment>
    <comment authorId="0" ref="K442">
      <text>
        <t xml:space="preserve">6016456874020  /  441  /   Apri 3
	-Zarah Caparro</t>
      </text>
    </comment>
    <comment authorId="0" ref="K526">
      <text>
        <t xml:space="preserve">3016437954230  /  105 /   April3
	-Zarah Caparro</t>
      </text>
    </comment>
    <comment authorId="0" ref="K509">
      <text>
        <t xml:space="preserve">2016388857969  /   173   /   April 1
	-Zarah Caparro</t>
      </text>
    </comment>
    <comment authorId="0" ref="K522">
      <text>
        <t xml:space="preserve">1016379700697  /   489  /  Mar 31
	-Zarah Caparro</t>
      </text>
    </comment>
    <comment authorId="0" ref="K496">
      <text>
        <t xml:space="preserve">4016379132284  /    191   /  Mar 31
	-Zarah Caparro</t>
      </text>
    </comment>
    <comment authorId="0" ref="K504">
      <text>
        <t xml:space="preserve">3016374001165  /    411   /   Mar  31
	-Zarah Caparro</t>
      </text>
    </comment>
    <comment authorId="0" ref="K518">
      <text>
        <t xml:space="preserve">9016373532982  /   317  / Mar 31
	-Zarah Caparro</t>
      </text>
    </comment>
    <comment authorId="0" ref="K507">
      <text>
        <t xml:space="preserve">1016357343469  /   551  /   Mar 30
	-Zarah Caparro</t>
      </text>
    </comment>
    <comment authorId="0" ref="K508">
      <text>
        <t xml:space="preserve">3016353902301   /   713 /  Mar 30
	-Zarah Caparro</t>
      </text>
    </comment>
    <comment authorId="0" ref="K497">
      <text>
        <t xml:space="preserve">8016352041077   /    467   /   Mar 30
	-Zarah Caparro</t>
      </text>
    </comment>
    <comment authorId="0" ref="K519">
      <text>
        <t xml:space="preserve">1016350457022   /   531   /   Mar 30
	-Zarah Caparro</t>
      </text>
    </comment>
    <comment authorId="0" ref="K468">
      <text>
        <t xml:space="preserve">2016305723984   /   March28   /   111
	-Zarah Caparro</t>
      </text>
    </comment>
    <comment authorId="0" ref="K501">
      <text>
        <t xml:space="preserve">7016301191029  /  206 /   Mar 28
	-Zarah Caparro</t>
      </text>
    </comment>
    <comment authorId="0" ref="K484">
      <text>
        <t xml:space="preserve">3016232982661 / 305 / Mar 25
	-Zarah Caparro</t>
      </text>
    </comment>
    <comment authorId="0" ref="K458">
      <text>
        <t xml:space="preserve">0016273558413  /   299/  Mar27
	-Zarah Caparro</t>
      </text>
    </comment>
    <comment authorId="0" ref="K479">
      <text>
        <t xml:space="preserve">9016264887898  /   239   /   Mar 26
	-Zarah Caparro</t>
      </text>
    </comment>
    <comment authorId="0" ref="K485">
      <text>
        <t xml:space="preserve">3016264904195   /   421  /  Mar 26
	-Zarah Caparro</t>
      </text>
    </comment>
    <comment authorId="0" ref="K482">
      <text>
        <t xml:space="preserve">5016260747254 /   219  /   Mar 26
	-Zarah Caparro</t>
      </text>
    </comment>
    <comment authorId="0" ref="K487">
      <text>
        <t xml:space="preserve">2016258598264   /   484   /   Mar 26
	-Zarah Caparro</t>
      </text>
    </comment>
    <comment authorId="0" ref="K471">
      <text>
        <t xml:space="preserve">0016256320750  /  204  /  Mar 23
	-Zarah Caparro</t>
      </text>
    </comment>
    <comment authorId="0" ref="K461">
      <text>
        <t xml:space="preserve">7016255830608  /   356   /  Mar 23
	-Zarah Caparro</t>
      </text>
    </comment>
    <comment authorId="0" ref="K455">
      <text>
        <t xml:space="preserve">4016247242925   /  461  /   Mar26
	-Zarah Caparro</t>
      </text>
    </comment>
    <comment authorId="0" ref="K488">
      <text>
        <t xml:space="preserve">9016245911726  /   285 /  Mar 26
	-Zarah Caparro</t>
      </text>
    </comment>
    <comment authorId="0" ref="K474">
      <text>
        <t xml:space="preserve">1016172531984   /   310  / Mar23
	-Zarah Caparro</t>
      </text>
    </comment>
    <comment authorId="0" ref="K433">
      <text>
        <t xml:space="preserve">1016172576311   /   311  /   Mar 23
	-Zarah Caparro</t>
      </text>
    </comment>
    <comment authorId="0" ref="K392">
      <text>
        <t xml:space="preserve">1016172556080  /  287   /   Mar 23
	-Zarah Caparro</t>
      </text>
    </comment>
    <comment authorId="0" ref="K478">
      <text>
        <t xml:space="preserve">1016204184946   /   568   /   Mar 24
	-Zarah Caparro</t>
      </text>
    </comment>
    <comment authorId="0" ref="K477">
      <text>
        <t xml:space="preserve">9016195389982   / 378  /   Mar 24
	-Zarah Caparro</t>
      </text>
    </comment>
    <comment authorId="0" ref="K463">
      <text>
        <t xml:space="preserve">9016195126438  /  200   /  Mar 24
	-Zarah Caparro
3016053239402 / 484 / March 18
sobra 199
	-Zarah Caparro
3017619234432 -- bayad sa 45
	-Zarah Caparro</t>
      </text>
    </comment>
    <comment authorId="0" ref="K475">
      <text>
        <t xml:space="preserve">4016194900647   /   136   /   Mar 24
	-Zarah Caparro</t>
      </text>
    </comment>
    <comment authorId="0" ref="K481">
      <text>
        <t xml:space="preserve">1016194794505   /   131   /   Mar 24
	-Zarah Caparro</t>
      </text>
    </comment>
    <comment authorId="0" ref="K456">
      <text>
        <t xml:space="preserve">8016194785543    /   476   /   Mar 24
	-Zarah Caparro</t>
      </text>
    </comment>
    <comment authorId="0" ref="K466">
      <text>
        <t xml:space="preserve">1016182198796   /   146   /    Mar 23
	-Zarah Caparro</t>
      </text>
    </comment>
    <comment authorId="0" ref="K467">
      <text>
        <t xml:space="preserve">3016174110631   /  687   /   Mar 23
	-Zarah Caparro</t>
      </text>
    </comment>
    <comment authorId="0" ref="K445">
      <text>
        <t xml:space="preserve">3016126232158   /   350   /    Mar 21
	-Zarah Caparro</t>
      </text>
    </comment>
    <comment authorId="0" ref="K438">
      <text>
        <t xml:space="preserve">9016125395809   /  257  /    Mar21
	-Zarah Caparro</t>
      </text>
    </comment>
    <comment authorId="0" ref="K446">
      <text>
        <t xml:space="preserve">1016101865381   /  302  /   Mar 20
	-Zarah Caparro</t>
      </text>
    </comment>
    <comment authorId="0" ref="K420">
      <text>
        <t xml:space="preserve">7016089998596   /  361   /   Mar 19
	-Zarah Caparro</t>
      </text>
    </comment>
    <comment authorId="0" ref="K418">
      <text>
        <t xml:space="preserve">2016079645256   /   550 /Mar 19
	-Zarah Caparro</t>
      </text>
    </comment>
    <comment authorId="0" ref="K434">
      <text>
        <t xml:space="preserve">4016074672696 /236 / Mar 19 
2 remits
	-Zarah Caparro</t>
      </text>
    </comment>
    <comment authorId="0" ref="K393">
      <text>
        <t xml:space="preserve">4016074672696   /236  /   Mar 19 
2 remits
	-Zarah Caparro</t>
      </text>
    </comment>
    <comment authorId="0" ref="K441">
      <text>
        <t xml:space="preserve">5016074287892   /   247  /   Mar 19
	-Zarah Caparro</t>
      </text>
    </comment>
    <comment authorId="0" ref="K444">
      <text>
        <t xml:space="preserve">3016067287260   /   Mar 18  /   430
	-Zarah Caparro</t>
      </text>
    </comment>
    <comment authorId="0" ref="K432">
      <text>
        <t xml:space="preserve">`0016067244996 /  322  /   Mar 18
	-Zarah Caparro</t>
      </text>
    </comment>
    <comment authorId="0" ref="K417">
      <text>
        <t xml:space="preserve">0016066790344 / 444 / Mar 18 
2remits
	-Zarah Caparro</t>
      </text>
    </comment>
    <comment authorId="0" ref="K376">
      <text>
        <t xml:space="preserve">`0016066790344  /   444  /   Mar 18 
2remits
	-Zarah Caparro</t>
      </text>
    </comment>
    <comment authorId="0" ref="K430">
      <text>
        <t xml:space="preserve">`0016057292649   /    177  /   Mar 18
	-Zarah Caparro</t>
      </text>
    </comment>
    <comment authorId="0" ref="K447">
      <text>
        <t xml:space="preserve">9016056998913  /  238   /   Mar 18
	-Zarah Caparro</t>
      </text>
    </comment>
    <comment authorId="0" ref="K422">
      <text>
        <t xml:space="preserve">3016053239402  /   484   / March 18
	-Zarah Caparro</t>
      </text>
    </comment>
    <comment authorId="0" ref="K401">
      <text>
        <t xml:space="preserve">6016050499797  /  177  / Mar 18
	-Zarah Caparro</t>
      </text>
    </comment>
    <comment authorId="0" ref="K366">
      <text>
        <t xml:space="preserve">5016050392543 / 685 / Mar 18
2 remits
	-Zarah Caparro</t>
      </text>
    </comment>
    <comment authorId="0" ref="K407">
      <text>
        <t xml:space="preserve">5016050392543   /   685  /  Mar 18
2  remits
	-Zarah Caparro</t>
      </text>
    </comment>
    <comment authorId="0" ref="K437">
      <text>
        <t xml:space="preserve">1016039046817   /    566   / Mar 17
	-Zarah Caparro</t>
      </text>
    </comment>
    <comment authorId="0" ref="K443">
      <text>
        <t xml:space="preserve">3016033483007   /  218   /  Mar17
	-Zarah Caparro</t>
      </text>
    </comment>
    <comment authorId="0" ref="K414">
      <text>
        <t xml:space="preserve">4016026845237   /    407   /    Mar 17
	-Zarah Caparro</t>
      </text>
    </comment>
    <comment authorId="0" ref="K436">
      <text>
        <t xml:space="preserve">9016014709922 /     546    /  Mar 16
	-Zarah Caparro</t>
      </text>
    </comment>
    <comment authorId="0" ref="K425">
      <text>
        <t xml:space="preserve">1016011223558   /  122   /    Mar   16
	-Zarah Caparro</t>
      </text>
    </comment>
    <comment authorId="0" ref="K415">
      <text>
        <t xml:space="preserve">8016009547249   /   362   /   Mar16
	-Zarah Caparro</t>
      </text>
    </comment>
    <comment authorId="0" ref="K440">
      <text>
        <t xml:space="preserve">1016005737366  /    304 /   Mar16
	-Zarah Caparro</t>
      </text>
    </comment>
    <comment authorId="0" ref="K419">
      <text>
        <t xml:space="preserve">7016005622064  /    Mar 16   /    320
	-Zarah Caparro</t>
      </text>
    </comment>
    <comment authorId="0" ref="K405">
      <text>
        <t xml:space="preserve">1015959537494   /  337 /  Mar 14
	-Zarah Caparro</t>
      </text>
    </comment>
    <comment authorId="0" ref="K391">
      <text>
        <t xml:space="preserve">8015951037209    /  522   /    Mar 14
	-Zarah Caparro</t>
      </text>
    </comment>
    <comment authorId="0" ref="K404">
      <text>
        <t xml:space="preserve">3015934703778   /   309    /   Mar 13
	-Zarah Caparro</t>
      </text>
    </comment>
    <comment authorId="0" ref="K377">
      <text>
        <t xml:space="preserve">2015937679376   /  383   /    Mar  13
	-Zarah Caparro</t>
      </text>
    </comment>
    <comment authorId="0" ref="K406">
      <text>
        <t xml:space="preserve">9015928896365   /    Mar 13
	-Zarah Caparro</t>
      </text>
    </comment>
    <comment authorId="0" ref="K403">
      <text>
        <t xml:space="preserve">3015928519612   /  374    /    Mar 13
	-Zarah Caparro</t>
      </text>
    </comment>
    <comment authorId="0" ref="K386">
      <text>
        <t xml:space="preserve">4015921077028   /  199  /  Mar12
	-Zarah Caparro</t>
      </text>
    </comment>
    <comment authorId="0" ref="K389">
      <text>
        <t xml:space="preserve">1015912077997  /    149   /   Mar12
	-Zarah Caparro</t>
      </text>
    </comment>
    <comment authorId="0" ref="K360">
      <text>
        <t xml:space="preserve">6015894384155  /    556   /   Mar 11
	-Zarah Caparro</t>
      </text>
    </comment>
    <comment authorId="0" ref="K373">
      <text>
        <t xml:space="preserve">4015893446577  /   350  / Mar 11
	-Zarah Caparro</t>
      </text>
    </comment>
    <comment authorId="0" ref="K374">
      <text>
        <t xml:space="preserve">1015890114018   /  279   / March 11
	-Zarah Caparro</t>
      </text>
    </comment>
    <comment authorId="0" ref="K378">
      <text>
        <t xml:space="preserve">7015885220918   /  Mar 11   /  170
	-Zarah Caparro</t>
      </text>
    </comment>
    <comment authorId="0" ref="K399">
      <text>
        <t xml:space="preserve">1015841195752   /    184   /   Mar 9
	-Zarah Caparro</t>
      </text>
    </comment>
    <comment authorId="0" ref="K400">
      <text>
        <t xml:space="preserve">5015867948977   /   246   /   Mar 10
	-Zarah Caparro</t>
      </text>
    </comment>
    <comment authorId="0" ref="K388">
      <text>
        <t xml:space="preserve">2015850324783   /    410   /   Mar  9
	-Zarah Caparro</t>
      </text>
    </comment>
    <comment authorId="0" ref="K395">
      <text>
        <t xml:space="preserve">9015844541545   /    408   /   Mar 9
	-Zarah Caparro</t>
      </text>
    </comment>
    <comment authorId="0" ref="K396">
      <text>
        <t xml:space="preserve">1015843714961   /   691 /   Mar  9
	-Zarah Caparro</t>
      </text>
    </comment>
    <comment authorId="0" ref="K384">
      <text>
        <t xml:space="preserve">1015841202729   /    202  /   Mar 9
	-Zarah Caparro</t>
      </text>
    </comment>
    <comment authorId="0" ref="K379">
      <text>
        <t xml:space="preserve">`0015840162864  /   594  /   Mar9
	-Zarah Caparro</t>
      </text>
    </comment>
    <comment authorId="0" ref="K385">
      <text>
        <t xml:space="preserve">3015839670194   /   330  /   Mar  9
	-Zarah Caparro</t>
      </text>
    </comment>
    <comment authorId="0" ref="K352">
      <text>
        <t xml:space="preserve">4015828883927   /  170  /  Mar 9
	-Zarah Caparro</t>
      </text>
    </comment>
    <comment authorId="0" ref="K397">
      <text>
        <t xml:space="preserve">1015811005619   /  238   /  Mar 8
	-Zarah Caparro</t>
      </text>
    </comment>
    <comment authorId="0" ref="K337">
      <text>
        <t xml:space="preserve">7015795434417   /    279   /   Mar  7
	-Zarah Caparro</t>
      </text>
    </comment>
    <comment authorId="0" ref="K336">
      <text>
        <t xml:space="preserve">2015783979851   /   304   /   Mar  7
	-Zarah Caparro</t>
      </text>
    </comment>
    <comment authorId="0" ref="K363">
      <text>
        <t xml:space="preserve">3015780438898  /  400  /  Mar 7
	-Zarah Caparro</t>
      </text>
    </comment>
    <comment authorId="0" ref="K335">
      <text>
        <t xml:space="preserve">`0015767889908   /  215  /  Mar 6
	-Zarah Caparro</t>
      </text>
    </comment>
    <comment authorId="0" ref="K359">
      <text>
        <t xml:space="preserve">5015747684379 /  235  /  Mar  5
	-Zarah Caparro</t>
      </text>
    </comment>
    <comment authorId="0" ref="K364">
      <text>
        <t xml:space="preserve">2015745884918 /    274  /   Mar 5
	-Zarah Caparro</t>
      </text>
    </comment>
    <comment authorId="0" ref="K332">
      <text>
        <t xml:space="preserve">4015734965009  /   377  /  Mar 5
	-Zarah Caparro</t>
      </text>
    </comment>
    <comment authorId="0" ref="K362">
      <text>
        <t xml:space="preserve">3015732690348  /   211   /   Mar  5
	-Zarah Caparro</t>
      </text>
    </comment>
    <comment authorId="0" ref="K368">
      <text>
        <t xml:space="preserve">5015731927221  / 77   /   Mar  5
	-Zarah Caparro</t>
      </text>
    </comment>
    <comment authorId="0" ref="K347">
      <text>
        <t xml:space="preserve">2015719529851   /  547   /   Mar 4
	-Zarah Caparro
09015734299903   /  25  /  Mar 5
	-Zarah Caparro</t>
      </text>
    </comment>
    <comment authorId="0" ref="K278">
      <text>
        <t xml:space="preserve">6015652556676   /   217   /   Mar 1
-the 5 pesosisthe kulang  for the  next  cutoff
	-Zarah Caparro</t>
      </text>
    </comment>
    <comment authorId="0" ref="K342">
      <text>
        <t xml:space="preserve">Late Remit - 300 / Feb 24 - Mar 1 cut off - 200   ---  Mar 2
	-Zarah Caparro</t>
      </text>
    </comment>
    <comment authorId="0" ref="K358">
      <text>
        <t xml:space="preserve">1015667428426   /   464  / Mar 2
	-Zarah Caparro</t>
      </text>
    </comment>
    <comment authorId="0" ref="K356">
      <text>
        <t xml:space="preserve">1015667403037   /   286   /   Mar 2
	-Zarah Caparro</t>
      </text>
    </comment>
    <comment authorId="0" ref="K333">
      <text>
        <t xml:space="preserve">8015667207910  /   344  /  Mar 2
	-Zarah Caparro</t>
      </text>
    </comment>
    <comment authorId="0" ref="K343">
      <text>
        <t xml:space="preserve">1015665541515   / 583  /   Mar 2
	-Zarah Caparro</t>
      </text>
    </comment>
    <comment authorId="0" ref="K345">
      <text>
        <t xml:space="preserve">2015665077964  /127 /  Mar  2
	-Zarah Caparro</t>
      </text>
    </comment>
    <comment authorId="0" ref="K354">
      <text>
        <t xml:space="preserve">9015664831517  /   216  /   Mar 2
	-Zarah Caparro</t>
      </text>
    </comment>
    <comment authorId="0" ref="K344">
      <text>
        <t xml:space="preserve">1015664652161  /   713   /   Mar 1
	-Zarah Caparro</t>
      </text>
    </comment>
    <comment authorId="0" ref="K355">
      <text>
        <t xml:space="preserve">1015664487033   /   625  /   Mar 2
	-Zarah Caparro</t>
      </text>
    </comment>
    <comment authorId="0" ref="K312">
      <text>
        <t xml:space="preserve">250 uniform
	-Marl John Agmata
1015641050897   / 128   /   Mar  1
	-Zarah Caparro</t>
      </text>
    </comment>
    <comment authorId="0" ref="K284">
      <text>
        <t xml:space="preserve">5015594919832   /   294   /  Feb 28
	-Zarah Caparro</t>
      </text>
    </comment>
    <comment authorId="0" ref="K300">
      <text>
        <t xml:space="preserve">7015551670815   /   241   /  Feb 26
	-Zarah Caparro</t>
      </text>
    </comment>
    <comment authorId="0" ref="K271">
      <text>
        <t xml:space="preserve">1015489814620 / 362 / Feb 24
2 Cut off
	-Zarah Caparro</t>
      </text>
    </comment>
    <comment authorId="0" ref="K315">
      <text>
        <t xml:space="preserve">1015539696607 / 401 / Remitted Cash / Feb 25
	-Zarah Caparro</t>
      </text>
    </comment>
    <comment authorId="0" ref="K292">
      <text>
        <t xml:space="preserve">1015539696607   /  407 / Remitted Cash  / Feb 25
	-Zarah Caparro</t>
      </text>
    </comment>
    <comment authorId="0" ref="K314">
      <text>
        <t xml:space="preserve">1015547737468   /   584  /   Feb 26
	-Zarah Caparro</t>
      </text>
    </comment>
    <comment authorId="0" ref="K296">
      <text>
        <t xml:space="preserve">7015537718531   /   188  /   Feb 26
	-Zarah Caparro</t>
      </text>
    </comment>
    <comment authorId="0" ref="K286">
      <text>
        <t xml:space="preserve">5015525441719 / 212 / Feb 25
2cutoff
	-Zarah Caparro</t>
      </text>
    </comment>
    <comment authorId="0" ref="K327">
      <text>
        <t xml:space="preserve">5015525441719   /   212 /  Feb 25
2cutoff
	-Zarah Caparro</t>
      </text>
    </comment>
    <comment authorId="0" ref="K303">
      <text>
        <t xml:space="preserve">3015516443349   /   645  / Feb 25
	-Zarah Caparro</t>
      </text>
    </comment>
    <comment authorId="0" ref="K293">
      <text>
        <t xml:space="preserve">9015514849359   /   48   /   Feb 25
	-Zarah Caparro</t>
      </text>
    </comment>
    <comment authorId="0" ref="K317">
      <text>
        <t xml:space="preserve">1015514528565   /  453   /    Feb 25
	-Zarah Caparro</t>
      </text>
    </comment>
    <comment authorId="0" ref="K302">
      <text>
        <t xml:space="preserve">1015511907001   /  161  /   Feb 25
	-Zarah Caparro</t>
      </text>
    </comment>
    <comment authorId="0" ref="K306">
      <text>
        <t xml:space="preserve">2015511839590   /   508   /   Feb 25
	-Zarah Caparro</t>
      </text>
    </comment>
    <comment authorId="0" ref="K230">
      <text>
        <t xml:space="preserve">1015489814620 / 362 / Feb 24
2 Cut off
	-Zarah Caparro</t>
      </text>
    </comment>
    <comment authorId="0" ref="K253">
      <text>
        <t xml:space="preserve">`0015460849736  /   459  /  Feb 23
	-Zarah Caparro</t>
      </text>
    </comment>
    <comment authorId="0" ref="K325">
      <text>
        <t xml:space="preserve">550 uniform
	-Marl John Agmata
5015537398217  /    313  /   Feb 26
	-Zarah Caparro</t>
      </text>
    </comment>
    <comment authorId="0" ref="K324">
      <text>
        <t xml:space="preserve">250 uniform
	-Marl John Agmata
9015558023309  /   51 8  / Feb 27
	-Zarah Caparro
Paid Uniform
	-Zarah Caparro</t>
      </text>
    </comment>
    <comment authorId="0" ref="K323">
      <text>
        <t xml:space="preserve">300 uniform
	-Marl John Agmata
2015572430652   /   320  /   Feb 27
	-Zarah Caparro</t>
      </text>
    </comment>
    <comment authorId="0" ref="K322">
      <text>
        <t xml:space="preserve">250 uniform
	-Marl John Agmata
3015573824931   / 378   /  Feb 27
	-Zarah Caparro</t>
      </text>
    </comment>
    <comment authorId="0" ref="K321">
      <text>
        <t xml:space="preserve">250 uniform
	-Marl John Agmata
3015557553337  /   265  /  Feb 27
	-Zarah Caparro</t>
      </text>
    </comment>
    <comment authorId="0" ref="K319">
      <text>
        <t xml:space="preserve">250 uniform
	-Marl John Agmata
6015518240256  /  212  /  Feb 25
	-Zarah Caparro
6015652556676 /Mar 1
-the 5 pesos  is  the kulang for the next cutoff
	-Zarah Caparro</t>
      </text>
    </comment>
    <comment authorId="0" ref="K318">
      <text>
        <t xml:space="preserve">250 uniform
	-Marl John Agmata
5015635210825 /  173 /  Mar 1
	-Zarah Caparro</t>
      </text>
    </comment>
    <comment authorId="0" ref="K313">
      <text>
        <t xml:space="preserve">250 uniform
	-Marl John Agmata
9015518367904   /   69   /   Feb 25
	-Zarah Caparro</t>
      </text>
    </comment>
    <comment authorId="0" ref="K310">
      <text>
        <t xml:space="preserve">500 uniform
	-Marl John Agmata</t>
      </text>
    </comment>
    <comment authorId="0" ref="K309">
      <text>
        <t xml:space="preserve">250 uniform
	-Marl John Agmata
`0015592577846   /   260   / Feb 28
	-Zarah Caparro</t>
      </text>
    </comment>
    <comment authorId="0" ref="K308">
      <text>
        <t xml:space="preserve">250 uniform
	-Marl John Agmata
5015557590418   /261 / Feb 27
	-Zarah Caparro</t>
      </text>
    </comment>
    <comment authorId="0" ref="K304">
      <text>
        <t xml:space="preserve">250 uniform
	-Marl John Agmata
1015539696607 / 236 / Remitted Cash / Feb 25
	-Zarah Caparro</t>
      </text>
    </comment>
    <comment authorId="0" ref="K301">
      <text>
        <t xml:space="preserve">250 uniform
	-Marl John Agmata</t>
      </text>
    </comment>
    <comment authorId="0" ref="K295">
      <text>
        <t xml:space="preserve">300 uniform
	-Marl John Agmata
2015639713348 /  309 /  Mar 1
	-Zarah Caparro</t>
      </text>
    </comment>
    <comment authorId="0" ref="K294">
      <text>
        <t xml:space="preserve">300 uniform
	-Marl John Agmata
`0015599543502   /   294   /   Feb 28
	-Zarah Caparro</t>
      </text>
    </comment>
    <comment authorId="0" ref="K291">
      <text>
        <t xml:space="preserve">250 uniform
	-Marl John Agmata
4015557282580   /   332/ Feb 27
	-Zarah Caparro</t>
      </text>
    </comment>
    <comment authorId="0" ref="K281">
      <text>
        <t xml:space="preserve">3015431445452   /   436  /  Feb 21
	-Zarah Caparro</t>
      </text>
    </comment>
    <comment authorId="0" ref="K280">
      <text>
        <t xml:space="preserve">3015425335765  /  385   /   Feb 21
	-Zarah Caparro</t>
      </text>
    </comment>
    <comment authorId="0" ref="K263">
      <text>
        <t xml:space="preserve">2015419338644   /  264  /   Feb 21
	-Zarah Caparro</t>
      </text>
    </comment>
    <comment authorId="0" ref="K282">
      <text>
        <t xml:space="preserve">2015410020438  /  307 /   Feb 20
	-Zarah Caparro</t>
      </text>
    </comment>
    <comment authorId="0" ref="K259">
      <text>
        <t xml:space="preserve">7015397587822  / 547   /  Feb 20
	-Zarah Caparro</t>
      </text>
    </comment>
    <comment authorId="0" ref="K250">
      <text>
        <t xml:space="preserve">4015397383669  /   559  / Feb 20
	-Zarah Caparro</t>
      </text>
    </comment>
    <comment authorId="0" ref="K192">
      <text>
        <t xml:space="preserve">6015310761950  /  251  /Remit  Cash
Feb 16 -- Gcsh ko
	-Zarah Caparro</t>
      </text>
    </comment>
    <comment authorId="0" ref="K277">
      <text>
        <t xml:space="preserve">5015359735733  /   228  / Feb 18
	-Zarah Caparro</t>
      </text>
    </comment>
    <comment authorId="0" ref="K273">
      <text>
        <t xml:space="preserve">1015358670368  /  867  /Feb 18
617  -remit 
250 sent joanna uniform
	-Zarah Caparro</t>
      </text>
    </comment>
    <comment authorId="0" ref="K262">
      <text>
        <t xml:space="preserve">3015351921429  /  707  /  Feb 18
	-Zarah Caparro</t>
      </text>
    </comment>
    <comment authorId="0" ref="K267">
      <text>
        <t xml:space="preserve">5015347086264   /  225 /  Feb 18
	-Zarah Caparro</t>
      </text>
    </comment>
    <comment authorId="0" ref="K276">
      <text>
        <t xml:space="preserve">1015346406718   /   696 / Feb 18
	-Zarah Caparro</t>
      </text>
    </comment>
    <comment authorId="0" ref="K272">
      <text>
        <t xml:space="preserve">9015346074746   /  134  /  Feb 18
	-Zarah Caparro</t>
      </text>
    </comment>
    <comment authorId="0" ref="K275">
      <text>
        <t xml:space="preserve">5015345629613   /   72  /  Feb 18
	-Zarah Caparro</t>
      </text>
    </comment>
    <comment authorId="0" ref="K265">
      <text>
        <t xml:space="preserve">2015340897203   /   542  /  Feb 17
	-Zarah Caparro</t>
      </text>
    </comment>
    <comment authorId="0" ref="K283">
      <text>
        <t xml:space="preserve">9015339847316  /   220  /   Feb 17
	-Zarah Caparro</t>
      </text>
    </comment>
    <comment authorId="0" ref="K254">
      <text>
        <t xml:space="preserve">2015337204066 /   303  / Feb 17
	-Zarah Caparro</t>
      </text>
    </comment>
    <comment authorId="0" ref="K268">
      <text>
        <t xml:space="preserve">0015337137223   /   309  /   Feb 17
	-Zarah Caparro</t>
      </text>
    </comment>
    <comment authorId="0" ref="K252">
      <text>
        <t xml:space="preserve">9015336944316  /   183  /  Feb 17
	-Zarah Caparro</t>
      </text>
    </comment>
    <comment authorId="0" ref="K266">
      <text>
        <t xml:space="preserve">001533582063  / 129   /  Feb 17
	-Zarah Caparro</t>
      </text>
    </comment>
    <comment authorId="0" ref="K261">
      <text>
        <t xml:space="preserve">1015334134397   /    771  /  Feb 17
	-Zarah Caparro</t>
      </text>
    </comment>
    <comment authorId="0" ref="K255">
      <text>
        <t xml:space="preserve">7015333839981   / 303  / Feb 17
	-Zarah Caparro</t>
      </text>
    </comment>
    <comment authorId="0" ref="K274">
      <text>
        <t xml:space="preserve">1015330433687  /   271  /  Feb 17
	-Zarah Caparro</t>
      </text>
    </comment>
    <comment authorId="0" ref="K251">
      <text>
        <t xml:space="preserve">1015328913044  /   541  /  Feb 17
	-Zarah Caparro</t>
      </text>
    </comment>
    <comment authorId="0" ref="K243">
      <text>
        <t xml:space="preserve">5015325194671   /    210  /  Feb 17
	-Zarah Caparro</t>
      </text>
    </comment>
    <comment authorId="0" ref="K229">
      <text>
        <t xml:space="preserve">4015298762273   / 152 /  Feb 16
	-Zarah Caparro</t>
      </text>
    </comment>
    <comment authorId="0" ref="K236">
      <text>
        <t xml:space="preserve">5015295501098 /  240  /   Feb 16
	-Zarah Caparro</t>
      </text>
    </comment>
    <comment authorId="0" ref="K227">
      <text>
        <t xml:space="preserve">0015288651216  /  322   / Feb 15
	-Zarah Caparro</t>
      </text>
    </comment>
    <comment authorId="0" ref="K237">
      <text>
        <t xml:space="preserve">6015271663104  /   260  /  Feb 15
	-Zarah Caparro</t>
      </text>
    </comment>
    <comment authorId="0" ref="K214">
      <text>
        <t xml:space="preserve">7015260299982    /   236  / Feb 14
	-Zarah Caparro</t>
      </text>
    </comment>
    <comment authorId="0" ref="K240">
      <text>
        <t xml:space="preserve">3015238786664   /   247   / Feb 13
	-Zarah Caparro</t>
      </text>
    </comment>
    <comment authorId="0" ref="K239">
      <text>
        <t xml:space="preserve">3015237660893   /   322   /   Feb 13
	-Zarah Caparro</t>
      </text>
    </comment>
    <comment authorId="0" ref="K232">
      <text>
        <t xml:space="preserve">1015226891833   /   594   / Feb 13
	-Zarah Caparro</t>
      </text>
    </comment>
    <comment authorId="0" ref="K212">
      <text>
        <t xml:space="preserve">OO15225566493  /   195  /Feb 13
	-Zarah Caparro</t>
      </text>
    </comment>
    <comment authorId="0" ref="K242">
      <text>
        <t xml:space="preserve">9015222095493   /    212 /  Feb 13
	-Zarah Caparro</t>
      </text>
    </comment>
    <comment authorId="0" ref="K209">
      <text>
        <t xml:space="preserve">4015212288034   /   310   /  Feb 12
	-Zarah Caparro</t>
      </text>
    </comment>
    <comment authorId="0" ref="K222">
      <text>
        <t xml:space="preserve">1015210860302   /   151   /    Feb 12
	-Zarah Caparro</t>
      </text>
    </comment>
    <comment authorId="0" ref="K241">
      <text>
        <t xml:space="preserve">/ Feb 12 / 350 --RemittedCash to VIPS ( 513)
	-Zarah Caparro
Levin - 325
AJ - 188
	-Zarah Caparro</t>
      </text>
    </comment>
    <comment authorId="0" ref="K226">
      <text>
        <t xml:space="preserve">1015209953559  /   Feb 12 / 350 --RemittedCash to VIPS ( 513)
	-Zarah Caparro
Levin - 325
AJ - 188
	-Zarah Caparro</t>
      </text>
    </comment>
    <comment authorId="0" ref="K233">
      <text>
        <t xml:space="preserve">1015206058676  /   Feb 12   /   330 --RemiitedCash toVIPS
	-Zarah Caparro</t>
      </text>
    </comment>
    <comment authorId="0" ref="K189">
      <text>
        <t xml:space="preserve">3015202079834 / 212/ Feb 12/
3 cutoff
	-Zarah Caparro</t>
      </text>
    </comment>
    <comment authorId="0" ref="K148">
      <text>
        <t xml:space="preserve">3015202079834 / 212/ Feb 12/
3 cutoff
	-Zarah Caparro</t>
      </text>
    </comment>
    <comment authorId="0" ref="K107">
      <text>
        <t xml:space="preserve">3015202079834   /  212/  Feb 12/
3 cutoff
	-Zarah Caparro</t>
      </text>
    </comment>
    <comment authorId="0" ref="K218">
      <text>
        <t xml:space="preserve">7015172593508   /  280  /Feb 10
	-Zarah Caparro</t>
      </text>
    </comment>
    <comment authorId="0" ref="K235">
      <text>
        <t xml:space="preserve">1015171596138   /  567 /  Feb 10
	-Zarah Caparro</t>
      </text>
    </comment>
    <comment authorId="0" ref="K224">
      <text>
        <t xml:space="preserve">2015171398932   /    563    /   Feb 10
	-Zarah Caparro</t>
      </text>
    </comment>
    <comment authorId="0" ref="K211">
      <text>
        <t xml:space="preserve">9015165251475   /  67   /   Feb 10
	-Zarah Caparro</t>
      </text>
    </comment>
    <comment authorId="0" ref="K221">
      <text>
        <t xml:space="preserve">3015161972972   /   628 / Feb 10
	-Zarah Caparro</t>
      </text>
    </comment>
    <comment authorId="0" ref="K220">
      <text>
        <t xml:space="preserve">1015161843643   /   264   / Feb 10
	-Zarah Caparro</t>
      </text>
    </comment>
    <comment authorId="0" ref="K245">
      <text>
        <t xml:space="preserve">5015160886515   /  130  / Feb 10
	-Zarah Caparro</t>
      </text>
    </comment>
    <comment authorId="0" ref="K131">
      <text>
        <t xml:space="preserve">2015157629655 / 534 / Feb10 -- 2cutoff
	-Zarah Caparro</t>
      </text>
    </comment>
    <comment authorId="0" ref="K172">
      <text>
        <t xml:space="preserve">2015157629655  /   534  /   Feb10  -- 2cutoff
	-Zarah Caparro</t>
      </text>
    </comment>
    <comment authorId="0" ref="K231">
      <text>
        <t xml:space="preserve">9015160660242   /   96 / Feb 10
	-Zarah Caparro</t>
      </text>
    </comment>
    <comment authorId="0" ref="K213">
      <text>
        <t xml:space="preserve">2015160539674   /   175   /   Feb 10
	-Zarah Caparro</t>
      </text>
    </comment>
    <comment authorId="0" ref="K210">
      <text>
        <t xml:space="preserve">8015160363330  /  396   /   Feb 10
	-Zarah Caparro</t>
      </text>
    </comment>
    <comment authorId="0" ref="K154">
      <text>
        <t xml:space="preserve">5015146260551   /  454 /   Feb 9
	-Zarah Caparro</t>
      </text>
    </comment>
    <comment authorId="0" ref="K181">
      <text>
        <t xml:space="preserve">RemittedCash toVIPS
1055112966516  /  Feb 8  /   85
	-Zarah Caparro</t>
      </text>
    </comment>
    <comment authorId="0" ref="K188">
      <text>
        <t xml:space="preserve">4015112252423   /   307  /  Feb 8
	-Zarah Caparro</t>
      </text>
    </comment>
    <comment authorId="0" ref="K173">
      <text>
        <t xml:space="preserve">7015110716885  /206  /Feb 8
	-Zarah Caparro</t>
      </text>
    </comment>
    <comment authorId="0" ref="K146">
      <text>
        <t xml:space="preserve">1015072357643  /   Feb 6  /  345
	-Zarah Caparro</t>
      </text>
    </comment>
    <comment authorId="0" ref="K171">
      <text>
        <t xml:space="preserve">'0015096666767  // 240   /  Feb 7
	-Zarah Caparro</t>
      </text>
    </comment>
    <comment authorId="0" ref="K193">
      <text>
        <t xml:space="preserve">5015090408809 /    203 /   Feb 7
	-Zarah Caparro</t>
      </text>
    </comment>
    <comment authorId="0" ref="K160">
      <text>
        <t xml:space="preserve">9015084884476 / 356 / Feb 7 / 2 remits
	-Zarah Caparro</t>
      </text>
    </comment>
    <comment authorId="0" ref="K201">
      <text>
        <t xml:space="preserve">9015084884476   /  356  /   Feb 7  / 2 remits
	-Zarah Caparro</t>
      </text>
    </comment>
    <comment authorId="0" ref="K49">
      <text>
        <t xml:space="preserve">2014568602315    / 328  / Jan 15
	-Zarah Caparro</t>
      </text>
    </comment>
    <comment authorId="0" ref="K116">
      <text>
        <t xml:space="preserve">3014837619499 / Jan 27 / 398  -- 2  remits
	-Zarah Caparro</t>
      </text>
    </comment>
    <comment authorId="0" ref="K199">
      <text>
        <t xml:space="preserve">3015076923087 / 441 / Feb 6 --2 cutoff
	-Zarah Caparro</t>
      </text>
    </comment>
    <comment authorId="0" ref="K158">
      <text>
        <t xml:space="preserve">3015076923087   /   441  /  Feb 6 --2 cutoff
	-Zarah Caparro</t>
      </text>
    </comment>
    <comment authorId="0" ref="K186">
      <text>
        <t xml:space="preserve">0015074397935   /   178 /  Feb 6
	-Zarah Caparro</t>
      </text>
    </comment>
    <comment authorId="0" ref="K196">
      <text>
        <t xml:space="preserve">6015072657794   /   169  / Feb 6
	-Zarah Caparro</t>
      </text>
    </comment>
    <comment authorId="0" ref="K198">
      <text>
        <t xml:space="preserve">3015059962530   /    409   /  Feb 6
	-Zarah Caparro</t>
      </text>
    </comment>
    <comment authorId="0" ref="K195">
      <text>
        <t xml:space="preserve">5015057793353   /    549   /   Feb 5
	-Zarah Caparro</t>
      </text>
    </comment>
    <comment authorId="0" ref="K155">
      <text>
        <t xml:space="preserve">6015040962452   /   421   /    Feb 5
	-Zarah Caparro</t>
      </text>
    </comment>
    <comment authorId="0" ref="K161">
      <text>
        <t xml:space="preserve">5015040559291  /  302  / Feb 5
	-Zarah Caparro</t>
      </text>
    </comment>
    <comment authorId="0" ref="K202">
      <text>
        <t xml:space="preserve">5015039853001   /  133   /  Feb 5
	-Zarah Caparro</t>
      </text>
    </comment>
    <comment authorId="0" ref="K204">
      <text>
        <t xml:space="preserve">5015037728340  /   117  /  Feb 5
	-Zarah Caparro</t>
      </text>
    </comment>
    <comment authorId="0" ref="K183">
      <text>
        <t xml:space="preserve">2015034434660  /547 /  Feb 4
	-Zarah Caparro</t>
      </text>
    </comment>
    <comment authorId="0" ref="K168">
      <text>
        <t xml:space="preserve">4015032969123  /318  /  Feb 4
	-Zarah Caparro</t>
      </text>
    </comment>
    <comment authorId="0" ref="K191">
      <text>
        <t xml:space="preserve">1015028696898   /   546   /   Feb 4
	-Zarah Caparro</t>
      </text>
    </comment>
    <comment authorId="0" ref="K111">
      <text>
        <t xml:space="preserve">5014962011351 / 257 / Feb 1
	-Zarah Caparro</t>
      </text>
    </comment>
    <comment authorId="0" ref="K13">
      <text>
        <t xml:space="preserve">3014665706987  /   Jan 19 /  374
	-Zarah Caparro</t>
      </text>
    </comment>
    <comment authorId="0" ref="K177">
      <text>
        <t xml:space="preserve">7015024415425  /   479   /  Feb 5
	-Zarah Caparro</t>
      </text>
    </comment>
    <comment authorId="0" ref="K185">
      <text>
        <t xml:space="preserve">5015018081362   /  322   /  Feb 4
	-Zarah Caparro</t>
      </text>
    </comment>
    <comment authorId="0" ref="K190">
      <text>
        <t xml:space="preserve">9015015779364  /   77  / Feb 4
	-Zarah Caparro</t>
      </text>
    </comment>
    <comment authorId="0" ref="K114">
      <text>
        <t xml:space="preserve">6015015602648  /  581   /  Feb 4
	-Zarah Caparro</t>
      </text>
    </comment>
    <comment authorId="0" ref="K194">
      <text>
        <t xml:space="preserve">1015007815420  / 353 /  Feb 3
	-Zarah Caparro</t>
      </text>
    </comment>
    <comment authorId="0" ref="K169">
      <text>
        <t xml:space="preserve">8015005043126   / 323  /  Feb 3
	-Zarah Caparro</t>
      </text>
    </comment>
    <comment authorId="0" ref="K180">
      <text>
        <t xml:space="preserve">3015000389088   /   768   /  Feb 3
	-Zarah Caparro</t>
      </text>
    </comment>
    <comment authorId="0" ref="K147">
      <text>
        <t xml:space="preserve">4014995667095    /  108   /  Feb 3
	-Zarah Caparro</t>
      </text>
    </comment>
    <comment authorId="0" ref="K159">
      <text>
        <t xml:space="preserve">9014951606265 / 619 / Feb 1 --2cutoff
	-Zarah Caparro</t>
      </text>
    </comment>
    <comment authorId="0" ref="K77">
      <text>
        <t xml:space="preserve">9014951606265 / 619 / Feb 1
	-Zarah Caparro
2 remits
	-Zarah Caparro</t>
      </text>
    </comment>
    <comment authorId="0" ref="K163">
      <text>
        <t xml:space="preserve">5014936908408  /   88   / Jan 31
	-Zarah Caparro</t>
      </text>
    </comment>
    <comment authorId="0" ref="K151">
      <text>
        <t xml:space="preserve">9014932306297  /   329  /  Jan 31
	-Zarah Caparro</t>
      </text>
    </comment>
    <comment authorId="0" ref="K130">
      <text>
        <t xml:space="preserve">OO14895323907 /  258  /  Jan 30
	-Zarah Caparro</t>
      </text>
    </comment>
    <comment authorId="0" ref="K113">
      <text>
        <t xml:space="preserve">5014865046153 / 408 / Jan 28
	-Zarah Caparro</t>
      </text>
    </comment>
    <comment authorId="0" ref="K140">
      <text>
        <t xml:space="preserve">4014885605829  /   103  /   Jan 29
	-Zarah Caparro</t>
      </text>
    </comment>
    <comment authorId="0" ref="K144">
      <text>
        <t xml:space="preserve">5014880759508  /  201  /   Jan 29
	-Zarah Caparro</t>
      </text>
    </comment>
    <comment authorId="0" ref="K117">
      <text>
        <t xml:space="preserve">3014874404874  /    328   /  Jan 29
	-Zarah Caparro</t>
      </text>
    </comment>
    <comment authorId="0" ref="K142">
      <text>
        <t xml:space="preserve">2014864625711    /   488 /  Jan 28
	-Zarah Caparro</t>
      </text>
    </comment>
    <comment authorId="0" ref="K127">
      <text>
        <t xml:space="preserve">4014862087502   /  416   /  Jan 28
	-Zarah Caparro</t>
      </text>
    </comment>
    <comment authorId="0" ref="K150">
      <text>
        <t xml:space="preserve">1014861222841   /  560 / Jan 28
	-Zarah Caparro</t>
      </text>
    </comment>
    <comment authorId="0" ref="K136">
      <text>
        <t xml:space="preserve">7014860827725   /   240  / Jan28
	-Zarah Caparro</t>
      </text>
    </comment>
    <comment authorId="0" ref="K128">
      <text>
        <t xml:space="preserve">8014858685732  /   392   /  Jan28
	-Zarah Caparro</t>
      </text>
    </comment>
    <comment authorId="0" ref="K153">
      <text>
        <t xml:space="preserve">1014848629413 /  536  /Jan28
	-Zarah Caparro</t>
      </text>
    </comment>
    <comment authorId="0" ref="K139">
      <text>
        <t xml:space="preserve">3014843019189  /   685  /   Jan 27
	-Zarah Caparro</t>
      </text>
    </comment>
    <comment authorId="0" ref="K138">
      <text>
        <t xml:space="preserve">1014842767786  /  317   /  Jan27
	-Zarah Caparro</t>
      </text>
    </comment>
    <comment authorId="0" ref="K73">
      <text>
        <t xml:space="preserve">6014842578272  /  517 / Jan 27
	-Zarah Caparro</t>
      </text>
    </comment>
    <comment authorId="0" ref="K90">
      <text>
        <t xml:space="preserve">3014837619499  /  517  / Jan25
	-Zarah Caparro</t>
      </text>
    </comment>
    <comment authorId="0" ref="K157">
      <text>
        <t xml:space="preserve">3014837619499  /  Jan 27 /  398
	-Zarah Caparro
2  remits
	-Zarah Caparro</t>
      </text>
    </comment>
    <comment authorId="0" ref="K132">
      <text>
        <t xml:space="preserve">7014837512997 /  224   /  Jan 27
	-Zarah Caparro</t>
      </text>
    </comment>
    <comment authorId="0" ref="K145">
      <text>
        <t xml:space="preserve">8014836444182  /   353 / Jan27
	-Zarah Caparro</t>
      </text>
    </comment>
    <comment authorId="0" ref="K115">
      <text>
        <t xml:space="preserve">8014831430802   /  107  / Jan 27
	-Zarah Caparro</t>
      </text>
    </comment>
    <comment authorId="0" ref="K91">
      <text>
        <t xml:space="preserve">7014785966688 /  244 / Jan25
	-Zarah Caparro</t>
      </text>
    </comment>
    <comment authorId="0" ref="K120">
      <text>
        <t xml:space="preserve">5014765586857  /  262 /Jan24
	-Zarah Caparro</t>
      </text>
    </comment>
    <comment authorId="0" ref="K25">
      <text>
        <t xml:space="preserve">9014352401123 / 93/ Jan 5
	-Zarah Caparro</t>
      </text>
    </comment>
    <comment authorId="0" ref="K109">
      <text>
        <t xml:space="preserve">1014740104261   /  302 / Jan 23
	-Zarah Caparro</t>
      </text>
    </comment>
    <comment authorId="0" ref="K99">
      <text>
        <t xml:space="preserve">1014750874819  /  190   / Jan 23
	-Zarah Caparro</t>
      </text>
    </comment>
    <comment authorId="0" ref="K110">
      <text>
        <t xml:space="preserve">9014750240366  /340  /  Jan 23
	-Zarah Caparro</t>
      </text>
    </comment>
    <comment authorId="0" ref="K119">
      <text>
        <t xml:space="preserve">90147416773224  /  53 /  Jan 23
	-Zarah Caparro</t>
      </text>
    </comment>
    <comment authorId="0" ref="K89">
      <text>
        <t xml:space="preserve">OO14741481615  /   290  / Jan 23
	-Zarah Caparro</t>
      </text>
    </comment>
    <comment authorId="0" ref="K112">
      <text>
        <t xml:space="preserve">1014732818656   /  485 /  Jan 22
	-Zarah Caparro</t>
      </text>
    </comment>
    <comment authorId="0" ref="K86">
      <text>
        <t xml:space="preserve">4014732272256  /249/Jan 22
	-Zarah Caparro</t>
      </text>
    </comment>
    <comment authorId="0" ref="K122">
      <text>
        <t xml:space="preserve">5014731815068   /   241    / Jan22
	-Zarah Caparro</t>
      </text>
    </comment>
    <comment authorId="0" ref="K118">
      <text>
        <t xml:space="preserve">2014727622531  /  348   /  Jan 22
	-Zarah Caparro</t>
      </text>
    </comment>
    <comment authorId="0" ref="K95">
      <text>
        <t xml:space="preserve">7014726922357   /    347   /   Jan22
	-Zarah Caparro</t>
      </text>
    </comment>
    <comment authorId="0" ref="K103">
      <text>
        <t xml:space="preserve">5014723997877   /  369  /  Jan 22
	-Zarah Caparro</t>
      </text>
    </comment>
    <comment authorId="0" ref="K104">
      <text>
        <t xml:space="preserve">OO14723676703   /  441  /  Jan  22
	-Zarah Caparro</t>
      </text>
    </comment>
    <comment authorId="0" ref="K97">
      <text>
        <t xml:space="preserve">1014722310872   /   578   / Jan 22
	-Zarah Caparro</t>
      </text>
    </comment>
    <comment authorId="0" ref="K98">
      <text>
        <t xml:space="preserve">3014721905933    /  801   /  Jan22
	-Zarah Caparro</t>
      </text>
    </comment>
    <comment authorId="0" ref="K87">
      <text>
        <t xml:space="preserve">801466334311   / 302  / Jan20
	-Zarah Caparro</t>
      </text>
    </comment>
    <comment authorId="0" ref="K101">
      <text>
        <t xml:space="preserve">2014684430539   /  669   / Jan20
	-Zarah Caparro</t>
      </text>
    </comment>
    <comment authorId="0" ref="K47">
      <text>
        <t xml:space="preserve">9014635263632 /  120  /Jan18
	-Zarah Caparro</t>
      </text>
    </comment>
    <comment authorId="0" ref="L70">
      <text>
        <t xml:space="preserve">paid by badeth
	-Marl John Agmata</t>
      </text>
    </comment>
    <comment authorId="0" ref="K39">
      <text>
        <t xml:space="preserve">5014385776111 / 187 / Jan 6
	-Zarah Caparro</t>
      </text>
    </comment>
    <comment authorId="0" ref="K38">
      <text>
        <t xml:space="preserve">4014371976311 / 77 / Jan 6
	-Zarah Caparro</t>
      </text>
    </comment>
    <comment authorId="0" ref="K36">
      <text>
        <t xml:space="preserve">9014416574932 / 175 / Jan 7
	-Zarah Caparro</t>
      </text>
    </comment>
    <comment authorId="0" ref="K33">
      <text>
        <t xml:space="preserve">3014393373518 / 328 / Jan 7
	-Zarah Caparro</t>
      </text>
    </comment>
    <comment authorId="0" ref="K32">
      <text>
        <t xml:space="preserve">9014376416473 / 476 / Jan 6
	-Zarah Caparro</t>
      </text>
    </comment>
    <comment authorId="0" ref="K29">
      <text>
        <t xml:space="preserve">1014368655586 / 258 / Jan 6
	-Zarah Caparro</t>
      </text>
    </comment>
    <comment authorId="0" ref="K27">
      <text>
        <t xml:space="preserve">9014416771765 / 410 / Jan 8
	-Zarah Caparro</t>
      </text>
    </comment>
    <comment authorId="0" ref="K26">
      <text>
        <t xml:space="preserve">1014368566645/ 342 / Jan 6
	-Zarah Caparro</t>
      </text>
    </comment>
    <comment authorId="0" ref="K21">
      <text>
        <t xml:space="preserve">0014375211411 / 395 / Jan 6
	-Zarah Caparro</t>
      </text>
    </comment>
    <comment authorId="0" ref="K20">
      <text>
        <t xml:space="preserve">5014373952937 / 211 / Jan 6
	-Zarah Caparro</t>
      </text>
    </comment>
    <comment authorId="0" ref="K18">
      <text>
        <t xml:space="preserve">2014373923697 / 503 / Jan 6
	-Zarah Caparro</t>
      </text>
    </comment>
    <comment authorId="0" ref="K16">
      <text>
        <t xml:space="preserve">4014404087530 / 313 / Jan 7
	-Zarah Caparro</t>
      </text>
    </comment>
    <comment authorId="0" ref="K15">
      <text>
        <t xml:space="preserve">3014368716804 / 735 / Jan 6
	-Zarah Caparro</t>
      </text>
    </comment>
    <comment authorId="0" ref="K14">
      <text>
        <t xml:space="preserve">1014359049503 / 642 / Jan5
	-Zarah Caparro</t>
      </text>
    </comment>
    <comment authorId="0" ref="K8">
      <text>
        <t xml:space="preserve">7014381541195 / 188 / Jan 6
	-Zarah Caparro</t>
      </text>
    </comment>
    <comment authorId="0" ref="K5">
      <text>
        <t xml:space="preserve">9014375034194 / 151 / Jan 6
	-Zarah Caparro</t>
      </text>
    </comment>
    <comment authorId="0" ref="K48">
      <text>
        <t xml:space="preserve">0014620645590   /  174  / Jan 17
	-Zarah Caparro</t>
      </text>
    </comment>
    <comment authorId="0" ref="K35">
      <text>
        <t xml:space="preserve">2014611720653  / 352 / Jan 17
	-Zarah Caparro</t>
      </text>
    </comment>
    <comment authorId="0" ref="K63">
      <text>
        <t xml:space="preserve">OO14597278498   /444 /Jan16
	-Zarah Caparro</t>
      </text>
    </comment>
    <comment authorId="0" ref="K69">
      <text>
        <t xml:space="preserve">9014591847096   / 280  /Jan 16
	-Zarah Caparro</t>
      </text>
    </comment>
    <comment authorId="0" ref="K50">
      <text>
        <t xml:space="preserve">7014586872761 /37  /Jan 16
	-Zarah Caparro</t>
      </text>
    </comment>
    <comment authorId="0" ref="K72">
      <text>
        <t xml:space="preserve">5014583004439   / 221  /  Jan 16
	-Zarah Caparro</t>
      </text>
    </comment>
    <comment authorId="0" ref="K23">
      <text>
        <t xml:space="preserve">4014582753183  /289   / Jan 16
	-Zarah Caparro</t>
      </text>
    </comment>
    <comment authorId="0" ref="K45">
      <text>
        <t xml:space="preserve">4014577407793   /  295  /  Jan 15
	-Zarah Caparro</t>
      </text>
    </comment>
    <comment authorId="0" ref="K76">
      <text>
        <t xml:space="preserve">3014577401174   / 201 / Jan 15
	-Zarah Caparro</t>
      </text>
    </comment>
    <comment authorId="0" ref="K58">
      <text>
        <t xml:space="preserve">7014565326848   /   127 /  Jan15
	-Zarah Caparro</t>
      </text>
    </comment>
    <comment authorId="0" ref="K24">
      <text>
        <t xml:space="preserve">3014564320676 / 318   /  Jan 15
	-Zarah Caparro</t>
      </text>
    </comment>
    <comment authorId="0" ref="K75">
      <text>
        <t xml:space="preserve">3014561989764   /   301  / Jan 15
	-Zarah Caparro</t>
      </text>
    </comment>
    <comment authorId="0" ref="K78">
      <text>
        <t xml:space="preserve">9014558532968 / 260  / Jan 15
	-Zarah Caparro</t>
      </text>
    </comment>
    <comment authorId="0" ref="K30">
      <text>
        <t xml:space="preserve">5014557264121 /546  / Jan15
	-Zarah Caparro</t>
      </text>
    </comment>
    <comment authorId="0" ref="K68">
      <text>
        <t xml:space="preserve">1014551748578  / 520 / Jan14
	-Zarah Caparro</t>
      </text>
    </comment>
    <comment authorId="0" ref="K67">
      <text>
        <t xml:space="preserve">9014543110056  /57 /Jan 14
	-Zarah Caparro</t>
      </text>
    </comment>
    <comment authorId="0" ref="K34">
      <text>
        <t xml:space="preserve">3014541999032 / 339  / Jan 14
	-Zarah Caparro</t>
      </text>
    </comment>
    <comment authorId="0" ref="K46">
      <text>
        <t xml:space="preserve">8014541611462  / 87  /Jan 14
	-Zarah Caparro</t>
      </text>
    </comment>
    <comment authorId="0" ref="K62">
      <text>
        <t xml:space="preserve">5014541528123 /345 / Jan 14
	-Zarah Caparro</t>
      </text>
    </comment>
    <comment authorId="0" ref="K60">
      <text>
        <t xml:space="preserve">2014537549692 /  598  / Jan 14
	-Zarah Caparro</t>
      </text>
    </comment>
    <comment authorId="0" ref="K79">
      <text>
        <t xml:space="preserve">5014533694611 / 84 / Jan 13
	-Zarah Caparro</t>
      </text>
    </comment>
    <comment authorId="0" ref="K71">
      <text>
        <t xml:space="preserve">1014533397708 / 499 / Jan13
	-Zarah Caparro</t>
      </text>
    </comment>
    <comment authorId="0" ref="K74">
      <text>
        <t xml:space="preserve">9014522917259 / 546 / Jan 13
	-Zarah Caparro</t>
      </text>
    </comment>
    <comment authorId="0" ref="K54">
      <text>
        <t xml:space="preserve">7014522869301  / 253 / Jan 13
	-Zarah Caparro</t>
      </text>
    </comment>
    <comment authorId="0" ref="K57">
      <text>
        <t xml:space="preserve">3014521993650 /  613 / Jan13
	-Zarah Caparro</t>
      </text>
    </comment>
    <comment authorId="0" ref="K7">
      <text>
        <t xml:space="preserve">2014521799964  / 410 /Jan 13
	-Zarah Caparro</t>
      </text>
    </comment>
    <comment authorId="0" ref="K81">
      <text>
        <t xml:space="preserve">5014521752284 /  134  /  Jan 13
	-Zarah Caparro</t>
      </text>
    </comment>
    <comment authorId="0" ref="K56">
      <text>
        <t xml:space="preserve">1014521261712 / 718  / Jan 13
	-Zarah Caparro</t>
      </text>
    </comment>
    <comment authorId="0" ref="K22">
      <text>
        <t xml:space="preserve">10144520773788  / 303 / Jan 13
	-Zarah Caparro</t>
      </text>
    </comment>
    <comment authorId="0" ref="K4">
      <text>
        <t xml:space="preserve">2014481671188 / 102 / Jan 11
	-Zarah Caparro</t>
      </text>
    </comment>
    <comment authorId="0" ref="K31">
      <text>
        <t xml:space="preserve">6014451936484 / 316/ Jan 10
	-Zarah Caparro</t>
      </text>
    </comment>
    <comment authorId="0" ref="K37">
      <text>
        <t xml:space="preserve">5014447867606 /240/Jan 10
	-Zarah Caparro</t>
      </text>
    </comment>
    <comment authorId="0" ref="K28">
      <text>
        <t xml:space="preserve">5014437376492 /597 / Jan9
	-Zarah Caparro</t>
      </text>
    </comment>
    <comment authorId="0" ref="K6">
      <text>
        <t xml:space="preserve">OO14432511370 / 261 / Jan 9
	-Zarah Caparro</t>
      </text>
    </comment>
    <comment authorId="0" ref="K3">
      <text>
        <t xml:space="preserve">4014419915395 / 524 / Jan8
	-Zarah Caparro</t>
      </text>
    </comment>
    <comment authorId="0" ref="L45">
      <text>
        <t xml:space="preserve">paid by nikki
	-Marl John Agmata</t>
      </text>
    </comment>
    <comment authorId="0" ref="L72">
      <text>
        <t xml:space="preserve">paid by badeth
	-Marl John Agmata</t>
      </text>
    </comment>
    <comment authorId="0" ref="L71">
      <text>
        <t xml:space="preserve">paid by nikki
	-Marl John Agmata</t>
      </text>
    </comment>
    <comment authorId="0" ref="L27">
      <text>
        <t xml:space="preserve">2014481662290
	-Marl John Agmata
received
	-Zarah Caparro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2">
      <text>
        <t xml:space="preserve">Fanner - 342 
Mikz - 256
Noel- 133
Whytboy- 51
MJ - 49
	-Zarah Caparro</t>
      </text>
    </comment>
    <comment authorId="0" ref="D31">
      <text>
        <t xml:space="preserve">Fanner- 267
Mikz- 303.4
Badeth -88 +85
Nikki  -54 + 95
	-Zarah Caparro</t>
      </text>
    </comment>
    <comment authorId="0" ref="D30">
      <text>
        <t xml:space="preserve">Mikz--11.00
	-Zarah Caparro</t>
      </text>
    </comment>
    <comment authorId="0" ref="D23">
      <text>
        <t xml:space="preserve">Roland - 344
Mikz - 259
	-Zarah Caparro</t>
      </text>
    </comment>
    <comment authorId="0" ref="D22">
      <text>
        <t xml:space="preserve">165 paid by mj
	-Marl John Agmata</t>
      </text>
    </comment>
    <comment authorId="0" ref="D21">
      <text>
        <t xml:space="preserve">Romeo - 3 balance
	-Marl John Agmata
60 paid by badeth
	-Marl John Agmata</t>
      </text>
    </comment>
    <comment authorId="0" ref="D20">
      <text>
        <t xml:space="preserve">66 - MIKZ
	-Marl John Agmata
NOEL LATE REMIT PAID 122
	-Marl John Agmata
395 paid by badeth
	-Marl John Agmata</t>
      </text>
    </comment>
    <comment authorId="0" ref="D15">
      <text>
        <t xml:space="preserve">280.4388 - MIKS
	-Marl John Agmata
70 paid by mj
	-Marl John Agmata</t>
      </text>
    </comment>
    <comment authorId="0" ref="D14">
      <text>
        <t xml:space="preserve">MIKZ - 172
	-Marl John Agmata</t>
      </text>
    </comment>
    <comment authorId="0" ref="D6">
      <text>
        <t xml:space="preserve">EM - 189.24
	-Marl John Agmata</t>
      </text>
    </comment>
    <comment authorId="0" ref="D11">
      <text>
        <t xml:space="preserve">Daniel - 65
John - 54
	-Zarah Caparro
PAID DANIEL AND JOHN
	-Marl John Agmata</t>
      </text>
    </comment>
    <comment authorId="0" ref="D5">
      <text>
        <t xml:space="preserve">EM - 355.20
NOEL - 19.50
	-Zarah Caparro
NOEL PAID LATE REMIT
	-Marl John Agmata</t>
      </text>
    </comment>
    <comment authorId="0" ref="D4">
      <text>
        <t xml:space="preserve">Noel - 6.00
	-Zarah Caparro
PAID LATE REMIT
	-Marl John Agmata</t>
      </text>
    </comment>
    <comment authorId="0" ref="D3">
      <text>
        <t xml:space="preserve">Noel Rider - 29.00
Mary Ann - 787.33
	-Zarah Caparro
PAID NOEL LATE REMIT
	-Marl John Agmata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38">
      <text>
        <t xml:space="preserve">Kulang sa remit
	-Zarah Caparro</t>
      </text>
    </comment>
    <comment authorId="0" ref="B230">
      <text>
        <t xml:space="preserve">kulang sa sa remit
	-Zarah Caparro</t>
      </text>
    </comment>
    <comment authorId="0" ref="B214">
      <text>
        <t xml:space="preserve">Kulang sa  sa remit
	-Zarah Caparro</t>
      </text>
    </comment>
    <comment authorId="0" ref="B206">
      <text>
        <t xml:space="preserve">Kulang sa remit
	-Zarah Caparro</t>
      </text>
    </comment>
    <comment authorId="0" ref="B184">
      <text>
        <t xml:space="preserve">Kulang sa remit
	-Zarah Caparro</t>
      </text>
    </comment>
    <comment authorId="0" ref="B205">
      <text>
        <t xml:space="preserve">KUlang sa remit
	-Zarah Caparro</t>
      </text>
    </comment>
    <comment authorId="0" ref="D134">
      <text>
        <t xml:space="preserve">tobe paid Lyn
	-Zarah Caparro</t>
      </text>
    </comment>
    <comment authorId="0" ref="C97">
      <text>
        <t xml:space="preserve">Late Remit - 300  /    Feb 24 - Mar 1 cut off - 200
	-Zarah Caparro</t>
      </text>
    </comment>
    <comment authorId="0" ref="C174">
      <text>
        <t xml:space="preserve">1015489814620 / 362 / Feb 24
2 Cut off
	-Zarah Caparro</t>
      </text>
    </comment>
    <comment authorId="0" ref="B62">
      <text>
        <t xml:space="preserve">Kulang na remit
	-Zarah Caparro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REMIT BALANCES
MIKZ
nov 11 to nov 24 - 172
nov 25 to dec 1 - 280
DEC 2 to Dec 8 - 66
Dec 23 to Dec 29 - 259
Dec 30 to Jan 5 - 315
TOTAL - 1092
Down - 200
NEW BALANCE - 892
	-Marl John Agmata</t>
      </text>
    </comment>
    <comment authorId="0" ref="C1">
      <text>
        <t xml:space="preserve">3013935132754 / 122 / Dec 17
	-Zarah Caparro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06">
      <text>
        <t xml:space="preserve">sasabay daw po ni kuya romeo ang balance po na ito sa remit nya po ng 21 - 27 po, thanks
-nikita
balance already paid.
-nikita
</t>
      </text>
    </comment>
    <comment authorId="0" ref="K538">
      <text>
        <t xml:space="preserve">4014419915395 / 524 / Jan8
	-Zarah Caparro</t>
      </text>
    </comment>
    <comment authorId="0" ref="K562">
      <text>
        <t xml:space="preserve">9014416771765 / 410 / Jan 8
	-Zarah Caparro</t>
      </text>
    </comment>
    <comment authorId="0" ref="K571">
      <text>
        <t xml:space="preserve">9014416574932 / 175 / Jan 7
	-Zarah Caparro</t>
      </text>
    </comment>
    <comment authorId="0" ref="K551">
      <text>
        <t xml:space="preserve">4014404087530 / 313 / Jan 7
	-Zarah Caparro</t>
      </text>
    </comment>
    <comment authorId="0" ref="K568">
      <text>
        <t xml:space="preserve">3014393373518 / 328 / Jan 7
	-Zarah Caparro</t>
      </text>
    </comment>
    <comment authorId="0" ref="K574">
      <text>
        <t xml:space="preserve">5014385776111 / 187  / Jan 6
	-Zarah Caparro</t>
      </text>
    </comment>
    <comment authorId="0" ref="J562">
      <text>
        <t xml:space="preserve">410 gcash
36 cash
	-Marl John Agmata</t>
      </text>
    </comment>
    <comment authorId="0" ref="K543">
      <text>
        <t xml:space="preserve">7014381541195  / 188 /  Jan 6
	-Zarah Caparro</t>
      </text>
    </comment>
    <comment authorId="0" ref="K567">
      <text>
        <t xml:space="preserve">9014376416473  /  476 / Jan 6
	-Zarah Caparro</t>
      </text>
    </comment>
    <comment authorId="0" ref="K556">
      <text>
        <t xml:space="preserve">0014375211411  / 395 / Jan 6
	-Zarah Caparro</t>
      </text>
    </comment>
    <comment authorId="0" ref="K540">
      <text>
        <t xml:space="preserve">9014375034194 / 151 / Jan 6
	-Zarah Caparro</t>
      </text>
    </comment>
    <comment authorId="0" ref="K555">
      <text>
        <t xml:space="preserve">5014373952937 / 211 / Jan 6
	-Zarah Caparro</t>
      </text>
    </comment>
    <comment authorId="0" ref="K553">
      <text>
        <t xml:space="preserve">2014373923697 / 503 / Jan 6
	-Zarah Caparro</t>
      </text>
    </comment>
    <comment authorId="0" ref="K573">
      <text>
        <t xml:space="preserve">4014371976311 / 77 / Jan 6
	-Zarah Caparro</t>
      </text>
    </comment>
    <comment authorId="0" ref="K550">
      <text>
        <t xml:space="preserve">3014368716804 / 735 / Jan 6
	-Zarah Caparro</t>
      </text>
    </comment>
    <comment authorId="0" ref="K564">
      <text>
        <t xml:space="preserve">1014368655586 / 258 / Jan 6
	-Zarah Caparro</t>
      </text>
    </comment>
    <comment authorId="0" ref="K561">
      <text>
        <t xml:space="preserve">1014368566645/ 342 / Jan 6
	-Zarah Caparro</t>
      </text>
    </comment>
    <comment authorId="0" ref="K510">
      <text>
        <t xml:space="preserve">6014368458037 / 80 / Jan 6
	-Zarah Caparro</t>
      </text>
    </comment>
    <comment authorId="0" ref="K549">
      <text>
        <t xml:space="preserve">1014359049503 / 642 / Jan5
	-Zarah Caparro</t>
      </text>
    </comment>
    <comment authorId="0" ref="K526">
      <text>
        <t xml:space="preserve">3014353494637 / 181 /Jan 5
	-Zarah Caparro</t>
      </text>
    </comment>
    <comment authorId="0" ref="K500">
      <text>
        <t xml:space="preserve">1014352642695 / 306 / Jan 5
	-Zarah Caparro</t>
      </text>
    </comment>
    <comment authorId="0" ref="K560">
      <text>
        <t xml:space="preserve">9014352401123 / 93/ Jan 5
	-Zarah Caparro</t>
      </text>
    </comment>
    <comment authorId="0" ref="K527">
      <text>
        <t xml:space="preserve">3014346374180 / 310 /Jan5
	-Zarah Caparro</t>
      </text>
    </comment>
    <comment authorId="0" ref="K460">
      <text>
        <t xml:space="preserve">6014344778160 /108 / Jan 5
	-Zarah Caparro</t>
      </text>
    </comment>
    <comment authorId="0" ref="K506">
      <text>
        <t xml:space="preserve">3014342899989 / 450 /Jan 5
	-Zarah Caparro</t>
      </text>
    </comment>
    <comment authorId="0" ref="K516">
      <text>
        <t xml:space="preserve">4014332075270 / 313 / Jan 4
	-Zarah Caparro</t>
      </text>
    </comment>
    <comment authorId="0" ref="K528">
      <text>
        <t xml:space="preserve">1014330438678 / 756 (Romeo &amp; AJ) /Jan 4
	-Zarah Caparro</t>
      </text>
    </comment>
    <comment authorId="0" ref="K520">
      <text>
        <t xml:space="preserve">1014330438678 / 756 (Romeo &amp; AJ) /Jan 4
	-Zarah Caparro</t>
      </text>
    </comment>
    <comment authorId="0" ref="L356">
      <text>
        <t xml:space="preserve">paid by nikki
	-Marl John Agmata</t>
      </text>
    </comment>
    <comment authorId="0" ref="K482">
      <text>
        <t xml:space="preserve">6014304878981 /671 / Jan 3
	-Zarah Caparro</t>
      </text>
    </comment>
    <comment authorId="0" ref="K524">
      <text>
        <t xml:space="preserve">6014304893169 / 353/June3
	-Zarah Caparro</t>
      </text>
    </comment>
    <comment authorId="0" ref="K523">
      <text>
        <t xml:space="preserve">5014279709010 /539 / Dec 1
	-Zarah Caparro</t>
      </text>
    </comment>
    <comment authorId="0" ref="L398">
      <text>
        <t xml:space="preserve">paid by badeth
	-Marl John Agmata</t>
      </text>
    </comment>
    <comment authorId="0" ref="L430">
      <text>
        <t xml:space="preserve">paid by nikki
	-Marl John Agmata</t>
      </text>
    </comment>
    <comment authorId="0" ref="K499">
      <text>
        <t xml:space="preserve">'0014277502479 / 372 / Jan 1
	-Zarah Caparro</t>
      </text>
    </comment>
    <comment authorId="0" ref="K529">
      <text>
        <t xml:space="preserve">9014272352237 / 44 / Jan 1
	-Zarah Caparro</t>
      </text>
    </comment>
    <comment authorId="0" ref="K458">
      <text>
        <t xml:space="preserve">2014272321680 / 587 / Jan 1
	-Zarah Caparro</t>
      </text>
    </comment>
    <comment authorId="0" ref="K532">
      <text>
        <t xml:space="preserve">50142722114874 / 150 / Jan 1
	-Zarah Caparro</t>
      </text>
    </comment>
    <comment authorId="0" ref="K513">
      <text>
        <t xml:space="preserve">5014271060929 / 461 / Jan 1
	-Zarah Caparro</t>
      </text>
    </comment>
    <comment authorId="0" ref="K525">
      <text>
        <t xml:space="preserve">9014270225347 / 518 / jan 1
	-Zarah Caparro</t>
      </text>
    </comment>
    <comment authorId="0" ref="K496">
      <text>
        <t xml:space="preserve">4014263017459 / 493 / Dec 31
	-Zarah Caparro</t>
      </text>
    </comment>
    <comment authorId="0" ref="K509">
      <text>
        <t xml:space="preserve">2014260150896 / 183 / Dec 31
	-Zarah Caparro</t>
      </text>
    </comment>
    <comment authorId="0" ref="K473">
      <text>
        <t xml:space="preserve">1014254694204 / 120 / Dec 31
	-Zarah Caparro</t>
      </text>
    </comment>
    <comment authorId="0" ref="K481">
      <text>
        <t xml:space="preserve">5014242630753 / 412 / Dec 30
	-Zarah Caparro</t>
      </text>
    </comment>
    <comment authorId="0" ref="K507">
      <text>
        <t xml:space="preserve">1014242314004 / 294 / Dec 30
	-Zarah Caparro</t>
      </text>
    </comment>
    <comment authorId="0" ref="K511">
      <text>
        <t xml:space="preserve">2014240734443 / 598 / Dec 30
	-Zarah Caparro</t>
      </text>
    </comment>
    <comment authorId="0" ref="K518">
      <text>
        <t xml:space="preserve">9014239169145 / 64 / Dec 30
	-Zarah Caparro</t>
      </text>
    </comment>
    <comment authorId="0" ref="K519">
      <text>
        <t xml:space="preserve">1014238563559 / 461 / Dec 30
	-Zarah Caparro</t>
      </text>
    </comment>
    <comment authorId="0" ref="K501">
      <text>
        <t xml:space="preserve">7014235931387 / 249 / Dec 30
	-Zarah Caparro</t>
      </text>
    </comment>
    <comment authorId="0" ref="K531">
      <text>
        <t xml:space="preserve">4014235602828 / 74 / Dec 30
	-Zarah Caparro</t>
      </text>
    </comment>
    <comment authorId="0" ref="K497">
      <text>
        <t xml:space="preserve">8014235585487 / 435 / Dec 30
	-Zarah Caparro</t>
      </text>
    </comment>
    <comment authorId="0" ref="K498">
      <text>
        <t xml:space="preserve">9014235217065 / 375 / dec 30
	-Zarah Caparro</t>
      </text>
    </comment>
    <comment authorId="0" ref="K514">
      <text>
        <t xml:space="preserve">14233037991 / 507 / Dec 30
	-Zarah Caparro</t>
      </text>
    </comment>
    <comment authorId="0" ref="K522">
      <text>
        <t xml:space="preserve">1014232746454 / 385 / Dec 30
	-Zarah Caparro</t>
      </text>
    </comment>
    <comment authorId="0" ref="K508">
      <text>
        <t xml:space="preserve">3014232288029 / 786 / Dec 30
	-Zarah Caparro</t>
      </text>
    </comment>
    <comment authorId="0" ref="K468">
      <text>
        <t xml:space="preserve">2014226972543 / 138 / dec 30
	-Zarah Caparro</t>
      </text>
    </comment>
    <comment authorId="0" ref="K486">
      <text>
        <t xml:space="preserve">2014226947760 / 395 / Dec 30
	-Zarah Caparro</t>
      </text>
    </comment>
    <comment authorId="0" ref="K464">
      <text>
        <t xml:space="preserve">3014195858857 / 561 / Dec 28
	-Zarah Caparro</t>
      </text>
    </comment>
    <comment authorId="0" ref="K484">
      <text>
        <t xml:space="preserve">3014193980848 / 589 / Dec 28
	-Zarah Caparro</t>
      </text>
    </comment>
    <comment authorId="0" ref="K483">
      <text>
        <t xml:space="preserve">9014178037094 / 876 / Dec 28
	-Zarah Caparro</t>
      </text>
    </comment>
    <comment authorId="0" ref="K490">
      <text>
        <t xml:space="preserve">5014176918672 / 171 / Dec 28
	-Zarah Caparro</t>
      </text>
    </comment>
    <comment authorId="0" ref="K479">
      <text>
        <t xml:space="preserve">5014172566775 / 459 / Dec 27
	-Zarah Caparro</t>
      </text>
    </comment>
    <comment authorId="0" ref="K469">
      <text>
        <t xml:space="preserve">2014169682318 / 648 / Dec 27
	-Zarah Caparro</t>
      </text>
    </comment>
    <comment authorId="0" ref="K485">
      <text>
        <t xml:space="preserve">3014165489843 / 469 / Dec 27
	-Zarah Caparro</t>
      </text>
    </comment>
    <comment authorId="0" ref="K474">
      <text>
        <t xml:space="preserve">4014157731298 / 330 / dec 27
	-Zarah Caparro</t>
      </text>
    </comment>
    <comment authorId="0" ref="K471">
      <text>
        <t xml:space="preserve">5014141001260 / 452 / Dec 26
	-Zarah Caparro</t>
      </text>
    </comment>
    <comment authorId="0" ref="K457">
      <text>
        <t xml:space="preserve">14140280949 / 413 / Dec 26
	-Zarah Caparro</t>
      </text>
    </comment>
    <comment authorId="0" ref="K454">
      <text>
        <t xml:space="preserve">4014140085047 / 470 / Dec 26
	-Zarah Caparro</t>
      </text>
    </comment>
    <comment authorId="0" ref="K480">
      <text>
        <t xml:space="preserve">1014138786821 / 506 / Dec 26
	-Zarah Caparro</t>
      </text>
    </comment>
    <comment authorId="0" ref="K467">
      <text>
        <t xml:space="preserve">20141303333329 / 258 / Dec 25
	-Zarah Caparro</t>
      </text>
    </comment>
    <comment authorId="0" ref="K472">
      <text>
        <t xml:space="preserve">0014123918525 / 607 / Dec 25
	-Zarah Caparro</t>
      </text>
    </comment>
    <comment authorId="0" ref="K455">
      <text>
        <t xml:space="preserve">8014122711440 / 471 / Dec 25
	-Zarah Caparro</t>
      </text>
    </comment>
    <comment authorId="0" ref="K465">
      <text>
        <t xml:space="preserve">1014121728160 / 1034 / Dec 25
	-Zarah Caparro</t>
      </text>
    </comment>
    <comment authorId="0" ref="K466">
      <text>
        <t xml:space="preserve">3014121001587 / 904 / Dec 25
	-Zarah Caparro</t>
      </text>
    </comment>
    <comment authorId="0" ref="K456">
      <text>
        <t xml:space="preserve">9014119438167 / 182 / Dec 25
	-Zarah Caparro</t>
      </text>
    </comment>
    <comment authorId="0" ref="K477">
      <text>
        <t xml:space="preserve">1014118253376 / 321 / Dec 25
	-Zarah Caparro</t>
      </text>
    </comment>
    <comment authorId="0" ref="K459">
      <text>
        <t xml:space="preserve">7014118124816 / 302 / Dec 25
	-Zarah Caparro</t>
      </text>
    </comment>
    <comment authorId="0" ref="K478">
      <text>
        <t xml:space="preserve">165 to be paid by mj
	-Marl John Agmata
2014226988674 / 380 / Dec 30
	-Zarah Caparro</t>
      </text>
    </comment>
    <comment authorId="0" ref="K435">
      <text>
        <t xml:space="preserve">1014036165958 / 234 / Dec 21
	-Zarah Caparro</t>
      </text>
    </comment>
    <comment authorId="0" ref="K444">
      <text>
        <t xml:space="preserve">2014035061831 / 445 / Dec 21
	-Zarah Caparro</t>
      </text>
    </comment>
    <comment authorId="0" ref="K430">
      <text>
        <t xml:space="preserve">'0014017157971 / 471 / Dec 20
	-Zarah Caparro</t>
      </text>
    </comment>
    <comment authorId="0" ref="K422">
      <text>
        <t xml:space="preserve">3014014241438 / 650 / Dec 20
	-Zarah Caparro</t>
      </text>
    </comment>
    <comment authorId="0" ref="K443">
      <text>
        <t xml:space="preserve">3014001436278 / 404 / Dec 20
	-Zarah Caparro</t>
      </text>
    </comment>
    <comment authorId="0" ref="K427">
      <text>
        <t xml:space="preserve">2013996355610 / 860 / Dec 19
	-Zarah Caparro</t>
      </text>
    </comment>
    <comment authorId="0" ref="K437">
      <text>
        <t xml:space="preserve">5013991198706 / 388 / Dec 19
	-Zarah Caparro</t>
      </text>
    </comment>
    <comment authorId="0" ref="K426">
      <text>
        <t xml:space="preserve">6013987893665 / 87 / Dec 19
	-Zarah Caparro</t>
      </text>
    </comment>
    <comment authorId="0" ref="K436">
      <text>
        <t xml:space="preserve">9013981693024  / 473 / dec 19
	-Zarah Caparro</t>
      </text>
    </comment>
    <comment authorId="0" ref="K439">
      <text>
        <t xml:space="preserve">5013981310432 / 575 / Dec 19
	-Zarah Caparro</t>
      </text>
    </comment>
    <comment authorId="0" ref="K415">
      <text>
        <t xml:space="preserve">13981248482 / 532 / Dec 19
	-Zarah Caparro</t>
      </text>
    </comment>
    <comment authorId="0" ref="K440">
      <text>
        <t xml:space="preserve">6013978685281 / 558 / Dec 19
	-Zarah Caparro</t>
      </text>
    </comment>
    <comment authorId="0" ref="K442">
      <text>
        <t xml:space="preserve">3013978647621 / 448 / Dec 19
	-Zarah Caparro</t>
      </text>
    </comment>
    <comment authorId="0" ref="K432">
      <text>
        <t xml:space="preserve">7013978223509 / 158 / Dec 19
	-Zarah Caparro</t>
      </text>
    </comment>
    <comment authorId="0" ref="K412">
      <text>
        <t xml:space="preserve">4013977980362 / 569 / Dec 19
	-Zarah Caparro</t>
      </text>
    </comment>
    <comment authorId="0" ref="K425">
      <text>
        <t xml:space="preserve">2013952638705 / 266 / Dec 17
	-Zarah Caparro</t>
      </text>
    </comment>
    <comment authorId="0" ref="K448">
      <text>
        <t xml:space="preserve">5013942333775 / 348 / Dec 17
	-Zarah Caparro</t>
      </text>
    </comment>
    <comment authorId="0" ref="K445">
      <text>
        <t xml:space="preserve">9013942276521 / 370 / Dec 17
	-Zarah Caparro</t>
      </text>
    </comment>
    <comment authorId="0" ref="K429">
      <text>
        <t xml:space="preserve">5013941257374 / 401 / Dec 17
	-Zarah Caparro</t>
      </text>
    </comment>
    <comment authorId="0" ref="K413">
      <text>
        <t xml:space="preserve">8013935266805 / 377 / Dec 17
	-Zarah Caparro</t>
      </text>
    </comment>
    <comment authorId="0" ref="K438">
      <text>
        <t xml:space="preserve">1013935127395 / 620 / Dec 17
	-Zarah Caparro</t>
      </text>
    </comment>
    <comment authorId="0" ref="K417">
      <text>
        <t xml:space="preserve">7013935120363 / 332 / Dec 17
	-Zarah Caparro</t>
      </text>
    </comment>
    <comment authorId="0" ref="K424">
      <text>
        <t xml:space="preserve">3013935052371 / 741 / Dec 17
	-Zarah Caparro</t>
      </text>
    </comment>
    <comment authorId="0" ref="K416">
      <text>
        <t xml:space="preserve">2013934772465 / 522 / Dec 17
	-Zarah Caparro</t>
      </text>
    </comment>
    <comment authorId="0" ref="K441">
      <text>
        <t xml:space="preserve">9013931350518 / 643 / Dec 16
	-Zarah Caparro</t>
      </text>
    </comment>
    <comment authorId="0" ref="K423">
      <text>
        <t xml:space="preserve">1013930881047 / 768 / Dec 16
	-Zarah Caparro</t>
      </text>
    </comment>
    <comment authorId="0" ref="K447">
      <text>
        <t xml:space="preserve">4013930729425 / 103 / Dec 16
	-Zarah Caparro</t>
      </text>
    </comment>
    <comment authorId="0" ref="K376">
      <text>
        <t xml:space="preserve">2013912774869 / 511 / Dec 16
	-Zarah Caparro</t>
      </text>
    </comment>
    <comment authorId="0" ref="K382">
      <text>
        <t xml:space="preserve">3013858730876 / 481 / Dec 13
	-Zarah Caparro</t>
      </text>
    </comment>
    <comment authorId="0" ref="K404">
      <text>
        <t xml:space="preserve">1013853850897 / 620 / Dec 13
	-Zarah Caparro</t>
      </text>
    </comment>
    <comment authorId="0" ref="K403">
      <text>
        <t xml:space="preserve">3013843204239 / 399 / Dec 13
	-Zarah Caparro</t>
      </text>
    </comment>
    <comment authorId="0" ref="K386">
      <text>
        <t xml:space="preserve">6013843168451 / 233 / Dec 13
	-Zarah Caparro</t>
      </text>
    </comment>
    <comment authorId="0" ref="K397">
      <text>
        <t xml:space="preserve">5013831640650 / 241 / Dec 12
	-Zarah Caparro</t>
      </text>
    </comment>
    <comment authorId="0" ref="K402">
      <text>
        <t xml:space="preserve">3013824515410 / 459 / Dec 12
	-Zarah Caparro</t>
      </text>
    </comment>
    <comment authorId="0" ref="K389">
      <text>
        <t xml:space="preserve">5013818020743 / 323 / Dec 11
	-Zarah Caparro</t>
      </text>
    </comment>
    <comment authorId="0" ref="K388">
      <text>
        <t xml:space="preserve">'0013816865001 / 158 / Dec 11
	-Zarah Caparro</t>
      </text>
    </comment>
    <comment authorId="0" ref="K375">
      <text>
        <t xml:space="preserve">'0013815617896 / 300 / Dec 11
	-Zarah Caparro</t>
      </text>
    </comment>
    <comment authorId="0" ref="K400">
      <text>
        <t xml:space="preserve">6013806350800 / 452 / Dec 11
	-Zarah Caparro</t>
      </text>
    </comment>
    <comment authorId="0" ref="K396">
      <text>
        <t xml:space="preserve">9013806019984 / 473 / Dec 11
	-Zarah Caparro</t>
      </text>
    </comment>
    <comment authorId="0" ref="K395">
      <text>
        <t xml:space="preserve">1013805941426 / 614 / Dec 11
	-Zarah Caparro</t>
      </text>
    </comment>
    <comment authorId="0" ref="K372">
      <text>
        <t xml:space="preserve">4013801945802 / 379 / Dec 11
	-Zarah Caparro</t>
      </text>
    </comment>
    <comment authorId="0" ref="K398">
      <text>
        <t xml:space="preserve">1013801895555 / 121 / Dec 11
	-Zarah Caparro</t>
      </text>
    </comment>
    <comment authorId="0" ref="K406">
      <text>
        <t xml:space="preserve">5013797058975 / 52 / Dec 10
	-Zarah Caparro</t>
      </text>
    </comment>
    <comment authorId="0" ref="K392">
      <text>
        <t xml:space="preserve">7013795402607 / 177 / Dec 10
	-Zarah Caparro</t>
      </text>
    </comment>
    <comment authorId="0" ref="K399">
      <text>
        <t xml:space="preserve">5013794586867 / 408 / Dec 10
	-Zarah Caparro</t>
      </text>
    </comment>
    <comment authorId="0" ref="K390">
      <text>
        <t xml:space="preserve">'0013793952529 / 484 / Dec 10
	-Zarah Caparro</t>
      </text>
    </comment>
    <comment authorId="0" ref="K385">
      <text>
        <t xml:space="preserve">3013787640114 / 226 / Dec 10
	-Zarah Caparro</t>
      </text>
    </comment>
    <comment authorId="0" ref="K383">
      <text>
        <t xml:space="preserve">1013787530515 / 353 / Dec 10
	-Zarah Caparro</t>
      </text>
    </comment>
    <comment authorId="0" ref="K379">
      <text>
        <t xml:space="preserve">7013787508243 / 83 / Dec 10
	-Zarah Caparro</t>
      </text>
    </comment>
    <comment authorId="0" ref="K373">
      <text>
        <t xml:space="preserve">80133787262527 / 259 / dec 10
	-Zarah Caparro</t>
      </text>
    </comment>
    <comment authorId="0" ref="K407">
      <text>
        <t xml:space="preserve">4013787107373 / 66 / Dec 10
	-Zarah Caparro</t>
      </text>
    </comment>
    <comment authorId="0" ref="K405">
      <text>
        <t xml:space="preserve">9013787016715 / 450 / Dec 10
	-Zarah Caparro</t>
      </text>
    </comment>
    <comment authorId="0" ref="K384">
      <text>
        <t xml:space="preserve">3013786912929 / 660 / Dec 10
	-Zarah Caparro</t>
      </text>
    </comment>
    <comment authorId="0" ref="K401">
      <text>
        <t xml:space="preserve">9013786874173 / 456 / Dec 10
	-Zarah Caparro</t>
      </text>
    </comment>
    <comment authorId="0" ref="K387">
      <text>
        <t xml:space="preserve">2013786850216 / 433 / Dec 10
	-Zarah Caparro</t>
      </text>
    </comment>
    <comment authorId="0" ref="K377">
      <text>
        <t xml:space="preserve">7013783763891 / 221 / Dec 10
	-Zarah Caparro</t>
      </text>
    </comment>
    <comment authorId="0" ref="K360">
      <text>
        <t xml:space="preserve">5013780068155 / 438 / Dec 10
	-Zarah Caparro</t>
      </text>
    </comment>
    <comment authorId="0" ref="K343">
      <text>
        <t xml:space="preserve">3013725892460 / 379 / Dec 7
	-Zarah Caparro</t>
      </text>
    </comment>
    <comment authorId="0" ref="K361">
      <text>
        <t xml:space="preserve">6013720273232 / 234 / Dec 7
	-Zarah Caparro</t>
      </text>
    </comment>
    <comment authorId="0" ref="K337">
      <text>
        <t xml:space="preserve">2013708663782 / 314 / 3782
	-Zarah Caparro</t>
      </text>
    </comment>
    <comment authorId="0" ref="K364">
      <text>
        <t xml:space="preserve">3013697139633 / 210 / Dec 6
	-Zarah Caparro</t>
      </text>
    </comment>
    <comment authorId="0" ref="K358">
      <text>
        <t xml:space="preserve">5013672939987 / 205 / Dec 5
	-Zarah Caparro</t>
      </text>
    </comment>
    <comment authorId="0" ref="K351">
      <text>
        <t xml:space="preserve">0013667210447 / 334 / Dec 4
	-Zarah Caparro</t>
      </text>
    </comment>
    <comment authorId="0" ref="K333">
      <text>
        <t xml:space="preserve">4013665297750 / 466 / Dec 4
	-Zarah Caparro</t>
      </text>
    </comment>
    <comment authorId="0" ref="K349">
      <text>
        <t xml:space="preserve">0013665186194/ 313 / Dec 4
	-Zarah Caparro</t>
      </text>
    </comment>
    <comment authorId="0" ref="K347">
      <text>
        <t xml:space="preserve">6013659942365 / 72 / Dec 4
	-Zarah Caparro</t>
      </text>
    </comment>
    <comment authorId="0" ref="K338">
      <text>
        <t xml:space="preserve">7013659875922 / 215 / Dec 4
	-Zarah Caparro</t>
      </text>
    </comment>
    <comment authorId="0" ref="K336">
      <text>
        <t xml:space="preserve">'0013648830418 / 310 / Dec 3
	-Zarah Caparro</t>
      </text>
    </comment>
    <comment authorId="0" ref="K356">
      <text>
        <t xml:space="preserve">1013647010721 / 571 / Dec 3
	-Zarah Caparro</t>
      </text>
    </comment>
    <comment authorId="0" ref="K350">
      <text>
        <t xml:space="preserve">5013640492874 / 317 / Dec 3
	-Zarah Caparro</t>
      </text>
    </comment>
    <comment authorId="0" ref="K355">
      <text>
        <t xml:space="preserve">9013638424797 / 83 / Dec 3
	-Zarah Caparro</t>
      </text>
    </comment>
    <comment authorId="0" ref="K334">
      <text>
        <t xml:space="preserve">8013637348852 / 336 / Dec 3
	-Zarah Caparro</t>
      </text>
    </comment>
    <comment authorId="0" ref="K346">
      <text>
        <t xml:space="preserve">3013635761568 / 80 / Dec 3
	-Zarah Caparro</t>
      </text>
    </comment>
    <comment authorId="0" ref="K363">
      <text>
        <t xml:space="preserve">3013634765917 / 273 / Dec 3
	-Zarah Caparro</t>
      </text>
    </comment>
    <comment authorId="0" ref="K365">
      <text>
        <t xml:space="preserve">2013632841541 / 265 / Dec 3
	-Zarah Caparro</t>
      </text>
    </comment>
    <comment authorId="0" ref="K357">
      <text>
        <t xml:space="preserve">9013627406420 / 483 / Dec 2
	-Zarah Caparro</t>
      </text>
    </comment>
    <comment authorId="0" ref="K366">
      <text>
        <t xml:space="preserve">9013626113323 / 283 / Dec 2
	-Zarah Caparro</t>
      </text>
    </comment>
    <comment authorId="0" ref="K353">
      <text>
        <t xml:space="preserve">4013618792776 / 130 / Dec 2
	-Zarah Caparro</t>
      </text>
    </comment>
    <comment authorId="0" ref="K344">
      <text>
        <t xml:space="preserve">1013618429402 / 214 / Dec 2
	-Zarah Caparro</t>
      </text>
    </comment>
    <comment authorId="0" ref="K348">
      <text>
        <t xml:space="preserve">2013618304191 / 338 / Dec 2
	-Zarah Caparro</t>
      </text>
    </comment>
    <comment authorId="0" ref="K345">
      <text>
        <t xml:space="preserve">3013618021664 / 645 / Dec 2
	-Zarah Caparro</t>
      </text>
    </comment>
    <comment authorId="0" ref="K362">
      <text>
        <t xml:space="preserve">9013617946609 / 583 / Dec 2
	-Zarah Caparro</t>
      </text>
    </comment>
    <comment authorId="0" ref="K359">
      <text>
        <t xml:space="preserve">1013617941579 / 470 / Dec 2
	-Zarah Caparro</t>
      </text>
    </comment>
    <comment authorId="0" ref="K322">
      <text>
        <t xml:space="preserve">6013613656782 / 356 / Dec 2
	-Zarah Caparro</t>
      </text>
    </comment>
    <comment authorId="0" ref="K312">
      <text>
        <t xml:space="preserve">4013562507490 / 109 / Nov 30
	-Zarah Caparro</t>
      </text>
    </comment>
    <comment authorId="0" ref="K302">
      <text>
        <t xml:space="preserve">3013555177972 / 290 / Nov 29
	-Zarah Caparro</t>
      </text>
    </comment>
    <comment authorId="0" ref="K300">
      <text>
        <t xml:space="preserve">3013545197583 / 46 / Nov 29
	-Zarah Caparro</t>
      </text>
    </comment>
    <comment authorId="0" ref="K296">
      <text>
        <t xml:space="preserve">201354548317 / 226 / Nov 29
	-Zarah Caparro</t>
      </text>
    </comment>
    <comment authorId="0" ref="K325">
      <text>
        <t xml:space="preserve">3013539927116 / 107 / Nov 28
	-Zarah Caparro</t>
      </text>
    </comment>
    <comment authorId="0" ref="K308">
      <text>
        <t xml:space="preserve">'0013533914821 / 256 / Nov 28
	-Zarah Caparro</t>
      </text>
    </comment>
    <comment authorId="0" ref="K306">
      <text>
        <t xml:space="preserve">6013521726125 / 249 / Nov 28
	-Zarah Caparro</t>
      </text>
    </comment>
    <comment authorId="0" ref="K291">
      <text>
        <t xml:space="preserve">4013513099315 / 551 / Nov 27
	-Zarah Caparro</t>
      </text>
    </comment>
    <comment authorId="0" ref="K294">
      <text>
        <t xml:space="preserve">0013509851004 / 185 / Nov 27
	-Zarah Caparro</t>
      </text>
    </comment>
    <comment authorId="0" ref="K324">
      <text>
        <t xml:space="preserve">3013506987891 / 263 / Nov 27
	-Zarah Caparro</t>
      </text>
    </comment>
    <comment authorId="0" ref="K326">
      <text>
        <t xml:space="preserve">2013502922572 / 370 / Nov 27
	-Zarah Caparro</t>
      </text>
    </comment>
    <comment authorId="0" ref="K315">
      <text>
        <t xml:space="preserve">1013500926445 / 568 / Nov 27
	-Zarah Caparro</t>
      </text>
    </comment>
    <comment authorId="0" ref="K310">
      <text>
        <t xml:space="preserve">0013500872395 / 328 / Nov 27
	-Zarah Caparro</t>
      </text>
    </comment>
    <comment authorId="0" ref="K317">
      <text>
        <t xml:space="preserve">5013499870968 / 138 / Nov 27
	-Zarah Caparro</t>
      </text>
    </comment>
    <comment authorId="0" ref="K316">
      <text>
        <t xml:space="preserve">9013495358147 / 457 / Nov 26
	-Zarah Caparro</t>
      </text>
    </comment>
    <comment authorId="0" ref="K269">
      <text>
        <t xml:space="preserve">1013483662413 / 414 / Nov 26
	-Zarah Caparro</t>
      </text>
    </comment>
    <comment authorId="0" ref="K305">
      <text>
        <t xml:space="preserve">3013482803132 / 132 / Nov 26
	-Zarah Caparro</t>
      </text>
    </comment>
    <comment authorId="0" ref="K318">
      <text>
        <t xml:space="preserve">1013481322768 / 509 / Nov 26
	-Zarah Caparro</t>
      </text>
    </comment>
    <comment authorId="0" ref="K319">
      <text>
        <t xml:space="preserve">5013475468825 / 134 / Nov 25
	-Zarah Caparro</t>
      </text>
    </comment>
    <comment authorId="0" ref="K323">
      <text>
        <t xml:space="preserve">9013474293627 / 490 / Nov 25
	-Zarah Caparro</t>
      </text>
    </comment>
    <comment authorId="0" ref="K307">
      <text>
        <t xml:space="preserve">2013473688236 / 540 /. Nov 25
	-Zarah Caparro</t>
      </text>
    </comment>
    <comment authorId="0" ref="K297">
      <text>
        <t xml:space="preserve">7013471857927 / 286 / Nov 25
	-Zarah Caparro</t>
      </text>
    </comment>
    <comment authorId="0" ref="K314">
      <text>
        <t xml:space="preserve">9013469843716 / 137 / Nov 25
	-Zarah Caparro</t>
      </text>
    </comment>
    <comment authorId="0" ref="K304">
      <text>
        <t xml:space="preserve">3013469669131 / 670 / Nov 25
	-Zarah Caparro</t>
      </text>
    </comment>
    <comment authorId="0" ref="K309">
      <text>
        <t xml:space="preserve">5013469636562 / 305 / Nov 25
	-Zarah Caparro</t>
      </text>
    </comment>
    <comment authorId="0" ref="K303">
      <text>
        <t xml:space="preserve">1013469630446 / 341 / Nov 25
	-Zarah Caparro</t>
      </text>
    </comment>
    <comment authorId="0" ref="K292">
      <text>
        <t xml:space="preserve">8013469238314 /297 / Nov 25
	-Zarah Caparro</t>
      </text>
    </comment>
    <comment authorId="0" ref="K256">
      <text>
        <t xml:space="preserve">8013450075385 / 219 / Nov 24
	-Zarah Caparro</t>
      </text>
    </comment>
    <comment authorId="0" ref="K283">
      <text>
        <t xml:space="preserve">3013441920946 / 378 / Nov 24
	-Zarah Caparro</t>
      </text>
    </comment>
    <comment authorId="0" ref="K275">
      <text>
        <t xml:space="preserve">5013420780536 / 249 / Nov 23
	-Zarah Caparro</t>
      </text>
    </comment>
    <comment authorId="0" ref="K280">
      <text>
        <t xml:space="preserve">6013402031736 / 135 / Nov 22
	-Zarah Caparro</t>
      </text>
    </comment>
    <comment authorId="0" ref="K260">
      <text>
        <t xml:space="preserve">3013380257971 / 318 / Nov 21
	-Zarah Caparro</t>
      </text>
    </comment>
    <comment authorId="0" ref="L266">
      <text>
        <t xml:space="preserve">paid by kim sa dc
	-Marl John Agmata</t>
      </text>
    </comment>
    <comment authorId="0" ref="L282">
      <text>
        <t xml:space="preserve">to be paid by nikki
	-Marl John Agmata</t>
      </text>
    </comment>
    <comment authorId="0" ref="L265">
      <text>
        <t xml:space="preserve">delivery charge less
	-Marl John Agmata</t>
      </text>
    </comment>
    <comment authorId="0" ref="K266">
      <text>
        <t xml:space="preserve">'0013377822176 / 333 / Nov 20
	-Zarah Caparro</t>
      </text>
    </comment>
    <comment authorId="0" ref="K249">
      <text>
        <t xml:space="preserve">4013374639439 / 415 / Nov 20
	-Zarah Caparro</t>
      </text>
    </comment>
    <comment authorId="0" ref="K268">
      <text>
        <t xml:space="preserve">8013371372952 / 361 / Nov 20
	-Zarah Caparro</t>
      </text>
    </comment>
    <comment authorId="0" ref="K255">
      <text>
        <t xml:space="preserve">7013369671907 / 276 / Nov 20
	-Zarah Caparro</t>
      </text>
    </comment>
    <comment authorId="0" ref="K274">
      <text>
        <t xml:space="preserve">9013365184982 / 543 / Nov 20
	-Zarah Caparro</t>
      </text>
    </comment>
    <comment authorId="0" ref="K282">
      <text>
        <t xml:space="preserve">3013362216713 / 209 / Nov 20
	-Zarah Caparro</t>
      </text>
    </comment>
    <comment authorId="0" ref="K252">
      <text>
        <t xml:space="preserve">0013361743543 / 269 / Nov 20
	-Zarah Caparro</t>
      </text>
    </comment>
    <comment authorId="0" ref="K264">
      <text>
        <t xml:space="preserve">6013352239100 / 268 / Nov 19
	-Zarah Caparro</t>
      </text>
    </comment>
    <comment authorId="0" ref="K273">
      <text>
        <t xml:space="preserve">1013349151479 / 617 / Nov 19
	-Zarah Caparro</t>
      </text>
    </comment>
    <comment authorId="0" ref="K258">
      <text>
        <t xml:space="preserve">3013343610040 / 69 / Nov 19
	-Zarah Caparro</t>
      </text>
    </comment>
    <comment authorId="0" ref="K263">
      <text>
        <t xml:space="preserve">3013338942976 / 133 / Nov 18
	-Zarah Caparro</t>
      </text>
    </comment>
    <comment authorId="0" ref="K265">
      <text>
        <t xml:space="preserve">2013328827756 / 466 / Nov 18
	-Zarah Caparro</t>
      </text>
    </comment>
    <comment authorId="0" ref="K262">
      <text>
        <t xml:space="preserve">3013328503675 / 678 / Nov 18
	-Zarah Caparro</t>
      </text>
    </comment>
    <comment authorId="0" ref="K284">
      <text>
        <t xml:space="preserve">2013328371441 / 246 / Nov 18
	-Zarah Caparro</t>
      </text>
    </comment>
    <comment authorId="0" ref="K257">
      <text>
        <t xml:space="preserve">7013328309567 / 122 / Nov 18
	-Zarah Caparro</t>
      </text>
    </comment>
    <comment authorId="0" ref="K276">
      <text>
        <t xml:space="preserve">103327949451 / 500 / Nov 18
	-Zarah Caparro</t>
      </text>
    </comment>
    <comment authorId="0" ref="K267">
      <text>
        <t xml:space="preserve">5013327384677 / 429 / Nov 18
	-Zarah Caparro</t>
      </text>
    </comment>
    <comment authorId="0" ref="K250">
      <text>
        <t xml:space="preserve">5013327163406 / 173 / Nov 18
	-Zarah Caparro</t>
      </text>
    </comment>
    <comment authorId="0" ref="K261">
      <text>
        <t xml:space="preserve">1013326269005 / 322 / Nov 18
	-Zarah Caparro</t>
      </text>
    </comment>
    <comment authorId="0" ref="K272">
      <text>
        <t xml:space="preserve">6013326120545 / 88 / Nov 18
	-Zarah Caparro</t>
      </text>
    </comment>
    <comment authorId="0" ref="K281">
      <text>
        <t xml:space="preserve">9013325593410 / 541 / Nov 18
	-Zarah Caparro</t>
      </text>
    </comment>
    <comment authorId="0" ref="K254">
      <text>
        <t xml:space="preserve">2013324951514  / 491 / Nov 18
	-Zarah Caparro</t>
      </text>
    </comment>
    <comment authorId="0" ref="K226">
      <text>
        <t xml:space="preserve">4013285793667 / 180 / Nov 16
	-Zarah Caparro</t>
      </text>
    </comment>
    <comment authorId="0" ref="K225">
      <text>
        <t xml:space="preserve">1013261874556 / 135 / Nov 15
	-Zarah Caparro</t>
      </text>
    </comment>
    <comment authorId="0" ref="K239">
      <text>
        <t xml:space="preserve">3013256524021 / 276 / Nov 15
	-Zarah Caparro</t>
      </text>
    </comment>
    <comment authorId="0" ref="K236">
      <text>
        <t xml:space="preserve">6013251545347 / 215 / Nov 14
	-Zarah Caparro</t>
      </text>
    </comment>
    <comment authorId="0" ref="K222">
      <text>
        <t xml:space="preserve">0013237540814 / 264 / Nov 14
	-Zarah Caparro</t>
      </text>
    </comment>
    <comment authorId="0" ref="K208">
      <text>
        <t xml:space="preserve">0013231067447 / 269 / Nov 13
	-Zarah Caparro</t>
      </text>
    </comment>
    <comment authorId="0" ref="K227">
      <text>
        <t xml:space="preserve">3013224809003 / 41 / Nov 13
	-Zarah Caparro</t>
      </text>
    </comment>
    <comment authorId="0" ref="K230">
      <text>
        <t xml:space="preserve">9013221352718 / 313 / Nov 13
	-Zarah Caparro</t>
      </text>
    </comment>
    <comment authorId="0" ref="K216">
      <text>
        <t xml:space="preserve">3013221088886 / 324 / Nov 13
	-Zarah Caparro</t>
      </text>
    </comment>
    <comment authorId="0" ref="K209">
      <text>
        <t xml:space="preserve">2013220312236 / 357 / Nov 13
	-Zarah Caparro</t>
      </text>
    </comment>
    <comment authorId="0" ref="K212">
      <text>
        <t xml:space="preserve">8013215965392 / 47 / Nov 13
	-Zarah Caparro</t>
      </text>
    </comment>
    <comment authorId="0" ref="K224">
      <text>
        <t xml:space="preserve">0013215572283 / 310 / Nov 13
	-Zarah Caparro</t>
      </text>
    </comment>
    <comment authorId="0" ref="K220">
      <text>
        <t xml:space="preserve">6013210377368 / 209/ Nov 12
	-Zarah Caparro</t>
      </text>
    </comment>
    <comment authorId="0" ref="K205">
      <text>
        <t xml:space="preserve">4013207833042 / 378 / Nov 12
	-Zarah Caparro</t>
      </text>
    </comment>
    <comment authorId="0" ref="K223">
      <text>
        <t xml:space="preserve">5013198855816 / 324 / Nov 12
	-Zarah Caparro</t>
      </text>
    </comment>
    <comment authorId="0" ref="K211">
      <text>
        <t xml:space="preserve">7013198954962 / 147 / Nov 12
	-Zarah Caparro</t>
      </text>
    </comment>
    <comment authorId="0" ref="K238">
      <text>
        <t xml:space="preserve">3013197356911 / 385 / Nov 12
	-Zarah Caparro</t>
      </text>
    </comment>
    <comment authorId="0" ref="K210">
      <text>
        <t xml:space="preserve">2013196122670 / 378 / Nov 12
	-Zarah Caparro</t>
      </text>
    </comment>
    <comment authorId="0" ref="K231">
      <text>
        <t xml:space="preserve">5013196998647 / 110 / Nov 12
	-Zarah Caparro</t>
      </text>
    </comment>
    <comment authorId="0" ref="K214">
      <text>
        <t xml:space="preserve">3013195868941 / 157 / Nov 12
	-Zarah Caparro</t>
      </text>
    </comment>
    <comment authorId="0" ref="K221">
      <text>
        <t xml:space="preserve">2013190857820 / 469 / Nov 11
	-Zarah Caparro</t>
      </text>
    </comment>
    <comment authorId="0" ref="K233">
      <text>
        <t xml:space="preserve">5013184171368 / 329 / Nov 11
	-Zarah Caparro</t>
      </text>
    </comment>
    <comment authorId="0" ref="K217">
      <text>
        <t xml:space="preserve">1013184158311 / 664 / Nov 11
	-Zarah Caparro</t>
      </text>
    </comment>
    <comment authorId="0" ref="K219">
      <text>
        <t xml:space="preserve">3013183974096 / 161 / Nov 11
	-Zarah Caparro</t>
      </text>
    </comment>
    <comment authorId="0" ref="K229">
      <text>
        <t xml:space="preserve">1013182344399 / 580 / Nov 11
	-Zarah Caparro</t>
      </text>
    </comment>
    <comment authorId="0" ref="K218">
      <text>
        <t xml:space="preserve">3013182173644 / 621 / Nov 11
	-Zarah Caparro</t>
      </text>
    </comment>
    <comment authorId="0" ref="K228">
      <text>
        <t xml:space="preserve">8013181345124 / 94 / Nov 11
	-Zarah Caparro</t>
      </text>
    </comment>
    <comment authorId="0" ref="K237">
      <text>
        <t xml:space="preserve">9013181092081 / 379 / Nov 11
	-Zarah Caparro</t>
      </text>
    </comment>
    <comment authorId="0" ref="K232">
      <text>
        <t xml:space="preserve">1013180841223 / 360/Nov 11
	-Zarah Caparro</t>
      </text>
    </comment>
    <comment authorId="0" ref="K206">
      <text>
        <t xml:space="preserve">8013180684512 / 338 / Nov 11
	-Zarah Caparro</t>
      </text>
    </comment>
    <comment authorId="0" ref="K187">
      <text>
        <t xml:space="preserve">5013096559183 / 157 / Nov 7
	-Zarah Caparro</t>
      </text>
    </comment>
    <comment authorId="0" ref="K182">
      <text>
        <t xml:space="preserve">4013096115565 / 315 / Nov 7
	-Zarah Caparro</t>
      </text>
    </comment>
    <comment authorId="0" ref="K178">
      <text>
        <t xml:space="preserve">0013088816877 / 190 / Nov 6
	-Zarah Caparro</t>
      </text>
    </comment>
    <comment authorId="0" ref="K180">
      <text>
        <t xml:space="preserve">0013088410344 / 267 / Nov 6
	-Zarah Caparro</t>
      </text>
    </comment>
    <comment authorId="0" ref="K163">
      <text>
        <t xml:space="preserve">0013084756149 / 80 / Nov 6
	-Zarah Caparro</t>
      </text>
    </comment>
    <comment authorId="0" ref="K192">
      <text>
        <t xml:space="preserve">6013084190999 / 365 / Nov 6
	-Zarah Caparro</t>
      </text>
    </comment>
    <comment authorId="0" ref="K176">
      <text>
        <t xml:space="preserve">6013081306635 / 347 / Nov 6
	-Zarah Caparro</t>
      </text>
    </comment>
    <comment authorId="0" ref="K185">
      <text>
        <t xml:space="preserve">1013070231401 / 611 / Nov 5
	-Zarah Caparro</t>
      </text>
    </comment>
    <comment authorId="0" ref="K166">
      <text>
        <t xml:space="preserve">2013069857060/ 534 / Nov 5
	-Zarah Caparro</t>
      </text>
    </comment>
    <comment authorId="0" ref="K161">
      <text>
        <t xml:space="preserve">4013069067266 / 412 / Nov 5
	-Zarah Caparro</t>
      </text>
    </comment>
    <comment authorId="0" ref="K164">
      <text>
        <t xml:space="preserve">0013098168739 / 323 / Nov 7
	-Zarah Caparro</t>
      </text>
    </comment>
    <comment authorId="0" ref="K169">
      <text>
        <t xml:space="preserve">7013099125523 / 162 / Nov 7
	-Zarah Caparro</t>
      </text>
    </comment>
    <comment authorId="0" ref="K189">
      <text>
        <t xml:space="preserve">5013099885173 / 468 / Nov 7
	-Zarah Caparro</t>
      </text>
    </comment>
    <comment authorId="0" ref="K181">
      <text>
        <t xml:space="preserve">1013112153241 / 44 / Nov 7
	-Zarah Caparro</t>
      </text>
    </comment>
    <comment authorId="0" ref="K195">
      <text>
        <t xml:space="preserve">3013119070618 / 372 / Nov 8
	-Zarah Caparro</t>
      </text>
    </comment>
    <comment authorId="0" ref="K168">
      <text>
        <t xml:space="preserve">8013130151801 / 240 / Nov 8
	-Zarah Caparro</t>
      </text>
    </comment>
    <comment authorId="0" ref="K167">
      <text>
        <t xml:space="preserve">7013143029238 / 190 / Nov 9
	-Zarah Caparro</t>
      </text>
    </comment>
    <comment authorId="0" ref="K162">
      <text>
        <t xml:space="preserve">9013063108907 / 207 / Nov 5
	-Zarah Caparro</t>
      </text>
    </comment>
    <comment authorId="0" ref="K184">
      <text>
        <t xml:space="preserve">8013060594525 / 135 / Nov 5
	-Zarah Caparro</t>
      </text>
    </comment>
    <comment authorId="0" ref="K170">
      <text>
        <t xml:space="preserve">3013056600125 / 380 / Nov 5
	-Zarah Caparro</t>
      </text>
    </comment>
    <comment authorId="0" ref="K177">
      <text>
        <t xml:space="preserve">2013052836709 / 265 / Nov 4
	-Zarah Caparro</t>
      </text>
    </comment>
    <comment authorId="0" ref="K174">
      <text>
        <t xml:space="preserve">3013052693957 /720 / Nov 4
	-Zarah Caparro</t>
      </text>
    </comment>
    <comment authorId="0" ref="K186">
      <text>
        <t xml:space="preserve">9013052634700 / 522 / Nov 4
	-Zarah Caparro</t>
      </text>
    </comment>
    <comment authorId="0" ref="K172">
      <text>
        <t xml:space="preserve">5013052634376 / 357 / Nov 4
	-Zarah Caparro</t>
      </text>
    </comment>
    <comment authorId="0" ref="K188">
      <text>
        <t xml:space="preserve">1013049188906 / 262 / Nov 4
	-Zarah Caparro</t>
      </text>
    </comment>
    <comment authorId="0" ref="K175">
      <text>
        <t xml:space="preserve">3013047953892 / 204 / Nov 4
	-Zarah Caparro</t>
      </text>
    </comment>
    <comment authorId="0" ref="K141">
      <text>
        <t xml:space="preserve">1013043037725 / 303 / Nov 4
	-Zarah Caparro</t>
      </text>
    </comment>
    <comment authorId="0" ref="K193">
      <text>
        <t xml:space="preserve">9013046762991 / Nov 4 / 506
	-Zarah Caparro</t>
      </text>
    </comment>
    <comment authorId="0" ref="K152">
      <text>
        <t xml:space="preserve">kasama po ang yung 54 pesos na remit nung october 28 to nov 3 po
	-Franchoise A.
Noted
	-Zarah Caparro
6013084190999 / 365 / Nov 6
	-Zarah Caparro</t>
      </text>
    </comment>
    <comment authorId="0" ref="K173">
      <text>
        <t xml:space="preserve">1013043653519 / 605 / Nov 4
	-Zarah Caparro</t>
      </text>
    </comment>
    <comment authorId="0" ref="K194">
      <text>
        <t xml:space="preserve">3013043583495 / 279 / Nov 4
	-Zarah Caparro</t>
      </text>
    </comment>
    <comment authorId="0" ref="K179">
      <text>
        <t xml:space="preserve">5013043172397 / 309 / Nov 4
	-Zarah Caparro</t>
      </text>
    </comment>
    <comment authorId="0" ref="K155">
      <text>
        <t xml:space="preserve">3012999395470 / 110 / Nov 1
	-Zarah Caparro</t>
      </text>
    </comment>
    <comment authorId="0" ref="K149">
      <text>
        <t xml:space="preserve">5012991506973 / 307 / Nov 1
	-Zarah Caparro</t>
      </text>
    </comment>
    <comment authorId="0" ref="K129">
      <text>
        <t xml:space="preserve">7012985641156 / 385 / Nov 1
	-Zarah Caparro</t>
      </text>
    </comment>
    <comment authorId="0" ref="P139">
      <text>
        <t xml:space="preserve">5012980955562 / 24 / Nov 1
	-Zarah Caparro</t>
      </text>
    </comment>
    <comment authorId="0" ref="N139">
      <text>
        <t xml:space="preserve">5012980751716 / 200 / Nov 1
	-Zarah Caparro</t>
      </text>
    </comment>
    <comment authorId="0" ref="K142">
      <text>
        <t xml:space="preserve">4012972669139 / 289 / Oct 31
	-Zarah Caparro</t>
      </text>
    </comment>
    <comment authorId="0" ref="K154">
      <text>
        <t xml:space="preserve">3012972640636 / 265 / Oct 31
	-Zarah Caparro</t>
      </text>
    </comment>
    <comment authorId="0" ref="K140">
      <text>
        <t xml:space="preserve">0012971539720 / 272 / Oct 31
	-Zarah Caparro</t>
      </text>
    </comment>
    <comment authorId="0" ref="K124">
      <text>
        <t xml:space="preserve">0012965145361 / 209 / Oct 31
	-Zarah Caparro</t>
      </text>
    </comment>
    <comment authorId="0" ref="K123">
      <text>
        <t xml:space="preserve">8012964821295 / 255 / Oct 31
	-Zarah Caparro</t>
      </text>
    </comment>
    <comment authorId="0" ref="K132">
      <text>
        <t xml:space="preserve">3012963573951 / 260 / Oct 31
	-Zarah Caparro</t>
      </text>
    </comment>
    <comment authorId="0" ref="L139">
      <text>
        <t xml:space="preserve">5012963186824 / 120 / Oct 31
	-Zarah Caparro</t>
      </text>
    </comment>
    <comment authorId="0" ref="K139">
      <text>
        <t xml:space="preserve">5012963186824 / 120 / Oct 31
	-Zarah Caparro</t>
      </text>
    </comment>
    <comment authorId="0" ref="K147">
      <text>
        <t xml:space="preserve">5012962010343 / 475 / Oct 31
	-Zarah Caparro</t>
      </text>
    </comment>
    <comment authorId="0" ref="K138">
      <text>
        <t xml:space="preserve">0012960230872 / 88 / Oct 30
	-Zarah Caparro</t>
      </text>
    </comment>
    <comment authorId="0" ref="K136">
      <text>
        <t xml:space="preserve">6012959133006 / 284 / Oct 30
	-Zarah Caparro</t>
      </text>
    </comment>
    <comment authorId="0" ref="K146">
      <text>
        <t xml:space="preserve">9012956986868 / 179 / Oct 30
	-Zarah Caparro</t>
      </text>
    </comment>
    <comment authorId="0" ref="K121">
      <text>
        <t xml:space="preserve">4012951326903 / 404 / Oct 30
	-Zarah Caparro</t>
      </text>
    </comment>
    <comment authorId="0" ref="K126">
      <text>
        <t xml:space="preserve">2012950017329 / 410 / Oct 30
	-Zarah Caparro</t>
      </text>
    </comment>
    <comment authorId="0" ref="K122">
      <text>
        <t xml:space="preserve">8012937633120 / 423 / Oct 29
	-Zarah Caparro</t>
      </text>
    </comment>
    <comment authorId="0" ref="K135">
      <text>
        <t xml:space="preserve">3012933578563 / 148 / Oct 29
	-Zarah Caparro</t>
      </text>
    </comment>
    <comment authorId="0" ref="K127">
      <text>
        <t xml:space="preserve">7012933107018 / 285 / Oct 29
	-Zarah Caparro</t>
      </text>
    </comment>
    <comment authorId="0" ref="K144">
      <text>
        <t xml:space="preserve">9012931581625 / 142 / Oct 29
	-Zarah Caparro</t>
      </text>
    </comment>
    <comment authorId="0" ref="K133">
      <text>
        <t xml:space="preserve">1012930820440 / 628 / Oct 29
	-Zarah Caparro</t>
      </text>
    </comment>
    <comment authorId="0" ref="K115">
      <text>
        <t xml:space="preserve">3012904278812 / 218 / Oct 27
	-Zarah Caparro</t>
      </text>
    </comment>
    <comment authorId="0" ref="K148">
      <text>
        <t xml:space="preserve">1012920749368  / 157 / Oct 28
	-Zarah Caparro</t>
      </text>
    </comment>
    <comment authorId="0" ref="K137">
      <text>
        <t xml:space="preserve">2012919829006 / 625 / Oct 28
	-Zarah Caparro</t>
      </text>
    </comment>
    <comment authorId="0" ref="K130">
      <text>
        <t xml:space="preserve">3012918832048 / 269 / Oct 28
	-Zarah Caparro</t>
      </text>
    </comment>
    <comment authorId="0" ref="K153">
      <text>
        <t xml:space="preserve">9012917359776 / 564 / Oct 28
	-Zarah Caparro</t>
      </text>
    </comment>
    <comment authorId="0" ref="K134">
      <text>
        <t xml:space="preserve">3012917344749 / 681 / Oct 28
	-Zarah Caparro</t>
      </text>
    </comment>
    <comment authorId="0" ref="K145">
      <text>
        <t xml:space="preserve">1012917141182 / 570 / Oct 28
	-Zarah Caparro</t>
      </text>
    </comment>
    <comment authorId="0" ref="K84">
      <text>
        <t xml:space="preserve">'0012902363324 / 212 / Oct 27
	-Zarah Caparro</t>
      </text>
    </comment>
    <comment authorId="0" ref="K100">
      <text>
        <t xml:space="preserve">5012880356563 / 261 / Oct 26
	-Zarah Caparro</t>
      </text>
    </comment>
    <comment authorId="0" ref="K89">
      <text>
        <t xml:space="preserve">7012854462204 / 398 / Oct 25
	-Zarah Caparro</t>
      </text>
    </comment>
    <comment authorId="0" ref="K109">
      <text>
        <t xml:space="preserve">5012850351645 / 495 / Oct 24
	-Zarah Caparro</t>
      </text>
    </comment>
    <comment authorId="0" ref="K114">
      <text>
        <t xml:space="preserve">301283996340 / 337 / Oct 24
	-Zarah Caparro</t>
      </text>
    </comment>
    <comment authorId="0" ref="K102">
      <text>
        <t xml:space="preserve">7012839422215 / 111 / Oct 23
	-Zarah Caparro</t>
      </text>
    </comment>
    <comment authorId="0" ref="K112">
      <text>
        <t xml:space="preserve">6012830119316 / 183 / Oct 23
	-Zarah Caparro</t>
      </text>
    </comment>
    <comment authorId="0" ref="K98">
      <text>
        <t xml:space="preserve">0012824317192 / 24 / Oct 23
	-Zarah Caparro</t>
      </text>
    </comment>
    <comment authorId="0" ref="L99">
      <text>
        <t xml:space="preserve">5012824287027 / 55 / Oct 23
	-Zarah Caparro</t>
      </text>
    </comment>
    <comment authorId="0" ref="K87">
      <text>
        <t xml:space="preserve">7012822208499 / 199 / Oct 23
	-Zarah Caparro</t>
      </text>
    </comment>
    <comment authorId="0" ref="K106">
      <text>
        <t xml:space="preserve">9012820942484  / 375 / Oct 23
	-Zarah Caparro</t>
      </text>
    </comment>
    <comment authorId="0" ref="K86">
      <text>
        <t xml:space="preserve">2012819625989 / 451 / Oct 23
	-Zarah Caparro</t>
      </text>
    </comment>
    <comment authorId="0" ref="K96">
      <text>
        <t xml:space="preserve">6012817969237 / 301 / Oct 23
	-Zarah Caparro</t>
      </text>
    </comment>
    <comment authorId="0" ref="K81">
      <text>
        <t xml:space="preserve">4012815254108 / 425 / Oct 22
	-Zarah Caparro</t>
      </text>
    </comment>
    <comment authorId="0" ref="K105">
      <text>
        <t xml:space="preserve">1012812517386 / 508 / Oct 22
	-Zarah Caparro</t>
      </text>
    </comment>
    <comment authorId="0" ref="K92">
      <text>
        <t xml:space="preserve">3012808261304 / 111 / Oct 22
	-Zarah Caparro</t>
      </text>
    </comment>
    <comment authorId="0" ref="K83">
      <text>
        <t xml:space="preserve">1012806710843 / 140 / Oct 22
	-Zarah Caparro</t>
      </text>
    </comment>
    <comment authorId="0" ref="K99">
      <text>
        <t xml:space="preserve">3012803055837 / 320 / Oct 22
	-Zarah Caparro</t>
      </text>
    </comment>
    <comment authorId="0" ref="K95">
      <text>
        <t xml:space="preserve">3012803055837 / 84 / Oct 22
	-Zarah Caparro</t>
      </text>
    </comment>
    <comment authorId="0" ref="K107">
      <text>
        <t xml:space="preserve">5012799354684 / 363 / Oct 21
	-Zarah Caparro</t>
      </text>
    </comment>
    <comment authorId="0" ref="J37">
      <text>
        <t xml:space="preserve">5012630795611 / Oct 13 / 8206
2012790092938 / Oct 21 / 110 ( Rider John)
	-Zarah Caparro</t>
      </text>
    </comment>
    <comment authorId="0" ref="K94">
      <text>
        <t xml:space="preserve">3012790001251 / Oct 21 / 606
	-Zarah Caparro</t>
      </text>
    </comment>
    <comment authorId="0" ref="K93">
      <text>
        <t xml:space="preserve">1012793346220 / Oct 21 / 526
	-Zarah Caparro</t>
      </text>
    </comment>
    <comment authorId="0" ref="K108">
      <text>
        <t xml:space="preserve">1012790019773 / Oct 21 / 202
	-Zarah Caparro</t>
      </text>
    </comment>
    <comment authorId="0" ref="K97">
      <text>
        <t xml:space="preserve">2012790092938 / Oct 21 / 729 (619.32 - Week Oct 16-21) ( 110 - Balance for week Sept 30 - Oct 6)
	-Zarah Caparro</t>
      </text>
    </comment>
    <comment authorId="0" ref="K113">
      <text>
        <t xml:space="preserve">9012792319831 / Oct 21 / 487
	-Zarah Caparro</t>
      </text>
    </comment>
    <comment authorId="0" ref="K104">
      <text>
        <t xml:space="preserve">9012790008561 / 112 / Oct 21
	-Zarah Caparro</t>
      </text>
    </comment>
    <comment authorId="0" ref="K90">
      <text>
        <t xml:space="preserve">3012789761053 / Oct / 376
	-Zarah Caparro</t>
      </text>
    </comment>
    <comment authorId="0" ref="K82">
      <text>
        <t xml:space="preserve">8012789903246 / 227 / Oct 21
	-Zarah Caparro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23">
      <text>
        <t xml:space="preserve">labis na bayad from rate
	-Lyn Plata</t>
      </text>
    </comment>
    <comment authorId="0" ref="C80">
      <text>
        <t xml:space="preserve">paid by lyn
	-Lyn Plata</t>
      </text>
    </comment>
    <comment authorId="0" ref="D78">
      <text>
        <t xml:space="preserve">paid by zarah
	-Lyn Plata</t>
      </text>
    </comment>
    <comment authorId="0" ref="B78">
      <text>
        <t xml:space="preserve">paid by zarah
	-Lyn Plata</t>
      </text>
    </comment>
  </commentList>
</comments>
</file>

<file path=xl/sharedStrings.xml><?xml version="1.0" encoding="utf-8"?>
<sst xmlns="http://schemas.openxmlformats.org/spreadsheetml/2006/main" count="11697" uniqueCount="1132">
  <si>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</si>
  <si>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</si>
  <si>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</si>
  <si>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</si>
  <si>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</si>
  <si>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</si>
  <si>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</si>
  <si>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</si>
  <si>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BADETH</t>
  </si>
  <si>
    <t>OTC
3hrs</t>
  </si>
  <si>
    <t>HALFDAY</t>
  </si>
  <si>
    <t>OFF 5hrs</t>
  </si>
  <si>
    <t>CLOSING</t>
  </si>
  <si>
    <t>OPENING</t>
  </si>
  <si>
    <t>7days</t>
  </si>
  <si>
    <t>11 hrs ot</t>
  </si>
  <si>
    <t>NIKITA</t>
  </si>
  <si>
    <t>5 hrs ot</t>
  </si>
  <si>
    <t>8 hrs ot</t>
  </si>
  <si>
    <t>RIDER</t>
  </si>
  <si>
    <t>TOTAL</t>
  </si>
  <si>
    <t>REMIT</t>
  </si>
  <si>
    <t>REMARKS</t>
  </si>
  <si>
    <t>ADRIAN</t>
  </si>
  <si>
    <t>ALFREDO</t>
  </si>
  <si>
    <t>CHANO</t>
  </si>
  <si>
    <t>DAYO</t>
  </si>
  <si>
    <t>DAVE</t>
  </si>
  <si>
    <t>LINO 11%</t>
  </si>
  <si>
    <t>RANZ</t>
  </si>
  <si>
    <t>JEFFREY</t>
  </si>
  <si>
    <t>JERRY</t>
  </si>
  <si>
    <t>JESTONI</t>
  </si>
  <si>
    <t>REGOR</t>
  </si>
  <si>
    <t>GODFREY</t>
  </si>
  <si>
    <t xml:space="preserve">MARLON </t>
  </si>
  <si>
    <t>RICKY</t>
  </si>
  <si>
    <t>ROEL</t>
  </si>
  <si>
    <t>ROMEO</t>
  </si>
  <si>
    <t>RYAN</t>
  </si>
  <si>
    <t>VLAD</t>
  </si>
  <si>
    <t>WHYTBOY</t>
  </si>
  <si>
    <t>ZYREL</t>
  </si>
  <si>
    <t>LATE REMIT</t>
  </si>
  <si>
    <t xml:space="preserve">JP </t>
  </si>
  <si>
    <t>Darryl 11%</t>
  </si>
  <si>
    <t>SHERWIN</t>
  </si>
  <si>
    <t>VINCENT</t>
  </si>
  <si>
    <t>ROWEL</t>
  </si>
  <si>
    <t>LORENZ</t>
  </si>
  <si>
    <t>BYRON</t>
  </si>
  <si>
    <t>MARK</t>
  </si>
  <si>
    <t>PING</t>
  </si>
  <si>
    <t>WINCHRIST</t>
  </si>
  <si>
    <t>DARKY</t>
  </si>
  <si>
    <t>MICHAEL</t>
  </si>
  <si>
    <t>KIM</t>
  </si>
  <si>
    <t>ERIC</t>
  </si>
  <si>
    <t>GEORGE</t>
  </si>
  <si>
    <t>x</t>
  </si>
  <si>
    <t>KULANG BREAKDOWN</t>
  </si>
  <si>
    <t>REF #</t>
  </si>
  <si>
    <t>walang 2 percent</t>
  </si>
  <si>
    <t>RUBEN</t>
  </si>
  <si>
    <t>less 55 sa labis na remit (double send )</t>
  </si>
  <si>
    <t>ANTHONY</t>
  </si>
  <si>
    <t>kulang ng 2 pesos</t>
  </si>
  <si>
    <t>kulang ng 30 pesos</t>
  </si>
  <si>
    <t>remitted cash</t>
  </si>
  <si>
    <t>aj</t>
  </si>
  <si>
    <t>walang 2%</t>
  </si>
  <si>
    <t>kulang ng 2%</t>
  </si>
  <si>
    <t>002684696366</t>
  </si>
  <si>
    <t>KULANG BREAKDOWN / LATE REMIT</t>
  </si>
  <si>
    <t>PONGO</t>
  </si>
  <si>
    <t>AJ</t>
  </si>
  <si>
    <t>2% / 4%</t>
  </si>
  <si>
    <t>JOSEPH</t>
  </si>
  <si>
    <t>paid</t>
  </si>
  <si>
    <t xml:space="preserve"> LATE REMIT</t>
  </si>
  <si>
    <t>labis ng 67 less sa next remit</t>
  </si>
  <si>
    <t>less 67 pesos sa remit
Zarah - paano nakaremit eh kulang breakdown</t>
  </si>
  <si>
    <t>JOEMHAR</t>
  </si>
  <si>
    <t>104.30 pesos - kukang ng remit</t>
  </si>
  <si>
    <t>54 pesos - kulang sa remit</t>
  </si>
  <si>
    <t>Kim</t>
  </si>
  <si>
    <t>JOHN</t>
  </si>
  <si>
    <t xml:space="preserve">kulang ng 6 pesos </t>
  </si>
  <si>
    <t>c</t>
  </si>
  <si>
    <t>JESTER</t>
  </si>
  <si>
    <t>28.6 - kulang sa remit</t>
  </si>
  <si>
    <t>late remit</t>
  </si>
  <si>
    <t>0029548542740</t>
  </si>
  <si>
    <t>walang 2 %</t>
  </si>
  <si>
    <t>Kulang ng 53 pesos</t>
  </si>
  <si>
    <t>KHEL</t>
  </si>
  <si>
    <t>ERWIN</t>
  </si>
  <si>
    <t>LATE REMIT UNTIL  Feb 21</t>
  </si>
  <si>
    <t>DATE</t>
  </si>
  <si>
    <t>Ref#</t>
  </si>
  <si>
    <t>Amount</t>
  </si>
  <si>
    <t>Date</t>
  </si>
  <si>
    <t>COMMENT</t>
  </si>
  <si>
    <t>ACTIVE</t>
  </si>
  <si>
    <t>INACTIVE</t>
  </si>
  <si>
    <t>jan 4- jan 10</t>
  </si>
  <si>
    <t xml:space="preserve">zyrel </t>
  </si>
  <si>
    <t>jan 11 - jan 17</t>
  </si>
  <si>
    <t>godfrey</t>
  </si>
  <si>
    <t>jan 18 - jan 24</t>
  </si>
  <si>
    <t xml:space="preserve">mark </t>
  </si>
  <si>
    <t>jan 25- jan 31</t>
  </si>
  <si>
    <t>romeo</t>
  </si>
  <si>
    <t>feb 1-7</t>
  </si>
  <si>
    <t>eric</t>
  </si>
  <si>
    <t>feb 8-14</t>
  </si>
  <si>
    <t>vlad</t>
  </si>
  <si>
    <t>feb 15- 21</t>
  </si>
  <si>
    <t>dayo</t>
  </si>
  <si>
    <t>Feb 22 - 28</t>
  </si>
  <si>
    <t>alfredo</t>
  </si>
  <si>
    <t>Mar 1 - 7</t>
  </si>
  <si>
    <t>march 8-14</t>
  </si>
  <si>
    <t>marh 15-21</t>
  </si>
  <si>
    <t>Total</t>
  </si>
  <si>
    <t>LATE REMIT 2025 | Mar 7 cut off</t>
  </si>
  <si>
    <t>march 15-21</t>
  </si>
  <si>
    <t>JAN 11 - 17</t>
  </si>
  <si>
    <t>JAN 18 - 24</t>
  </si>
  <si>
    <t>JAN 25 - 31</t>
  </si>
  <si>
    <t>FEB 8 - 14</t>
  </si>
  <si>
    <t>KULANG SA BREAKDOWN</t>
  </si>
  <si>
    <t xml:space="preserve">JAN 18 - 24 </t>
  </si>
  <si>
    <t>JAN 4 - 10</t>
  </si>
  <si>
    <t>FEB 22 - 28</t>
  </si>
  <si>
    <t>MAR 1 - 7</t>
  </si>
  <si>
    <t>FEB 15 - 21</t>
  </si>
  <si>
    <t>FEB 1 - 7</t>
  </si>
  <si>
    <t>DARYL</t>
  </si>
  <si>
    <t>feb 22-28</t>
  </si>
  <si>
    <t>march 1-7</t>
  </si>
  <si>
    <t>mar 8- 14</t>
  </si>
  <si>
    <t>mar 15-21</t>
  </si>
  <si>
    <t>INCENTIVE / RAFFLE JAN 1- JAN 15</t>
  </si>
  <si>
    <t>RAFFLE</t>
  </si>
  <si>
    <t>JANUARY INCENTIVE 15k</t>
  </si>
  <si>
    <t>DECEMBER INCENTIVE 2024</t>
  </si>
  <si>
    <t>Jerry</t>
  </si>
  <si>
    <t>Ryan</t>
  </si>
  <si>
    <t>16-30</t>
  </si>
  <si>
    <t>Ricky</t>
  </si>
  <si>
    <t>Roel</t>
  </si>
  <si>
    <t>Whytboy</t>
  </si>
  <si>
    <t>FEBRUARY INCENTIVE 15k</t>
  </si>
  <si>
    <t>DECEMBER INCENTIVE 2024 30k</t>
  </si>
  <si>
    <t>JANUARY INCENTIVE 30k</t>
  </si>
  <si>
    <t>MARCH INCENTIVE 15k</t>
  </si>
  <si>
    <t>FEBRUARY INCENTIVE 30k</t>
  </si>
  <si>
    <t>APRIL INCENTIVE 15k</t>
  </si>
  <si>
    <t>MARCH INCENTIVE 30k</t>
  </si>
  <si>
    <t>APRIL INCENTIVE 30k</t>
  </si>
  <si>
    <t>MAY INCENTIVE 15k</t>
  </si>
  <si>
    <t>MAY INCENTIVE 30k</t>
  </si>
  <si>
    <t>Rowel BAU</t>
  </si>
  <si>
    <t>INCENTIVE / RAFFLE JAN 16 - JAN 31</t>
  </si>
  <si>
    <t>Dec 1 - 15</t>
  </si>
  <si>
    <t>Dec 1 - 30</t>
  </si>
  <si>
    <t>Jan 1 - 30</t>
  </si>
  <si>
    <t>Dec 16 - 30</t>
  </si>
  <si>
    <t>Feb 1 - 30</t>
  </si>
  <si>
    <t>Mar 1 - 30</t>
  </si>
  <si>
    <t>Apr 1 - 30</t>
  </si>
  <si>
    <t>May 1 - 30</t>
  </si>
  <si>
    <t>Jan 1 - 15</t>
  </si>
  <si>
    <t>Jan 16 to 30</t>
  </si>
  <si>
    <t>Feb 1 to 15</t>
  </si>
  <si>
    <t>Feb 16 to 28</t>
  </si>
  <si>
    <t>Mar 1 to 15</t>
  </si>
  <si>
    <t>Mar 16 to 30</t>
  </si>
  <si>
    <t>Apr 1 - 15</t>
  </si>
  <si>
    <t>Apr 16 to 30</t>
  </si>
  <si>
    <t>May 1 to 15</t>
  </si>
  <si>
    <t>May 16 to 30</t>
  </si>
  <si>
    <t>INCENTIVE / RAFFLE FEB 1- FEB 15</t>
  </si>
  <si>
    <t>INCENTIVE / RAFFLE FEB 16- FEB 28</t>
  </si>
  <si>
    <t>INCENTIVE / RAFFLE MARCH 1 - MARCH 15</t>
  </si>
  <si>
    <t>INCENTIVE / RAFFLE MARCH 16 - MARCH 31</t>
  </si>
  <si>
    <t>INCENTIVE / RAFFLE APRIL 1 - APRIL 15</t>
  </si>
  <si>
    <t>INCENTIVE / RAFFLE APRIL 16 - APRIL 30</t>
  </si>
  <si>
    <t>INCENTIVE / RAFFLE MAY 1 - MAY 15</t>
  </si>
  <si>
    <t>INCENTIVE / RAFFLE MAY  16 - MAY  31</t>
  </si>
  <si>
    <t>Cut Off</t>
  </si>
  <si>
    <t>Sales Remit</t>
  </si>
  <si>
    <t>Received Remit</t>
  </si>
  <si>
    <t>Balance</t>
  </si>
  <si>
    <t>feb 1- feb 7</t>
  </si>
  <si>
    <t>feb 8 - feb 14</t>
  </si>
  <si>
    <t>feb 15 - feb 21</t>
  </si>
  <si>
    <t>feb 22 - 28</t>
  </si>
  <si>
    <t>mar 1 - 7</t>
  </si>
  <si>
    <t>mar 8 - 14</t>
  </si>
  <si>
    <t>mar 15 - 21</t>
  </si>
  <si>
    <t>march 22 - 28</t>
  </si>
  <si>
    <t>march 29 - april 4</t>
  </si>
  <si>
    <t>Monthly Total</t>
  </si>
  <si>
    <t>Jan 4 - 10</t>
  </si>
  <si>
    <t>May 3 - 9</t>
  </si>
  <si>
    <t>Jan 11 - 17</t>
  </si>
  <si>
    <t>May 10 - 16</t>
  </si>
  <si>
    <t>Jan 18 - 24</t>
  </si>
  <si>
    <t>May 17 - 23</t>
  </si>
  <si>
    <t>Jan 25 - 31</t>
  </si>
  <si>
    <t>May 24 - 30</t>
  </si>
  <si>
    <t>Feb 1 - 7</t>
  </si>
  <si>
    <t>May 31 - Jun 6</t>
  </si>
  <si>
    <t>Feb 8 - 14</t>
  </si>
  <si>
    <t>Jun 7 - 13</t>
  </si>
  <si>
    <t>Feb 15 - 21</t>
  </si>
  <si>
    <t>Jun 14 - 20</t>
  </si>
  <si>
    <t>Jun 21 - 27</t>
  </si>
  <si>
    <t>Jun  28 - Jul 4</t>
  </si>
  <si>
    <t>Mar 8 - 14</t>
  </si>
  <si>
    <t>Jul 5 - 11</t>
  </si>
  <si>
    <t>Mar 15 - 21</t>
  </si>
  <si>
    <t>Jul 12 - 18</t>
  </si>
  <si>
    <t>Mar 22 - 28</t>
  </si>
  <si>
    <t>Jul 19 - 25</t>
  </si>
  <si>
    <t>Mar 29 - Apr 4</t>
  </si>
  <si>
    <t>Apr 5 - 11</t>
  </si>
  <si>
    <t>Apr 12 - 18</t>
  </si>
  <si>
    <t>Apr 19 - 25</t>
  </si>
  <si>
    <t>Apr 26 - May 2</t>
  </si>
  <si>
    <t>LATE REMIT UNTIL  NOV 20</t>
  </si>
  <si>
    <t>MIKZ</t>
  </si>
  <si>
    <t>/</t>
  </si>
  <si>
    <t>Apr20 - 26</t>
  </si>
  <si>
    <t>Apr  27 -May 3</t>
  </si>
  <si>
    <t>May 25 - 31</t>
  </si>
  <si>
    <t>sept 30</t>
  </si>
  <si>
    <t>June 1 - 7</t>
  </si>
  <si>
    <t>Jun 8 - 14</t>
  </si>
  <si>
    <t>MARVIN</t>
  </si>
  <si>
    <t>Jun 22 - 28</t>
  </si>
  <si>
    <t xml:space="preserve">VINCENT </t>
  </si>
  <si>
    <t>June 29- July 5</t>
  </si>
  <si>
    <t>PAUL</t>
  </si>
  <si>
    <t>July 6- 12</t>
  </si>
  <si>
    <t>July 13-19</t>
  </si>
  <si>
    <t>July 20 -26</t>
  </si>
  <si>
    <t>DARRYL</t>
  </si>
  <si>
    <t>July 27-Aug 2</t>
  </si>
  <si>
    <t>Aug 3-9</t>
  </si>
  <si>
    <t>Aug 17-23</t>
  </si>
  <si>
    <t>Aug 24-30</t>
  </si>
  <si>
    <t>Aug 31-Sept 6</t>
  </si>
  <si>
    <t>sept 7 - sept 13</t>
  </si>
  <si>
    <t>sept 14- sept 20</t>
  </si>
  <si>
    <t>sept 21 - sept 27</t>
  </si>
  <si>
    <t xml:space="preserve">LATE REMIT UNTIL </t>
  </si>
  <si>
    <t>sept 28 - oct 4</t>
  </si>
  <si>
    <t>oct 5-11</t>
  </si>
  <si>
    <t>1500 - BAYAD SA CUSTOMER</t>
  </si>
  <si>
    <t>0ct 12-18</t>
  </si>
  <si>
    <t xml:space="preserve">Oct 26 - nov 1 </t>
  </si>
  <si>
    <t>nov 2 - nov 8</t>
  </si>
  <si>
    <t>nov 9 - nov 15</t>
  </si>
  <si>
    <t>Nov 16 - 22</t>
  </si>
  <si>
    <t>Nov 30 - Dec 6</t>
  </si>
  <si>
    <t>Dec 7 - 13</t>
  </si>
  <si>
    <t>Dec 14 - 20</t>
  </si>
  <si>
    <t>Dec 21 - 27</t>
  </si>
  <si>
    <t>Dec - 28 - Jan 3</t>
  </si>
  <si>
    <t>SEPT 28- OCTOBER 4</t>
  </si>
  <si>
    <t>OCT 5 - OCT 11</t>
  </si>
  <si>
    <t>OCT 12 - OCT 18</t>
  </si>
  <si>
    <t>Oct 19 - 25</t>
  </si>
  <si>
    <t>nov 2- nov 8</t>
  </si>
  <si>
    <t>Nov 18 - 24</t>
  </si>
  <si>
    <t>Nov25 - Dec 1</t>
  </si>
  <si>
    <t>Dec 2  -  8</t>
  </si>
  <si>
    <t>Dec  23   -  29</t>
  </si>
  <si>
    <t>Jan 6 - 12</t>
  </si>
  <si>
    <t>Jan 13 - 19</t>
  </si>
  <si>
    <t>Jan 27 - Feb 2</t>
  </si>
  <si>
    <t>Feb 3 - 9</t>
  </si>
  <si>
    <t>Feb 10  -16</t>
  </si>
  <si>
    <t>Dec 30 - Jan 5</t>
  </si>
  <si>
    <t>Feb 17 - 23</t>
  </si>
  <si>
    <t>Feb 24-March1</t>
  </si>
  <si>
    <t>Mar 2- 8</t>
  </si>
  <si>
    <t>Mar 7 - 15</t>
  </si>
  <si>
    <t>March 23 -29</t>
  </si>
  <si>
    <t>Mar 30 -Apr 5</t>
  </si>
  <si>
    <t>Apr 6 -12</t>
  </si>
  <si>
    <t>Apr 13 - 19</t>
  </si>
  <si>
    <t>Apr27- May3</t>
  </si>
  <si>
    <t xml:space="preserve">May 11 - 17 </t>
  </si>
  <si>
    <t>jne 29- july 5</t>
  </si>
  <si>
    <t>July 6 - 12</t>
  </si>
  <si>
    <t>Jul 13 - 19</t>
  </si>
  <si>
    <t>Jul 20 - 26</t>
  </si>
  <si>
    <t xml:space="preserve">Jul 27 - 2 </t>
  </si>
  <si>
    <t>Aug3 - 9</t>
  </si>
  <si>
    <t>Aug 10 - 16</t>
  </si>
  <si>
    <t>Aug 17 - 23</t>
  </si>
  <si>
    <t xml:space="preserve">Aug 31- SEPT 6 </t>
  </si>
  <si>
    <t>NOV 2- 8</t>
  </si>
  <si>
    <t>nov 9 - 15</t>
  </si>
  <si>
    <t>nov 16 - 22</t>
  </si>
  <si>
    <t>nov 23 - 29</t>
  </si>
  <si>
    <t>nov 30 - dec 6</t>
  </si>
  <si>
    <t>dec 7 - 13</t>
  </si>
  <si>
    <t>dec 14- 20</t>
  </si>
  <si>
    <t>dec 21 - 27</t>
  </si>
  <si>
    <t>dec 28 - jan 3</t>
  </si>
  <si>
    <t xml:space="preserve">DEC 14 - 20 </t>
  </si>
  <si>
    <t>DeC 21 - 27</t>
  </si>
  <si>
    <t>DEC 28 - JAn 3</t>
  </si>
  <si>
    <t>ANDREW 11%</t>
  </si>
  <si>
    <t>OO14432511370</t>
  </si>
  <si>
    <t>JAYSON 12%</t>
  </si>
  <si>
    <t>EDILBERT</t>
  </si>
  <si>
    <t>EDWIN 12%</t>
  </si>
  <si>
    <t>EM</t>
  </si>
  <si>
    <t xml:space="preserve">FANER </t>
  </si>
  <si>
    <t>LEVIN</t>
  </si>
  <si>
    <t>OO14375211411</t>
  </si>
  <si>
    <t>11 Kulang</t>
  </si>
  <si>
    <t>NOEL</t>
  </si>
  <si>
    <t>RICKY 8%</t>
  </si>
  <si>
    <t>36 received</t>
  </si>
  <si>
    <t>cash daw</t>
  </si>
  <si>
    <t xml:space="preserve">ROLAND </t>
  </si>
  <si>
    <t xml:space="preserve">WILHELM </t>
  </si>
  <si>
    <t xml:space="preserve">AJ </t>
  </si>
  <si>
    <t>Rahmat 11%</t>
  </si>
  <si>
    <t>less 95</t>
  </si>
  <si>
    <t>`0014620645590</t>
  </si>
  <si>
    <t>EDWIN</t>
  </si>
  <si>
    <t>JULIO 11%</t>
  </si>
  <si>
    <t>OO14597278498</t>
  </si>
  <si>
    <t>less 88</t>
  </si>
  <si>
    <t>less 54</t>
  </si>
  <si>
    <t>less 85</t>
  </si>
  <si>
    <t>OO14741481615</t>
  </si>
  <si>
    <t>Kulang   49  pesos</t>
  </si>
  <si>
    <t>OO14723676703</t>
  </si>
  <si>
    <t>-</t>
  </si>
  <si>
    <t>OO14895323907</t>
  </si>
  <si>
    <t>Kulang  5  pesos</t>
  </si>
  <si>
    <t>0015096666767</t>
  </si>
  <si>
    <t>Alvin 11%</t>
  </si>
  <si>
    <t>`0015074397935</t>
  </si>
  <si>
    <t>Kulang 4 pesos</t>
  </si>
  <si>
    <t>OO15225566493</t>
  </si>
  <si>
    <t>`0015288651216</t>
  </si>
  <si>
    <t>Kulang 27  pesos</t>
  </si>
  <si>
    <t>`0015460849736</t>
  </si>
  <si>
    <t>JULIO</t>
  </si>
  <si>
    <t>Kulang   50  pesos</t>
  </si>
  <si>
    <t>Kulang   40  pesos</t>
  </si>
  <si>
    <t>`001533582063</t>
  </si>
  <si>
    <t>`0015337137223</t>
  </si>
  <si>
    <t>`0015599543502</t>
  </si>
  <si>
    <t>Uniform</t>
  </si>
  <si>
    <t>Marlon</t>
  </si>
  <si>
    <t>JP</t>
  </si>
  <si>
    <t>`0015592577846</t>
  </si>
  <si>
    <t>4015517941680 - UNIFORM</t>
  </si>
  <si>
    <t>Kulang ng   2  pesos</t>
  </si>
  <si>
    <t>UNIFORM PAID</t>
  </si>
  <si>
    <t>`0015767889908</t>
  </si>
  <si>
    <t>2015719529851
`09015734299903</t>
  </si>
  <si>
    <t>7 kulang</t>
  </si>
  <si>
    <t>54 pesos  kulang</t>
  </si>
  <si>
    <t>`0016066790344</t>
  </si>
  <si>
    <t>`0015840162864</t>
  </si>
  <si>
    <t>`0016057292649</t>
  </si>
  <si>
    <t>`0016067244996</t>
  </si>
  <si>
    <t>TITAN</t>
  </si>
  <si>
    <t>`0016273558413</t>
  </si>
  <si>
    <t>`0016256320750</t>
  </si>
  <si>
    <t>`0016622681979</t>
  </si>
  <si>
    <t>`0016609780100</t>
  </si>
  <si>
    <t>Kulang 105 pesos -- LYN</t>
  </si>
  <si>
    <t>sent via gcash - joana</t>
  </si>
  <si>
    <t>`0017041314672</t>
  </si>
  <si>
    <t>paid via cash</t>
  </si>
  <si>
    <t>`0016969632365</t>
  </si>
  <si>
    <t>`0016965220211</t>
  </si>
  <si>
    <t>`0017146090072</t>
  </si>
  <si>
    <t>`0017373768461</t>
  </si>
  <si>
    <t>`0017341463285</t>
  </si>
  <si>
    <t>0017726172866</t>
  </si>
  <si>
    <t>NONE</t>
  </si>
  <si>
    <t>Kulang ng 27.1 pesos</t>
  </si>
  <si>
    <t>LINDEN</t>
  </si>
  <si>
    <t>0017853144514</t>
  </si>
  <si>
    <t>0017701353018</t>
  </si>
  <si>
    <t xml:space="preserve">0017853144514 </t>
  </si>
  <si>
    <t>0017849186238</t>
  </si>
  <si>
    <t>kulang ng 96</t>
  </si>
  <si>
    <t>96+2%= 98</t>
  </si>
  <si>
    <t>0018064731542</t>
  </si>
  <si>
    <t xml:space="preserve">001823636061 </t>
  </si>
  <si>
    <t>331.3 + 2% = 338</t>
  </si>
  <si>
    <t>LUCAS</t>
  </si>
  <si>
    <t>0018426543055</t>
  </si>
  <si>
    <t>001823636061</t>
  </si>
  <si>
    <t>71.83 + 2% = 74</t>
  </si>
  <si>
    <t>PIPEN</t>
  </si>
  <si>
    <t>482.6 + 2% = 493</t>
  </si>
  <si>
    <t>167.86 +2%=173</t>
  </si>
  <si>
    <t>NOEL LAVA</t>
  </si>
  <si>
    <t>FILIPIN SIERRA CASAPAO</t>
  </si>
  <si>
    <t>0018426075408</t>
  </si>
  <si>
    <t>398 +2%=406</t>
  </si>
  <si>
    <t>19.36 Kulang</t>
  </si>
  <si>
    <t>589.7 +2%= 602</t>
  </si>
  <si>
    <t>206.32 +2% = 213</t>
  </si>
  <si>
    <t>kulang ng 3 pesos</t>
  </si>
  <si>
    <t>20.68+2%= 22</t>
  </si>
  <si>
    <t>0019006947824</t>
  </si>
  <si>
    <t xml:space="preserve">221+2%=226 </t>
  </si>
  <si>
    <t>75+2%= 77</t>
  </si>
  <si>
    <t>236+2%=241</t>
  </si>
  <si>
    <t>44+2%= 45</t>
  </si>
  <si>
    <t>JOSHUA</t>
  </si>
  <si>
    <t>BENJO</t>
  </si>
  <si>
    <t>49+2%= 50</t>
  </si>
  <si>
    <t xml:space="preserve">121+2%=124 </t>
  </si>
  <si>
    <t>431+2%=440</t>
  </si>
  <si>
    <t>108.35+2%=111</t>
  </si>
  <si>
    <t>18.15+2%=19</t>
  </si>
  <si>
    <t>labis ng 10 , dagdag nxt remit daw</t>
  </si>
  <si>
    <t>311;2% = 317.22</t>
  </si>
  <si>
    <t>229.02+2% =234</t>
  </si>
  <si>
    <t>282+2%=288</t>
  </si>
  <si>
    <t>283+2%=289</t>
  </si>
  <si>
    <t>362+2%=369.24</t>
  </si>
  <si>
    <t>109.23+2%=111.41</t>
  </si>
  <si>
    <t>0019568229634</t>
  </si>
  <si>
    <t>cash 82</t>
  </si>
  <si>
    <t>50 pesos admin badeth</t>
  </si>
  <si>
    <t>Bakit wala etong 2 %</t>
  </si>
  <si>
    <t>0019926185993</t>
  </si>
  <si>
    <t>0020160390899</t>
  </si>
  <si>
    <t>Kulang 50 pesos admin badeth</t>
  </si>
  <si>
    <t>labis ng 45 next remit na lang po ibabawas</t>
  </si>
  <si>
    <t>less 45 sa labis na remit last week</t>
  </si>
  <si>
    <t>kulang  - 38.48</t>
  </si>
  <si>
    <t>ROMY</t>
  </si>
  <si>
    <t>wala etong 2%</t>
  </si>
  <si>
    <t xml:space="preserve">259 kulang ng 5 pesos </t>
  </si>
  <si>
    <t>77 admin badeth</t>
  </si>
  <si>
    <t xml:space="preserve">252 kulang ng 5 pesos </t>
  </si>
  <si>
    <t>Kulang ng 4 pesos</t>
  </si>
  <si>
    <t>kulang ng 6.48. - Received</t>
  </si>
  <si>
    <t>00213331326430</t>
  </si>
  <si>
    <t>0021583334135</t>
  </si>
  <si>
    <t>0021815052303</t>
  </si>
  <si>
    <t xml:space="preserve">2021830640966 3 pesos na kulang </t>
  </si>
  <si>
    <t>112:2</t>
  </si>
  <si>
    <t xml:space="preserve">kulang ng 2.2 </t>
  </si>
  <si>
    <t>0021998504153</t>
  </si>
  <si>
    <t>less 1 % bagyong kristine</t>
  </si>
  <si>
    <t>0022190435657</t>
  </si>
  <si>
    <t>labis ng 6 pesos kaltas na lang next cut off</t>
  </si>
  <si>
    <t>kulang ng 7 pesos</t>
  </si>
  <si>
    <t>54 admin badeth</t>
  </si>
  <si>
    <t>kulang ng 4 pesos</t>
  </si>
  <si>
    <t xml:space="preserve">232 less 6 pesos = 226
labis na po ulet ang niremit 266 - 226 = 40 ang labis </t>
  </si>
  <si>
    <t>kulang ng 9 pesos</t>
  </si>
  <si>
    <t>kulang ng 6 pesos</t>
  </si>
  <si>
    <t>kulang ng 13 pesos</t>
  </si>
  <si>
    <t>labis ng 30</t>
  </si>
  <si>
    <t>add 3 pesos</t>
  </si>
  <si>
    <t>1023508407202
1023508796415</t>
  </si>
  <si>
    <t>less 50 admin badeth ang babayad</t>
  </si>
  <si>
    <t>kaltas ng 30</t>
  </si>
  <si>
    <t xml:space="preserve">kulang ng 7 pesos </t>
  </si>
  <si>
    <t xml:space="preserve">kulang ng 3 pesos </t>
  </si>
  <si>
    <t xml:space="preserve">kulang ng 9 pesos </t>
  </si>
  <si>
    <t xml:space="preserve">kulang ng 11 pesos </t>
  </si>
  <si>
    <t xml:space="preserve">kulang ng 2 pesos </t>
  </si>
  <si>
    <t>Hindi kasama sa remit ang pasko</t>
  </si>
  <si>
    <t>walang  2% at kulang ng 4 pesos</t>
  </si>
  <si>
    <t xml:space="preserve">kulang ng 5 pesos </t>
  </si>
  <si>
    <t>kulang ng 31</t>
  </si>
  <si>
    <t>add 9</t>
  </si>
  <si>
    <t>add 11</t>
  </si>
  <si>
    <t>0024177476680</t>
  </si>
  <si>
    <t>add 2</t>
  </si>
  <si>
    <t>add 7</t>
  </si>
  <si>
    <t>Hindi kasama sa remit ang NY</t>
  </si>
  <si>
    <t>kulang ng 5 pesos</t>
  </si>
  <si>
    <t>badeth 54</t>
  </si>
  <si>
    <t>nadouble send daw po si kuya ruben nasa comment po ang isang ref #</t>
  </si>
  <si>
    <t>INCENTIVE / RAFFLE AUG 16-AUG 31</t>
  </si>
  <si>
    <t>RAFFLE - 1000</t>
  </si>
  <si>
    <t>INCENTIVES - 1000</t>
  </si>
  <si>
    <t xml:space="preserve">
APRIL 16 - 30</t>
  </si>
  <si>
    <t>APRIL 16 - MAY 15</t>
  </si>
  <si>
    <t>MAY 1 - 15</t>
  </si>
  <si>
    <t xml:space="preserve">MAY 16 - JUNE 15 </t>
  </si>
  <si>
    <t>JUNE 16 - JUL 15</t>
  </si>
  <si>
    <t>JUL 16 - AUG 15</t>
  </si>
  <si>
    <t>MAY 16 - 31</t>
  </si>
  <si>
    <t>JUNE 1 TO 15</t>
  </si>
  <si>
    <t>JUNE 16 - 30</t>
  </si>
  <si>
    <t>JULY 1 TO 15</t>
  </si>
  <si>
    <t xml:space="preserve">JUL 16 - 31 </t>
  </si>
  <si>
    <t>AUG 1 TO 15</t>
  </si>
  <si>
    <t>INCENTIVE / RAFFLE SEPT 1-SEPT 15</t>
  </si>
  <si>
    <t>AUG 16 TO 30</t>
  </si>
  <si>
    <t>SEPT 1 TO 15</t>
  </si>
  <si>
    <t>SEPT 16 TO 30</t>
  </si>
  <si>
    <t>OCT 1-15</t>
  </si>
  <si>
    <t>OCT 16- 31</t>
  </si>
  <si>
    <t>NOV 1- 15</t>
  </si>
  <si>
    <t>NOV 16-30</t>
  </si>
  <si>
    <t>AUG 1-30</t>
  </si>
  <si>
    <t>SEPT 1-30</t>
  </si>
  <si>
    <t>OCT 1-31</t>
  </si>
  <si>
    <t>NOV 1- 30</t>
  </si>
  <si>
    <t>INCENTIVE / RAFFLE SEPT 16- SEPT 30</t>
  </si>
  <si>
    <t>INCENTIVE / RAFFLE OCTOBER 1- OCTOBER 15</t>
  </si>
  <si>
    <t>INCENTIVE / RAFFLE OCTOBER 16- OCT 31</t>
  </si>
  <si>
    <t>INCENTIVE / RAFFLE NOVEMBER 1 - NOVEMBER 15</t>
  </si>
  <si>
    <t>INCENTIVE / RAFFLE NOVEMBER 16 - NOVEMBER 30</t>
  </si>
  <si>
    <t>INCENTIVE / RAFFLE DECEMBER ! - 15</t>
  </si>
  <si>
    <t>RIDERS REQUEST ( SEPTEMBER ) WEEKLY</t>
  </si>
  <si>
    <t>WEEK 1</t>
  </si>
  <si>
    <t>WEEK 2</t>
  </si>
  <si>
    <t>WEEK 3</t>
  </si>
  <si>
    <t>WEEK 4</t>
  </si>
  <si>
    <t xml:space="preserve"> REQUEST QTY</t>
  </si>
  <si>
    <t>REQUEST TOTAL</t>
  </si>
  <si>
    <t>UNDECLARED REQ</t>
  </si>
  <si>
    <t>RIDERS REQUEST ( OCTOBER ) WEEKLY</t>
  </si>
  <si>
    <t>RIDERS REQUEST ( SEPTEMBER ) DAILY</t>
  </si>
  <si>
    <t>QUANTITY</t>
  </si>
  <si>
    <t>RIDERS REQUEST ( OCTOBER ) DAILY</t>
  </si>
  <si>
    <t>RAFFLE - 1000 (15k above)</t>
  </si>
  <si>
    <t>DEC 1 -15</t>
  </si>
  <si>
    <t>DEC 15-31</t>
  </si>
  <si>
    <t>RAFFLE - 1000 (30k above)</t>
  </si>
  <si>
    <t>DEC 1 -31</t>
  </si>
  <si>
    <t>PLDT</t>
  </si>
  <si>
    <t>January</t>
  </si>
  <si>
    <t>Sept 30 - Oct 6</t>
  </si>
  <si>
    <t>Oct 7 - Oct 13</t>
  </si>
  <si>
    <t>Oct 14 - Oct 20</t>
  </si>
  <si>
    <t>Total Received</t>
  </si>
  <si>
    <t>Oct 21 - Oct 27</t>
  </si>
  <si>
    <t>Payroll</t>
  </si>
  <si>
    <t>Incentives</t>
  </si>
  <si>
    <t>NetProfit</t>
  </si>
  <si>
    <t>Oct 28 - Nov 3</t>
  </si>
  <si>
    <t>Nov 4 - Nov 10</t>
  </si>
  <si>
    <t>Nov 11 - Nov 17</t>
  </si>
  <si>
    <t>Nov 18 - NOv 24</t>
  </si>
  <si>
    <t>Nov 25 - Dec 1</t>
  </si>
  <si>
    <t>Dec 2 - Dec 8</t>
  </si>
  <si>
    <t>Dec 9 - Dec 15</t>
  </si>
  <si>
    <t>Dec 16 - Dec 22</t>
  </si>
  <si>
    <t>Dec 23 - Dec 29</t>
  </si>
  <si>
    <t>Jan</t>
  </si>
  <si>
    <t>Feb</t>
  </si>
  <si>
    <t>Dec 30 -Jan5</t>
  </si>
  <si>
    <t>March</t>
  </si>
  <si>
    <t>Jan 6 - Jan 12</t>
  </si>
  <si>
    <t>April</t>
  </si>
  <si>
    <t>Jan 13 - Jan 19</t>
  </si>
  <si>
    <t>Jun</t>
  </si>
  <si>
    <t>Jan 20 - Jan 26</t>
  </si>
  <si>
    <t>July</t>
  </si>
  <si>
    <t>Aug</t>
  </si>
  <si>
    <t>Sept</t>
  </si>
  <si>
    <t>Oct</t>
  </si>
  <si>
    <t>Nov</t>
  </si>
  <si>
    <t xml:space="preserve">Dec </t>
  </si>
  <si>
    <t>Feb 3 - Feb 9</t>
  </si>
  <si>
    <t>Feb 10 - Feb 16</t>
  </si>
  <si>
    <t>Feb 17 - Feb 23</t>
  </si>
  <si>
    <t>Feb 24 - Mar 1</t>
  </si>
  <si>
    <t>Mar 2 - Mar 8</t>
  </si>
  <si>
    <t>Mar 9 - Mar 15</t>
  </si>
  <si>
    <t>Mar 16 - Mar 22</t>
  </si>
  <si>
    <t>Mar 23 - Mar 29</t>
  </si>
  <si>
    <t>Mar 30 - April 5</t>
  </si>
  <si>
    <t>Apr 6 - Apr 12</t>
  </si>
  <si>
    <t>Apr 13 - Apr 19</t>
  </si>
  <si>
    <t>Apr 20 - Apr 26</t>
  </si>
  <si>
    <t>44 7/</t>
  </si>
  <si>
    <t>Apr 27 - May 3</t>
  </si>
  <si>
    <t>May 4 - May 10</t>
  </si>
  <si>
    <t>May 11 - May 17</t>
  </si>
  <si>
    <t>May 18 - May 24</t>
  </si>
  <si>
    <t>May 25 - May 31</t>
  </si>
  <si>
    <t>June 1-7</t>
  </si>
  <si>
    <t>June 8-14</t>
  </si>
  <si>
    <t>June 15-21</t>
  </si>
  <si>
    <t>June 22-28</t>
  </si>
  <si>
    <t>July 6-12</t>
  </si>
  <si>
    <t>JUly 13-19</t>
  </si>
  <si>
    <t>July 20-26</t>
  </si>
  <si>
    <t>Aug 10-16</t>
  </si>
  <si>
    <t>Sept 7-13</t>
  </si>
  <si>
    <t>Sept 14- 20</t>
  </si>
  <si>
    <t>Sept 21-27</t>
  </si>
  <si>
    <t>Sept 28-Oct 4</t>
  </si>
  <si>
    <t>OCT 19 - OCT 25</t>
  </si>
  <si>
    <t>OCT 26 - NOV 1</t>
  </si>
  <si>
    <t>NOV 2 - NOV 8</t>
  </si>
  <si>
    <t>NOV 9 - NOV 15</t>
  </si>
  <si>
    <t>NOV 16 - NOV 22</t>
  </si>
  <si>
    <t>NOV 23 - NOV 29</t>
  </si>
  <si>
    <t>NOV 30 - DEC 6</t>
  </si>
  <si>
    <t>Dec 28 - Jan 2</t>
  </si>
  <si>
    <t xml:space="preserve">     Remit</t>
  </si>
  <si>
    <t>FANER</t>
  </si>
  <si>
    <t>Feb 16 / Cash Remit and Sentby MJ</t>
  </si>
  <si>
    <t>Jan 20 - 26</t>
  </si>
  <si>
    <t>Feb 10 - 16</t>
  </si>
  <si>
    <t>Mar 2 - 8</t>
  </si>
  <si>
    <t>Mar 9 - 15</t>
  </si>
  <si>
    <t>Mar 16 - 22</t>
  </si>
  <si>
    <t>Mar 22 - Mar 29</t>
  </si>
  <si>
    <t xml:space="preserve">March 16-22 </t>
  </si>
  <si>
    <t>Mar 9- 15</t>
  </si>
  <si>
    <t xml:space="preserve">Mar 16 -22 </t>
  </si>
  <si>
    <t>Mar 23 - 29</t>
  </si>
  <si>
    <t>Apr 13- 19</t>
  </si>
  <si>
    <t>May 11 - 17</t>
  </si>
  <si>
    <t>May 18 - 24</t>
  </si>
  <si>
    <t>June 8 - 14</t>
  </si>
  <si>
    <t xml:space="preserve">Apr 6 - Apr 12 </t>
  </si>
  <si>
    <t>Apr 13 - April 19</t>
  </si>
  <si>
    <t>April  20 -26</t>
  </si>
  <si>
    <t>May 4 to 10</t>
  </si>
  <si>
    <t xml:space="preserve">walang reply </t>
  </si>
  <si>
    <t>Mar 30- Apr 5</t>
  </si>
  <si>
    <t xml:space="preserve">8017105130689  /  554
2017265579068 /  40
Apr 29 and  May 5   </t>
  </si>
  <si>
    <t>May 4 - 10</t>
  </si>
  <si>
    <t>walang reply</t>
  </si>
  <si>
    <t>JAN 27 - FEB 2</t>
  </si>
  <si>
    <t>Apr 6 - 12</t>
  </si>
  <si>
    <t xml:space="preserve">278 waiting lang daw po sa sahod kakaunpisa lang sa trabaho </t>
  </si>
  <si>
    <t>ROLAND</t>
  </si>
  <si>
    <t>dipa lang po nareply</t>
  </si>
  <si>
    <t xml:space="preserve">Jan  13 - 19 </t>
  </si>
  <si>
    <t xml:space="preserve">Feb 10 -16 </t>
  </si>
  <si>
    <t xml:space="preserve">hindi na din daw po tanda ng kuya mj 
nag babackread pa din po daily at baka mahahanap po </t>
  </si>
  <si>
    <t>dina po tanda ni kuya mj 
backread ongoing</t>
  </si>
  <si>
    <t>Feb 24 - March 1</t>
  </si>
  <si>
    <t>di nareply</t>
  </si>
  <si>
    <t>March 2 - 8</t>
  </si>
  <si>
    <t xml:space="preserve">paid na po </t>
  </si>
  <si>
    <t>LATE REMIT UNTIL JUL 3</t>
  </si>
  <si>
    <t>RIDERS</t>
  </si>
  <si>
    <t>Last follow up / Reason</t>
  </si>
  <si>
    <t>MARLON</t>
  </si>
  <si>
    <t>April 27 - May 3</t>
  </si>
  <si>
    <t>DARYLL</t>
  </si>
  <si>
    <t xml:space="preserve">June 8 - 14 </t>
  </si>
  <si>
    <t>June 22 - 28</t>
  </si>
  <si>
    <t>INCOMPLETE REMIT UNTIL MAY 17</t>
  </si>
  <si>
    <t>INCOMPLETE REMIT</t>
  </si>
  <si>
    <t>AFREDO</t>
  </si>
  <si>
    <t>JUNE 15 - 21</t>
  </si>
  <si>
    <t>JUn 22 - 28</t>
  </si>
  <si>
    <t>june 15-21</t>
  </si>
  <si>
    <t>602 with 2% add</t>
  </si>
  <si>
    <t xml:space="preserve">naaksidente </t>
  </si>
  <si>
    <t>BATANGAS RIDER</t>
  </si>
  <si>
    <t>BAUAN RIDER</t>
  </si>
  <si>
    <t>COLORUM  RIDER</t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</si>
  <si>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Gerardo M. Dela Luna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Jerry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Jerry Dela Luna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09361373752 / 09158152611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Purok 4 Dulanfan San Luis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D01-88032990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July 28 2020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</si>
  <si>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Ruben B. Fernando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Ruben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Ruben Fernando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09478825092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C-077 Ayala Poblacion san pascual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F01-11004887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July 2020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</si>
  <si>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Juniette Medrano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Ping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Ping Medrano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09633898505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blk20 lot8 Lynville as is residence bauan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N03-15004072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June 2024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</si>
  <si>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Roel G. Velasco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Roel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Roel Velasco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09955820701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POblacion San pascual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D01-11000500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March 2021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</si>
  <si>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Alfredo B. Cruzat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Alfredo/ Pido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Alfredo cruzat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09456921477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174 lumang kalye san antonio san pascual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D01-21-202005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October 2021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</si>
  <si>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Lorenz Marasigan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Lorenz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Lorenz Marasigan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09458045914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22 p muno st. pob 1 bauan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D01-24-001603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June 2024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</si>
  <si>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 xml:space="preserve">Marlon F. Pagcaliwagan 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Marlon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Marlon Pagcaliwagan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09567940983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Mahabang Parang Batangas city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D01-20-001119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October 2022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</si>
  <si>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Kim Richard Moreto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kim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kim richard moreto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09069558091 / 09455645574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pansol taal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D18-15-017061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September 3, 2020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</si>
  <si>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Michael Aldrian Natividad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Michael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Michael aldrian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09054036103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Inicbulan bauan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D01-20-008493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september 8 2024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</si>
  <si>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Fernando I. Aguilar JR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Whytboy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Whytboy Aguilar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09501727438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Pook ni Banal san pascual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D01-14-009578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September 2022</t>
    </r>
    <r>
      <rPr>
        <rFont val="Arial"/>
        <b/>
        <color rgb="FFFF0000"/>
      </rPr>
      <t xml:space="preserve">
</t>
    </r>
  </si>
  <si>
    <t>dave</t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</si>
  <si>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John Paul C Lanuzo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Paul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john Paul Lanuzo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09503784107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palsahingin san pascual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D01-21-202292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December 2023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</si>
  <si>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Sherwin Zamora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Sherwin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Sherwin Zamora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09159712263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M-46 Pobalcion san pascual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D01-20-007767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January 2021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</si>
  <si>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Brazillino T. Malones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Lino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Brazillino T. Malones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09178660802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banaba west batangas city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N02-19-000969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March 2023</t>
    </r>
    <r>
      <rPr>
        <rFont val="Arial"/>
        <b/>
        <color rgb="FFFF0000"/>
      </rPr>
      <t xml:space="preserve">
</t>
    </r>
  </si>
  <si>
    <t>winchrist</t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</si>
  <si>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Rowel C pasos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Rowel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Ghiwelle pasos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09122553004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001-B Villa nieves Aplaya bauan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D01-19-016021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Nov 13 2024</t>
    </r>
    <r>
      <rPr>
        <rFont val="Arial"/>
        <b/>
        <color rgb="FFFF0000"/>
      </rPr>
      <t xml:space="preserve">
</t>
    </r>
  </si>
  <si>
    <t>adrian</t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</si>
  <si>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Jommel S. Montoya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George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George madison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09926121663 / 09385313322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POb 2 nursery bauan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D01-18-001007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oct 2024</t>
    </r>
    <r>
      <rPr>
        <rFont val="Arial"/>
        <b/>
        <color rgb="FFFF0000"/>
      </rPr>
      <t xml:space="preserve">
</t>
    </r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</si>
  <si>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Noel A. Cepillo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Dayo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Noel Aguilar Cepillo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09156884965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Mataas na Lupa, San Pascual, Batangas</t>
    </r>
    <r>
      <rPr>
        <rFont val="Arial"/>
        <b/>
        <color rgb="FFFF0000"/>
      </rPr>
      <t xml:space="preserve">
LICENCE ID : 
START MONTH/YEAR : </t>
    </r>
    <r>
      <rPr>
        <rFont val="Arial"/>
        <b/>
        <color rgb="FF000000"/>
      </rPr>
      <t>feb 14 2022</t>
    </r>
  </si>
  <si>
    <t>zyrel</t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</si>
  <si>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Darryl wesly remontigue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Darryl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Ashley lanie gonzales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09661778855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bolbok batangas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D01-17-011366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january 3, 2024</t>
    </r>
  </si>
  <si>
    <t>ryan</t>
  </si>
  <si>
    <r>
      <rPr>
        <rFont val="Arial"/>
        <b/>
        <color rgb="FFFF0000"/>
      </rPr>
      <t xml:space="preserve">NAME: </t>
    </r>
    <r>
      <rPr>
        <rFont val="Arial"/>
        <b/>
        <color rgb="FF000000"/>
      </rPr>
      <t>Mark Anthony Unarce</t>
    </r>
    <r>
      <rPr>
        <rFont val="Arial"/>
        <b/>
        <color rgb="FFFF0000"/>
      </rPr>
      <t xml:space="preserve">
NICKNAME: </t>
    </r>
    <r>
      <rPr>
        <rFont val="Arial"/>
        <b/>
        <color rgb="FF000000"/>
      </rPr>
      <t>mark</t>
    </r>
    <r>
      <rPr>
        <rFont val="Arial"/>
        <b/>
        <color rgb="FFFF0000"/>
      </rPr>
      <t xml:space="preserve">
MESSENGER NAME: </t>
    </r>
    <r>
      <rPr>
        <rFont val="Arial"/>
        <b/>
        <color rgb="FF000000"/>
      </rPr>
      <t>Mark Anthony Abad Unarce</t>
    </r>
    <r>
      <rPr>
        <rFont val="Arial"/>
        <b/>
        <color rgb="FFFF0000"/>
      </rPr>
      <t xml:space="preserve">
PHONE # : </t>
    </r>
    <r>
      <rPr>
        <rFont val="Arial"/>
        <b/>
        <color rgb="FF000000"/>
      </rPr>
      <t>09260646402</t>
    </r>
    <r>
      <rPr>
        <rFont val="Arial"/>
        <b/>
        <color rgb="FFFF0000"/>
      </rPr>
      <t xml:space="preserve">
ADDRESS : </t>
    </r>
    <r>
      <rPr>
        <rFont val="Arial"/>
        <b/>
        <color rgb="FF000000"/>
      </rPr>
      <t>Mianay,Ivisan,capiz</t>
    </r>
    <r>
      <rPr>
        <rFont val="Arial"/>
        <b/>
        <color rgb="FFFF0000"/>
      </rPr>
      <t xml:space="preserve">
LICENCE ID : </t>
    </r>
    <r>
      <rPr>
        <rFont val="Arial"/>
        <b/>
        <color rgb="FF000000"/>
      </rPr>
      <t>D01-17-011366</t>
    </r>
    <r>
      <rPr>
        <rFont val="Arial"/>
        <b/>
        <color rgb="FFFF0000"/>
      </rPr>
      <t xml:space="preserve">
START MONTH/YEAR : </t>
    </r>
    <r>
      <rPr>
        <rFont val="Arial"/>
        <b/>
        <color rgb="FF000000"/>
      </rPr>
      <t>march 24,2020</t>
    </r>
  </si>
  <si>
    <t>michael</t>
  </si>
  <si>
    <t>lino</t>
  </si>
  <si>
    <t>Feb 16 to Mar 15</t>
  </si>
  <si>
    <t>Mar 1 to Mar 15</t>
  </si>
  <si>
    <t>Mar 16 to Mar 31</t>
  </si>
  <si>
    <t>Mar 16 to Apr 15</t>
  </si>
  <si>
    <t>Apr  1 to Apr 15</t>
  </si>
  <si>
    <t>April 16 to 30</t>
  </si>
  <si>
    <t>April 16 to May 15</t>
  </si>
  <si>
    <t xml:space="preserve">ANDREW </t>
  </si>
  <si>
    <t>LINO</t>
  </si>
  <si>
    <t>Darryl</t>
  </si>
  <si>
    <t>Rahmat</t>
  </si>
  <si>
    <t>105/65</t>
  </si>
  <si>
    <t>REMITTED / LAST JAN 10</t>
  </si>
  <si>
    <t>77,86,77,155,54,75,140</t>
  </si>
  <si>
    <t>REMITTED / LAST JAN 15</t>
  </si>
  <si>
    <t>126,65,185,110,54</t>
  </si>
  <si>
    <t>REMITTED / LAST JAN 19</t>
  </si>
  <si>
    <t>DOWNPAYMENT REMIT</t>
  </si>
  <si>
    <t>SEPT AVG</t>
  </si>
  <si>
    <t>ATTENDANCE</t>
  </si>
  <si>
    <t>OCT AVG</t>
  </si>
  <si>
    <t>NOV AVG</t>
  </si>
  <si>
    <t>DEC AVG</t>
  </si>
  <si>
    <t>JAN AVG</t>
  </si>
  <si>
    <t>FEB AVG</t>
  </si>
  <si>
    <t>ANDREW</t>
  </si>
  <si>
    <t>JAYSON</t>
  </si>
  <si>
    <t xml:space="preserve">JOHN </t>
  </si>
  <si>
    <t>RAHMAT</t>
  </si>
  <si>
    <t>MAY</t>
  </si>
  <si>
    <t>ADDRESS</t>
  </si>
  <si>
    <t>NUMBER</t>
  </si>
  <si>
    <t>DATE OF BIRTH</t>
  </si>
  <si>
    <t>PLACE OF BIRTH</t>
  </si>
  <si>
    <t>EMAIL</t>
  </si>
  <si>
    <t>NATIONALITY</t>
  </si>
  <si>
    <t>HIRE DATE</t>
  </si>
  <si>
    <t>Adrian Dinglasan Ramirez</t>
  </si>
  <si>
    <t>175 M.H.Del Pilar St.Cuta Batangas City</t>
  </si>
  <si>
    <t>Sept.10,1981</t>
  </si>
  <si>
    <t>Batangas City</t>
  </si>
  <si>
    <t>ian_ramirez1028@yahoo.com</t>
  </si>
  <si>
    <t>Filipino</t>
  </si>
  <si>
    <t>Approved</t>
  </si>
  <si>
    <t xml:space="preserve">Noel Jr Aguilar Cepillo </t>
  </si>
  <si>
    <t>#132, Mataas na Lupa, San Pascual, Batangas</t>
  </si>
  <si>
    <t xml:space="preserve">Batangas City </t>
  </si>
  <si>
    <t xml:space="preserve">nikitanoel143@gmail.com </t>
  </si>
  <si>
    <t>Can Process</t>
  </si>
  <si>
    <t>Carlos Dave C. Magboo</t>
  </si>
  <si>
    <t>San antonio San pascual Batangas</t>
  </si>
  <si>
    <t>Batangas Regional Hospital</t>
  </si>
  <si>
    <t>davemagboo86@gmail.com</t>
  </si>
  <si>
    <t>BRAZILLINO T MALONES</t>
  </si>
  <si>
    <t>BANABA WEST BATANGAS CITY</t>
  </si>
  <si>
    <t>SEPT 09, 1986</t>
  </si>
  <si>
    <t>QUEZON CITY</t>
  </si>
  <si>
    <t>brazillinomalones@gmail.com</t>
  </si>
  <si>
    <t xml:space="preserve">Jeffrey Cabral Huelba </t>
  </si>
  <si>
    <t xml:space="preserve">Arumahan Lemery Batangas </t>
  </si>
  <si>
    <t xml:space="preserve">Lemery Batangas </t>
  </si>
  <si>
    <t>jeffreyhuelba09@gmail.com</t>
  </si>
  <si>
    <t>Gerardo M. Dela Luna</t>
  </si>
  <si>
    <t>Purok 4 Dulangan San Luis Batangas
Province:Batangas</t>
  </si>
  <si>
    <t>09361373752
09158152611</t>
  </si>
  <si>
    <t>San Luis Batangas</t>
  </si>
  <si>
    <t>Jestoni Gonzales Mendoza</t>
  </si>
  <si>
    <t>Manalupang,Bauan,Batangas</t>
  </si>
  <si>
    <t>Regional Hospital Batangas City</t>
  </si>
  <si>
    <t>KIM Richard A. MORETO</t>
  </si>
  <si>
    <t>san antonio sanpascual bats</t>
  </si>
  <si>
    <t>taliba san luis bats</t>
  </si>
  <si>
    <t>kimrichardmoreto@gmail.com</t>
  </si>
  <si>
    <t>Marven Jr A. Acosta</t>
  </si>
  <si>
    <t>Sta.rita Karsada,Batangas City</t>
  </si>
  <si>
    <t>0993-423-2144</t>
  </si>
  <si>
    <t>Sta. Karsada Batangas City</t>
  </si>
  <si>
    <t>crazypandesal@gmail.com</t>
  </si>
  <si>
    <t>Marlon F. Pagcaliwagan</t>
  </si>
  <si>
    <t>mahabang Parang batangas city</t>
  </si>
  <si>
    <t>Feb.10 1984</t>
  </si>
  <si>
    <t>pagcaliwagan200@gmail.com</t>
  </si>
  <si>
    <t>Ricky Marasigan Dela Luna</t>
  </si>
  <si>
    <t xml:space="preserve">As-Is, Bauan , Batangas </t>
  </si>
  <si>
    <t>San Luis , Batangas</t>
  </si>
  <si>
    <t>ricky123068@gmail.com</t>
  </si>
  <si>
    <t>Roel Gonzales Velasco</t>
  </si>
  <si>
    <t xml:space="preserve"> 74 MH del Pilar St. Brgy.2, Bats. City</t>
  </si>
  <si>
    <t>Lucena City</t>
  </si>
  <si>
    <t>Ryan ortega bulawan</t>
  </si>
  <si>
    <t>Sta Rita Batangas City</t>
  </si>
  <si>
    <t>San Vicente San Pedro Laguna</t>
  </si>
  <si>
    <t>Totobulawan12@gmail.com</t>
  </si>
  <si>
    <t>Ruben Banaag Fernando</t>
  </si>
  <si>
    <t xml:space="preserve">C-077 Ayala Poblacion San Pascual </t>
  </si>
  <si>
    <t xml:space="preserve">Bongabong Oriental Mindoro </t>
  </si>
  <si>
    <t>reubenbf5@gmail.com</t>
  </si>
  <si>
    <t>VLADYMER FRAGADA DE CHAVEZ</t>
  </si>
  <si>
    <t>San Juan , Alitagtag</t>
  </si>
  <si>
    <t>dechavezvladfragada@gmail.com</t>
  </si>
  <si>
    <t>Fernando I. Aguilar Jr</t>
  </si>
  <si>
    <t xml:space="preserve">pook ni Banal san Pascual </t>
  </si>
  <si>
    <t xml:space="preserve">san Pascual </t>
  </si>
  <si>
    <t>fernandoibonaguilarjr@gmail.com</t>
  </si>
  <si>
    <t>Zyrel Kim De Chavez</t>
  </si>
  <si>
    <t>Bauan, Batangas</t>
  </si>
  <si>
    <t xml:space="preserve">Bauan, Batangas </t>
  </si>
  <si>
    <t>zyrelkim@gmail.com</t>
  </si>
  <si>
    <t xml:space="preserve">Sherwin C. Zamora </t>
  </si>
  <si>
    <t xml:space="preserve">M-46 Poblacion San Pascual Batangas </t>
  </si>
  <si>
    <t xml:space="preserve">San Pascual Batangas </t>
  </si>
  <si>
    <t>sherwinzamora131725@gmail.com</t>
  </si>
  <si>
    <t>ADMIN</t>
  </si>
  <si>
    <t>`</t>
  </si>
  <si>
    <t>ALVIN</t>
  </si>
  <si>
    <t>CJ</t>
  </si>
  <si>
    <t>DANIEL</t>
  </si>
  <si>
    <t>Remit</t>
  </si>
  <si>
    <t>PAID LATE REMIT</t>
  </si>
  <si>
    <t>TRIX</t>
  </si>
  <si>
    <t>Gcash INFO</t>
  </si>
  <si>
    <t>Ref #</t>
  </si>
  <si>
    <t>AD***N R 09975225367</t>
  </si>
  <si>
    <t xml:space="preserve"> EV***N C. 09260225822</t>
  </si>
  <si>
    <t>8012656879984</t>
  </si>
  <si>
    <t>CH******N MA*K C 09774943468</t>
  </si>
  <si>
    <t>NO*L C 09156884965</t>
  </si>
  <si>
    <t>CA***S DA*E M. 09669559877</t>
  </si>
  <si>
    <t>JO*N DA**L B. 09054039226</t>
  </si>
  <si>
    <t>ED*****T E 09774824679</t>
  </si>
  <si>
    <t>ED**N E. 09061037946</t>
  </si>
  <si>
    <t>received</t>
  </si>
  <si>
    <t>FANER 12%</t>
  </si>
  <si>
    <t>JE****Y H. 09362009159</t>
  </si>
  <si>
    <t>GE****O D. 09158152611</t>
  </si>
  <si>
    <t>JA****N S 09815405044</t>
  </si>
  <si>
    <t>J**MH* R H. 09366279361</t>
  </si>
  <si>
    <t>JOHN 12%</t>
  </si>
  <si>
    <t>JO*N PA*L C 0936975048</t>
  </si>
  <si>
    <t>2012657737520</t>
  </si>
  <si>
    <t>K** RI****D M. 09455645574</t>
  </si>
  <si>
    <t>MA*K LE***E R. 09568696200</t>
  </si>
  <si>
    <t>NI*A A 09561257545</t>
  </si>
  <si>
    <t>K** AR**C A 09812237549</t>
  </si>
  <si>
    <t>MA***N P 09567940983</t>
  </si>
  <si>
    <t>RI**Y D 09361900541</t>
  </si>
  <si>
    <t>RO*L V 09955820701</t>
  </si>
  <si>
    <t>RO**O J* A 09454782617</t>
  </si>
  <si>
    <t>ROLAND 12%</t>
  </si>
  <si>
    <t>RO**D D. 09659803319</t>
  </si>
  <si>
    <t>RY*AN B 09657727584</t>
  </si>
  <si>
    <t>RU**N F. 09478825092</t>
  </si>
  <si>
    <t>VL****R D 09955858099</t>
  </si>
  <si>
    <t>WI****M V 09959916709</t>
  </si>
  <si>
    <t>FE*****O J* A 09501727438</t>
  </si>
  <si>
    <t>ZY**L K** D09661367524</t>
  </si>
  <si>
    <t xml:space="preserve">    REFERENCE NUMBER</t>
  </si>
  <si>
    <t xml:space="preserve">0012902363324 </t>
  </si>
  <si>
    <t>0012824317192</t>
  </si>
  <si>
    <t>55 bal</t>
  </si>
  <si>
    <t>82 balance</t>
  </si>
  <si>
    <t>375 pesos paid</t>
  </si>
  <si>
    <t>0012965145361</t>
  </si>
  <si>
    <t>0012960230872</t>
  </si>
  <si>
    <t>paid 120 pesos</t>
  </si>
  <si>
    <t>paid 200 pesos</t>
  </si>
  <si>
    <t xml:space="preserve">24 pesos paid </t>
  </si>
  <si>
    <t>0012971539720</t>
  </si>
  <si>
    <t>179 pesos</t>
  </si>
  <si>
    <t>0013084756149</t>
  </si>
  <si>
    <t>paid pero walang ref num</t>
  </si>
  <si>
    <t>0013098168739</t>
  </si>
  <si>
    <t>balance</t>
  </si>
  <si>
    <t>0013088816877</t>
  </si>
  <si>
    <t>0013088410344</t>
  </si>
  <si>
    <t>0013231067447</t>
  </si>
  <si>
    <t>AJ 12%</t>
  </si>
  <si>
    <t>0013237540814</t>
  </si>
  <si>
    <t>0013215572283</t>
  </si>
  <si>
    <t>0013361743543</t>
  </si>
  <si>
    <t>less 99</t>
  </si>
  <si>
    <t>0013377822176</t>
  </si>
  <si>
    <t>add 50</t>
  </si>
  <si>
    <t>0013509851004</t>
  </si>
  <si>
    <t>0013533914821</t>
  </si>
  <si>
    <t>0013500872395</t>
  </si>
  <si>
    <t>JP 12%</t>
  </si>
  <si>
    <t>300 to be paid by mj</t>
  </si>
  <si>
    <t>0013648830418</t>
  </si>
  <si>
    <t>\</t>
  </si>
  <si>
    <t>0013665186194</t>
  </si>
  <si>
    <t>5013640492874</t>
  </si>
  <si>
    <t>0013667210447</t>
  </si>
  <si>
    <t>70 -- kulang</t>
  </si>
  <si>
    <t>0013815617896</t>
  </si>
  <si>
    <t>0013816865001</t>
  </si>
  <si>
    <t>0013793952529</t>
  </si>
  <si>
    <t>Kulang</t>
  </si>
  <si>
    <t xml:space="preserve">RECEIVED </t>
  </si>
  <si>
    <t>0014017157971</t>
  </si>
  <si>
    <t>60 pesos kulang</t>
  </si>
  <si>
    <t>3 pesos Kulang</t>
  </si>
  <si>
    <t>ANDREW 12%</t>
  </si>
  <si>
    <t>paid to joana cash</t>
  </si>
  <si>
    <t>165 kulang</t>
  </si>
  <si>
    <t>0014277502479</t>
  </si>
  <si>
    <t>paid to joana</t>
  </si>
  <si>
    <t>36 kulang</t>
  </si>
  <si>
    <t>OCT DEL PER RIDER</t>
  </si>
  <si>
    <t>NOV DEL PER RIDER</t>
  </si>
  <si>
    <t>NOV 15 to 30 Gross</t>
  </si>
  <si>
    <t>NOV 15 to DEC 15 GROSS</t>
  </si>
  <si>
    <t>Total Gross NOV</t>
  </si>
  <si>
    <t>DEC 1 to 15 GROSS</t>
  </si>
  <si>
    <t>DEC 1 to DEC 31 GROSS</t>
  </si>
  <si>
    <t>Dec 16 to Dec 31 GROSS</t>
  </si>
  <si>
    <t>DEC DEL PER RIDER</t>
  </si>
  <si>
    <t>DEC 16 TO JAN 15 GROSS</t>
  </si>
  <si>
    <t>JAN DEL PER RIDER</t>
  </si>
  <si>
    <t>JAN 1 TO JAN 15</t>
  </si>
  <si>
    <t>JAN 16 TO FEB 15 GROSS</t>
  </si>
  <si>
    <t>JAN 1 TO JAN 31 GROSS</t>
  </si>
  <si>
    <t>FB PAGE DELIVERY</t>
  </si>
  <si>
    <t>CANCEL</t>
  </si>
  <si>
    <t>TOTAL DELIVERIES</t>
  </si>
  <si>
    <t>TOTAL REQUEST</t>
  </si>
  <si>
    <t>Rider Benefits</t>
  </si>
  <si>
    <t>Raffles Benefits</t>
  </si>
  <si>
    <t>DeliveryPerDay</t>
  </si>
  <si>
    <t xml:space="preserve">Nov 15-30 </t>
  </si>
  <si>
    <t>month</t>
  </si>
  <si>
    <t>Delivery Per MOnth</t>
  </si>
  <si>
    <t>Number of Active Riders</t>
  </si>
  <si>
    <t>Gross</t>
  </si>
  <si>
    <t>Rider Incentives w/ 15 riders</t>
  </si>
  <si>
    <t>Net</t>
  </si>
  <si>
    <t>MJ</t>
  </si>
  <si>
    <t>Badeth</t>
  </si>
  <si>
    <t>Nikita</t>
  </si>
  <si>
    <t>NOTES</t>
  </si>
  <si>
    <t>Dec 1-15 LANDOS</t>
  </si>
  <si>
    <t>Deducted on Dec15 payroll</t>
  </si>
  <si>
    <t>Dec 1-15 BTS</t>
  </si>
  <si>
    <t>Dec16-31 LANDOS</t>
  </si>
  <si>
    <t>Dec16-31 BTS</t>
  </si>
  <si>
    <t>10am-5pm</t>
  </si>
  <si>
    <t>OFF</t>
  </si>
  <si>
    <t>HALF</t>
  </si>
  <si>
    <t>14.5 days</t>
  </si>
  <si>
    <t>15 days</t>
  </si>
  <si>
    <t>MID</t>
  </si>
  <si>
    <t xml:space="preserve">14 days </t>
  </si>
  <si>
    <t>11-7pm</t>
  </si>
  <si>
    <t>2-7 HALF</t>
  </si>
  <si>
    <t>14 days</t>
  </si>
  <si>
    <t>15.5 days</t>
  </si>
  <si>
    <t>14days</t>
  </si>
  <si>
    <t>HALF - Closing</t>
  </si>
  <si>
    <t>2 paid  off</t>
  </si>
  <si>
    <t>5 half</t>
  </si>
  <si>
    <t xml:space="preserve">8 full </t>
  </si>
  <si>
    <t xml:space="preserve">12.5 days </t>
  </si>
  <si>
    <t>HALF- Opening</t>
  </si>
  <si>
    <t>2 half</t>
  </si>
  <si>
    <t>11 full</t>
  </si>
  <si>
    <t>3hrs ot</t>
  </si>
  <si>
    <t>1 paid off</t>
  </si>
  <si>
    <t>4 half</t>
  </si>
  <si>
    <t xml:space="preserve">10 full </t>
  </si>
  <si>
    <t xml:space="preserve">13 days </t>
  </si>
  <si>
    <t>2 hrs ot</t>
  </si>
  <si>
    <t>HALF - closing</t>
  </si>
  <si>
    <t>HALF - opening</t>
  </si>
  <si>
    <t xml:space="preserve">HALF - mid </t>
  </si>
  <si>
    <t>HALF - MID</t>
  </si>
  <si>
    <t xml:space="preserve">HALF </t>
  </si>
  <si>
    <t>12 days</t>
  </si>
  <si>
    <t>13.5 days</t>
  </si>
  <si>
    <t>12 dyas</t>
  </si>
  <si>
    <t>13 days</t>
  </si>
  <si>
    <t>OPENING 5hrs</t>
  </si>
  <si>
    <t>CLOSING 2hrs</t>
  </si>
  <si>
    <t>OFF 3hrs</t>
  </si>
  <si>
    <t>OPENING 3hrs</t>
  </si>
  <si>
    <t xml:space="preserve">OPENING 3hrs </t>
  </si>
  <si>
    <t>8 hrs OT</t>
  </si>
  <si>
    <t>18hrs OT</t>
  </si>
  <si>
    <t>OPENING
3hrs</t>
  </si>
  <si>
    <t>OPENING
2hrs</t>
  </si>
  <si>
    <t xml:space="preserve">OPENING </t>
  </si>
  <si>
    <t>15days</t>
  </si>
  <si>
    <t>15hrs ot</t>
  </si>
  <si>
    <t>27hrs ot</t>
  </si>
  <si>
    <t xml:space="preserve">CLOSING </t>
  </si>
  <si>
    <t>21 hrs ot</t>
  </si>
  <si>
    <t>19 hrs ot</t>
  </si>
  <si>
    <t>OPENING
3 hrs</t>
  </si>
  <si>
    <t>25hrs ot</t>
  </si>
  <si>
    <t>16 days</t>
  </si>
  <si>
    <t>22hrs</t>
  </si>
  <si>
    <t>LEAVE</t>
  </si>
  <si>
    <t>22hrs ot</t>
  </si>
  <si>
    <t>KISHA</t>
  </si>
  <si>
    <t>5days</t>
  </si>
  <si>
    <t>11hrs ot</t>
  </si>
  <si>
    <t>22 hrs ot</t>
  </si>
  <si>
    <t>OPENING
2 hrs</t>
  </si>
  <si>
    <t>OTC 4hrs ot</t>
  </si>
  <si>
    <t>19hrs ot</t>
  </si>
  <si>
    <t>25 hrs ot</t>
  </si>
  <si>
    <t>16hrs ot</t>
  </si>
  <si>
    <t>5hrs ot</t>
  </si>
  <si>
    <t>14hrs ot</t>
  </si>
  <si>
    <t>8days</t>
  </si>
  <si>
    <t>11 hrs</t>
  </si>
  <si>
    <t>8hrs</t>
  </si>
  <si>
    <t>OTC 3hrs</t>
  </si>
  <si>
    <t>14 hrs ot</t>
  </si>
  <si>
    <t>7 days</t>
  </si>
  <si>
    <t>Mj</t>
  </si>
  <si>
    <t>Nikki</t>
  </si>
  <si>
    <t>Schedule</t>
  </si>
  <si>
    <t>Oct 1 - 15</t>
  </si>
  <si>
    <t>Marinda A</t>
  </si>
  <si>
    <t>6:45 - 2:45</t>
  </si>
  <si>
    <t>Badeth-Off</t>
  </si>
  <si>
    <t>10:45 - 6:45</t>
  </si>
  <si>
    <t>Nikitita - Off</t>
  </si>
  <si>
    <t>Oct 1-15</t>
  </si>
  <si>
    <t>franchoise a.</t>
  </si>
  <si>
    <t>11:00-7:00</t>
  </si>
  <si>
    <t>MJ-Halfday</t>
  </si>
  <si>
    <t>Bernadeth P</t>
  </si>
  <si>
    <t>09165783472 bernadeth P</t>
  </si>
  <si>
    <t>Nikita - Off</t>
  </si>
  <si>
    <t>October 16 - 31</t>
  </si>
  <si>
    <t>Nov 1 - 15</t>
  </si>
  <si>
    <t>Nov 16 - 30</t>
  </si>
  <si>
    <t>Decuctions</t>
  </si>
  <si>
    <t>Dec 16 - 31</t>
  </si>
  <si>
    <t>Jan 16-31</t>
  </si>
  <si>
    <t>Feb 1 - 15</t>
  </si>
  <si>
    <t>Feb 16 - 28</t>
  </si>
  <si>
    <t>March 1 - 15</t>
  </si>
  <si>
    <t>Payroll April 16-30</t>
  </si>
  <si>
    <t>badeth= 15days ( 5250)</t>
  </si>
  <si>
    <t>Mj-  14 days ( 5600)</t>
  </si>
  <si>
    <t>March 16 - 31</t>
  </si>
  <si>
    <t>nikki: 15 days ( 5250)</t>
  </si>
  <si>
    <t>joana:  15 days (6000)</t>
  </si>
  <si>
    <t>OT</t>
  </si>
  <si>
    <t>Joona - 12</t>
  </si>
  <si>
    <t>Badeth=  15hrs ( 656)</t>
  </si>
  <si>
    <t>April 1- 15</t>
  </si>
  <si>
    <t>Mj= 54hrs  ( 2700)</t>
  </si>
  <si>
    <t>Faner</t>
  </si>
  <si>
    <t>nikki=  27hrs  ( 1181)</t>
  </si>
  <si>
    <t>Joana= 15hrs  ( 750)</t>
  </si>
  <si>
    <t>Kenneth=  54 hrs ( 2,362)</t>
  </si>
  <si>
    <t>OVERALL</t>
  </si>
  <si>
    <t>Joana</t>
  </si>
  <si>
    <t>Badeth= 5250+656= 5906</t>
  </si>
  <si>
    <t>April 16 - 30</t>
  </si>
  <si>
    <t>Mj= 5600+2700= 8300</t>
  </si>
  <si>
    <t>Nikki= 5250+1181= 6431</t>
  </si>
  <si>
    <t>Joana= 6000+750= 6750</t>
  </si>
  <si>
    <t>Kenneth= 2362</t>
  </si>
  <si>
    <t>Kenneth</t>
  </si>
  <si>
    <t>May 1- 15</t>
  </si>
  <si>
    <t>Michael</t>
  </si>
  <si>
    <t>May 16-31</t>
  </si>
  <si>
    <t>Monthly Total - May</t>
  </si>
  <si>
    <t>Kisha</t>
  </si>
  <si>
    <t>June 1- 15</t>
  </si>
  <si>
    <t>June 1 -15</t>
  </si>
  <si>
    <t>June 16 - 30</t>
  </si>
  <si>
    <t>Monthly Total - June</t>
  </si>
  <si>
    <t>Payroll Summary 2025</t>
  </si>
  <si>
    <t>Mar</t>
  </si>
  <si>
    <t>Apr</t>
  </si>
  <si>
    <t>May</t>
  </si>
  <si>
    <t>June</t>
  </si>
  <si>
    <t xml:space="preserve">July </t>
  </si>
  <si>
    <t xml:space="preserve">Aug </t>
  </si>
  <si>
    <t>Sep</t>
  </si>
  <si>
    <t>Dec</t>
  </si>
  <si>
    <t xml:space="preserve">Expenses </t>
  </si>
  <si>
    <t>Marketing</t>
  </si>
  <si>
    <t>San Antonio</t>
  </si>
  <si>
    <t xml:space="preserve">to </t>
  </si>
  <si>
    <t>diversion bolbok</t>
  </si>
  <si>
    <t xml:space="preserve">Diversion </t>
  </si>
  <si>
    <t>xentro mall</t>
  </si>
  <si>
    <t xml:space="preserve">contis </t>
  </si>
  <si>
    <t>balagtas</t>
  </si>
  <si>
    <t>balagtas rotonda</t>
  </si>
  <si>
    <t>the crunch</t>
  </si>
  <si>
    <t>to</t>
  </si>
  <si>
    <t>starbucks diversion</t>
  </si>
  <si>
    <t>terminal</t>
  </si>
  <si>
    <t>but coffee</t>
  </si>
  <si>
    <t>butch</t>
  </si>
  <si>
    <t xml:space="preserve">butch </t>
  </si>
  <si>
    <t>kfc</t>
  </si>
  <si>
    <t>gg burgers</t>
  </si>
  <si>
    <t>bayan</t>
  </si>
  <si>
    <t>gulod</t>
  </si>
  <si>
    <t>sm</t>
  </si>
  <si>
    <t>calicanto</t>
  </si>
  <si>
    <t>san antonio</t>
  </si>
  <si>
    <t>lunch</t>
  </si>
  <si>
    <t>extra rice</t>
  </si>
  <si>
    <t>water</t>
  </si>
  <si>
    <t>Expenses</t>
  </si>
  <si>
    <t>San antonio</t>
  </si>
  <si>
    <t>jolibee manghinao</t>
  </si>
  <si>
    <t xml:space="preserve">manghinao </t>
  </si>
  <si>
    <t>wei mami</t>
  </si>
  <si>
    <t>skye food park</t>
  </si>
  <si>
    <t>bolo</t>
  </si>
  <si>
    <t>ellas pizza</t>
  </si>
  <si>
    <t>kumpares san roque</t>
  </si>
  <si>
    <t>seventea mangoville</t>
  </si>
  <si>
    <t>seventea</t>
  </si>
  <si>
    <t>mcdo manghinao</t>
  </si>
  <si>
    <t>simbahan bauan</t>
  </si>
  <si>
    <t>walter san pascual</t>
  </si>
  <si>
    <t>LUNCH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</si>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</sst>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M/d/yyyy"/>
    <numFmt numFmtId="165" formatCode="dd-mmm"/>
    <numFmt numFmtId="166" formatCode="mmm d"/>
    <numFmt numFmtId="167" formatCode="mmmm d"/>
    <numFmt numFmtId="168" formatCode="m/d"/>
    <numFmt numFmtId="169" formatCode="m-d"/>
    <numFmt numFmtId="170" formatCode="mmmm yyyy"/>
    <numFmt numFmtId="171" formatCode="#,##0.00;(#,##0.00)"/>
    <numFmt numFmtId="172" formatCode="0.0"/>
    <numFmt numFmtId="173" formatCode="mmm yyyy"/>
    <numFmt numFmtId="174" formatCode="&quot;$&quot;#,##0.00"/>
    <numFmt numFmtId="175" formatCode="mmmm d yyyy"/>
    <numFmt numFmtId="176" formatCode="mmmm d,yyyy"/>
    <numFmt numFmtId="177" formatCode="mmm. d yyyy"/>
    <numFmt numFmtId="178" formatCode="mmmm d, yyyy"/>
    <numFmt numFmtId="179" formatCode="mmm dd yyyy"/>
    <numFmt numFmtId="180" formatCode="mmm. d, yyyy"/>
    <numFmt numFmtId="181" formatCode="mmmm dd, yyyy"/>
    <numFmt numFmtId="182" formatCode="mmmm&quot; &quot;d"/>
  </numFmts>
  <fonts count="6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Calibri"/>
    </font>
    <font>
      <color theme="1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b/>
      <sz val="12.0"/>
      <color theme="1"/>
      <name val="Arial"/>
      <scheme val="minor"/>
    </font>
    <font>
      <b/>
      <sz val="11.0"/>
      <color rgb="FF1F1F1F"/>
      <name val="&quot;Google Sans&quot;"/>
    </font>
    <font>
      <b/>
      <sz val="12.0"/>
      <color rgb="FF000000"/>
      <name val="Arial"/>
    </font>
    <font>
      <b/>
      <color theme="1"/>
      <name val="Arial"/>
      <scheme val="minor"/>
    </font>
    <font>
      <b/>
      <sz val="15.0"/>
      <color theme="1"/>
      <name val="Arial"/>
    </font>
    <font>
      <b/>
      <sz val="9.0"/>
      <color theme="1"/>
      <name val="Arial"/>
      <scheme val="minor"/>
    </font>
    <font/>
    <font>
      <b/>
      <sz val="9.0"/>
      <color theme="1"/>
      <name val="Arial"/>
    </font>
    <font>
      <sz val="9.0"/>
      <color theme="1"/>
      <name val="Arial"/>
      <scheme val="minor"/>
    </font>
    <font>
      <sz val="9.0"/>
      <color theme="1"/>
      <name val="Calibri"/>
    </font>
    <font>
      <sz val="14.0"/>
      <color theme="1"/>
      <name val="Arial"/>
      <scheme val="minor"/>
    </font>
    <font>
      <sz val="9.0"/>
      <color theme="1"/>
      <name val="Arial"/>
    </font>
    <font>
      <b/>
      <sz val="9.0"/>
      <color rgb="FFFF0000"/>
      <name val="Arial"/>
      <scheme val="minor"/>
    </font>
    <font>
      <sz val="9.0"/>
      <color rgb="FF000000"/>
      <name val="Arial"/>
      <scheme val="minor"/>
    </font>
    <font>
      <b/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sz val="10.0"/>
      <color theme="1"/>
      <name val="Arial"/>
      <scheme val="minor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FF0000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  <font>
      <b/>
      <sz val="16.0"/>
      <color theme="1"/>
      <name val="Arial"/>
    </font>
    <font>
      <sz val="14.0"/>
      <color rgb="FF000000"/>
      <name val="Arial"/>
      <scheme val="minor"/>
    </font>
    <font>
      <b/>
      <sz val="14.0"/>
      <color rgb="FFFF0000"/>
      <name val="Arial"/>
      <scheme val="minor"/>
    </font>
    <font>
      <sz val="14.0"/>
      <color theme="1"/>
      <name val="Arial"/>
    </font>
    <font>
      <b/>
      <sz val="14.0"/>
      <color rgb="FFFF0000"/>
      <name val="Arial"/>
    </font>
    <font>
      <b/>
      <u/>
      <sz val="16.0"/>
      <color theme="1"/>
      <name val="Arial"/>
    </font>
    <font>
      <b/>
      <sz val="11.0"/>
      <color theme="1"/>
      <name val="Arial"/>
      <scheme val="minor"/>
    </font>
    <font>
      <b/>
      <sz val="12.0"/>
      <color rgb="FF434343"/>
      <name val="Arial"/>
      <scheme val="minor"/>
    </font>
    <font>
      <b/>
      <sz val="12.0"/>
      <color rgb="FF1F1F1F"/>
      <name val="&quot;Google Sans&quot;"/>
    </font>
    <font>
      <b/>
      <sz val="15.0"/>
      <color theme="1"/>
      <name val="Arial"/>
      <scheme val="minor"/>
    </font>
    <font>
      <b/>
      <sz val="9.0"/>
      <color rgb="FF000000"/>
      <name val="Arial"/>
    </font>
    <font>
      <b/>
      <sz val="12.0"/>
      <color theme="1"/>
      <name val="&quot;Google Sans Mono&quot;"/>
    </font>
    <font>
      <b/>
      <sz val="14.0"/>
      <color rgb="FF000000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Calibri"/>
    </font>
    <font>
      <b/>
      <sz val="23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Arial"/>
      <scheme val="minor"/>
    </font>
    <font>
      <b/>
      <sz val="18.0"/>
      <color rgb="FFFFFF00"/>
      <name val="Arial"/>
    </font>
    <font>
      <b/>
      <color rgb="FFFF0000"/>
      <name val="Arial"/>
      <scheme val="minor"/>
    </font>
    <font>
      <sz val="11.0"/>
      <color rgb="FF000000"/>
      <name val="Arial"/>
    </font>
    <font>
      <b/>
      <color rgb="FF000000"/>
      <name val="Arial"/>
      <scheme val="minor"/>
    </font>
    <font>
      <b/>
      <sz val="11.0"/>
      <color rgb="FF000000"/>
      <name val="Arial"/>
      <scheme val="minor"/>
    </font>
    <font>
      <b/>
      <color rgb="FFFFFF00"/>
      <name val="Arial"/>
      <scheme val="minor"/>
    </font>
    <font>
      <b/>
      <sz val="18.0"/>
      <color theme="1"/>
      <name val="Arial"/>
      <scheme val="minor"/>
    </font>
    <font>
      <sz val="13.0"/>
      <color theme="1"/>
      <name val="Arial"/>
    </font>
    <font>
      <sz val="11.0"/>
      <color rgb="FF000000"/>
      <name val="&quot;Helvetica Neue&quot;"/>
    </font>
    <font>
      <b/>
      <color rgb="FF000000"/>
      <name val="Arial"/>
    </font>
  </fonts>
  <fills count="4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1155CC"/>
        <bgColor rgb="FF1155CC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000000"/>
        <bgColor rgb="FF000000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A61C00"/>
        <bgColor rgb="FFA61C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</fills>
  <borders count="2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164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ont="1">
      <alignment horizontal="center" vertical="bottom"/>
    </xf>
    <xf borderId="2" fillId="2" fontId="2" numFmtId="164" xfId="0" applyAlignment="1" applyBorder="1" applyFont="1" applyNumberFormat="1">
      <alignment horizontal="center"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vertical="bottom" wrapText="1"/>
    </xf>
    <xf borderId="2" fillId="3" fontId="6" numFmtId="0" xfId="0" applyAlignment="1" applyBorder="1" applyFill="1" applyFont="1">
      <alignment horizontal="center" readingOrder="0" shrinkToFit="0" vertical="bottom" wrapText="1"/>
    </xf>
    <xf borderId="2" fillId="4" fontId="6" numFmtId="0" xfId="0" applyAlignment="1" applyBorder="1" applyFill="1" applyFont="1">
      <alignment horizontal="center" readingOrder="0" shrinkToFit="0" vertical="bottom" wrapText="1"/>
    </xf>
    <xf borderId="2" fillId="3" fontId="6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4" fontId="5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readingOrder="0" shrinkToFit="0" vertical="bottom" wrapText="1"/>
    </xf>
    <xf borderId="0" fillId="4" fontId="6" numFmtId="0" xfId="0" applyAlignment="1" applyFont="1">
      <alignment horizontal="center" shrinkToFit="0" vertical="bottom" wrapText="1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bottom" wrapText="1"/>
    </xf>
    <xf borderId="0" fillId="3" fontId="4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3" fillId="5" fontId="7" numFmtId="0" xfId="0" applyAlignment="1" applyBorder="1" applyFill="1" applyFont="1">
      <alignment horizontal="center" vertical="bottom"/>
    </xf>
    <xf borderId="4" fillId="5" fontId="5" numFmtId="164" xfId="0" applyAlignment="1" applyBorder="1" applyFont="1" applyNumberFormat="1">
      <alignment horizontal="center" readingOrder="0" vertical="bottom"/>
    </xf>
    <xf borderId="4" fillId="6" fontId="5" numFmtId="0" xfId="0" applyAlignment="1" applyBorder="1" applyFill="1" applyFont="1">
      <alignment horizontal="center" vertical="bottom"/>
    </xf>
    <xf borderId="4" fillId="5" fontId="7" numFmtId="0" xfId="0" applyAlignment="1" applyBorder="1" applyFont="1">
      <alignment horizontal="center" vertical="bottom"/>
    </xf>
    <xf borderId="4" fillId="5" fontId="7" numFmtId="9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vertical="bottom"/>
    </xf>
    <xf borderId="2" fillId="0" fontId="1" numFmtId="165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8" numFmtId="0" xfId="0" applyAlignment="1" applyBorder="1" applyFont="1">
      <alignment readingOrder="0" vertical="bottom"/>
    </xf>
    <xf borderId="1" fillId="7" fontId="5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8" fontId="4" numFmtId="0" xfId="0" applyAlignment="1" applyBorder="1" applyFill="1" applyFont="1">
      <alignment horizontal="center" readingOrder="0" vertical="bottom"/>
    </xf>
    <xf borderId="2" fillId="9" fontId="5" numFmtId="0" xfId="0" applyAlignment="1" applyBorder="1" applyFill="1" applyFont="1">
      <alignment horizontal="center" vertical="bottom"/>
    </xf>
    <xf borderId="2" fillId="10" fontId="5" numFmtId="0" xfId="0" applyAlignment="1" applyBorder="1" applyFill="1" applyFont="1">
      <alignment horizontal="center" vertical="bottom"/>
    </xf>
    <xf borderId="2" fillId="8" fontId="1" numFmtId="0" xfId="0" applyAlignment="1" applyBorder="1" applyFont="1">
      <alignment horizontal="center" readingOrder="0" vertical="bottom"/>
    </xf>
    <xf borderId="2" fillId="11" fontId="5" numFmtId="0" xfId="0" applyAlignment="1" applyBorder="1" applyFill="1" applyFont="1">
      <alignment horizontal="center" vertical="bottom"/>
    </xf>
    <xf borderId="3" fillId="11" fontId="5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1" fillId="12" fontId="5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10" fontId="5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2" fillId="4" fontId="1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3" fillId="11" fontId="9" numFmtId="0" xfId="0" applyAlignment="1" applyBorder="1" applyFont="1">
      <alignment horizontal="center" readingOrder="0"/>
    </xf>
    <xf borderId="2" fillId="13" fontId="5" numFmtId="0" xfId="0" applyAlignment="1" applyBorder="1" applyFill="1" applyFont="1">
      <alignment horizontal="center" vertical="bottom"/>
    </xf>
    <xf borderId="3" fillId="13" fontId="5" numFmtId="0" xfId="0" applyAlignment="1" applyBorder="1" applyFont="1">
      <alignment horizontal="center" readingOrder="0" vertical="bottom"/>
    </xf>
    <xf borderId="2" fillId="4" fontId="5" numFmtId="0" xfId="0" applyAlignment="1" applyBorder="1" applyFont="1">
      <alignment horizontal="center" vertical="bottom"/>
    </xf>
    <xf borderId="3" fillId="13" fontId="5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4" fontId="7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3" fillId="13" fontId="5" numFmtId="0" xfId="0" applyAlignment="1" applyBorder="1" applyFont="1">
      <alignment readingOrder="0" vertical="bottom"/>
    </xf>
    <xf borderId="0" fillId="11" fontId="10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3" fillId="7" fontId="1" numFmtId="0" xfId="0" applyAlignment="1" applyBorder="1" applyFont="1">
      <alignment readingOrder="0" vertical="bottom"/>
    </xf>
    <xf borderId="3" fillId="1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2" fillId="8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13" fontId="5" numFmtId="0" xfId="0" applyAlignment="1" applyBorder="1" applyFont="1">
      <alignment horizontal="center" vertical="bottom"/>
    </xf>
    <xf quotePrefix="1" borderId="3" fillId="11" fontId="5" numFmtId="0" xfId="0" applyAlignment="1" applyBorder="1" applyFont="1">
      <alignment horizontal="center" readingOrder="0" vertical="bottom"/>
    </xf>
    <xf borderId="1" fillId="13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4" fillId="5" fontId="7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9" xfId="0" applyAlignment="1" applyBorder="1" applyFont="1" applyNumberFormat="1">
      <alignment horizontal="center" readingOrder="0" vertical="bottom"/>
    </xf>
    <xf borderId="2" fillId="10" fontId="5" numFmtId="0" xfId="0" applyAlignment="1" applyBorder="1" applyFont="1">
      <alignment horizontal="center" readingOrder="0" vertical="bottom"/>
    </xf>
    <xf borderId="2" fillId="10" fontId="11" numFmtId="0" xfId="0" applyAlignment="1" applyBorder="1" applyFont="1">
      <alignment horizontal="center" vertical="bottom"/>
    </xf>
    <xf borderId="3" fillId="10" fontId="1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bottom"/>
    </xf>
    <xf borderId="0" fillId="0" fontId="3" numFmtId="0" xfId="0" applyFont="1"/>
    <xf borderId="3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horizontal="center" readingOrder="0" vertical="bottom"/>
    </xf>
    <xf borderId="0" fillId="13" fontId="12" numFmtId="0" xfId="0" applyFont="1"/>
    <xf borderId="3" fillId="0" fontId="4" numFmtId="0" xfId="0" applyAlignment="1" applyBorder="1" applyFont="1">
      <alignment horizontal="center" readingOrder="0" vertical="bottom"/>
    </xf>
    <xf borderId="3" fillId="4" fontId="4" numFmtId="0" xfId="0" applyAlignment="1" applyBorder="1" applyFont="1">
      <alignment vertical="bottom"/>
    </xf>
    <xf borderId="3" fillId="4" fontId="4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4" fontId="1" numFmtId="0" xfId="0" applyAlignment="1" applyBorder="1" applyFont="1">
      <alignment readingOrder="0" vertical="bottom"/>
    </xf>
    <xf borderId="0" fillId="4" fontId="3" numFmtId="0" xfId="0" applyFont="1"/>
    <xf borderId="0" fillId="7" fontId="3" numFmtId="0" xfId="0" applyAlignment="1" applyFont="1">
      <alignment readingOrder="0"/>
    </xf>
    <xf borderId="3" fillId="4" fontId="4" numFmtId="0" xfId="0" applyAlignment="1" applyBorder="1" applyFont="1">
      <alignment readingOrder="0" vertical="bottom"/>
    </xf>
    <xf borderId="4" fillId="5" fontId="7" numFmtId="9" xfId="0" applyAlignment="1" applyBorder="1" applyFont="1" applyNumberFormat="1">
      <alignment horizontal="center" readingOrder="0" vertical="bottom"/>
    </xf>
    <xf borderId="3" fillId="0" fontId="3" numFmtId="0" xfId="0" applyBorder="1" applyFont="1"/>
    <xf borderId="3" fillId="13" fontId="8" numFmtId="0" xfId="0" applyAlignment="1" applyBorder="1" applyFont="1">
      <alignment vertical="bottom"/>
    </xf>
    <xf borderId="3" fillId="13" fontId="8" numFmtId="0" xfId="0" applyAlignment="1" applyBorder="1" applyFont="1">
      <alignment readingOrder="0" vertical="bottom"/>
    </xf>
    <xf borderId="1" fillId="13" fontId="5" numFmtId="0" xfId="0" applyAlignment="1" applyBorder="1" applyFont="1">
      <alignment horizontal="center" vertical="bottom"/>
    </xf>
    <xf borderId="3" fillId="13" fontId="13" numFmtId="0" xfId="0" applyAlignment="1" applyBorder="1" applyFont="1">
      <alignment vertical="bottom"/>
    </xf>
    <xf borderId="3" fillId="13" fontId="13" numFmtId="0" xfId="0" applyAlignment="1" applyBorder="1" applyFont="1">
      <alignment readingOrder="0" vertical="bottom"/>
    </xf>
    <xf borderId="1" fillId="14" fontId="5" numFmtId="0" xfId="0" applyAlignment="1" applyBorder="1" applyFill="1" applyFont="1">
      <alignment horizontal="center" vertical="bottom"/>
    </xf>
    <xf borderId="1" fillId="12" fontId="5" numFmtId="0" xfId="0" applyAlignment="1" applyBorder="1" applyFont="1">
      <alignment horizontal="center" readingOrder="0" vertical="bottom"/>
    </xf>
    <xf borderId="3" fillId="11" fontId="1" numFmtId="0" xfId="0" applyAlignment="1" applyBorder="1" applyFont="1">
      <alignment readingOrder="0" vertical="bottom"/>
    </xf>
    <xf borderId="3" fillId="4" fontId="5" numFmtId="0" xfId="0" applyAlignment="1" applyBorder="1" applyFont="1">
      <alignment horizontal="center" vertical="bottom"/>
    </xf>
    <xf quotePrefix="1" borderId="3" fillId="1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3" fillId="13" fontId="7" numFmtId="0" xfId="0" applyAlignment="1" applyBorder="1" applyFont="1">
      <alignment readingOrder="0" vertical="bottom"/>
    </xf>
    <xf borderId="0" fillId="10" fontId="9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2" fillId="8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8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5" fillId="15" fontId="14" numFmtId="0" xfId="0" applyAlignment="1" applyBorder="1" applyFill="1" applyFont="1">
      <alignment horizontal="center" readingOrder="0"/>
    </xf>
    <xf borderId="6" fillId="0" fontId="15" numFmtId="0" xfId="0" applyBorder="1" applyFont="1"/>
    <xf borderId="4" fillId="0" fontId="15" numFmtId="0" xfId="0" applyBorder="1" applyFont="1"/>
    <xf borderId="0" fillId="0" fontId="14" numFmtId="0" xfId="0" applyAlignment="1" applyFont="1">
      <alignment horizontal="center" readingOrder="0"/>
    </xf>
    <xf borderId="5" fillId="15" fontId="16" numFmtId="0" xfId="0" applyAlignment="1" applyBorder="1" applyFont="1">
      <alignment horizontal="center" readingOrder="0" vertical="bottom"/>
    </xf>
    <xf borderId="3" fillId="0" fontId="17" numFmtId="0" xfId="0" applyAlignment="1" applyBorder="1" applyFont="1">
      <alignment readingOrder="0"/>
    </xf>
    <xf borderId="3" fillId="0" fontId="17" numFmtId="0" xfId="0" applyAlignment="1" applyBorder="1" applyFont="1">
      <alignment horizontal="center" readingOrder="0"/>
    </xf>
    <xf borderId="0" fillId="0" fontId="16" numFmtId="0" xfId="0" applyAlignment="1" applyFont="1">
      <alignment horizontal="center" readingOrder="0" vertical="bottom"/>
    </xf>
    <xf borderId="3" fillId="5" fontId="16" numFmtId="0" xfId="0" applyAlignment="1" applyBorder="1" applyFont="1">
      <alignment horizontal="center" vertical="bottom"/>
    </xf>
    <xf borderId="1" fillId="0" fontId="18" numFmtId="0" xfId="0" applyAlignment="1" applyBorder="1" applyFont="1">
      <alignment vertical="bottom"/>
    </xf>
    <xf borderId="3" fillId="4" fontId="17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17" numFmtId="166" xfId="0" applyAlignment="1" applyBorder="1" applyFont="1" applyNumberFormat="1">
      <alignment readingOrder="0"/>
    </xf>
    <xf borderId="3" fillId="0" fontId="16" numFmtId="0" xfId="0" applyAlignment="1" applyBorder="1" applyFont="1">
      <alignment horizontal="center" readingOrder="0" vertical="bottom"/>
    </xf>
    <xf borderId="1" fillId="4" fontId="16" numFmtId="0" xfId="0" applyAlignment="1" applyBorder="1" applyFont="1">
      <alignment horizontal="center" readingOrder="0" vertical="bottom"/>
    </xf>
    <xf borderId="1" fillId="4" fontId="20" numFmtId="0" xfId="0" applyAlignment="1" applyBorder="1" applyFont="1">
      <alignment vertical="bottom"/>
    </xf>
    <xf borderId="1" fillId="4" fontId="16" numFmtId="166" xfId="0" applyAlignment="1" applyBorder="1" applyFont="1" applyNumberFormat="1">
      <alignment horizontal="center" vertical="bottom"/>
    </xf>
    <xf borderId="3" fillId="0" fontId="17" numFmtId="167" xfId="0" applyAlignment="1" applyBorder="1" applyFont="1" applyNumberFormat="1">
      <alignment readingOrder="0"/>
    </xf>
    <xf borderId="1" fillId="4" fontId="16" numFmtId="0" xfId="0" applyAlignment="1" applyBorder="1" applyFont="1">
      <alignment horizontal="center" vertical="bottom"/>
    </xf>
    <xf borderId="1" fillId="4" fontId="20" numFmtId="166" xfId="0" applyAlignment="1" applyBorder="1" applyFont="1" applyNumberFormat="1">
      <alignment vertical="bottom"/>
    </xf>
    <xf borderId="0" fillId="0" fontId="16" numFmtId="0" xfId="0" applyAlignment="1" applyFont="1">
      <alignment horizontal="center" vertical="bottom"/>
    </xf>
    <xf borderId="1" fillId="4" fontId="16" numFmtId="0" xfId="0" applyAlignment="1" applyBorder="1" applyFont="1">
      <alignment horizontal="center" vertical="bottom"/>
    </xf>
    <xf borderId="3" fillId="0" fontId="17" numFmtId="166" xfId="0" applyAlignment="1" applyBorder="1" applyFont="1" applyNumberFormat="1">
      <alignment horizontal="right" readingOrder="0"/>
    </xf>
    <xf borderId="1" fillId="4" fontId="20" numFmtId="0" xfId="0" applyAlignment="1" applyBorder="1" applyFont="1">
      <alignment vertical="bottom"/>
    </xf>
    <xf borderId="3" fillId="0" fontId="16" numFmtId="0" xfId="0" applyAlignment="1" applyBorder="1" applyFont="1">
      <alignment horizontal="center" vertical="bottom"/>
    </xf>
    <xf borderId="3" fillId="4" fontId="20" numFmtId="0" xfId="0" applyAlignment="1" applyBorder="1" applyFont="1">
      <alignment vertical="bottom"/>
    </xf>
    <xf borderId="3" fillId="4" fontId="20" numFmtId="166" xfId="0" applyAlignment="1" applyBorder="1" applyFont="1" applyNumberFormat="1">
      <alignment vertical="bottom"/>
    </xf>
    <xf borderId="4" fillId="0" fontId="17" numFmtId="0" xfId="0" applyAlignment="1" applyBorder="1" applyFont="1">
      <alignment readingOrder="0"/>
    </xf>
    <xf borderId="0" fillId="0" fontId="17" numFmtId="0" xfId="0" applyFont="1"/>
    <xf borderId="1" fillId="4" fontId="20" numFmtId="0" xfId="0" applyAlignment="1" applyBorder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21" numFmtId="0" xfId="0" applyFont="1"/>
    <xf borderId="3" fillId="0" fontId="17" numFmtId="0" xfId="0" applyBorder="1" applyFont="1"/>
    <xf borderId="3" fillId="0" fontId="21" numFmtId="0" xfId="0" applyBorder="1" applyFont="1"/>
    <xf borderId="0" fillId="0" fontId="20" numFmtId="0" xfId="0" applyAlignment="1" applyFont="1">
      <alignment readingOrder="0" vertical="bottom"/>
    </xf>
    <xf borderId="0" fillId="0" fontId="20" numFmtId="0" xfId="0" applyAlignment="1" applyFont="1">
      <alignment horizontal="center" readingOrder="0"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1" fillId="0" fontId="18" numFmtId="0" xfId="0" applyAlignment="1" applyBorder="1" applyFont="1">
      <alignment readingOrder="0" vertical="bottom"/>
    </xf>
    <xf borderId="3" fillId="4" fontId="22" numFmtId="0" xfId="0" applyAlignment="1" applyBorder="1" applyFont="1">
      <alignment readingOrder="0"/>
    </xf>
    <xf borderId="0" fillId="4" fontId="16" numFmtId="0" xfId="0" applyAlignment="1" applyFont="1">
      <alignment horizontal="center" readingOrder="0" vertical="bottom"/>
    </xf>
    <xf borderId="0" fillId="4" fontId="20" numFmtId="0" xfId="0" applyAlignment="1" applyFont="1">
      <alignment vertical="bottom"/>
    </xf>
    <xf borderId="0" fillId="4" fontId="20" numFmtId="166" xfId="0" applyAlignment="1" applyFont="1" applyNumberFormat="1">
      <alignment vertical="bottom"/>
    </xf>
    <xf borderId="0" fillId="0" fontId="20" numFmtId="0" xfId="0" applyAlignment="1" applyFont="1">
      <alignment horizontal="center" vertical="bottom"/>
    </xf>
    <xf borderId="3" fillId="13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3" numFmtId="0" xfId="0" applyAlignment="1" applyFont="1">
      <alignment readingOrder="0" vertical="bottom"/>
    </xf>
    <xf borderId="3" fillId="0" fontId="18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  <xf borderId="5" fillId="5" fontId="24" numFmtId="0" xfId="0" applyAlignment="1" applyBorder="1" applyFont="1">
      <alignment horizontal="center" readingOrder="0"/>
    </xf>
    <xf borderId="0" fillId="4" fontId="24" numFmtId="0" xfId="0" applyAlignment="1" applyFont="1">
      <alignment horizontal="center" readingOrder="0"/>
    </xf>
    <xf borderId="3" fillId="5" fontId="25" numFmtId="0" xfId="0" applyAlignment="1" applyBorder="1" applyFont="1">
      <alignment horizontal="center" vertical="bottom"/>
    </xf>
    <xf borderId="3" fillId="5" fontId="24" numFmtId="168" xfId="0" applyAlignment="1" applyBorder="1" applyFont="1" applyNumberFormat="1">
      <alignment horizontal="center" readingOrder="0"/>
    </xf>
    <xf borderId="3" fillId="5" fontId="25" numFmtId="0" xfId="0" applyAlignment="1" applyBorder="1" applyFont="1">
      <alignment horizontal="center" readingOrder="0" vertical="bottom"/>
    </xf>
    <xf borderId="0" fillId="4" fontId="25" numFmtId="0" xfId="0" applyAlignment="1" applyFont="1">
      <alignment horizontal="center" readingOrder="0" vertical="bottom"/>
    </xf>
    <xf borderId="5" fillId="4" fontId="25" numFmtId="0" xfId="0" applyAlignment="1" applyBorder="1" applyFont="1">
      <alignment horizontal="center" readingOrder="0" vertical="bottom"/>
    </xf>
    <xf borderId="3" fillId="0" fontId="26" numFmtId="165" xfId="0" applyAlignment="1" applyBorder="1" applyFont="1" applyNumberFormat="1">
      <alignment vertical="bottom"/>
    </xf>
    <xf borderId="3" fillId="0" fontId="27" numFmtId="0" xfId="0" applyBorder="1" applyFont="1"/>
    <xf borderId="0" fillId="4" fontId="27" numFmtId="0" xfId="0" applyFont="1"/>
    <xf borderId="7" fillId="4" fontId="24" numFmtId="169" xfId="0" applyAlignment="1" applyBorder="1" applyFont="1" applyNumberFormat="1">
      <alignment horizontal="center" readingOrder="0"/>
    </xf>
    <xf borderId="3" fillId="4" fontId="24" numFmtId="0" xfId="0" applyAlignment="1" applyBorder="1" applyFont="1">
      <alignment horizontal="center" readingOrder="0"/>
    </xf>
    <xf borderId="3" fillId="4" fontId="24" numFmtId="3" xfId="0" applyAlignment="1" applyBorder="1" applyFont="1" applyNumberFormat="1">
      <alignment horizontal="center" readingOrder="0"/>
    </xf>
    <xf borderId="0" fillId="4" fontId="24" numFmtId="3" xfId="0" applyAlignment="1" applyFont="1" applyNumberFormat="1">
      <alignment horizontal="center" readingOrder="0"/>
    </xf>
    <xf borderId="1" fillId="0" fontId="25" numFmtId="0" xfId="0" applyAlignment="1" applyBorder="1" applyFont="1">
      <alignment horizontal="center" vertical="bottom"/>
    </xf>
    <xf borderId="2" fillId="16" fontId="26" numFmtId="0" xfId="0" applyAlignment="1" applyBorder="1" applyFill="1" applyFont="1">
      <alignment horizontal="center" readingOrder="0" vertical="bottom"/>
    </xf>
    <xf borderId="2" fillId="0" fontId="26" numFmtId="0" xfId="0" applyAlignment="1" applyBorder="1" applyFont="1">
      <alignment horizontal="center" readingOrder="0" vertical="bottom"/>
    </xf>
    <xf borderId="2" fillId="0" fontId="25" numFmtId="0" xfId="0" applyAlignment="1" applyBorder="1" applyFont="1">
      <alignment horizontal="center" readingOrder="0" vertical="bottom"/>
    </xf>
    <xf borderId="2" fillId="0" fontId="26" numFmtId="0" xfId="0" applyAlignment="1" applyBorder="1" applyFont="1">
      <alignment horizontal="center" vertical="bottom"/>
    </xf>
    <xf borderId="3" fillId="15" fontId="24" numFmtId="0" xfId="0" applyAlignment="1" applyBorder="1" applyFont="1">
      <alignment horizontal="center"/>
    </xf>
    <xf borderId="3" fillId="0" fontId="27" numFmtId="0" xfId="0" applyAlignment="1" applyBorder="1" applyFont="1">
      <alignment horizontal="center"/>
    </xf>
    <xf borderId="0" fillId="0" fontId="27" numFmtId="0" xfId="0" applyAlignment="1" applyFont="1">
      <alignment horizontal="center"/>
    </xf>
    <xf borderId="8" fillId="0" fontId="15" numFmtId="0" xfId="0" applyBorder="1" applyFont="1"/>
    <xf borderId="3" fillId="0" fontId="24" numFmtId="0" xfId="0" applyAlignment="1" applyBorder="1" applyFont="1">
      <alignment horizontal="center"/>
    </xf>
    <xf borderId="3" fillId="0" fontId="24" numFmtId="0" xfId="0" applyAlignment="1" applyBorder="1" applyFont="1">
      <alignment horizontal="center" readingOrder="0"/>
    </xf>
    <xf borderId="3" fillId="0" fontId="24" numFmtId="3" xfId="0" applyAlignment="1" applyBorder="1" applyFont="1" applyNumberFormat="1">
      <alignment horizontal="center" readingOrder="0"/>
    </xf>
    <xf borderId="0" fillId="0" fontId="24" numFmtId="3" xfId="0" applyAlignment="1" applyFont="1" applyNumberFormat="1">
      <alignment horizontal="center" readingOrder="0"/>
    </xf>
    <xf borderId="9" fillId="0" fontId="15" numFmtId="0" xfId="0" applyBorder="1" applyFont="1"/>
    <xf borderId="0" fillId="0" fontId="24" numFmtId="0" xfId="0" applyAlignment="1" applyFont="1">
      <alignment horizontal="center"/>
    </xf>
    <xf borderId="7" fillId="4" fontId="24" numFmtId="0" xfId="0" applyAlignment="1" applyBorder="1" applyFont="1">
      <alignment horizontal="center" readingOrder="0"/>
    </xf>
    <xf borderId="2" fillId="4" fontId="26" numFmtId="0" xfId="0" applyAlignment="1" applyBorder="1" applyFont="1">
      <alignment horizontal="center" readingOrder="0" vertical="bottom"/>
    </xf>
    <xf borderId="2" fillId="4" fontId="26" numFmtId="0" xfId="0" applyAlignment="1" applyBorder="1" applyFont="1">
      <alignment horizontal="center" vertical="bottom"/>
    </xf>
    <xf borderId="0" fillId="0" fontId="24" numFmtId="0" xfId="0" applyAlignment="1" applyFont="1">
      <alignment horizontal="center" readingOrder="0"/>
    </xf>
    <xf borderId="0" fillId="0" fontId="25" numFmtId="0" xfId="0" applyAlignment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7" numFmtId="0" xfId="0" applyAlignment="1" applyFont="1">
      <alignment horizontal="center" readingOrder="0"/>
    </xf>
    <xf borderId="0" fillId="0" fontId="28" numFmtId="0" xfId="0" applyFont="1"/>
    <xf borderId="1" fillId="0" fontId="25" numFmtId="0" xfId="0" applyAlignment="1" applyBorder="1" applyFont="1">
      <alignment horizontal="center" readingOrder="0" vertical="bottom"/>
    </xf>
    <xf borderId="0" fillId="0" fontId="25" numFmtId="0" xfId="0" applyAlignment="1" applyFont="1">
      <alignment horizontal="center" readingOrder="0" vertical="bottom"/>
    </xf>
    <xf borderId="1" fillId="0" fontId="25" numFmtId="0" xfId="0" applyAlignment="1" applyBorder="1" applyFont="1">
      <alignment horizontal="center" vertical="bottom"/>
    </xf>
    <xf borderId="0" fillId="15" fontId="24" numFmtId="0" xfId="0" applyAlignment="1" applyFont="1">
      <alignment horizontal="center"/>
    </xf>
    <xf borderId="2" fillId="0" fontId="26" numFmtId="0" xfId="0" applyAlignment="1" applyBorder="1" applyFont="1">
      <alignment horizontal="center" vertical="bottom"/>
    </xf>
    <xf borderId="2" fillId="0" fontId="25" numFmtId="0" xfId="0" applyAlignment="1" applyBorder="1" applyFont="1">
      <alignment horizontal="center" vertical="bottom"/>
    </xf>
    <xf borderId="5" fillId="5" fontId="29" numFmtId="0" xfId="0" applyAlignment="1" applyBorder="1" applyFont="1">
      <alignment horizontal="center" vertical="bottom"/>
    </xf>
    <xf borderId="3" fillId="5" fontId="4" numFmtId="0" xfId="0" applyAlignment="1" applyBorder="1" applyFont="1">
      <alignment horizontal="center" vertical="bottom"/>
    </xf>
    <xf borderId="3" fillId="5" fontId="29" numFmtId="168" xfId="0" applyAlignment="1" applyBorder="1" applyFont="1" applyNumberFormat="1">
      <alignment horizontal="center" readingOrder="0" vertical="bottom"/>
    </xf>
    <xf borderId="3" fillId="5" fontId="4" numFmtId="0" xfId="0" applyAlignment="1" applyBorder="1" applyFont="1">
      <alignment horizontal="center" vertical="bottom"/>
    </xf>
    <xf borderId="3" fillId="0" fontId="1" numFmtId="165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15" fontId="29" numFmtId="0" xfId="0" applyAlignment="1" applyBorder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3" fillId="0" fontId="29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29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5" fillId="16" fontId="30" numFmtId="170" xfId="0" applyAlignment="1" applyBorder="1" applyFont="1" applyNumberFormat="1">
      <alignment horizontal="center" readingOrder="0"/>
    </xf>
    <xf borderId="0" fillId="0" fontId="31" numFmtId="0" xfId="0" applyFont="1"/>
    <xf borderId="3" fillId="0" fontId="30" numFmtId="0" xfId="0" applyAlignment="1" applyBorder="1" applyFont="1">
      <alignment readingOrder="0"/>
    </xf>
    <xf borderId="1" fillId="0" fontId="31" numFmtId="0" xfId="0" applyAlignment="1" applyBorder="1" applyFont="1">
      <alignment vertical="bottom"/>
    </xf>
    <xf borderId="2" fillId="0" fontId="31" numFmtId="171" xfId="0" applyAlignment="1" applyBorder="1" applyFont="1" applyNumberFormat="1">
      <alignment horizontal="right" vertical="bottom"/>
    </xf>
    <xf borderId="3" fillId="0" fontId="31" numFmtId="171" xfId="0" applyAlignment="1" applyBorder="1" applyFont="1" applyNumberFormat="1">
      <alignment readingOrder="0"/>
    </xf>
    <xf borderId="3" fillId="0" fontId="31" numFmtId="171" xfId="0" applyBorder="1" applyFont="1" applyNumberFormat="1"/>
    <xf borderId="3" fillId="17" fontId="2" numFmtId="0" xfId="0" applyAlignment="1" applyBorder="1" applyFill="1" applyFont="1">
      <alignment readingOrder="0"/>
    </xf>
    <xf borderId="3" fillId="17" fontId="2" numFmtId="171" xfId="0" applyBorder="1" applyFont="1" applyNumberFormat="1"/>
    <xf borderId="3" fillId="17" fontId="32" numFmtId="171" xfId="0" applyBorder="1" applyFont="1" applyNumberFormat="1"/>
    <xf borderId="0" fillId="0" fontId="31" numFmtId="171" xfId="0" applyFont="1" applyNumberFormat="1"/>
    <xf borderId="3" fillId="0" fontId="31" numFmtId="0" xfId="0" applyAlignment="1" applyBorder="1" applyFont="1">
      <alignment readingOrder="0"/>
    </xf>
    <xf borderId="1" fillId="0" fontId="30" numFmtId="0" xfId="0" applyAlignment="1" applyBorder="1" applyFont="1">
      <alignment vertical="bottom"/>
    </xf>
    <xf borderId="2" fillId="0" fontId="30" numFmtId="0" xfId="0" applyAlignment="1" applyBorder="1" applyFont="1">
      <alignment vertical="bottom"/>
    </xf>
    <xf borderId="1" fillId="0" fontId="31" numFmtId="0" xfId="0" applyAlignment="1" applyBorder="1" applyFont="1">
      <alignment readingOrder="0" vertical="bottom"/>
    </xf>
    <xf borderId="2" fillId="0" fontId="31" numFmtId="171" xfId="0" applyAlignment="1" applyBorder="1" applyFont="1" applyNumberFormat="1">
      <alignment horizontal="right" readingOrder="0" vertical="bottom"/>
    </xf>
    <xf borderId="2" fillId="0" fontId="1" numFmtId="171" xfId="0" applyAlignment="1" applyBorder="1" applyFont="1" applyNumberFormat="1">
      <alignment vertical="bottom"/>
    </xf>
    <xf borderId="1" fillId="17" fontId="2" numFmtId="0" xfId="0" applyAlignment="1" applyBorder="1" applyFont="1">
      <alignment vertical="bottom"/>
    </xf>
    <xf borderId="2" fillId="17" fontId="2" numFmtId="171" xfId="0" applyAlignment="1" applyBorder="1" applyFont="1" applyNumberFormat="1">
      <alignment horizontal="right" vertical="bottom"/>
    </xf>
    <xf borderId="2" fillId="17" fontId="32" numFmtId="171" xfId="0" applyAlignment="1" applyBorder="1" applyFont="1" applyNumberFormat="1">
      <alignment horizontal="right" vertical="bottom"/>
    </xf>
    <xf borderId="0" fillId="0" fontId="3" numFmtId="171" xfId="0" applyAlignment="1" applyFont="1" applyNumberFormat="1">
      <alignment horizontal="right"/>
    </xf>
    <xf borderId="2" fillId="0" fontId="1" numFmtId="171" xfId="0" applyAlignment="1" applyBorder="1" applyFont="1" applyNumberFormat="1">
      <alignment readingOrder="0" vertical="bottom"/>
    </xf>
    <xf borderId="5" fillId="16" fontId="30" numFmtId="170" xfId="0" applyAlignment="1" applyBorder="1" applyFont="1" applyNumberFormat="1">
      <alignment horizontal="center" readingOrder="0" vertical="bottom"/>
    </xf>
    <xf borderId="3" fillId="0" fontId="31" numFmtId="0" xfId="0" applyBorder="1" applyFont="1"/>
    <xf borderId="3" fillId="0" fontId="30" numFmtId="0" xfId="0" applyBorder="1" applyFont="1"/>
    <xf borderId="5" fillId="15" fontId="33" numFmtId="0" xfId="0" applyAlignment="1" applyBorder="1" applyFont="1">
      <alignment horizontal="center" readingOrder="0"/>
    </xf>
    <xf borderId="0" fillId="0" fontId="34" numFmtId="0" xfId="0" applyAlignment="1" applyFont="1">
      <alignment horizontal="center" readingOrder="0"/>
    </xf>
    <xf borderId="5" fillId="15" fontId="35" numFmtId="0" xfId="0" applyAlignment="1" applyBorder="1" applyFont="1">
      <alignment horizontal="center" readingOrder="0" vertical="bottom"/>
    </xf>
    <xf borderId="3" fillId="0" fontId="19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3" fillId="5" fontId="7" numFmtId="0" xfId="0" applyAlignment="1" applyBorder="1" applyFont="1">
      <alignment horizontal="center" vertical="bottom"/>
    </xf>
    <xf borderId="3" fillId="4" fontId="19" numFmtId="0" xfId="0" applyAlignment="1" applyBorder="1" applyFont="1">
      <alignment readingOrder="0"/>
    </xf>
    <xf borderId="3" fillId="4" fontId="36" numFmtId="0" xfId="0" applyAlignment="1" applyBorder="1" applyFont="1">
      <alignment readingOrder="0"/>
    </xf>
    <xf borderId="3" fillId="0" fontId="19" numFmtId="166" xfId="0" applyAlignment="1" applyBorder="1" applyFont="1" applyNumberFormat="1">
      <alignment readingOrder="0"/>
    </xf>
    <xf borderId="0" fillId="0" fontId="5" numFmtId="0" xfId="0" applyAlignment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1" numFmtId="0" xfId="0" applyAlignment="1" applyBorder="1" applyFont="1">
      <alignment vertical="bottom"/>
    </xf>
    <xf borderId="1" fillId="4" fontId="5" numFmtId="166" xfId="0" applyAlignment="1" applyBorder="1" applyFont="1" applyNumberFormat="1">
      <alignment horizontal="center" vertical="bottom"/>
    </xf>
    <xf borderId="3" fillId="0" fontId="19" numFmtId="167" xfId="0" applyAlignment="1" applyBorder="1" applyFont="1" applyNumberFormat="1">
      <alignment readingOrder="0"/>
    </xf>
    <xf borderId="1" fillId="4" fontId="1" numFmtId="166" xfId="0" applyAlignment="1" applyBorder="1" applyFont="1" applyNumberFormat="1">
      <alignment vertical="bottom"/>
    </xf>
    <xf borderId="3" fillId="0" fontId="19" numFmtId="0" xfId="0" applyAlignment="1" applyBorder="1" applyFont="1">
      <alignment horizontal="right" readingOrder="0"/>
    </xf>
    <xf borderId="1" fillId="4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3" fillId="4" fontId="1" numFmtId="166" xfId="0" applyAlignment="1" applyBorder="1" applyFont="1" applyNumberFormat="1">
      <alignment vertical="bottom"/>
    </xf>
    <xf borderId="4" fillId="0" fontId="19" numFmtId="0" xfId="0" applyAlignment="1" applyBorder="1" applyFont="1">
      <alignment readingOrder="0"/>
    </xf>
    <xf borderId="1" fillId="4" fontId="1" numFmtId="0" xfId="0" applyAlignment="1" applyBorder="1" applyFont="1">
      <alignment readingOrder="0"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center" readingOrder="0"/>
    </xf>
    <xf borderId="0" fillId="0" fontId="37" numFmtId="0" xfId="0" applyFont="1"/>
    <xf borderId="3" fillId="0" fontId="19" numFmtId="166" xfId="0" applyAlignment="1" applyBorder="1" applyFont="1" applyNumberFormat="1">
      <alignment horizontal="right" readingOrder="0"/>
    </xf>
    <xf borderId="0" fillId="0" fontId="35" numFmtId="0" xfId="0" applyAlignment="1" applyFont="1">
      <alignment horizontal="center" readingOrder="0" vertical="bottom"/>
    </xf>
    <xf borderId="3" fillId="0" fontId="37" numFmtId="167" xfId="0" applyAlignment="1" applyBorder="1" applyFont="1" applyNumberFormat="1">
      <alignment readingOrder="0"/>
    </xf>
    <xf borderId="3" fillId="0" fontId="19" numFmtId="0" xfId="0" applyBorder="1" applyFont="1"/>
    <xf borderId="3" fillId="0" fontId="37" numFmtId="0" xfId="0" applyBorder="1" applyFont="1"/>
    <xf borderId="0" fillId="0" fontId="38" numFmtId="0" xfId="0" applyAlignment="1" applyFont="1">
      <alignment readingOrder="0" vertical="bottom"/>
    </xf>
    <xf borderId="0" fillId="0" fontId="38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38" numFmtId="0" xfId="0" applyAlignment="1" applyFont="1">
      <alignment vertical="bottom"/>
    </xf>
    <xf borderId="0" fillId="0" fontId="38" numFmtId="0" xfId="0" applyAlignment="1" applyFont="1">
      <alignment horizontal="center" vertical="bottom"/>
    </xf>
    <xf borderId="0" fillId="0" fontId="38" numFmtId="0" xfId="0" applyAlignment="1" applyFont="1">
      <alignment horizontal="right" vertical="bottom"/>
    </xf>
    <xf borderId="5" fillId="15" fontId="7" numFmtId="0" xfId="0" applyAlignment="1" applyBorder="1" applyFont="1">
      <alignment horizontal="center" vertical="bottom"/>
    </xf>
    <xf borderId="0" fillId="0" fontId="19" numFmtId="0" xfId="0" applyFont="1"/>
    <xf borderId="3" fillId="0" fontId="38" numFmtId="0" xfId="0" applyAlignment="1" applyBorder="1" applyFont="1">
      <alignment vertical="bottom"/>
    </xf>
    <xf borderId="3" fillId="0" fontId="38" numFmtId="0" xfId="0" applyAlignment="1" applyBorder="1" applyFont="1">
      <alignment horizontal="center" vertical="bottom"/>
    </xf>
    <xf borderId="3" fillId="0" fontId="1" numFmtId="166" xfId="0" applyAlignment="1" applyBorder="1" applyFont="1" applyNumberFormat="1">
      <alignment vertical="bottom"/>
    </xf>
    <xf borderId="3" fillId="0" fontId="1" numFmtId="167" xfId="0" applyAlignment="1" applyBorder="1" applyFont="1" applyNumberFormat="1">
      <alignment readingOrder="0" vertical="bottom"/>
    </xf>
    <xf borderId="0" fillId="0" fontId="1" numFmtId="0" xfId="0" applyAlignment="1" applyFont="1">
      <alignment horizontal="center" readingOrder="0" vertical="bottom"/>
    </xf>
    <xf borderId="3" fillId="0" fontId="1" numFmtId="166" xfId="0" applyAlignment="1" applyBorder="1" applyFont="1" applyNumberFormat="1">
      <alignment readingOrder="0" vertical="bottom"/>
    </xf>
    <xf borderId="3" fillId="0" fontId="38" numFmtId="0" xfId="0" applyAlignment="1" applyBorder="1" applyFont="1">
      <alignment horizontal="right" readingOrder="0" vertical="bottom"/>
    </xf>
    <xf borderId="3" fillId="0" fontId="38" numFmtId="0" xfId="0" applyAlignment="1" applyBorder="1" applyFont="1">
      <alignment readingOrder="0" vertical="bottom"/>
    </xf>
    <xf borderId="3" fillId="0" fontId="38" numFmtId="0" xfId="0" applyAlignment="1" applyBorder="1" applyFont="1">
      <alignment horizontal="right" vertical="bottom"/>
    </xf>
    <xf borderId="3" fillId="0" fontId="38" numFmtId="167" xfId="0" applyAlignment="1" applyBorder="1" applyFont="1" applyNumberFormat="1">
      <alignment horizontal="right" vertical="bottom"/>
    </xf>
    <xf borderId="3" fillId="0" fontId="38" numFmtId="0" xfId="0" applyAlignment="1" applyBorder="1" applyFont="1">
      <alignment vertical="bottom"/>
    </xf>
    <xf borderId="3" fillId="0" fontId="38" numFmtId="0" xfId="0" applyAlignment="1" applyBorder="1" applyFont="1">
      <alignment horizontal="right" vertical="bottom"/>
    </xf>
    <xf borderId="3" fillId="0" fontId="39" numFmtId="0" xfId="0" applyAlignment="1" applyBorder="1" applyFont="1">
      <alignment horizontal="right" vertical="bottom"/>
    </xf>
    <xf borderId="5" fillId="15" fontId="35" numFmtId="0" xfId="0" applyAlignment="1" applyBorder="1" applyFont="1">
      <alignment horizontal="center" vertical="bottom"/>
    </xf>
    <xf borderId="3" fillId="0" fontId="38" numFmtId="166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3" fillId="0" fontId="39" numFmtId="166" xfId="0" applyAlignment="1" applyBorder="1" applyFont="1" applyNumberFormat="1">
      <alignment horizontal="right" vertical="bottom"/>
    </xf>
    <xf borderId="5" fillId="15" fontId="7" numFmtId="0" xfId="0" applyAlignment="1" applyBorder="1" applyFont="1">
      <alignment horizontal="center" readingOrder="0" vertical="bottom"/>
    </xf>
    <xf borderId="3" fillId="4" fontId="38" numFmtId="0" xfId="0" applyAlignment="1" applyBorder="1" applyFont="1">
      <alignment readingOrder="0" vertical="bottom"/>
    </xf>
    <xf borderId="0" fillId="0" fontId="40" numFmtId="0" xfId="0" applyAlignment="1" applyFont="1">
      <alignment horizontal="center" readingOrder="0" vertical="bottom"/>
    </xf>
    <xf borderId="3" fillId="5" fontId="33" numFmtId="0" xfId="0" applyAlignment="1" applyBorder="1" applyFont="1">
      <alignment horizontal="center" vertical="bottom"/>
    </xf>
    <xf borderId="3" fillId="5" fontId="9" numFmtId="164" xfId="0" applyAlignment="1" applyBorder="1" applyFont="1" applyNumberFormat="1">
      <alignment horizontal="center" readingOrder="0" vertical="bottom"/>
    </xf>
    <xf borderId="3" fillId="6" fontId="9" numFmtId="0" xfId="0" applyAlignment="1" applyBorder="1" applyFont="1">
      <alignment horizontal="center" vertical="bottom"/>
    </xf>
    <xf borderId="3" fillId="5" fontId="33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3" fillId="0" fontId="12" numFmtId="165" xfId="0" applyAlignment="1" applyBorder="1" applyFont="1" applyNumberFormat="1">
      <alignment horizontal="center" vertical="bottom"/>
    </xf>
    <xf borderId="3" fillId="0" fontId="12" numFmtId="0" xfId="0" applyAlignment="1" applyBorder="1" applyFont="1">
      <alignment horizontal="center" vertical="bottom"/>
    </xf>
    <xf borderId="3" fillId="7" fontId="9" numFmtId="0" xfId="0" applyAlignment="1" applyBorder="1" applyFont="1">
      <alignment horizontal="center" vertical="bottom"/>
    </xf>
    <xf borderId="3" fillId="18" fontId="3" numFmtId="0" xfId="0" applyAlignment="1" applyBorder="1" applyFill="1" applyFont="1">
      <alignment horizontal="center" readingOrder="0"/>
    </xf>
    <xf borderId="3" fillId="8" fontId="3" numFmtId="0" xfId="0" applyAlignment="1" applyBorder="1" applyFont="1">
      <alignment horizontal="center" readingOrder="0"/>
    </xf>
    <xf borderId="3" fillId="19" fontId="3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9" fontId="9" numFmtId="0" xfId="0" applyAlignment="1" applyBorder="1" applyFont="1">
      <alignment horizontal="center" vertical="bottom"/>
    </xf>
    <xf borderId="3" fillId="20" fontId="9" numFmtId="0" xfId="0" applyAlignment="1" applyBorder="1" applyFill="1" applyFont="1">
      <alignment horizontal="center" vertical="bottom"/>
    </xf>
    <xf borderId="0" fillId="0" fontId="9" numFmtId="0" xfId="0" applyAlignment="1" applyFont="1">
      <alignment horizontal="center" readingOrder="0"/>
    </xf>
    <xf borderId="3" fillId="7" fontId="9" numFmtId="0" xfId="0" applyAlignment="1" applyBorder="1" applyFont="1">
      <alignment horizontal="center" readingOrder="0" vertical="bottom"/>
    </xf>
    <xf borderId="3" fillId="12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readingOrder="0" vertical="bottom"/>
    </xf>
    <xf borderId="0" fillId="21" fontId="9" numFmtId="0" xfId="0" applyAlignment="1" applyFill="1" applyFont="1">
      <alignment horizontal="center" readingOrder="0"/>
    </xf>
    <xf borderId="3" fillId="13" fontId="9" numFmtId="0" xfId="0" applyAlignment="1" applyBorder="1" applyFont="1">
      <alignment horizontal="center" vertical="bottom"/>
    </xf>
    <xf borderId="3" fillId="13" fontId="3" numFmtId="0" xfId="0" applyAlignment="1" applyBorder="1" applyFont="1">
      <alignment horizontal="center" readingOrder="0"/>
    </xf>
    <xf borderId="0" fillId="13" fontId="9" numFmtId="0" xfId="0" applyAlignment="1" applyFont="1">
      <alignment horizontal="center" readingOrder="0"/>
    </xf>
    <xf borderId="0" fillId="13" fontId="12" numFmtId="0" xfId="0" applyAlignment="1" applyFont="1">
      <alignment readingOrder="0"/>
    </xf>
    <xf borderId="0" fillId="10" fontId="41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  <xf borderId="3" fillId="6" fontId="33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center"/>
    </xf>
    <xf borderId="3" fillId="22" fontId="12" numFmtId="0" xfId="0" applyAlignment="1" applyBorder="1" applyFill="1" applyFont="1">
      <alignment horizontal="center" readingOrder="0"/>
    </xf>
    <xf borderId="3" fillId="15" fontId="9" numFmtId="0" xfId="0" applyAlignment="1" applyBorder="1" applyFont="1">
      <alignment horizontal="center" vertical="bottom"/>
    </xf>
    <xf borderId="3" fillId="11" fontId="9" numFmtId="0" xfId="0" applyAlignment="1" applyBorder="1" applyFont="1">
      <alignment horizontal="center" vertical="bottom"/>
    </xf>
    <xf borderId="0" fillId="11" fontId="9" numFmtId="0" xfId="0" applyAlignment="1" applyFont="1">
      <alignment horizontal="center" readingOrder="0"/>
    </xf>
    <xf borderId="3" fillId="13" fontId="12" numFmtId="0" xfId="0" applyAlignment="1" applyBorder="1" applyFont="1">
      <alignment horizontal="center" readingOrder="0"/>
    </xf>
    <xf borderId="3" fillId="8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3" fillId="13" fontId="9" numFmtId="0" xfId="0" applyAlignment="1" applyBorder="1" applyFont="1">
      <alignment horizontal="center" readingOrder="0" vertical="bottom"/>
    </xf>
    <xf borderId="0" fillId="13" fontId="4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9" numFmtId="0" xfId="0" applyAlignment="1" applyFont="1">
      <alignment horizontal="center" readingOrder="0"/>
    </xf>
    <xf borderId="3" fillId="10" fontId="9" numFmtId="0" xfId="0" applyAlignment="1" applyBorder="1" applyFont="1">
      <alignment horizontal="center" vertical="bottom"/>
    </xf>
    <xf borderId="3" fillId="23" fontId="9" numFmtId="0" xfId="0" applyAlignment="1" applyBorder="1" applyFill="1" applyFont="1">
      <alignment horizontal="center" vertical="bottom"/>
    </xf>
    <xf borderId="0" fillId="11" fontId="9" numFmtId="0" xfId="0" applyAlignment="1" applyFont="1">
      <alignment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3" fillId="24" fontId="12" numFmtId="0" xfId="0" applyAlignment="1" applyBorder="1" applyFill="1" applyFont="1">
      <alignment horizontal="center" readingOrder="0"/>
    </xf>
    <xf borderId="3" fillId="23" fontId="9" numFmtId="0" xfId="0" applyAlignment="1" applyBorder="1" applyFont="1">
      <alignment horizontal="center" readingOrder="0" vertical="bottom"/>
    </xf>
    <xf borderId="3" fillId="23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bottom"/>
    </xf>
    <xf borderId="3" fillId="0" fontId="9" numFmtId="0" xfId="0" applyAlignment="1" applyBorder="1" applyFont="1">
      <alignment horizontal="center" readingOrder="0"/>
    </xf>
    <xf borderId="0" fillId="13" fontId="9" numFmtId="0" xfId="0" applyAlignment="1" applyFont="1">
      <alignment readingOrder="0"/>
    </xf>
    <xf borderId="3" fillId="23" fontId="12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center" readingOrder="0"/>
    </xf>
    <xf borderId="3" fillId="15" fontId="9" numFmtId="0" xfId="0" applyAlignment="1" applyBorder="1" applyFont="1">
      <alignment horizontal="center" readingOrder="0" vertical="bottom"/>
    </xf>
    <xf borderId="3" fillId="15" fontId="5" numFmtId="0" xfId="0" applyAlignment="1" applyBorder="1" applyFont="1">
      <alignment horizontal="center" vertical="bottom"/>
    </xf>
    <xf borderId="1" fillId="15" fontId="5" numFmtId="0" xfId="0" applyAlignment="1" applyBorder="1" applyFont="1">
      <alignment horizontal="center" readingOrder="0" vertical="bottom"/>
    </xf>
    <xf borderId="1" fillId="15" fontId="5" numFmtId="0" xfId="0" applyAlignment="1" applyBorder="1" applyFont="1">
      <alignment horizontal="center" vertical="bottom"/>
    </xf>
    <xf borderId="1" fillId="11" fontId="5" numFmtId="0" xfId="0" applyAlignment="1" applyBorder="1" applyFont="1">
      <alignment horizontal="center" vertical="bottom"/>
    </xf>
    <xf borderId="0" fillId="4" fontId="43" numFmtId="0" xfId="0" applyAlignment="1" applyFont="1">
      <alignment readingOrder="0"/>
    </xf>
    <xf borderId="0" fillId="4" fontId="11" numFmtId="0" xfId="0" applyAlignment="1" applyFont="1">
      <alignment horizontal="center" readingOrder="0"/>
    </xf>
    <xf borderId="0" fillId="13" fontId="33" numFmtId="0" xfId="0" applyAlignment="1" applyFont="1">
      <alignment readingOrder="0"/>
    </xf>
    <xf borderId="0" fillId="21" fontId="33" numFmtId="0" xfId="0" applyAlignment="1" applyFont="1">
      <alignment readingOrder="0"/>
    </xf>
    <xf borderId="3" fillId="4" fontId="9" numFmtId="0" xfId="0" applyAlignment="1" applyBorder="1" applyFont="1">
      <alignment horizontal="center" readingOrder="0" vertical="bottom"/>
    </xf>
    <xf borderId="0" fillId="21" fontId="44" numFmtId="0" xfId="0" applyAlignment="1" applyFont="1">
      <alignment readingOrder="0"/>
    </xf>
    <xf borderId="0" fillId="0" fontId="9" numFmtId="3" xfId="0" applyAlignment="1" applyFont="1" applyNumberFormat="1">
      <alignment horizontal="center" readingOrder="0"/>
    </xf>
    <xf borderId="0" fillId="4" fontId="45" numFmtId="0" xfId="0" applyAlignment="1" applyFont="1">
      <alignment horizontal="center" readingOrder="0"/>
    </xf>
    <xf borderId="0" fillId="4" fontId="33" numFmtId="0" xfId="0" applyAlignment="1" applyFont="1">
      <alignment horizontal="center" vertical="bottom"/>
    </xf>
    <xf borderId="0" fillId="4" fontId="9" numFmtId="0" xfId="0" applyAlignment="1" applyFont="1">
      <alignment horizontal="center" vertical="bottom"/>
    </xf>
    <xf borderId="2" fillId="15" fontId="5" numFmtId="0" xfId="0" applyAlignment="1" applyBorder="1" applyFont="1">
      <alignment horizontal="center" vertical="bottom"/>
    </xf>
    <xf borderId="0" fillId="4" fontId="9" numFmtId="0" xfId="0" applyAlignment="1" applyFont="1">
      <alignment readingOrder="0"/>
    </xf>
    <xf borderId="2" fillId="13" fontId="1" numFmtId="0" xfId="0" applyAlignment="1" applyBorder="1" applyFont="1">
      <alignment horizontal="center" readingOrder="0" vertical="bottom"/>
    </xf>
    <xf borderId="2" fillId="13" fontId="4" numFmtId="0" xfId="0" applyAlignment="1" applyBorder="1" applyFont="1">
      <alignment horizontal="center" readingOrder="0" vertical="bottom"/>
    </xf>
    <xf borderId="0" fillId="4" fontId="9" numFmtId="0" xfId="0" applyAlignment="1" applyFont="1">
      <alignment horizontal="center" readingOrder="0"/>
    </xf>
    <xf borderId="1" fillId="6" fontId="7" numFmtId="0" xfId="0" applyAlignment="1" applyBorder="1" applyFont="1">
      <alignment horizontal="center" vertical="bottom"/>
    </xf>
    <xf borderId="2" fillId="6" fontId="5" numFmtId="0" xfId="0" applyAlignment="1" applyBorder="1" applyFont="1">
      <alignment horizontal="center" vertical="bottom"/>
    </xf>
    <xf borderId="2" fillId="23" fontId="1" numFmtId="0" xfId="0" applyAlignment="1" applyBorder="1" applyFont="1">
      <alignment horizontal="center" readingOrder="0" vertical="bottom"/>
    </xf>
    <xf borderId="2" fillId="23" fontId="4" numFmtId="0" xfId="0" applyAlignment="1" applyBorder="1" applyFont="1">
      <alignment horizontal="center" vertical="bottom"/>
    </xf>
    <xf borderId="2" fillId="23" fontId="1" numFmtId="0" xfId="0" applyAlignment="1" applyBorder="1" applyFont="1">
      <alignment horizontal="center" vertical="bottom"/>
    </xf>
    <xf borderId="0" fillId="21" fontId="3" numFmtId="0" xfId="0" applyFont="1"/>
    <xf borderId="2" fillId="6" fontId="11" numFmtId="0" xfId="0" applyAlignment="1" applyBorder="1" applyFont="1">
      <alignment horizontal="center" vertical="bottom"/>
    </xf>
    <xf borderId="0" fillId="6" fontId="9" numFmtId="0" xfId="0" applyAlignment="1" applyFont="1">
      <alignment horizontal="center" readingOrder="0"/>
    </xf>
    <xf borderId="0" fillId="11" fontId="33" numFmtId="0" xfId="0" applyAlignment="1" applyFont="1">
      <alignment readingOrder="0"/>
    </xf>
    <xf borderId="2" fillId="0" fontId="11" numFmtId="0" xfId="0" applyAlignment="1" applyBorder="1" applyFont="1">
      <alignment horizontal="center" vertical="bottom"/>
    </xf>
    <xf borderId="0" fillId="6" fontId="11" numFmtId="0" xfId="0" applyAlignment="1" applyFont="1">
      <alignment horizontal="center" readingOrder="0"/>
    </xf>
    <xf borderId="2" fillId="10" fontId="5" numFmtId="172" xfId="0" applyAlignment="1" applyBorder="1" applyFont="1" applyNumberFormat="1">
      <alignment horizontal="center" vertical="bottom"/>
    </xf>
    <xf borderId="0" fillId="21" fontId="9" numFmtId="0" xfId="0" applyAlignment="1" applyFont="1">
      <alignment readingOrder="0"/>
    </xf>
    <xf borderId="0" fillId="11" fontId="46" numFmtId="0" xfId="0" applyAlignment="1" applyFont="1">
      <alignment horizontal="center"/>
    </xf>
    <xf borderId="0" fillId="4" fontId="47" numFmtId="0" xfId="0" applyAlignment="1" applyFont="1">
      <alignment readingOrder="0"/>
    </xf>
    <xf borderId="1" fillId="21" fontId="5" numFmtId="0" xfId="0" applyAlignment="1" applyBorder="1" applyFont="1">
      <alignment horizontal="center" vertical="bottom"/>
    </xf>
    <xf borderId="2" fillId="21" fontId="1" numFmtId="0" xfId="0" applyAlignment="1" applyBorder="1" applyFont="1">
      <alignment horizontal="center" readingOrder="0" vertical="bottom"/>
    </xf>
    <xf borderId="2" fillId="21" fontId="4" numFmtId="0" xfId="0" applyAlignment="1" applyBorder="1" applyFont="1">
      <alignment horizontal="center" readingOrder="0" vertical="bottom"/>
    </xf>
    <xf borderId="2" fillId="21" fontId="5" numFmtId="0" xfId="0" applyAlignment="1" applyBorder="1" applyFont="1">
      <alignment horizontal="center" vertical="bottom"/>
    </xf>
    <xf borderId="2" fillId="13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quotePrefix="1" borderId="0" fillId="11" fontId="9" numFmtId="0" xfId="0" applyAlignment="1" applyFont="1">
      <alignment horizontal="center" readingOrder="0"/>
    </xf>
    <xf borderId="2" fillId="4" fontId="4" numFmtId="0" xfId="0" applyAlignment="1" applyBorder="1" applyFont="1">
      <alignment horizontal="center" readingOrder="0" vertical="bottom"/>
    </xf>
    <xf borderId="2" fillId="25" fontId="5" numFmtId="0" xfId="0" applyAlignment="1" applyBorder="1" applyFill="1" applyFont="1">
      <alignment horizontal="center" vertical="bottom"/>
    </xf>
    <xf borderId="0" fillId="4" fontId="33" numFmtId="0" xfId="0" applyAlignment="1" applyFont="1">
      <alignment readingOrder="0"/>
    </xf>
    <xf borderId="1" fillId="21" fontId="5" numFmtId="0" xfId="0" applyAlignment="1" applyBorder="1" applyFont="1">
      <alignment horizontal="center" readingOrder="0" vertical="bottom"/>
    </xf>
    <xf quotePrefix="1" borderId="0" fillId="6" fontId="9" numFmtId="0" xfId="0" applyAlignment="1" applyFont="1">
      <alignment horizontal="center" readingOrder="0"/>
    </xf>
    <xf quotePrefix="1" borderId="0" fillId="10" fontId="9" numFmtId="0" xfId="0" applyAlignment="1" applyFont="1">
      <alignment horizontal="center" readingOrder="0"/>
    </xf>
    <xf borderId="0" fillId="13" fontId="3" numFmtId="0" xfId="0" applyAlignment="1" applyFont="1">
      <alignment readingOrder="0"/>
    </xf>
    <xf borderId="2" fillId="26" fontId="5" numFmtId="0" xfId="0" applyAlignment="1" applyBorder="1" applyFill="1" applyFont="1">
      <alignment horizontal="center" vertical="bottom"/>
    </xf>
    <xf borderId="0" fillId="26" fontId="9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27" fontId="9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4" fontId="12" numFmtId="0" xfId="0" applyAlignment="1" applyFont="1">
      <alignment readingOrder="0"/>
    </xf>
    <xf borderId="2" fillId="27" fontId="5" numFmtId="0" xfId="0" applyAlignment="1" applyBorder="1" applyFont="1">
      <alignment horizontal="center" vertical="bottom"/>
    </xf>
    <xf borderId="0" fillId="15" fontId="9" numFmtId="0" xfId="0" applyAlignment="1" applyFont="1">
      <alignment horizontal="center" readingOrder="0"/>
    </xf>
    <xf quotePrefix="1" borderId="0" fillId="15" fontId="9" numFmtId="0" xfId="0" applyAlignment="1" applyFont="1">
      <alignment horizontal="center" readingOrder="0"/>
    </xf>
    <xf borderId="0" fillId="15" fontId="11" numFmtId="0" xfId="0" applyAlignment="1" applyFont="1">
      <alignment horizontal="center" readingOrder="0"/>
    </xf>
    <xf borderId="0" fillId="0" fontId="33" numFmtId="0" xfId="0" applyAlignment="1" applyFont="1">
      <alignment readingOrder="0"/>
    </xf>
    <xf borderId="1" fillId="11" fontId="7" numFmtId="0" xfId="0" applyAlignment="1" applyBorder="1" applyFont="1">
      <alignment horizontal="center" vertical="bottom"/>
    </xf>
    <xf borderId="2" fillId="11" fontId="1" numFmtId="0" xfId="0" applyAlignment="1" applyBorder="1" applyFont="1">
      <alignment horizontal="center" readingOrder="0" vertical="bottom"/>
    </xf>
    <xf borderId="1" fillId="11" fontId="5" numFmtId="0" xfId="0" applyAlignment="1" applyBorder="1" applyFont="1">
      <alignment horizontal="center" readingOrder="0" vertical="bottom"/>
    </xf>
    <xf borderId="2" fillId="11" fontId="4" numFmtId="0" xfId="0" applyAlignment="1" applyBorder="1" applyFont="1">
      <alignment horizontal="center" readingOrder="0" vertical="bottom"/>
    </xf>
    <xf borderId="0" fillId="11" fontId="3" numFmtId="0" xfId="0" applyAlignment="1" applyFont="1">
      <alignment readingOrder="0"/>
    </xf>
    <xf borderId="0" fillId="10" fontId="48" numFmtId="0" xfId="0" applyAlignment="1" applyFont="1">
      <alignment horizontal="center" readingOrder="0"/>
    </xf>
    <xf borderId="0" fillId="10" fontId="11" numFmtId="0" xfId="0" applyAlignment="1" applyFont="1">
      <alignment horizontal="center" readingOrder="0"/>
    </xf>
    <xf borderId="1" fillId="26" fontId="5" numFmtId="0" xfId="0" applyAlignment="1" applyBorder="1" applyFont="1">
      <alignment horizontal="center" vertical="bottom"/>
    </xf>
    <xf borderId="2" fillId="26" fontId="1" numFmtId="0" xfId="0" applyAlignment="1" applyBorder="1" applyFont="1">
      <alignment horizontal="center" readingOrder="0" vertical="bottom"/>
    </xf>
    <xf borderId="2" fillId="28" fontId="5" numFmtId="0" xfId="0" applyAlignment="1" applyBorder="1" applyFill="1" applyFont="1">
      <alignment horizontal="center" vertical="bottom"/>
    </xf>
    <xf borderId="0" fillId="11" fontId="3" numFmtId="0" xfId="0" applyFont="1"/>
    <xf borderId="0" fillId="11" fontId="12" numFmtId="0" xfId="0" applyAlignment="1" applyFont="1">
      <alignment readingOrder="0"/>
    </xf>
    <xf borderId="0" fillId="11" fontId="1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1" fillId="21" fontId="11" numFmtId="0" xfId="0" applyAlignment="1" applyBorder="1" applyFont="1">
      <alignment horizontal="center" vertical="bottom"/>
    </xf>
    <xf borderId="2" fillId="21" fontId="49" numFmtId="0" xfId="0" applyAlignment="1" applyBorder="1" applyFont="1">
      <alignment horizontal="center" readingOrder="0" vertical="bottom"/>
    </xf>
    <xf borderId="2" fillId="11" fontId="11" numFmtId="0" xfId="0" applyAlignment="1" applyBorder="1" applyFont="1">
      <alignment horizontal="center" vertical="bottom"/>
    </xf>
    <xf borderId="0" fillId="0" fontId="44" numFmtId="0" xfId="0" applyAlignment="1" applyFont="1">
      <alignment readingOrder="0"/>
    </xf>
    <xf borderId="3" fillId="0" fontId="9" numFmtId="0" xfId="0" applyAlignment="1" applyBorder="1" applyFont="1">
      <alignment horizontal="center"/>
    </xf>
    <xf borderId="3" fillId="10" fontId="9" numFmtId="0" xfId="0" applyAlignment="1" applyBorder="1" applyFont="1">
      <alignment horizontal="center" readingOrder="0"/>
    </xf>
    <xf borderId="3" fillId="0" fontId="12" numFmtId="0" xfId="0" applyAlignment="1" applyBorder="1" applyFont="1">
      <alignment horizontal="center" readingOrder="0"/>
    </xf>
    <xf borderId="3" fillId="11" fontId="12" numFmtId="0" xfId="0" applyAlignment="1" applyBorder="1" applyFont="1">
      <alignment horizontal="center" readingOrder="0"/>
    </xf>
    <xf borderId="3" fillId="11" fontId="3" numFmtId="0" xfId="0" applyAlignment="1" applyBorder="1" applyFont="1">
      <alignment readingOrder="0"/>
    </xf>
    <xf borderId="3" fillId="13" fontId="9" numFmtId="0" xfId="0" applyAlignment="1" applyBorder="1" applyFont="1">
      <alignment horizontal="center" readingOrder="0"/>
    </xf>
    <xf borderId="3" fillId="0" fontId="12" numFmtId="0" xfId="0" applyAlignment="1" applyBorder="1" applyFont="1">
      <alignment readingOrder="0"/>
    </xf>
    <xf quotePrefix="1" borderId="3" fillId="10" fontId="9" numFmtId="0" xfId="0" applyAlignment="1" applyBorder="1" applyFont="1">
      <alignment horizontal="center" readingOrder="0"/>
    </xf>
    <xf borderId="1" fillId="29" fontId="5" numFmtId="0" xfId="0" applyAlignment="1" applyBorder="1" applyFill="1" applyFont="1">
      <alignment horizontal="center" readingOrder="0" vertical="bottom"/>
    </xf>
    <xf borderId="0" fillId="0" fontId="12" numFmtId="0" xfId="0" applyAlignment="1" applyFont="1">
      <alignment horizontal="center"/>
    </xf>
    <xf borderId="2" fillId="30" fontId="1" numFmtId="0" xfId="0" applyAlignment="1" applyBorder="1" applyFill="1" applyFont="1">
      <alignment horizontal="center" readingOrder="0" vertical="bottom"/>
    </xf>
    <xf borderId="2" fillId="30" fontId="4" numFmtId="0" xfId="0" applyAlignment="1" applyBorder="1" applyFont="1">
      <alignment horizontal="center" readingOrder="0" vertical="bottom"/>
    </xf>
    <xf quotePrefix="1" borderId="3" fillId="11" fontId="9" numFmtId="0" xfId="0" applyAlignment="1" applyBorder="1" applyFont="1">
      <alignment horizontal="center" readingOrder="0"/>
    </xf>
    <xf borderId="3" fillId="14" fontId="12" numFmtId="0" xfId="0" applyAlignment="1" applyBorder="1" applyFont="1">
      <alignment readingOrder="0"/>
    </xf>
    <xf borderId="2" fillId="14" fontId="1" numFmtId="0" xfId="0" applyAlignment="1" applyBorder="1" applyFont="1">
      <alignment horizontal="center" readingOrder="0" vertical="bottom"/>
    </xf>
    <xf borderId="3" fillId="11" fontId="47" numFmtId="0" xfId="0" applyAlignment="1" applyBorder="1" applyFont="1">
      <alignment readingOrder="0"/>
    </xf>
    <xf borderId="3" fillId="11" fontId="12" numFmtId="0" xfId="0" applyAlignment="1" applyBorder="1" applyFont="1">
      <alignment readingOrder="0"/>
    </xf>
    <xf borderId="3" fillId="11" fontId="50" numFmtId="0" xfId="0" applyAlignment="1" applyBorder="1" applyFont="1">
      <alignment readingOrder="0"/>
    </xf>
    <xf borderId="3" fillId="13" fontId="12" numFmtId="0" xfId="0" applyAlignment="1" applyBorder="1" applyFont="1">
      <alignment readingOrder="0"/>
    </xf>
    <xf borderId="3" fillId="13" fontId="51" numFmtId="0" xfId="0" applyAlignment="1" applyBorder="1" applyFont="1">
      <alignment readingOrder="0"/>
    </xf>
    <xf borderId="3" fillId="13" fontId="33" numFmtId="0" xfId="0" applyAlignment="1" applyBorder="1" applyFont="1">
      <alignment readingOrder="0"/>
    </xf>
    <xf borderId="3" fillId="13" fontId="3" numFmtId="0" xfId="0" applyAlignment="1" applyBorder="1" applyFont="1">
      <alignment readingOrder="0"/>
    </xf>
    <xf borderId="2" fillId="9" fontId="5" numFmtId="0" xfId="0" applyAlignment="1" applyBorder="1" applyFont="1">
      <alignment horizontal="center" readingOrder="0" vertical="bottom"/>
    </xf>
    <xf borderId="3" fillId="10" fontId="3" numFmtId="0" xfId="0" applyAlignment="1" applyBorder="1" applyFont="1">
      <alignment readingOrder="0"/>
    </xf>
    <xf borderId="3" fillId="10" fontId="4" numFmtId="0" xfId="0" applyAlignment="1" applyBorder="1" applyFont="1">
      <alignment horizontal="center" readingOrder="0" vertical="bottom"/>
    </xf>
    <xf borderId="3" fillId="10" fontId="1" numFmtId="0" xfId="0" applyAlignment="1" applyBorder="1" applyFont="1">
      <alignment readingOrder="0" vertical="bottom"/>
    </xf>
    <xf borderId="3" fillId="13" fontId="1" numFmtId="0" xfId="0" applyAlignment="1" applyBorder="1" applyFont="1">
      <alignment readingOrder="0" vertical="bottom"/>
    </xf>
    <xf borderId="3" fillId="4" fontId="5" numFmtId="0" xfId="0" applyAlignment="1" applyBorder="1" applyFont="1">
      <alignment horizontal="center" readingOrder="0" vertical="bottom"/>
    </xf>
    <xf borderId="2" fillId="17" fontId="5" numFmtId="0" xfId="0" applyAlignment="1" applyBorder="1" applyFont="1">
      <alignment horizontal="center" vertical="bottom"/>
    </xf>
    <xf borderId="3" fillId="11" fontId="7" numFmtId="0" xfId="0" applyAlignment="1" applyBorder="1" applyFont="1">
      <alignment readingOrder="0" vertical="bottom"/>
    </xf>
    <xf borderId="3" fillId="16" fontId="8" numFmtId="0" xfId="0" applyAlignment="1" applyBorder="1" applyFont="1">
      <alignment readingOrder="0" vertical="bottom"/>
    </xf>
    <xf borderId="2" fillId="16" fontId="1" numFmtId="0" xfId="0" applyAlignment="1" applyBorder="1" applyFont="1">
      <alignment horizontal="center" readingOrder="0" vertical="bottom"/>
    </xf>
    <xf borderId="3" fillId="13" fontId="4" numFmtId="0" xfId="0" applyAlignment="1" applyBorder="1" applyFont="1">
      <alignment readingOrder="0" vertical="bottom"/>
    </xf>
    <xf borderId="1" fillId="7" fontId="5" numFmtId="0" xfId="0" applyAlignment="1" applyBorder="1" applyFont="1">
      <alignment horizontal="center" readingOrder="0" vertical="bottom"/>
    </xf>
    <xf borderId="3" fillId="16" fontId="1" numFmtId="0" xfId="0" applyAlignment="1" applyBorder="1" applyFont="1">
      <alignment readingOrder="0" vertical="bottom"/>
    </xf>
    <xf borderId="3" fillId="21" fontId="4" numFmtId="0" xfId="0" applyAlignment="1" applyBorder="1" applyFont="1">
      <alignment readingOrder="0" vertical="bottom"/>
    </xf>
    <xf borderId="5" fillId="28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3" fillId="5" fontId="2" numFmtId="168" xfId="0" applyAlignment="1" applyBorder="1" applyFont="1" applyNumberFormat="1">
      <alignment horizontal="center" readingOrder="0"/>
    </xf>
    <xf borderId="3" fillId="5" fontId="7" numFmtId="0" xfId="0" applyAlignment="1" applyBorder="1" applyFont="1">
      <alignment horizontal="center" readingOrder="0" vertical="bottom"/>
    </xf>
    <xf borderId="0" fillId="4" fontId="7" numFmtId="0" xfId="0" applyAlignment="1" applyFont="1">
      <alignment horizontal="center" readingOrder="0" vertical="bottom"/>
    </xf>
    <xf borderId="10" fillId="0" fontId="2" numFmtId="0" xfId="0" applyAlignment="1" applyBorder="1" applyFont="1">
      <alignment horizontal="center" readingOrder="0"/>
    </xf>
    <xf borderId="3" fillId="0" fontId="52" numFmtId="0" xfId="0" applyAlignment="1" applyBorder="1" applyFont="1">
      <alignment readingOrder="0"/>
    </xf>
    <xf borderId="10" fillId="0" fontId="5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52" numFmtId="0" xfId="0" applyBorder="1" applyFont="1"/>
    <xf borderId="0" fillId="4" fontId="52" numFmtId="0" xfId="0" applyFont="1"/>
    <xf borderId="11" fillId="0" fontId="15" numFmtId="0" xfId="0" applyBorder="1" applyFont="1"/>
    <xf borderId="3" fillId="13" fontId="2" numFmtId="0" xfId="0" applyAlignment="1" applyBorder="1" applyFont="1">
      <alignment readingOrder="0"/>
    </xf>
    <xf borderId="2" fillId="4" fontId="1" numFmtId="0" xfId="0" applyAlignment="1" applyBorder="1" applyFont="1">
      <alignment horizontal="center" vertical="bottom"/>
    </xf>
    <xf borderId="3" fillId="15" fontId="2" numFmtId="0" xfId="0" applyAlignment="1" applyBorder="1" applyFont="1">
      <alignment horizontal="center"/>
    </xf>
    <xf borderId="3" fillId="0" fontId="52" numFmtId="0" xfId="0" applyAlignment="1" applyBorder="1" applyFont="1">
      <alignment horizontal="center"/>
    </xf>
    <xf borderId="0" fillId="0" fontId="52" numFmtId="0" xfId="0" applyAlignment="1" applyFont="1">
      <alignment horizontal="center"/>
    </xf>
    <xf borderId="1" fillId="0" fontId="15" numFmtId="0" xfId="0" applyBorder="1" applyFont="1"/>
    <xf borderId="0" fillId="0" fontId="52" numFmtId="0" xfId="0" applyAlignment="1" applyFont="1">
      <alignment readingOrder="0"/>
    </xf>
    <xf borderId="5" fillId="0" fontId="5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3" fillId="13" fontId="5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3" fillId="0" fontId="7" numFmtId="0" xfId="0" applyAlignment="1" applyBorder="1" applyFont="1">
      <alignment horizontal="center" vertical="bottom"/>
    </xf>
    <xf borderId="0" fillId="0" fontId="52" numFmtId="0" xfId="0" applyFont="1"/>
    <xf borderId="2" fillId="0" fontId="4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vertical="bottom"/>
    </xf>
    <xf borderId="0" fillId="4" fontId="53" numFmtId="0" xfId="0" applyAlignment="1" applyFont="1">
      <alignment horizontal="center" readingOrder="0" vertical="bottom"/>
    </xf>
    <xf borderId="3" fillId="16" fontId="7" numFmtId="0" xfId="0" applyAlignment="1" applyBorder="1" applyFont="1">
      <alignment horizontal="center" readingOrder="0" vertical="bottom"/>
    </xf>
    <xf borderId="3" fillId="28" fontId="7" numFmtId="0" xfId="0" applyAlignment="1" applyBorder="1" applyFont="1">
      <alignment horizontal="center" readingOrder="0" vertical="bottom"/>
    </xf>
    <xf borderId="3" fillId="0" fontId="31" numFmtId="171" xfId="0" applyAlignment="1" applyBorder="1" applyFont="1" applyNumberFormat="1">
      <alignment horizontal="right" readingOrder="0" vertical="bottom"/>
    </xf>
    <xf borderId="3" fillId="0" fontId="1" numFmtId="171" xfId="0" applyAlignment="1" applyBorder="1" applyFont="1" applyNumberFormat="1">
      <alignment readingOrder="0" vertical="bottom"/>
    </xf>
    <xf borderId="0" fillId="16" fontId="5" numFmtId="0" xfId="0" applyAlignment="1" applyFont="1">
      <alignment horizontal="center" readingOrder="0" vertical="bottom"/>
    </xf>
    <xf borderId="3" fillId="16" fontId="12" numFmtId="0" xfId="0" applyAlignment="1" applyBorder="1" applyFont="1">
      <alignment horizontal="center"/>
    </xf>
    <xf borderId="3" fillId="16" fontId="7" numFmtId="0" xfId="0" applyAlignment="1" applyBorder="1" applyFont="1">
      <alignment horizontal="center" vertical="bottom"/>
    </xf>
    <xf borderId="3" fillId="28" fontId="7" numFmtId="0" xfId="0" applyAlignment="1" applyBorder="1" applyFont="1">
      <alignment horizontal="center" vertical="bottom"/>
    </xf>
    <xf borderId="3" fillId="0" fontId="1" numFmtId="171" xfId="0" applyAlignment="1" applyBorder="1" applyFont="1" applyNumberFormat="1">
      <alignment vertical="bottom"/>
    </xf>
    <xf borderId="0" fillId="16" fontId="5" numFmtId="0" xfId="0" applyAlignment="1" applyFont="1">
      <alignment horizontal="center" vertical="bottom"/>
    </xf>
    <xf borderId="3" fillId="16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0" fillId="4" fontId="53" numFmtId="0" xfId="0" applyAlignment="1" applyFont="1">
      <alignment horizontal="center" vertical="bottom"/>
    </xf>
    <xf borderId="3" fillId="5" fontId="2" numFmtId="168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3" fillId="0" fontId="2" numFmtId="3" xfId="0" applyAlignment="1" applyBorder="1" applyFont="1" applyNumberFormat="1">
      <alignment horizontal="center" readingOrder="0"/>
    </xf>
    <xf borderId="12" fillId="0" fontId="2" numFmtId="3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13" fillId="0" fontId="2" numFmtId="3" xfId="0" applyAlignment="1" applyBorder="1" applyFont="1" applyNumberFormat="1">
      <alignment horizontal="center" readingOrder="0"/>
    </xf>
    <xf borderId="3" fillId="0" fontId="52" numFmtId="3" xfId="0" applyAlignment="1" applyBorder="1" applyFont="1" applyNumberFormat="1">
      <alignment readingOrder="0"/>
    </xf>
    <xf borderId="5" fillId="0" fontId="30" numFmtId="170" xfId="0" applyAlignment="1" applyBorder="1" applyFont="1" applyNumberFormat="1">
      <alignment horizontal="center" readingOrder="0"/>
    </xf>
    <xf borderId="0" fillId="16" fontId="31" numFmtId="0" xfId="0" applyFont="1"/>
    <xf borderId="0" fillId="16" fontId="31" numFmtId="0" xfId="0" applyAlignment="1" applyFont="1">
      <alignment readingOrder="0"/>
    </xf>
    <xf borderId="0" fillId="0" fontId="31" numFmtId="0" xfId="0" applyAlignment="1" applyFont="1">
      <alignment readingOrder="0"/>
    </xf>
    <xf borderId="0" fillId="16" fontId="31" numFmtId="170" xfId="0" applyAlignment="1" applyFont="1" applyNumberFormat="1">
      <alignment readingOrder="0"/>
    </xf>
    <xf borderId="0" fillId="16" fontId="31" numFmtId="171" xfId="0" applyFont="1" applyNumberFormat="1"/>
    <xf borderId="0" fillId="16" fontId="31" numFmtId="171" xfId="0" applyAlignment="1" applyFont="1" applyNumberFormat="1">
      <alignment readingOrder="0"/>
    </xf>
    <xf borderId="0" fillId="16" fontId="30" numFmtId="171" xfId="0" applyFont="1" applyNumberFormat="1"/>
    <xf borderId="0" fillId="16" fontId="3" numFmtId="0" xfId="0" applyAlignment="1" applyFont="1">
      <alignment readingOrder="0"/>
    </xf>
    <xf borderId="0" fillId="16" fontId="3" numFmtId="0" xfId="0" applyFont="1"/>
    <xf borderId="0" fillId="16" fontId="3" numFmtId="171" xfId="0" applyFont="1" applyNumberFormat="1"/>
    <xf borderId="0" fillId="0" fontId="3" numFmtId="0" xfId="0" applyAlignment="1" applyFont="1">
      <alignment horizontal="right" readingOrder="0"/>
    </xf>
    <xf borderId="0" fillId="0" fontId="3" numFmtId="173" xfId="0" applyAlignment="1" applyFont="1" applyNumberFormat="1">
      <alignment readingOrder="0"/>
    </xf>
    <xf borderId="5" fillId="0" fontId="30" numFmtId="170" xfId="0" applyAlignment="1" applyBorder="1" applyFont="1" applyNumberFormat="1">
      <alignment horizontal="center" readingOrder="0" vertical="bottom"/>
    </xf>
    <xf borderId="1" fillId="0" fontId="31" numFmtId="0" xfId="0" applyAlignment="1" applyBorder="1" applyFont="1">
      <alignment vertical="bottom"/>
    </xf>
    <xf borderId="0" fillId="0" fontId="3" numFmtId="171" xfId="0" applyFont="1" applyNumberFormat="1"/>
    <xf borderId="3" fillId="5" fontId="9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center" readingOrder="0" vertical="bottom"/>
    </xf>
    <xf borderId="3" fillId="24" fontId="12" numFmtId="0" xfId="0" applyAlignment="1" applyBorder="1" applyFont="1">
      <alignment horizontal="center" readingOrder="0" vertical="bottom"/>
    </xf>
    <xf borderId="0" fillId="0" fontId="33" numFmtId="0" xfId="0" applyAlignment="1" applyFont="1">
      <alignment horizontal="center" vertical="bottom"/>
    </xf>
    <xf borderId="0" fillId="0" fontId="9" numFmtId="164" xfId="0" applyAlignment="1" applyFont="1" applyNumberForma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33" numFmtId="0" xfId="0" applyAlignment="1" applyFont="1">
      <alignment horizontal="center" readingOrder="0" vertical="bottom"/>
    </xf>
    <xf borderId="3" fillId="19" fontId="12" numFmtId="0" xfId="0" applyAlignment="1" applyBorder="1" applyFont="1">
      <alignment horizontal="center" readingOrder="0"/>
    </xf>
    <xf borderId="3" fillId="8" fontId="9" numFmtId="0" xfId="0" applyAlignment="1" applyBorder="1" applyFont="1">
      <alignment horizontal="center" vertical="bottom"/>
    </xf>
    <xf borderId="3" fillId="22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/>
    </xf>
    <xf borderId="10" fillId="8" fontId="12" numFmtId="0" xfId="0" applyAlignment="1" applyBorder="1" applyFont="1">
      <alignment horizontal="center" readingOrder="0"/>
    </xf>
    <xf borderId="5" fillId="15" fontId="34" numFmtId="0" xfId="0" applyAlignment="1" applyBorder="1" applyFont="1">
      <alignment horizontal="center" readingOrder="0"/>
    </xf>
    <xf borderId="3" fillId="0" fontId="19" numFmtId="0" xfId="0" applyAlignment="1" applyBorder="1" applyFont="1">
      <alignment horizontal="center" vertical="bottom"/>
    </xf>
    <xf borderId="3" fillId="0" fontId="19" numFmtId="0" xfId="0" applyAlignment="1" applyBorder="1" applyFont="1">
      <alignment horizontal="center"/>
    </xf>
    <xf borderId="3" fillId="0" fontId="33" numFmtId="0" xfId="0" applyAlignment="1" applyBorder="1" applyFont="1">
      <alignment horizontal="center" readingOrder="0"/>
    </xf>
    <xf borderId="0" fillId="0" fontId="33" numFmtId="0" xfId="0" applyAlignment="1" applyFont="1">
      <alignment horizontal="center" readingOrder="0"/>
    </xf>
    <xf borderId="3" fillId="0" fontId="37" numFmtId="166" xfId="0" applyAlignment="1" applyBorder="1" applyFont="1" applyNumberFormat="1">
      <alignment readingOrder="0"/>
    </xf>
    <xf borderId="0" fillId="0" fontId="38" numFmtId="0" xfId="0" applyAlignment="1" applyFont="1">
      <alignment horizontal="right" readingOrder="0" vertical="bottom"/>
    </xf>
    <xf borderId="3" fillId="0" fontId="19" numFmtId="0" xfId="0" applyAlignment="1" applyBorder="1" applyFont="1">
      <alignment horizontal="center" readingOrder="0" vertical="bottom"/>
    </xf>
    <xf borderId="3" fillId="0" fontId="28" numFmtId="0" xfId="0" applyAlignment="1" applyBorder="1" applyFont="1">
      <alignment readingOrder="0"/>
    </xf>
    <xf borderId="3" fillId="0" fontId="19" numFmtId="166" xfId="0" applyAlignment="1" applyBorder="1" applyFont="1" applyNumberFormat="1">
      <alignment horizontal="center" readingOrder="0"/>
    </xf>
    <xf borderId="14" fillId="31" fontId="54" numFmtId="0" xfId="0" applyAlignment="1" applyBorder="1" applyFill="1" applyFont="1">
      <alignment horizontal="center" readingOrder="0"/>
    </xf>
    <xf borderId="15" fillId="0" fontId="15" numFmtId="0" xfId="0" applyBorder="1" applyFont="1"/>
    <xf borderId="4" fillId="31" fontId="54" numFmtId="0" xfId="0" applyAlignment="1" applyBorder="1" applyFont="1">
      <alignment horizontal="center" readingOrder="0"/>
    </xf>
    <xf borderId="16" fillId="31" fontId="54" numFmtId="0" xfId="0" applyAlignment="1" applyBorder="1" applyFont="1">
      <alignment readingOrder="0"/>
    </xf>
    <xf borderId="17" fillId="31" fontId="54" numFmtId="0" xfId="0" applyAlignment="1" applyBorder="1" applyFont="1">
      <alignment horizontal="center" readingOrder="0"/>
    </xf>
    <xf borderId="4" fillId="31" fontId="54" numFmtId="0" xfId="0" applyAlignment="1" applyBorder="1" applyFont="1">
      <alignment readingOrder="0"/>
    </xf>
    <xf borderId="16" fillId="0" fontId="54" numFmtId="0" xfId="0" applyAlignment="1" applyBorder="1" applyFont="1">
      <alignment readingOrder="0"/>
    </xf>
    <xf borderId="17" fillId="0" fontId="54" numFmtId="171" xfId="0" applyAlignment="1" applyBorder="1" applyFont="1" applyNumberFormat="1">
      <alignment horizontal="center" readingOrder="0"/>
    </xf>
    <xf borderId="4" fillId="0" fontId="55" numFmtId="0" xfId="0" applyBorder="1" applyFont="1"/>
    <xf borderId="4" fillId="0" fontId="55" numFmtId="0" xfId="0" applyAlignment="1" applyBorder="1" applyFont="1">
      <alignment readingOrder="0"/>
    </xf>
    <xf borderId="3" fillId="21" fontId="19" numFmtId="0" xfId="0" applyAlignment="1" applyBorder="1" applyFont="1">
      <alignment readingOrder="0"/>
    </xf>
    <xf borderId="18" fillId="0" fontId="54" numFmtId="0" xfId="0" applyAlignment="1" applyBorder="1" applyFont="1">
      <alignment readingOrder="0"/>
    </xf>
    <xf borderId="19" fillId="0" fontId="54" numFmtId="171" xfId="0" applyAlignment="1" applyBorder="1" applyFont="1" applyNumberFormat="1">
      <alignment horizontal="center" readingOrder="0"/>
    </xf>
    <xf borderId="20" fillId="0" fontId="54" numFmtId="0" xfId="0" applyAlignment="1" applyBorder="1" applyFont="1">
      <alignment readingOrder="0"/>
    </xf>
    <xf borderId="21" fillId="0" fontId="54" numFmtId="171" xfId="0" applyAlignment="1" applyBorder="1" applyFont="1" applyNumberFormat="1">
      <alignment horizontal="center" readingOrder="0"/>
    </xf>
    <xf borderId="4" fillId="0" fontId="54" numFmtId="0" xfId="0" applyAlignment="1" applyBorder="1" applyFont="1">
      <alignment readingOrder="0"/>
    </xf>
    <xf borderId="17" fillId="0" fontId="54" numFmtId="0" xfId="0" applyAlignment="1" applyBorder="1" applyFont="1">
      <alignment horizontal="center" readingOrder="0"/>
    </xf>
    <xf borderId="4" fillId="0" fontId="54" numFmtId="0" xfId="0" applyBorder="1" applyFont="1"/>
    <xf borderId="0" fillId="0" fontId="54" numFmtId="0" xfId="0" applyFont="1"/>
    <xf borderId="3" fillId="0" fontId="56" numFmtId="0" xfId="0" applyAlignment="1" applyBorder="1" applyFont="1">
      <alignment readingOrder="0"/>
    </xf>
    <xf borderId="3" fillId="0" fontId="56" numFmtId="0" xfId="0" applyBorder="1" applyFont="1"/>
    <xf borderId="0" fillId="0" fontId="54" numFmtId="171" xfId="0" applyFont="1" applyNumberFormat="1"/>
    <xf borderId="5" fillId="31" fontId="54" numFmtId="0" xfId="0" applyAlignment="1" applyBorder="1" applyFont="1">
      <alignment horizontal="center" readingOrder="0"/>
    </xf>
    <xf borderId="3" fillId="31" fontId="54" numFmtId="0" xfId="0" applyAlignment="1" applyBorder="1" applyFont="1">
      <alignment readingOrder="0"/>
    </xf>
    <xf borderId="3" fillId="0" fontId="33" numFmtId="0" xfId="0" applyAlignment="1" applyBorder="1" applyFont="1">
      <alignment readingOrder="0"/>
    </xf>
    <xf borderId="3" fillId="0" fontId="19" numFmtId="171" xfId="0" applyAlignment="1" applyBorder="1" applyFont="1" applyNumberFormat="1">
      <alignment readingOrder="0"/>
    </xf>
    <xf borderId="0" fillId="0" fontId="56" numFmtId="0" xfId="0" applyFont="1"/>
    <xf borderId="0" fillId="32" fontId="57" numFmtId="0" xfId="0" applyAlignment="1" applyFill="1" applyFont="1">
      <alignment horizontal="center" readingOrder="0" shrinkToFit="0" wrapText="1"/>
    </xf>
    <xf borderId="3" fillId="0" fontId="58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 vertical="bottom"/>
    </xf>
    <xf borderId="0" fillId="33" fontId="12" numFmtId="0" xfId="0" applyAlignment="1" applyFill="1" applyFont="1">
      <alignment horizontal="center" readingOrder="0"/>
    </xf>
    <xf borderId="0" fillId="30" fontId="12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33" fontId="3" numFmtId="174" xfId="0" applyAlignment="1" applyFont="1" applyNumberFormat="1">
      <alignment horizontal="center"/>
    </xf>
    <xf borderId="0" fillId="30" fontId="3" numFmtId="174" xfId="0" applyAlignment="1" applyFont="1" applyNumberFormat="1">
      <alignment horizontal="center"/>
    </xf>
    <xf borderId="0" fillId="33" fontId="3" numFmtId="174" xfId="0" applyAlignment="1" applyFont="1" applyNumberFormat="1">
      <alignment horizontal="center" readingOrder="0"/>
    </xf>
    <xf borderId="0" fillId="16" fontId="12" numFmtId="174" xfId="0" applyAlignment="1" applyFont="1" applyNumberFormat="1">
      <alignment horizontal="center"/>
    </xf>
    <xf borderId="0" fillId="16" fontId="12" numFmtId="174" xfId="0" applyAlignment="1" applyFont="1" applyNumberFormat="1">
      <alignment horizontal="center" readingOrder="0"/>
    </xf>
    <xf borderId="0" fillId="16" fontId="3" numFmtId="0" xfId="0" applyAlignment="1" applyFont="1">
      <alignment horizontal="center" readingOrder="0"/>
    </xf>
    <xf borderId="0" fillId="30" fontId="3" numFmtId="174" xfId="0" applyAlignment="1" applyFont="1" applyNumberFormat="1">
      <alignment horizontal="center" readingOrder="0"/>
    </xf>
    <xf borderId="0" fillId="0" fontId="3" numFmtId="174" xfId="0" applyAlignment="1" applyFont="1" applyNumberFormat="1">
      <alignment horizontal="center"/>
    </xf>
    <xf borderId="3" fillId="5" fontId="54" numFmtId="0" xfId="0" applyAlignment="1" applyBorder="1" applyFont="1">
      <alignment horizontal="center" vertical="bottom"/>
    </xf>
    <xf borderId="3" fillId="5" fontId="54" numFmtId="0" xfId="0" applyAlignment="1" applyBorder="1" applyFont="1">
      <alignment horizontal="center" readingOrder="0" vertical="bottom"/>
    </xf>
    <xf borderId="1" fillId="0" fontId="4" numFmtId="165" xfId="0" applyAlignment="1" applyBorder="1" applyFont="1" applyNumberFormat="1">
      <alignment horizontal="center" vertical="bottom"/>
    </xf>
    <xf borderId="1" fillId="22" fontId="5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17" fontId="12" numFmtId="0" xfId="0" applyAlignment="1" applyFont="1">
      <alignment horizontal="center" readingOrder="0"/>
    </xf>
    <xf borderId="0" fillId="17" fontId="12" numFmtId="0" xfId="0" applyAlignment="1" applyFont="1">
      <alignment horizontal="center"/>
    </xf>
    <xf borderId="4" fillId="5" fontId="5" numFmtId="0" xfId="0" applyAlignment="1" applyBorder="1" applyFont="1">
      <alignment horizontal="center" readingOrder="0" vertical="bottom"/>
    </xf>
    <xf borderId="1" fillId="9" fontId="5" numFmtId="0" xfId="0" applyAlignment="1" applyBorder="1" applyFont="1">
      <alignment horizontal="center" readingOrder="0" vertical="bottom"/>
    </xf>
    <xf borderId="1" fillId="34" fontId="11" numFmtId="0" xfId="0" applyAlignment="1" applyBorder="1" applyFill="1" applyFon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4" fontId="5" numFmtId="175" xfId="0" applyAlignment="1" applyBorder="1" applyFont="1" applyNumberFormat="1">
      <alignment horizontal="center" readingOrder="0" vertical="bottom"/>
    </xf>
    <xf borderId="1" fillId="4" fontId="5" numFmtId="167" xfId="0" applyAlignment="1" applyBorder="1" applyFont="1" applyNumberFormat="1">
      <alignment horizontal="center" readingOrder="0" vertical="bottom"/>
    </xf>
    <xf borderId="1" fillId="34" fontId="5" numFmtId="0" xfId="0" applyAlignment="1" applyBorder="1" applyFont="1">
      <alignment horizontal="center" vertical="bottom"/>
    </xf>
    <xf borderId="1" fillId="4" fontId="5" numFmtId="176" xfId="0" applyAlignment="1" applyBorder="1" applyFont="1" applyNumberFormat="1">
      <alignment horizontal="center" readingOrder="0" vertical="bottom"/>
    </xf>
    <xf borderId="1" fillId="9" fontId="5" numFmtId="177" xfId="0" applyAlignment="1" applyBorder="1" applyFont="1" applyNumberFormat="1">
      <alignment horizontal="center" readingOrder="0" vertical="bottom"/>
    </xf>
    <xf borderId="1" fillId="9" fontId="5" numFmtId="0" xfId="0" applyAlignment="1" applyBorder="1" applyFont="1">
      <alignment horizontal="center" vertical="bottom"/>
    </xf>
    <xf borderId="1" fillId="4" fontId="5" numFmtId="178" xfId="0" applyAlignment="1" applyBorder="1" applyFont="1" applyNumberFormat="1">
      <alignment horizontal="center" readingOrder="0" vertical="bottom"/>
    </xf>
    <xf borderId="1" fillId="4" fontId="5" numFmtId="179" xfId="0" applyAlignment="1" applyBorder="1" applyFont="1" applyNumberFormat="1">
      <alignment horizontal="center" readingOrder="0" vertical="bottom"/>
    </xf>
    <xf borderId="1" fillId="9" fontId="5" numFmtId="176" xfId="0" applyAlignment="1" applyBorder="1" applyFont="1" applyNumberFormat="1">
      <alignment horizontal="center" readingOrder="0" vertical="bottom"/>
    </xf>
    <xf borderId="1" fillId="9" fontId="5" numFmtId="180" xfId="0" applyAlignment="1" applyBorder="1" applyFont="1" applyNumberFormat="1">
      <alignment horizontal="center" readingOrder="0" vertical="bottom"/>
    </xf>
    <xf borderId="1" fillId="9" fontId="5" numFmtId="175" xfId="0" applyAlignment="1" applyBorder="1" applyFont="1" applyNumberFormat="1">
      <alignment horizontal="center" readingOrder="0" vertical="bottom"/>
    </xf>
    <xf borderId="1" fillId="4" fontId="5" numFmtId="180" xfId="0" applyAlignment="1" applyBorder="1" applyFont="1" applyNumberFormat="1">
      <alignment horizontal="center" readingOrder="0" vertical="bottom"/>
    </xf>
    <xf borderId="1" fillId="4" fontId="5" numFmtId="177" xfId="0" applyAlignment="1" applyBorder="1" applyFont="1" applyNumberFormat="1">
      <alignment horizontal="center" readingOrder="0" vertical="bottom"/>
    </xf>
    <xf borderId="1" fillId="9" fontId="5" numFmtId="181" xfId="0" applyAlignment="1" applyBorder="1" applyFont="1" applyNumberFormat="1">
      <alignment horizontal="center" readingOrder="0" vertical="bottom"/>
    </xf>
    <xf borderId="1" fillId="34" fontId="5" numFmtId="0" xfId="0" applyAlignment="1" applyBorder="1" applyFont="1">
      <alignment horizontal="center" readingOrder="0" vertical="bottom"/>
    </xf>
    <xf borderId="3" fillId="5" fontId="9" numFmtId="164" xfId="0" applyAlignment="1" applyBorder="1" applyFont="1" applyNumberFormat="1">
      <alignment horizontal="center" vertical="bottom"/>
    </xf>
    <xf borderId="3" fillId="33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3" fillId="14" fontId="9" numFmtId="0" xfId="0" applyAlignment="1" applyBorder="1" applyFont="1">
      <alignment horizontal="center" vertical="bottom"/>
    </xf>
    <xf borderId="0" fillId="35" fontId="4" numFmtId="0" xfId="0" applyAlignment="1" applyFill="1" applyFont="1">
      <alignment vertical="bottom"/>
    </xf>
    <xf borderId="0" fillId="35" fontId="1" numFmtId="0" xfId="0" applyAlignment="1" applyFont="1">
      <alignment vertical="bottom"/>
    </xf>
    <xf borderId="0" fillId="35" fontId="1" numFmtId="0" xfId="0" applyAlignment="1" applyFont="1">
      <alignment horizontal="right" vertical="bottom"/>
    </xf>
    <xf quotePrefix="1" borderId="0" fillId="35" fontId="1" numFmtId="0" xfId="0" applyAlignment="1" applyFont="1">
      <alignment horizontal="right" vertical="bottom"/>
    </xf>
    <xf quotePrefix="1" borderId="0" fillId="35" fontId="1" numFmtId="0" xfId="0" applyAlignment="1" applyFont="1">
      <alignment vertical="bottom"/>
    </xf>
    <xf borderId="0" fillId="35" fontId="1" numFmtId="0" xfId="0" applyAlignment="1" applyFont="1">
      <alignment readingOrder="0" vertical="bottom"/>
    </xf>
    <xf borderId="3" fillId="5" fontId="2" numFmtId="0" xfId="0" applyAlignment="1" applyBorder="1" applyFont="1">
      <alignment horizontal="center" readingOrder="0" vertical="bottom"/>
    </xf>
    <xf borderId="3" fillId="34" fontId="9" numFmtId="0" xfId="0" applyAlignment="1" applyBorder="1" applyFont="1">
      <alignment horizontal="center" readingOrder="0"/>
    </xf>
    <xf borderId="0" fillId="34" fontId="9" numFmtId="0" xfId="0" applyAlignment="1" applyFont="1">
      <alignment horizontal="center" readingOrder="0"/>
    </xf>
    <xf borderId="2" fillId="34" fontId="5" numFmtId="0" xfId="0" applyAlignment="1" applyBorder="1" applyFont="1">
      <alignment horizontal="right" vertical="bottom"/>
    </xf>
    <xf quotePrefix="1" borderId="3" fillId="34" fontId="9" numFmtId="0" xfId="0" applyAlignment="1" applyBorder="1" applyFont="1">
      <alignment horizontal="center" readingOrder="0"/>
    </xf>
    <xf borderId="0" fillId="34" fontId="3" numFmtId="0" xfId="0" applyAlignment="1" applyFont="1">
      <alignment readingOrder="0"/>
    </xf>
    <xf borderId="0" fillId="34" fontId="59" numFmtId="0" xfId="0" applyAlignment="1" applyFont="1">
      <alignment horizontal="right" readingOrder="0"/>
    </xf>
    <xf borderId="3" fillId="6" fontId="12" numFmtId="0" xfId="0" applyAlignment="1" applyBorder="1" applyFont="1">
      <alignment horizontal="center" vertical="bottom"/>
    </xf>
    <xf quotePrefix="1" borderId="0" fillId="34" fontId="3" numFmtId="0" xfId="0" applyAlignment="1" applyFont="1">
      <alignment readingOrder="0"/>
    </xf>
    <xf borderId="3" fillId="0" fontId="12" numFmtId="0" xfId="0" applyAlignment="1" applyBorder="1" applyFont="1">
      <alignment horizontal="center" vertical="bottom"/>
    </xf>
    <xf quotePrefix="1" borderId="0" fillId="34" fontId="60" numFmtId="0" xfId="0" applyAlignment="1" applyFont="1">
      <alignment readingOrder="0"/>
    </xf>
    <xf borderId="0" fillId="36" fontId="3" numFmtId="0" xfId="0" applyAlignment="1" applyFill="1" applyFont="1">
      <alignment readingOrder="0"/>
    </xf>
    <xf borderId="0" fillId="34" fontId="11" numFmtId="0" xfId="0" applyAlignment="1" applyFont="1">
      <alignment horizontal="center" readingOrder="0"/>
    </xf>
    <xf borderId="0" fillId="34" fontId="49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34" fontId="49" numFmtId="0" xfId="0" applyAlignment="1" applyFont="1">
      <alignment horizontal="right" readingOrder="0"/>
    </xf>
    <xf borderId="10" fillId="6" fontId="33" numFmtId="0" xfId="0" applyAlignment="1" applyBorder="1" applyFont="1">
      <alignment horizontal="center" vertical="bottom"/>
    </xf>
    <xf borderId="10" fillId="6" fontId="9" numFmtId="0" xfId="0" applyAlignment="1" applyBorder="1" applyFont="1">
      <alignment horizontal="center" vertical="bottom"/>
    </xf>
    <xf borderId="1" fillId="5" fontId="33" numFmtId="0" xfId="0" applyAlignment="1" applyBorder="1" applyFont="1">
      <alignment horizontal="center" vertical="bottom"/>
    </xf>
    <xf borderId="1" fillId="5" fontId="9" numFmtId="164" xfId="0" applyAlignment="1" applyBorder="1" applyFont="1" applyNumberFormat="1">
      <alignment horizontal="center" vertical="bottom"/>
    </xf>
    <xf borderId="1" fillId="6" fontId="9" numFmtId="0" xfId="0" applyAlignment="1" applyBorder="1" applyFont="1">
      <alignment horizontal="center" vertical="bottom"/>
    </xf>
    <xf borderId="1" fillId="5" fontId="9" numFmtId="0" xfId="0" applyAlignment="1" applyBorder="1" applyFont="1">
      <alignment horizontal="center" vertical="bottom"/>
    </xf>
    <xf quotePrefix="1" borderId="0" fillId="34" fontId="9" numFmtId="0" xfId="0" applyAlignment="1" applyFont="1">
      <alignment horizontal="center" readingOrder="0"/>
    </xf>
    <xf borderId="3" fillId="30" fontId="12" numFmtId="0" xfId="0" applyAlignment="1" applyBorder="1" applyFont="1">
      <alignment horizontal="center" readingOrder="0" vertical="bottom"/>
    </xf>
    <xf borderId="0" fillId="3" fontId="12" numFmtId="0" xfId="0" applyAlignment="1" applyFont="1">
      <alignment readingOrder="0"/>
    </xf>
    <xf borderId="0" fillId="28" fontId="12" numFmtId="0" xfId="0" applyAlignment="1" applyFont="1">
      <alignment readingOrder="0"/>
    </xf>
    <xf borderId="3" fillId="37" fontId="12" numFmtId="0" xfId="0" applyAlignment="1" applyBorder="1" applyFill="1" applyFont="1">
      <alignment horizontal="center" vertical="bottom"/>
    </xf>
    <xf borderId="3" fillId="28" fontId="9" numFmtId="0" xfId="0" applyAlignment="1" applyBorder="1" applyFont="1">
      <alignment horizontal="center" vertical="bottom"/>
    </xf>
    <xf borderId="3" fillId="37" fontId="12" numFmtId="0" xfId="0" applyAlignment="1" applyBorder="1" applyFont="1">
      <alignment horizontal="center" readingOrder="0" vertical="bottom"/>
    </xf>
    <xf borderId="0" fillId="38" fontId="61" numFmtId="0" xfId="0" applyFill="1" applyFont="1"/>
    <xf borderId="3" fillId="9" fontId="12" numFmtId="0" xfId="0" applyAlignment="1" applyBorder="1" applyFont="1">
      <alignment horizontal="center" vertical="bottom"/>
    </xf>
    <xf borderId="3" fillId="24" fontId="3" numFmtId="0" xfId="0" applyAlignment="1" applyBorder="1" applyFont="1">
      <alignment horizontal="center" readingOrder="0"/>
    </xf>
    <xf borderId="0" fillId="13" fontId="48" numFmtId="0" xfId="0" applyAlignment="1" applyFont="1">
      <alignment horizontal="center"/>
    </xf>
    <xf borderId="3" fillId="15" fontId="3" numFmtId="0" xfId="0" applyAlignment="1" applyBorder="1" applyFont="1">
      <alignment horizontal="center" readingOrder="0"/>
    </xf>
    <xf borderId="0" fillId="13" fontId="9" numFmtId="0" xfId="0" applyAlignment="1" applyFont="1">
      <alignment horizontal="center"/>
    </xf>
    <xf borderId="0" fillId="13" fontId="41" numFmtId="0" xfId="0" applyAlignment="1" applyFont="1">
      <alignment readingOrder="0"/>
    </xf>
    <xf borderId="3" fillId="5" fontId="54" numFmtId="0" xfId="0" applyAlignment="1" applyBorder="1" applyFont="1">
      <alignment horizontal="center" vertical="center"/>
    </xf>
    <xf borderId="3" fillId="5" fontId="54" numFmtId="0" xfId="0" applyAlignment="1" applyBorder="1" applyFont="1">
      <alignment horizontal="center" readingOrder="0" vertical="center"/>
    </xf>
    <xf borderId="3" fillId="5" fontId="33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1" fillId="0" fontId="4" numFmtId="165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0" fillId="5" fontId="12" numFmtId="0" xfId="0" applyAlignment="1" applyFont="1">
      <alignment horizontal="center" readingOrder="0"/>
    </xf>
    <xf borderId="0" fillId="6" fontId="12" numFmtId="0" xfId="0" applyAlignment="1" applyFont="1">
      <alignment horizontal="center" vertical="center"/>
    </xf>
    <xf borderId="3" fillId="32" fontId="62" numFmtId="182" xfId="0" applyAlignment="1" applyBorder="1" applyFont="1" applyNumberFormat="1">
      <alignment horizontal="center" readingOrder="0"/>
    </xf>
    <xf borderId="3" fillId="32" fontId="62" numFmtId="0" xfId="0" applyAlignment="1" applyBorder="1" applyFont="1">
      <alignment horizontal="center" readingOrder="0"/>
    </xf>
    <xf borderId="3" fillId="0" fontId="12" numFmtId="182" xfId="0" applyAlignment="1" applyBorder="1" applyFont="1" applyNumberFormat="1">
      <alignment horizontal="center" readingOrder="0"/>
    </xf>
    <xf borderId="3" fillId="9" fontId="63" numFmtId="182" xfId="0" applyAlignment="1" applyBorder="1" applyFont="1" applyNumberFormat="1">
      <alignment horizontal="center" readingOrder="0"/>
    </xf>
    <xf borderId="3" fillId="9" fontId="63" numFmtId="0" xfId="0" applyAlignment="1" applyBorder="1" applyFont="1">
      <alignment horizontal="center" readingOrder="0"/>
    </xf>
    <xf borderId="3" fillId="9" fontId="63" numFmtId="0" xfId="0" applyAlignment="1" applyBorder="1" applyFont="1">
      <alignment horizontal="center"/>
    </xf>
    <xf borderId="0" fillId="0" fontId="3" numFmtId="9" xfId="0" applyAlignment="1" applyFont="1" applyNumberFormat="1">
      <alignment readingOrder="0"/>
    </xf>
    <xf borderId="0" fillId="0" fontId="3" numFmtId="4" xfId="0" applyFont="1" applyNumberFormat="1"/>
    <xf borderId="0" fillId="0" fontId="41" numFmtId="0" xfId="0" applyAlignment="1" applyFont="1">
      <alignment readingOrder="0"/>
    </xf>
    <xf borderId="3" fillId="2" fontId="1" numFmtId="0" xfId="0" applyAlignment="1" applyBorder="1" applyFont="1">
      <alignment vertical="bottom"/>
    </xf>
    <xf borderId="4" fillId="2" fontId="2" numFmtId="164" xfId="0" applyAlignment="1" applyBorder="1" applyFont="1" applyNumberFormat="1">
      <alignment horizontal="center" shrinkToFit="0" vertical="bottom" wrapText="1"/>
    </xf>
    <xf borderId="2" fillId="39" fontId="6" numFmtId="0" xfId="0" applyAlignment="1" applyBorder="1" applyFill="1" applyFont="1">
      <alignment horizontal="center" readingOrder="0" shrinkToFit="0" vertical="bottom" wrapText="1"/>
    </xf>
    <xf borderId="2" fillId="4" fontId="6" numFmtId="0" xfId="0" applyAlignment="1" applyBorder="1" applyFont="1">
      <alignment horizontal="center" shrinkToFit="0" vertical="bottom" wrapText="1"/>
    </xf>
    <xf borderId="2" fillId="4" fontId="6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0" fillId="0" fontId="41" numFmtId="0" xfId="0" applyAlignment="1" applyFont="1">
      <alignment horizontal="center" readingOrder="0" vertical="center"/>
    </xf>
    <xf borderId="0" fillId="0" fontId="12" numFmtId="166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readingOrder="0" shrinkToFit="0" vertical="bottom" wrapText="1"/>
    </xf>
    <xf borderId="2" fillId="7" fontId="6" numFmtId="0" xfId="0" applyAlignment="1" applyBorder="1" applyFont="1">
      <alignment horizontal="center" shrinkToFit="0" vertical="bottom" wrapText="1"/>
    </xf>
    <xf borderId="13" fillId="0" fontId="1" numFmtId="0" xfId="0" applyAlignment="1" applyBorder="1" applyFont="1">
      <alignment vertical="bottom"/>
    </xf>
    <xf borderId="13" fillId="4" fontId="1" numFmtId="0" xfId="0" applyAlignment="1" applyBorder="1" applyFont="1">
      <alignment vertical="bottom"/>
    </xf>
    <xf borderId="0" fillId="0" fontId="64" numFmtId="0" xfId="0" applyAlignment="1" applyFont="1">
      <alignment horizontal="center" readingOrder="0" shrinkToFit="0" vertical="bottom" wrapText="1"/>
    </xf>
    <xf borderId="0" fillId="21" fontId="6" numFmtId="0" xfId="0" applyAlignment="1" applyFont="1">
      <alignment horizontal="center" readingOrder="0" shrinkToFit="0" vertical="bottom" wrapText="1"/>
    </xf>
    <xf borderId="2" fillId="7" fontId="6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bottom" wrapText="1"/>
    </xf>
    <xf borderId="0" fillId="21" fontId="5" numFmtId="0" xfId="0" applyAlignment="1" applyFont="1">
      <alignment horizontal="center" readingOrder="0" shrinkToFit="0" vertical="bottom" wrapText="1"/>
    </xf>
    <xf borderId="0" fillId="0" fontId="1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5" fontId="3" numFmtId="11" xfId="0" applyAlignment="1" applyFont="1" applyNumberFormat="1">
      <alignment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/>
    </xf>
    <xf borderId="0" fillId="5" fontId="65" numFmtId="0" xfId="0" applyAlignment="1" applyFont="1">
      <alignment readingOrder="0"/>
    </xf>
    <xf borderId="0" fillId="5" fontId="65" numFmtId="0" xfId="0" applyAlignment="1" applyFont="1">
      <alignment horizontal="center" readingOrder="0"/>
    </xf>
    <xf borderId="3" fillId="5" fontId="3" numFmtId="0" xfId="0" applyAlignment="1" applyBorder="1" applyFont="1">
      <alignment readingOrder="0"/>
    </xf>
    <xf borderId="0" fillId="5" fontId="3" numFmtId="0" xfId="0" applyFont="1"/>
    <xf borderId="0" fillId="16" fontId="3" numFmtId="0" xfId="0" applyAlignment="1" applyFont="1">
      <alignment horizontal="center"/>
    </xf>
    <xf borderId="0" fillId="16" fontId="65" numFmtId="0" xfId="0" applyAlignment="1" applyFont="1">
      <alignment readingOrder="0"/>
    </xf>
    <xf borderId="0" fillId="16" fontId="65" numFmtId="0" xfId="0" applyAlignment="1" applyFont="1">
      <alignment horizontal="center" readingOrder="0"/>
    </xf>
    <xf borderId="0" fillId="40" fontId="3" numFmtId="0" xfId="0" applyAlignment="1" applyFill="1" applyFont="1">
      <alignment readingOrder="0"/>
    </xf>
    <xf borderId="0" fillId="40" fontId="3" numFmtId="0" xfId="0" applyAlignment="1" applyFont="1">
      <alignment horizontal="center" readingOrder="0"/>
    </xf>
    <xf borderId="0" fillId="40" fontId="3" numFmtId="0" xfId="0" applyAlignment="1" applyFont="1">
      <alignment horizontal="center"/>
    </xf>
    <xf borderId="0" fillId="40" fontId="65" numFmtId="0" xfId="0" applyAlignment="1" applyFont="1">
      <alignment readingOrder="0"/>
    </xf>
    <xf borderId="0" fillId="40" fontId="65" numFmtId="0" xfId="0" applyAlignment="1" applyFont="1">
      <alignment horizontal="center" readingOrder="0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readingOrder="0" vertical="bottom"/>
    </xf>
    <xf borderId="0" fillId="16" fontId="1" numFmtId="0" xfId="0" applyAlignment="1" applyFont="1">
      <alignment vertical="bottom"/>
    </xf>
    <xf borderId="0" fillId="16" fontId="1" numFmtId="0" xfId="0" applyAlignment="1" applyFont="1">
      <alignment horizontal="center" vertical="bottom"/>
    </xf>
    <xf borderId="0" fillId="5" fontId="3" numFmtId="166" xfId="0" applyAlignment="1" applyFont="1" applyNumberFormat="1">
      <alignment readingOrder="0"/>
    </xf>
    <xf borderId="0" fillId="5" fontId="3" numFmtId="4" xfId="0" applyFont="1" applyNumberFormat="1"/>
    <xf borderId="0" fillId="5" fontId="3" numFmtId="4" xfId="0" applyAlignment="1" applyFont="1" applyNumberFormat="1">
      <alignment horizontal="center"/>
    </xf>
    <xf borderId="0" fillId="5" fontId="12" numFmtId="4" xfId="0" applyAlignment="1" applyFont="1" applyNumberFormat="1">
      <alignment horizontal="center"/>
    </xf>
    <xf borderId="0" fillId="5" fontId="1" numFmtId="166" xfId="0" applyAlignment="1" applyFont="1" applyNumberFormat="1">
      <alignment horizontal="right" vertical="bottom"/>
    </xf>
    <xf borderId="0" fillId="0" fontId="65" numFmtId="0" xfId="0" applyAlignment="1" applyFont="1">
      <alignment horizontal="center" readingOrder="0"/>
    </xf>
    <xf borderId="0" fillId="0" fontId="65" numFmtId="0" xfId="0" applyAlignment="1" applyFont="1">
      <alignment horizontal="center"/>
    </xf>
    <xf borderId="0" fillId="5" fontId="1" numFmtId="4" xfId="0" applyAlignment="1" applyFont="1" applyNumberFormat="1">
      <alignment vertical="bottom"/>
    </xf>
    <xf borderId="0" fillId="5" fontId="1" numFmtId="4" xfId="0" applyAlignment="1" applyFont="1" applyNumberFormat="1">
      <alignment horizontal="center" vertical="bottom"/>
    </xf>
    <xf borderId="0" fillId="5" fontId="4" numFmtId="4" xfId="0" applyAlignment="1" applyFont="1" applyNumberFormat="1">
      <alignment horizontal="center" vertical="bottom"/>
    </xf>
    <xf borderId="0" fillId="5" fontId="1" numFmtId="0" xfId="0" applyAlignment="1" applyFont="1">
      <alignment horizontal="center" readingOrder="0" vertical="bottom"/>
    </xf>
    <xf borderId="0" fillId="5" fontId="1" numFmtId="166" xfId="0" applyAlignment="1" applyFont="1" applyNumberFormat="1">
      <alignment horizontal="right" readingOrder="0" vertical="bottom"/>
    </xf>
    <xf borderId="0" fillId="16" fontId="1" numFmtId="0" xfId="0" applyAlignment="1" applyFont="1">
      <alignment horizontal="center" readingOrder="0" vertical="bottom"/>
    </xf>
    <xf borderId="0" fillId="0" fontId="3" numFmtId="4" xfId="0" applyAlignment="1" applyFont="1" applyNumberFormat="1">
      <alignment horizontal="center"/>
    </xf>
    <xf borderId="0" fillId="0" fontId="12" numFmtId="4" xfId="0" applyAlignment="1" applyFont="1" applyNumberFormat="1">
      <alignment horizontal="center"/>
    </xf>
    <xf borderId="0" fillId="40" fontId="1" numFmtId="4" xfId="0" applyAlignment="1" applyFont="1" applyNumberFormat="1">
      <alignment vertical="bottom"/>
    </xf>
    <xf borderId="0" fillId="40" fontId="1" numFmtId="4" xfId="0" applyAlignment="1" applyFont="1" applyNumberFormat="1">
      <alignment horizontal="center" vertical="bottom"/>
    </xf>
    <xf borderId="0" fillId="40" fontId="3" numFmtId="0" xfId="0" applyFont="1"/>
    <xf borderId="0" fillId="40" fontId="3" numFmtId="4" xfId="0" applyAlignment="1" applyFont="1" applyNumberFormat="1">
      <alignment horizontal="center"/>
    </xf>
    <xf borderId="0" fillId="40" fontId="12" numFmtId="4" xfId="0" applyAlignment="1" applyFont="1" applyNumberFormat="1">
      <alignment horizontal="center"/>
    </xf>
    <xf borderId="0" fillId="5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left" readingOrder="0" vertical="bottom"/>
    </xf>
    <xf borderId="0" fillId="0" fontId="3" numFmtId="166" xfId="0" applyAlignment="1" applyFont="1" applyNumberFormat="1">
      <alignment horizontal="center" readingOrder="0" vertical="center"/>
    </xf>
    <xf borderId="0" fillId="4" fontId="66" numFmtId="0" xfId="0" applyAlignment="1" applyFont="1">
      <alignment horizontal="center" readingOrder="0"/>
    </xf>
    <xf borderId="0" fillId="0" fontId="3" numFmtId="166" xfId="0" applyAlignment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5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6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7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8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9.v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1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4"/>
      <c r="L1" s="4"/>
    </row>
    <row r="2">
      <c r="A2" s="5" t="s">
        <v>7</v>
      </c>
      <c r="B2" s="6">
        <v>45656.0</v>
      </c>
      <c r="C2" s="6">
        <v>45657.0</v>
      </c>
      <c r="D2" s="6">
        <v>45658.0</v>
      </c>
      <c r="E2" s="6">
        <v>45659.0</v>
      </c>
      <c r="F2" s="6">
        <v>45660.0</v>
      </c>
      <c r="G2" s="6">
        <v>45661.0</v>
      </c>
      <c r="H2" s="6">
        <v>45662.0</v>
      </c>
      <c r="I2" s="3"/>
      <c r="J2" s="3"/>
      <c r="K2" s="4"/>
      <c r="L2" s="4"/>
    </row>
    <row r="3">
      <c r="A3" s="7"/>
      <c r="B3" s="8"/>
      <c r="C3" s="8"/>
      <c r="D3" s="8"/>
      <c r="E3" s="8"/>
      <c r="F3" s="8"/>
      <c r="G3" s="8"/>
      <c r="H3" s="8"/>
      <c r="I3" s="3"/>
      <c r="J3" s="3"/>
      <c r="K3" s="4"/>
      <c r="L3" s="4"/>
    </row>
    <row r="4">
      <c r="A4" s="9" t="s">
        <v>8</v>
      </c>
      <c r="B4" s="10" t="s">
        <v>9</v>
      </c>
      <c r="C4" s="10" t="s">
        <v>9</v>
      </c>
      <c r="D4" s="11" t="s">
        <v>10</v>
      </c>
      <c r="E4" s="12" t="s">
        <v>11</v>
      </c>
      <c r="F4" s="13" t="s">
        <v>12</v>
      </c>
      <c r="G4" s="13" t="s">
        <v>13</v>
      </c>
      <c r="H4" s="13" t="s">
        <v>13</v>
      </c>
      <c r="I4" s="14" t="s">
        <v>14</v>
      </c>
      <c r="J4" s="15" t="s">
        <v>15</v>
      </c>
      <c r="K4" s="15"/>
      <c r="L4" s="16">
        <v>3350.0</v>
      </c>
    </row>
    <row r="5">
      <c r="A5" s="9" t="s">
        <v>16</v>
      </c>
      <c r="B5" s="10" t="s">
        <v>9</v>
      </c>
      <c r="C5" s="10" t="s">
        <v>9</v>
      </c>
      <c r="D5" s="11" t="s">
        <v>10</v>
      </c>
      <c r="E5" s="13" t="s">
        <v>12</v>
      </c>
      <c r="F5" s="12" t="s">
        <v>11</v>
      </c>
      <c r="G5" s="13" t="s">
        <v>12</v>
      </c>
      <c r="H5" s="13" t="s">
        <v>12</v>
      </c>
      <c r="I5" s="14" t="s">
        <v>14</v>
      </c>
      <c r="J5" s="15" t="s">
        <v>15</v>
      </c>
      <c r="K5" s="15"/>
      <c r="L5" s="16">
        <v>3350.0</v>
      </c>
    </row>
    <row r="6">
      <c r="A6" s="17"/>
      <c r="B6" s="18"/>
      <c r="C6" s="18"/>
      <c r="D6" s="18"/>
      <c r="E6" s="19"/>
      <c r="F6" s="19"/>
      <c r="G6" s="19"/>
      <c r="H6" s="19"/>
      <c r="I6" s="20"/>
      <c r="J6" s="21"/>
      <c r="K6" s="21"/>
      <c r="L6" s="22"/>
    </row>
    <row r="7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3"/>
      <c r="J7" s="3"/>
      <c r="K7" s="4"/>
      <c r="L7" s="4"/>
    </row>
    <row r="8">
      <c r="A8" s="5" t="s">
        <v>7</v>
      </c>
      <c r="B8" s="6">
        <v>45663.0</v>
      </c>
      <c r="C8" s="6">
        <v>45664.0</v>
      </c>
      <c r="D8" s="6">
        <v>45665.0</v>
      </c>
      <c r="E8" s="6">
        <v>45666.0</v>
      </c>
      <c r="F8" s="6">
        <v>45667.0</v>
      </c>
      <c r="G8" s="6">
        <v>45668.0</v>
      </c>
      <c r="H8" s="6">
        <v>45669.0</v>
      </c>
      <c r="I8" s="3"/>
      <c r="J8" s="3"/>
      <c r="K8" s="4"/>
      <c r="L8" s="4"/>
    </row>
    <row r="9">
      <c r="A9" s="7"/>
      <c r="B9" s="8"/>
      <c r="C9" s="8"/>
      <c r="D9" s="8"/>
      <c r="E9" s="8"/>
      <c r="F9" s="8"/>
      <c r="G9" s="8"/>
      <c r="H9" s="8"/>
      <c r="I9" s="3"/>
      <c r="J9" s="3"/>
      <c r="K9" s="4"/>
      <c r="L9" s="4"/>
    </row>
    <row r="10">
      <c r="A10" s="9" t="s">
        <v>8</v>
      </c>
      <c r="B10" s="13" t="s">
        <v>12</v>
      </c>
      <c r="C10" s="12" t="s">
        <v>11</v>
      </c>
      <c r="D10" s="13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  <c r="I10" s="14" t="s">
        <v>14</v>
      </c>
      <c r="J10" s="15" t="s">
        <v>17</v>
      </c>
      <c r="K10" s="15"/>
      <c r="L10" s="15">
        <v>3050.0</v>
      </c>
    </row>
    <row r="11">
      <c r="A11" s="9" t="s">
        <v>16</v>
      </c>
      <c r="B11" s="13" t="s">
        <v>13</v>
      </c>
      <c r="C11" s="13" t="s">
        <v>12</v>
      </c>
      <c r="D11" s="13" t="s">
        <v>13</v>
      </c>
      <c r="E11" s="12" t="s">
        <v>11</v>
      </c>
      <c r="F11" s="13" t="s">
        <v>13</v>
      </c>
      <c r="G11" s="13" t="s">
        <v>13</v>
      </c>
      <c r="H11" s="13" t="s">
        <v>13</v>
      </c>
      <c r="I11" s="14" t="s">
        <v>14</v>
      </c>
      <c r="J11" s="15" t="s">
        <v>17</v>
      </c>
      <c r="K11" s="15"/>
      <c r="L11" s="15">
        <v>3050.0</v>
      </c>
    </row>
    <row r="12">
      <c r="A12" s="23"/>
      <c r="B12" s="24"/>
      <c r="C12" s="24"/>
      <c r="D12" s="24"/>
      <c r="E12" s="24"/>
      <c r="F12" s="24"/>
      <c r="G12" s="24"/>
      <c r="H12" s="24"/>
      <c r="I12" s="14"/>
      <c r="J12" s="15"/>
      <c r="K12" s="15"/>
      <c r="L12" s="15"/>
    </row>
    <row r="1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3"/>
      <c r="J13" s="3"/>
      <c r="K13" s="4"/>
      <c r="L13" s="4"/>
    </row>
    <row r="14">
      <c r="A14" s="5" t="s">
        <v>7</v>
      </c>
      <c r="B14" s="6">
        <v>45670.0</v>
      </c>
      <c r="C14" s="6">
        <v>45671.0</v>
      </c>
      <c r="D14" s="6">
        <v>45672.0</v>
      </c>
      <c r="E14" s="6">
        <v>45673.0</v>
      </c>
      <c r="F14" s="6">
        <v>45674.0</v>
      </c>
      <c r="G14" s="6">
        <v>45675.0</v>
      </c>
      <c r="H14" s="6">
        <v>45676.0</v>
      </c>
      <c r="I14" s="3"/>
      <c r="J14" s="3"/>
      <c r="K14" s="4"/>
      <c r="L14" s="4"/>
    </row>
    <row r="15">
      <c r="A15" s="7"/>
      <c r="B15" s="8"/>
      <c r="C15" s="8"/>
      <c r="D15" s="8"/>
      <c r="E15" s="8"/>
      <c r="F15" s="8"/>
      <c r="G15" s="8"/>
      <c r="H15" s="8"/>
      <c r="I15" s="3"/>
      <c r="J15" s="3"/>
      <c r="K15" s="4"/>
      <c r="L15" s="4"/>
    </row>
    <row r="16">
      <c r="A16" s="9" t="s">
        <v>8</v>
      </c>
      <c r="B16" s="13" t="s">
        <v>13</v>
      </c>
      <c r="C16" s="12" t="s">
        <v>11</v>
      </c>
      <c r="D16" s="13" t="s">
        <v>13</v>
      </c>
      <c r="E16" s="13" t="s">
        <v>12</v>
      </c>
      <c r="F16" s="13" t="s">
        <v>13</v>
      </c>
      <c r="G16" s="10" t="s">
        <v>9</v>
      </c>
      <c r="H16" s="13" t="s">
        <v>13</v>
      </c>
      <c r="I16" s="14" t="s">
        <v>14</v>
      </c>
      <c r="J16" s="15" t="s">
        <v>18</v>
      </c>
      <c r="K16" s="15"/>
      <c r="L16" s="25">
        <v>3200.0</v>
      </c>
    </row>
    <row r="17">
      <c r="A17" s="9" t="s">
        <v>16</v>
      </c>
      <c r="B17" s="13" t="s">
        <v>12</v>
      </c>
      <c r="C17" s="13" t="s">
        <v>12</v>
      </c>
      <c r="D17" s="13" t="s">
        <v>12</v>
      </c>
      <c r="E17" s="12" t="s">
        <v>11</v>
      </c>
      <c r="F17" s="13" t="s">
        <v>12</v>
      </c>
      <c r="G17" s="13" t="s">
        <v>12</v>
      </c>
      <c r="H17" s="13" t="s">
        <v>12</v>
      </c>
      <c r="I17" s="14" t="s">
        <v>14</v>
      </c>
      <c r="J17" s="15" t="s">
        <v>17</v>
      </c>
      <c r="K17" s="15"/>
      <c r="L17" s="25">
        <v>3050.0</v>
      </c>
    </row>
    <row r="18">
      <c r="A18" s="23"/>
      <c r="B18" s="24"/>
      <c r="C18" s="24"/>
      <c r="D18" s="24"/>
      <c r="E18" s="24"/>
      <c r="F18" s="24"/>
      <c r="G18" s="24"/>
      <c r="H18" s="24"/>
      <c r="I18" s="14"/>
      <c r="J18" s="15"/>
      <c r="K18" s="15"/>
      <c r="L18" s="15"/>
    </row>
    <row r="19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3"/>
      <c r="J19" s="3"/>
      <c r="K19" s="4"/>
      <c r="L19" s="4"/>
    </row>
    <row r="20">
      <c r="A20" s="5" t="s">
        <v>7</v>
      </c>
      <c r="B20" s="6">
        <v>45677.0</v>
      </c>
      <c r="C20" s="6">
        <v>45678.0</v>
      </c>
      <c r="D20" s="6">
        <v>45679.0</v>
      </c>
      <c r="E20" s="6">
        <v>45680.0</v>
      </c>
      <c r="F20" s="6">
        <v>45681.0</v>
      </c>
      <c r="G20" s="6">
        <v>45682.0</v>
      </c>
      <c r="H20" s="6">
        <v>45683.0</v>
      </c>
      <c r="I20" s="3"/>
      <c r="J20" s="3"/>
      <c r="K20" s="4"/>
      <c r="L20" s="4"/>
    </row>
    <row r="21">
      <c r="A21" s="7"/>
      <c r="B21" s="8"/>
      <c r="C21" s="8"/>
      <c r="D21" s="8"/>
      <c r="E21" s="8"/>
      <c r="F21" s="8"/>
      <c r="G21" s="8"/>
      <c r="H21" s="8"/>
      <c r="I21" s="3"/>
      <c r="J21" s="3"/>
      <c r="K21" s="4"/>
      <c r="L21" s="4"/>
    </row>
    <row r="22">
      <c r="A22" s="9" t="s">
        <v>8</v>
      </c>
      <c r="B22" s="13" t="s">
        <v>12</v>
      </c>
      <c r="C22" s="13" t="s">
        <v>12</v>
      </c>
      <c r="D22" s="13" t="s">
        <v>12</v>
      </c>
      <c r="E22" s="12" t="s">
        <v>11</v>
      </c>
      <c r="F22" s="13" t="s">
        <v>12</v>
      </c>
      <c r="G22" s="13" t="s">
        <v>12</v>
      </c>
      <c r="H22" s="13" t="s">
        <v>12</v>
      </c>
      <c r="I22" s="14" t="s">
        <v>14</v>
      </c>
      <c r="J22" s="15" t="s">
        <v>17</v>
      </c>
      <c r="K22" s="15"/>
      <c r="L22" s="25">
        <v>3050.0</v>
      </c>
    </row>
    <row r="23">
      <c r="A23" s="9" t="s">
        <v>16</v>
      </c>
      <c r="B23" s="13" t="s">
        <v>13</v>
      </c>
      <c r="C23" s="12" t="s">
        <v>11</v>
      </c>
      <c r="D23" s="13" t="s">
        <v>13</v>
      </c>
      <c r="E23" s="13" t="s">
        <v>12</v>
      </c>
      <c r="F23" s="13" t="s">
        <v>13</v>
      </c>
      <c r="G23" s="10" t="s">
        <v>9</v>
      </c>
      <c r="H23" s="13" t="s">
        <v>13</v>
      </c>
      <c r="I23" s="14" t="s">
        <v>14</v>
      </c>
      <c r="J23" s="15" t="s">
        <v>18</v>
      </c>
      <c r="K23" s="15"/>
      <c r="L23" s="25">
        <v>3200.0</v>
      </c>
    </row>
    <row r="24">
      <c r="A24" s="23"/>
      <c r="B24" s="24"/>
      <c r="C24" s="24"/>
      <c r="D24" s="24"/>
      <c r="E24" s="24"/>
      <c r="F24" s="24"/>
      <c r="G24" s="26"/>
      <c r="H24" s="24"/>
      <c r="I24" s="14"/>
      <c r="J24" s="15"/>
      <c r="K24" s="15"/>
      <c r="L24" s="15"/>
    </row>
    <row r="25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3"/>
      <c r="J25" s="3"/>
      <c r="K25" s="15"/>
      <c r="L25" s="15"/>
    </row>
    <row r="26">
      <c r="A26" s="5" t="s">
        <v>7</v>
      </c>
      <c r="B26" s="6">
        <v>45684.0</v>
      </c>
      <c r="C26" s="6">
        <v>45685.0</v>
      </c>
      <c r="D26" s="6">
        <v>45686.0</v>
      </c>
      <c r="E26" s="6">
        <v>45687.0</v>
      </c>
      <c r="F26" s="6">
        <v>45688.0</v>
      </c>
      <c r="G26" s="6">
        <v>45689.0</v>
      </c>
      <c r="H26" s="6">
        <v>45690.0</v>
      </c>
      <c r="I26" s="3"/>
      <c r="J26" s="3"/>
      <c r="K26" s="15"/>
      <c r="L26" s="15"/>
    </row>
    <row r="27">
      <c r="A27" s="7"/>
      <c r="B27" s="8"/>
      <c r="C27" s="8"/>
      <c r="D27" s="8"/>
      <c r="E27" s="8"/>
      <c r="F27" s="8"/>
      <c r="G27" s="8"/>
      <c r="H27" s="8"/>
      <c r="I27" s="3"/>
      <c r="J27" s="3"/>
      <c r="K27" s="15"/>
      <c r="L27" s="15"/>
    </row>
    <row r="28">
      <c r="A28" s="9" t="s">
        <v>8</v>
      </c>
      <c r="B28" s="13" t="s">
        <v>13</v>
      </c>
      <c r="C28" s="12" t="s">
        <v>11</v>
      </c>
      <c r="D28" s="13" t="s">
        <v>13</v>
      </c>
      <c r="E28" s="13" t="s">
        <v>12</v>
      </c>
      <c r="F28" s="13" t="s">
        <v>13</v>
      </c>
      <c r="G28" s="10" t="s">
        <v>9</v>
      </c>
      <c r="H28" s="13" t="s">
        <v>13</v>
      </c>
      <c r="I28" s="14" t="s">
        <v>14</v>
      </c>
      <c r="J28" s="15" t="s">
        <v>18</v>
      </c>
      <c r="K28" s="15"/>
      <c r="L28" s="25">
        <v>3200.0</v>
      </c>
    </row>
    <row r="29">
      <c r="A29" s="9" t="s">
        <v>16</v>
      </c>
      <c r="B29" s="13" t="s">
        <v>12</v>
      </c>
      <c r="C29" s="13" t="s">
        <v>12</v>
      </c>
      <c r="D29" s="13" t="s">
        <v>12</v>
      </c>
      <c r="E29" s="12" t="s">
        <v>11</v>
      </c>
      <c r="F29" s="13" t="s">
        <v>12</v>
      </c>
      <c r="G29" s="13" t="s">
        <v>12</v>
      </c>
      <c r="H29" s="13" t="s">
        <v>12</v>
      </c>
      <c r="I29" s="14" t="s">
        <v>14</v>
      </c>
      <c r="J29" s="15" t="s">
        <v>17</v>
      </c>
      <c r="K29" s="15"/>
      <c r="L29" s="25">
        <v>3050.0</v>
      </c>
    </row>
    <row r="30">
      <c r="A30" s="23"/>
      <c r="B30" s="24"/>
      <c r="C30" s="24"/>
      <c r="D30" s="24"/>
      <c r="E30" s="24"/>
      <c r="F30" s="24"/>
      <c r="G30" s="24"/>
      <c r="H30" s="24"/>
      <c r="I30" s="14"/>
      <c r="J30" s="15"/>
      <c r="K30" s="15"/>
      <c r="L30" s="15"/>
    </row>
    <row r="31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3"/>
      <c r="J31" s="3"/>
      <c r="K31" s="15"/>
      <c r="L31" s="15"/>
    </row>
    <row r="32">
      <c r="A32" s="5" t="s">
        <v>7</v>
      </c>
      <c r="B32" s="6">
        <v>45691.0</v>
      </c>
      <c r="C32" s="6">
        <v>45692.0</v>
      </c>
      <c r="D32" s="6">
        <v>45693.0</v>
      </c>
      <c r="E32" s="6">
        <v>45694.0</v>
      </c>
      <c r="F32" s="6">
        <v>45695.0</v>
      </c>
      <c r="G32" s="6">
        <v>45696.0</v>
      </c>
      <c r="H32" s="6">
        <v>45697.0</v>
      </c>
      <c r="I32" s="3"/>
      <c r="J32" s="3"/>
      <c r="K32" s="15"/>
      <c r="L32" s="15"/>
    </row>
    <row r="33">
      <c r="A33" s="7"/>
      <c r="B33" s="8"/>
      <c r="C33" s="8"/>
      <c r="D33" s="8"/>
      <c r="E33" s="8"/>
      <c r="F33" s="8"/>
      <c r="G33" s="8"/>
      <c r="H33" s="8"/>
      <c r="I33" s="3"/>
      <c r="J33" s="3"/>
      <c r="K33" s="15"/>
      <c r="L33" s="15"/>
    </row>
    <row r="34">
      <c r="A34" s="9" t="s">
        <v>8</v>
      </c>
      <c r="B34" s="13" t="s">
        <v>12</v>
      </c>
      <c r="C34" s="13" t="s">
        <v>12</v>
      </c>
      <c r="D34" s="13" t="s">
        <v>12</v>
      </c>
      <c r="E34" s="12" t="s">
        <v>11</v>
      </c>
      <c r="F34" s="13" t="s">
        <v>12</v>
      </c>
      <c r="G34" s="13" t="s">
        <v>12</v>
      </c>
      <c r="H34" s="13" t="s">
        <v>12</v>
      </c>
      <c r="I34" s="14" t="s">
        <v>14</v>
      </c>
      <c r="J34" s="14" t="s">
        <v>17</v>
      </c>
      <c r="K34" s="15"/>
      <c r="L34" s="25">
        <v>3050.0</v>
      </c>
    </row>
    <row r="35">
      <c r="A35" s="9" t="s">
        <v>16</v>
      </c>
      <c r="B35" s="13" t="s">
        <v>13</v>
      </c>
      <c r="C35" s="12" t="s">
        <v>11</v>
      </c>
      <c r="D35" s="13" t="s">
        <v>13</v>
      </c>
      <c r="E35" s="13" t="s">
        <v>12</v>
      </c>
      <c r="F35" s="13" t="s">
        <v>13</v>
      </c>
      <c r="G35" s="12" t="s">
        <v>9</v>
      </c>
      <c r="H35" s="13" t="s">
        <v>13</v>
      </c>
      <c r="I35" s="14" t="s">
        <v>14</v>
      </c>
      <c r="J35" s="14" t="s">
        <v>18</v>
      </c>
      <c r="K35" s="15"/>
      <c r="L35" s="25">
        <v>3200.0</v>
      </c>
    </row>
    <row r="36">
      <c r="A36" s="23"/>
      <c r="B36" s="24"/>
      <c r="C36" s="24"/>
      <c r="D36" s="24"/>
      <c r="E36" s="24"/>
      <c r="F36" s="24"/>
      <c r="G36" s="24"/>
      <c r="H36" s="24"/>
      <c r="I36" s="14"/>
      <c r="J36" s="14"/>
      <c r="K36" s="15"/>
      <c r="L36" s="15"/>
    </row>
    <row r="37">
      <c r="A37" s="1"/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3"/>
      <c r="J37" s="3"/>
      <c r="K37" s="3"/>
      <c r="L37" s="3"/>
    </row>
    <row r="38">
      <c r="A38" s="5" t="s">
        <v>7</v>
      </c>
      <c r="B38" s="6">
        <v>45698.0</v>
      </c>
      <c r="C38" s="6">
        <v>45699.0</v>
      </c>
      <c r="D38" s="6">
        <v>45700.0</v>
      </c>
      <c r="E38" s="6">
        <v>45701.0</v>
      </c>
      <c r="F38" s="6">
        <v>45702.0</v>
      </c>
      <c r="G38" s="6">
        <v>45731.0</v>
      </c>
      <c r="H38" s="6">
        <v>45732.0</v>
      </c>
      <c r="I38" s="3"/>
      <c r="J38" s="3"/>
      <c r="K38" s="3"/>
      <c r="L38" s="3"/>
    </row>
    <row r="39">
      <c r="A39" s="7"/>
      <c r="B39" s="8"/>
      <c r="C39" s="8"/>
      <c r="D39" s="8"/>
      <c r="E39" s="8"/>
      <c r="F39" s="8"/>
      <c r="G39" s="8"/>
      <c r="H39" s="8"/>
      <c r="I39" s="3"/>
      <c r="J39" s="3"/>
      <c r="K39" s="3"/>
      <c r="L39" s="3"/>
    </row>
    <row r="40">
      <c r="A40" s="9" t="s">
        <v>8</v>
      </c>
      <c r="B40" s="13" t="s">
        <v>13</v>
      </c>
      <c r="C40" s="12" t="s">
        <v>11</v>
      </c>
      <c r="D40" s="13" t="s">
        <v>13</v>
      </c>
      <c r="E40" s="13" t="s">
        <v>12</v>
      </c>
      <c r="F40" s="12" t="s">
        <v>9</v>
      </c>
      <c r="G40" s="12" t="s">
        <v>9</v>
      </c>
      <c r="H40" s="13" t="s">
        <v>13</v>
      </c>
      <c r="I40" s="14" t="s">
        <v>14</v>
      </c>
      <c r="J40" s="15" t="s">
        <v>15</v>
      </c>
      <c r="K40" s="3"/>
      <c r="L40" s="25">
        <v>3350.0</v>
      </c>
    </row>
    <row r="41">
      <c r="A41" s="9" t="s">
        <v>16</v>
      </c>
      <c r="B41" s="13" t="s">
        <v>12</v>
      </c>
      <c r="C41" s="13" t="s">
        <v>12</v>
      </c>
      <c r="D41" s="13" t="s">
        <v>12</v>
      </c>
      <c r="E41" s="12" t="s">
        <v>11</v>
      </c>
      <c r="F41" s="12" t="s">
        <v>9</v>
      </c>
      <c r="G41" s="13" t="s">
        <v>12</v>
      </c>
      <c r="H41" s="13" t="s">
        <v>12</v>
      </c>
      <c r="I41" s="14" t="s">
        <v>14</v>
      </c>
      <c r="J41" s="15" t="s">
        <v>18</v>
      </c>
      <c r="K41" s="3"/>
      <c r="L41" s="25">
        <v>3200.0</v>
      </c>
    </row>
    <row r="42">
      <c r="A42" s="23"/>
      <c r="B42" s="24"/>
      <c r="C42" s="24"/>
      <c r="D42" s="24"/>
      <c r="E42" s="24"/>
      <c r="F42" s="24"/>
      <c r="G42" s="24"/>
      <c r="H42" s="24"/>
      <c r="I42" s="14"/>
      <c r="J42" s="15"/>
      <c r="K42" s="3"/>
      <c r="L42" s="15"/>
    </row>
    <row r="43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3"/>
      <c r="J43" s="3"/>
      <c r="K43" s="15"/>
      <c r="L43" s="15"/>
    </row>
    <row r="44">
      <c r="A44" s="5" t="s">
        <v>7</v>
      </c>
      <c r="B44" s="6">
        <v>45705.0</v>
      </c>
      <c r="C44" s="6">
        <v>45706.0</v>
      </c>
      <c r="D44" s="6">
        <v>45707.0</v>
      </c>
      <c r="E44" s="6">
        <v>45708.0</v>
      </c>
      <c r="F44" s="6">
        <v>45709.0</v>
      </c>
      <c r="G44" s="6">
        <v>45710.0</v>
      </c>
      <c r="H44" s="6">
        <v>45711.0</v>
      </c>
      <c r="I44" s="3"/>
      <c r="J44" s="3"/>
      <c r="K44" s="15"/>
      <c r="L44" s="15"/>
    </row>
    <row r="45">
      <c r="A45" s="7"/>
      <c r="B45" s="8"/>
      <c r="C45" s="8"/>
      <c r="D45" s="8"/>
      <c r="E45" s="8"/>
      <c r="F45" s="8"/>
      <c r="G45" s="8"/>
      <c r="H45" s="8"/>
      <c r="I45" s="3"/>
      <c r="J45" s="3"/>
      <c r="K45" s="15"/>
      <c r="L45" s="15"/>
    </row>
    <row r="46">
      <c r="A46" s="9" t="s">
        <v>8</v>
      </c>
      <c r="B46" s="13" t="s">
        <v>12</v>
      </c>
      <c r="C46" s="13" t="s">
        <v>12</v>
      </c>
      <c r="D46" s="13" t="s">
        <v>12</v>
      </c>
      <c r="E46" s="12" t="s">
        <v>11</v>
      </c>
      <c r="F46" s="13" t="s">
        <v>12</v>
      </c>
      <c r="G46" s="13" t="s">
        <v>12</v>
      </c>
      <c r="H46" s="13" t="s">
        <v>12</v>
      </c>
      <c r="I46" s="14" t="s">
        <v>14</v>
      </c>
      <c r="J46" s="14" t="s">
        <v>17</v>
      </c>
      <c r="K46" s="15"/>
      <c r="L46" s="25">
        <v>3050.0</v>
      </c>
    </row>
    <row r="47">
      <c r="A47" s="9" t="s">
        <v>16</v>
      </c>
      <c r="B47" s="13" t="s">
        <v>13</v>
      </c>
      <c r="C47" s="12" t="s">
        <v>11</v>
      </c>
      <c r="D47" s="13" t="s">
        <v>13</v>
      </c>
      <c r="E47" s="13" t="s">
        <v>12</v>
      </c>
      <c r="F47" s="13" t="s">
        <v>13</v>
      </c>
      <c r="G47" s="12" t="s">
        <v>9</v>
      </c>
      <c r="H47" s="13" t="s">
        <v>13</v>
      </c>
      <c r="I47" s="14" t="s">
        <v>14</v>
      </c>
      <c r="J47" s="14" t="s">
        <v>18</v>
      </c>
      <c r="K47" s="15"/>
      <c r="L47" s="25">
        <v>3200.0</v>
      </c>
    </row>
    <row r="48">
      <c r="A48" s="23"/>
      <c r="B48" s="24"/>
      <c r="C48" s="24"/>
      <c r="D48" s="24"/>
      <c r="E48" s="24"/>
      <c r="F48" s="24"/>
      <c r="G48" s="24"/>
      <c r="H48" s="24"/>
      <c r="I48" s="14"/>
      <c r="J48" s="14"/>
      <c r="K48" s="15"/>
      <c r="L48" s="15"/>
    </row>
    <row r="49">
      <c r="A49" s="1"/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3"/>
      <c r="J49" s="3"/>
      <c r="K49" s="3"/>
      <c r="L49" s="3"/>
    </row>
    <row r="50">
      <c r="A50" s="5" t="s">
        <v>7</v>
      </c>
      <c r="B50" s="6">
        <v>45712.0</v>
      </c>
      <c r="C50" s="6">
        <v>45713.0</v>
      </c>
      <c r="D50" s="6">
        <v>45714.0</v>
      </c>
      <c r="E50" s="6">
        <v>45715.0</v>
      </c>
      <c r="F50" s="6">
        <v>45716.0</v>
      </c>
      <c r="G50" s="6">
        <v>45717.0</v>
      </c>
      <c r="H50" s="6">
        <v>45718.0</v>
      </c>
      <c r="I50" s="3"/>
      <c r="J50" s="3"/>
      <c r="K50" s="3"/>
      <c r="L50" s="3"/>
    </row>
    <row r="51">
      <c r="A51" s="7"/>
      <c r="B51" s="8"/>
      <c r="C51" s="8"/>
      <c r="D51" s="8"/>
      <c r="E51" s="8"/>
      <c r="F51" s="8"/>
      <c r="G51" s="8"/>
      <c r="H51" s="8"/>
      <c r="I51" s="3"/>
      <c r="J51" s="3"/>
      <c r="K51" s="3"/>
      <c r="L51" s="3"/>
    </row>
    <row r="52">
      <c r="A52" s="9" t="s">
        <v>8</v>
      </c>
      <c r="B52" s="13" t="s">
        <v>13</v>
      </c>
      <c r="C52" s="12" t="s">
        <v>11</v>
      </c>
      <c r="D52" s="13" t="s">
        <v>13</v>
      </c>
      <c r="E52" s="13" t="s">
        <v>12</v>
      </c>
      <c r="F52" s="13" t="s">
        <v>13</v>
      </c>
      <c r="G52" s="12" t="s">
        <v>9</v>
      </c>
      <c r="H52" s="13" t="s">
        <v>13</v>
      </c>
      <c r="I52" s="14" t="s">
        <v>14</v>
      </c>
      <c r="J52" s="14" t="s">
        <v>18</v>
      </c>
      <c r="K52" s="3"/>
      <c r="L52" s="27">
        <v>3200.0</v>
      </c>
    </row>
    <row r="53">
      <c r="A53" s="9" t="s">
        <v>16</v>
      </c>
      <c r="B53" s="13" t="s">
        <v>12</v>
      </c>
      <c r="C53" s="13" t="s">
        <v>12</v>
      </c>
      <c r="D53" s="13" t="s">
        <v>12</v>
      </c>
      <c r="E53" s="12" t="s">
        <v>11</v>
      </c>
      <c r="F53" s="13" t="s">
        <v>12</v>
      </c>
      <c r="G53" s="13" t="s">
        <v>12</v>
      </c>
      <c r="H53" s="13" t="s">
        <v>12</v>
      </c>
      <c r="I53" s="14" t="s">
        <v>14</v>
      </c>
      <c r="J53" s="14" t="s">
        <v>17</v>
      </c>
      <c r="K53" s="3"/>
      <c r="L53" s="27">
        <v>3050.0</v>
      </c>
    </row>
    <row r="54">
      <c r="A54" s="23"/>
      <c r="B54" s="24"/>
      <c r="C54" s="24"/>
      <c r="D54" s="24"/>
      <c r="E54" s="24"/>
      <c r="F54" s="24"/>
      <c r="G54" s="24"/>
      <c r="H54" s="24"/>
      <c r="I54" s="14"/>
      <c r="J54" s="14"/>
      <c r="K54" s="3"/>
      <c r="L54" s="14"/>
    </row>
    <row r="55">
      <c r="A55" s="1"/>
      <c r="B55" s="2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3"/>
      <c r="J55" s="3"/>
      <c r="K55" s="3"/>
      <c r="L55" s="3"/>
    </row>
    <row r="56">
      <c r="A56" s="5" t="s">
        <v>7</v>
      </c>
      <c r="B56" s="6">
        <v>45719.0</v>
      </c>
      <c r="C56" s="6">
        <v>45720.0</v>
      </c>
      <c r="D56" s="6">
        <v>45721.0</v>
      </c>
      <c r="E56" s="6">
        <v>45722.0</v>
      </c>
      <c r="F56" s="6">
        <v>45723.0</v>
      </c>
      <c r="G56" s="6">
        <v>45724.0</v>
      </c>
      <c r="H56" s="6">
        <v>45725.0</v>
      </c>
      <c r="I56" s="3"/>
      <c r="J56" s="3"/>
      <c r="K56" s="3"/>
      <c r="L56" s="3"/>
    </row>
    <row r="57">
      <c r="A57" s="7"/>
      <c r="B57" s="8"/>
      <c r="C57" s="8"/>
      <c r="D57" s="8"/>
      <c r="E57" s="8"/>
      <c r="F57" s="8"/>
      <c r="G57" s="8"/>
      <c r="H57" s="8"/>
      <c r="I57" s="3"/>
      <c r="J57" s="3"/>
      <c r="K57" s="3"/>
      <c r="L57" s="3"/>
    </row>
    <row r="58">
      <c r="A58" s="9" t="s">
        <v>8</v>
      </c>
      <c r="B58" s="13" t="s">
        <v>12</v>
      </c>
      <c r="C58" s="13" t="s">
        <v>12</v>
      </c>
      <c r="D58" s="13" t="s">
        <v>12</v>
      </c>
      <c r="E58" s="12" t="s">
        <v>11</v>
      </c>
      <c r="F58" s="13" t="s">
        <v>12</v>
      </c>
      <c r="G58" s="13" t="s">
        <v>12</v>
      </c>
      <c r="H58" s="13" t="s">
        <v>12</v>
      </c>
      <c r="I58" s="14" t="s">
        <v>14</v>
      </c>
      <c r="J58" s="14" t="s">
        <v>17</v>
      </c>
      <c r="K58" s="3"/>
      <c r="L58" s="27">
        <v>3050.0</v>
      </c>
    </row>
    <row r="59">
      <c r="A59" s="9" t="s">
        <v>16</v>
      </c>
      <c r="B59" s="13" t="s">
        <v>13</v>
      </c>
      <c r="C59" s="12" t="s">
        <v>11</v>
      </c>
      <c r="D59" s="13" t="s">
        <v>13</v>
      </c>
      <c r="E59" s="13" t="s">
        <v>12</v>
      </c>
      <c r="F59" s="13" t="s">
        <v>13</v>
      </c>
      <c r="G59" s="12" t="s">
        <v>9</v>
      </c>
      <c r="H59" s="13" t="s">
        <v>13</v>
      </c>
      <c r="I59" s="14" t="s">
        <v>14</v>
      </c>
      <c r="J59" s="14" t="s">
        <v>18</v>
      </c>
      <c r="K59" s="3"/>
      <c r="L59" s="27">
        <v>3200.0</v>
      </c>
    </row>
    <row r="60">
      <c r="A60" s="23"/>
      <c r="B60" s="24"/>
      <c r="C60" s="24"/>
      <c r="D60" s="24"/>
      <c r="E60" s="24"/>
      <c r="F60" s="24"/>
      <c r="G60" s="24"/>
      <c r="H60" s="24"/>
      <c r="I60" s="14"/>
      <c r="J60" s="14"/>
      <c r="K60" s="3"/>
      <c r="L60" s="14"/>
    </row>
    <row r="61">
      <c r="A61" s="1"/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3"/>
      <c r="J61" s="3"/>
      <c r="K61" s="3"/>
      <c r="L61" s="3"/>
    </row>
    <row r="62">
      <c r="A62" s="5" t="s">
        <v>7</v>
      </c>
      <c r="B62" s="6">
        <v>45726.0</v>
      </c>
      <c r="C62" s="6">
        <v>45727.0</v>
      </c>
      <c r="D62" s="6">
        <v>45728.0</v>
      </c>
      <c r="E62" s="6">
        <v>45729.0</v>
      </c>
      <c r="F62" s="6">
        <v>45730.0</v>
      </c>
      <c r="G62" s="6">
        <v>45731.0</v>
      </c>
      <c r="H62" s="6">
        <v>45732.0</v>
      </c>
      <c r="I62" s="3"/>
      <c r="J62" s="3"/>
      <c r="K62" s="3"/>
      <c r="L62" s="3"/>
    </row>
    <row r="63">
      <c r="A63" s="7"/>
      <c r="B63" s="8"/>
      <c r="C63" s="8"/>
      <c r="D63" s="8"/>
      <c r="E63" s="8"/>
      <c r="F63" s="8"/>
      <c r="G63" s="8"/>
      <c r="H63" s="8"/>
      <c r="I63" s="3"/>
      <c r="J63" s="3"/>
      <c r="K63" s="3"/>
      <c r="L63" s="3"/>
    </row>
    <row r="64">
      <c r="A64" s="9" t="s">
        <v>8</v>
      </c>
      <c r="B64" s="13" t="s">
        <v>13</v>
      </c>
      <c r="C64" s="12" t="s">
        <v>11</v>
      </c>
      <c r="D64" s="13" t="s">
        <v>13</v>
      </c>
      <c r="E64" s="13" t="s">
        <v>12</v>
      </c>
      <c r="F64" s="13" t="s">
        <v>13</v>
      </c>
      <c r="G64" s="12" t="s">
        <v>9</v>
      </c>
      <c r="H64" s="13" t="s">
        <v>13</v>
      </c>
      <c r="I64" s="14" t="s">
        <v>14</v>
      </c>
      <c r="J64" s="14" t="s">
        <v>18</v>
      </c>
      <c r="K64" s="3"/>
      <c r="L64" s="27">
        <v>3200.0</v>
      </c>
    </row>
    <row r="65">
      <c r="A65" s="9" t="s">
        <v>16</v>
      </c>
      <c r="B65" s="13" t="s">
        <v>12</v>
      </c>
      <c r="C65" s="13" t="s">
        <v>12</v>
      </c>
      <c r="D65" s="13" t="s">
        <v>12</v>
      </c>
      <c r="E65" s="12" t="s">
        <v>11</v>
      </c>
      <c r="F65" s="13" t="s">
        <v>12</v>
      </c>
      <c r="G65" s="13" t="s">
        <v>12</v>
      </c>
      <c r="H65" s="13" t="s">
        <v>12</v>
      </c>
      <c r="I65" s="14" t="s">
        <v>14</v>
      </c>
      <c r="J65" s="14" t="s">
        <v>17</v>
      </c>
      <c r="K65" s="3"/>
      <c r="L65" s="27">
        <v>3050.0</v>
      </c>
    </row>
    <row r="66">
      <c r="A66" s="23"/>
      <c r="B66" s="24"/>
      <c r="C66" s="24"/>
      <c r="D66" s="24"/>
      <c r="E66" s="24"/>
      <c r="F66" s="24"/>
      <c r="G66" s="24"/>
      <c r="H66" s="24"/>
      <c r="I66" s="14"/>
      <c r="J66" s="14"/>
      <c r="K66" s="3"/>
      <c r="L66" s="27"/>
    </row>
    <row r="67">
      <c r="A67" s="1"/>
      <c r="B67" s="2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3"/>
      <c r="J67" s="3"/>
      <c r="K67" s="15"/>
      <c r="L67" s="15"/>
    </row>
    <row r="68">
      <c r="A68" s="5" t="s">
        <v>7</v>
      </c>
      <c r="B68" s="6">
        <v>45705.0</v>
      </c>
      <c r="C68" s="6">
        <v>45706.0</v>
      </c>
      <c r="D68" s="6">
        <v>45707.0</v>
      </c>
      <c r="E68" s="6">
        <v>45708.0</v>
      </c>
      <c r="F68" s="6">
        <v>45709.0</v>
      </c>
      <c r="G68" s="6">
        <v>45710.0</v>
      </c>
      <c r="H68" s="6">
        <v>45711.0</v>
      </c>
      <c r="I68" s="3"/>
      <c r="J68" s="3"/>
      <c r="K68" s="15"/>
      <c r="L68" s="15"/>
    </row>
    <row r="69">
      <c r="A69" s="7"/>
      <c r="B69" s="8"/>
      <c r="C69" s="8"/>
      <c r="D69" s="8"/>
      <c r="E69" s="8"/>
      <c r="F69" s="8"/>
      <c r="G69" s="8"/>
      <c r="H69" s="8"/>
      <c r="I69" s="3"/>
      <c r="J69" s="3"/>
      <c r="K69" s="15"/>
      <c r="L69" s="15"/>
    </row>
    <row r="70">
      <c r="A70" s="9" t="s">
        <v>8</v>
      </c>
      <c r="B70" s="13" t="s">
        <v>12</v>
      </c>
      <c r="C70" s="13" t="s">
        <v>12</v>
      </c>
      <c r="D70" s="13" t="s">
        <v>12</v>
      </c>
      <c r="E70" s="12" t="s">
        <v>11</v>
      </c>
      <c r="F70" s="13" t="s">
        <v>12</v>
      </c>
      <c r="G70" s="13" t="s">
        <v>12</v>
      </c>
      <c r="H70" s="13" t="s">
        <v>12</v>
      </c>
      <c r="I70" s="14" t="s">
        <v>14</v>
      </c>
      <c r="J70" s="14" t="s">
        <v>17</v>
      </c>
      <c r="K70" s="15"/>
      <c r="L70" s="25">
        <v>3050.0</v>
      </c>
    </row>
    <row r="71">
      <c r="A71" s="9" t="s">
        <v>16</v>
      </c>
      <c r="B71" s="13" t="s">
        <v>13</v>
      </c>
      <c r="C71" s="12" t="s">
        <v>11</v>
      </c>
      <c r="D71" s="13" t="s">
        <v>13</v>
      </c>
      <c r="E71" s="13" t="s">
        <v>12</v>
      </c>
      <c r="F71" s="13" t="s">
        <v>13</v>
      </c>
      <c r="G71" s="12" t="s">
        <v>9</v>
      </c>
      <c r="H71" s="13" t="s">
        <v>13</v>
      </c>
      <c r="I71" s="14" t="s">
        <v>14</v>
      </c>
      <c r="J71" s="14" t="s">
        <v>18</v>
      </c>
      <c r="K71" s="15"/>
      <c r="L71" s="25">
        <v>3200.0</v>
      </c>
    </row>
    <row r="72">
      <c r="A72" s="23"/>
      <c r="B72" s="19"/>
      <c r="C72" s="19"/>
      <c r="D72" s="19"/>
      <c r="E72" s="19"/>
      <c r="F72" s="19"/>
      <c r="G72" s="19"/>
      <c r="H72" s="24"/>
      <c r="I72" s="14"/>
      <c r="J72" s="14"/>
      <c r="K72" s="15"/>
      <c r="L72" s="25"/>
    </row>
    <row r="7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3"/>
      <c r="J73" s="3"/>
      <c r="K73" s="3"/>
      <c r="L73" s="3"/>
    </row>
    <row r="74">
      <c r="A74" s="5" t="s">
        <v>7</v>
      </c>
      <c r="B74" s="6">
        <v>45740.0</v>
      </c>
      <c r="C74" s="6">
        <v>45741.0</v>
      </c>
      <c r="D74" s="6">
        <v>45742.0</v>
      </c>
      <c r="E74" s="6">
        <v>45743.0</v>
      </c>
      <c r="F74" s="6">
        <v>45744.0</v>
      </c>
      <c r="G74" s="6">
        <v>45745.0</v>
      </c>
      <c r="H74" s="6">
        <v>45746.0</v>
      </c>
      <c r="I74" s="3"/>
      <c r="J74" s="3"/>
      <c r="K74" s="3"/>
      <c r="L74" s="3"/>
    </row>
    <row r="75">
      <c r="A75" s="7"/>
      <c r="B75" s="8"/>
      <c r="C75" s="8"/>
      <c r="D75" s="8"/>
      <c r="E75" s="8"/>
      <c r="F75" s="8"/>
      <c r="G75" s="8"/>
      <c r="H75" s="8"/>
      <c r="I75" s="3"/>
      <c r="J75" s="3"/>
      <c r="K75" s="3"/>
      <c r="L75" s="3"/>
    </row>
    <row r="76">
      <c r="A76" s="9" t="s">
        <v>8</v>
      </c>
      <c r="B76" s="13" t="s">
        <v>13</v>
      </c>
      <c r="C76" s="12" t="s">
        <v>11</v>
      </c>
      <c r="D76" s="13" t="s">
        <v>13</v>
      </c>
      <c r="E76" s="13" t="s">
        <v>12</v>
      </c>
      <c r="F76" s="13" t="s">
        <v>13</v>
      </c>
      <c r="G76" s="12" t="s">
        <v>9</v>
      </c>
      <c r="H76" s="13" t="s">
        <v>13</v>
      </c>
      <c r="I76" s="14" t="s">
        <v>14</v>
      </c>
      <c r="J76" s="14" t="s">
        <v>18</v>
      </c>
      <c r="K76" s="3"/>
      <c r="L76" s="27">
        <v>3200.0</v>
      </c>
    </row>
    <row r="77">
      <c r="A77" s="9" t="s">
        <v>16</v>
      </c>
      <c r="B77" s="13" t="s">
        <v>12</v>
      </c>
      <c r="C77" s="13" t="s">
        <v>12</v>
      </c>
      <c r="D77" s="13" t="s">
        <v>12</v>
      </c>
      <c r="E77" s="12" t="s">
        <v>11</v>
      </c>
      <c r="F77" s="13" t="s">
        <v>12</v>
      </c>
      <c r="G77" s="13" t="s">
        <v>12</v>
      </c>
      <c r="H77" s="13" t="s">
        <v>12</v>
      </c>
      <c r="I77" s="14" t="s">
        <v>14</v>
      </c>
      <c r="J77" s="14" t="s">
        <v>17</v>
      </c>
      <c r="K77" s="3"/>
      <c r="L77" s="27">
        <v>3050.0</v>
      </c>
    </row>
    <row r="78">
      <c r="A78" s="23"/>
      <c r="B78" s="24"/>
      <c r="C78" s="24"/>
      <c r="D78" s="24"/>
      <c r="E78" s="19"/>
      <c r="F78" s="19"/>
      <c r="G78" s="19"/>
      <c r="H78" s="19"/>
      <c r="I78" s="20"/>
      <c r="J78" s="20"/>
      <c r="K78" s="28"/>
      <c r="L78" s="20"/>
    </row>
    <row r="79">
      <c r="A79" s="1"/>
      <c r="B79" s="2" t="s">
        <v>0</v>
      </c>
      <c r="C79" s="2" t="s">
        <v>1</v>
      </c>
      <c r="D79" s="2" t="s">
        <v>2</v>
      </c>
      <c r="E79" s="2" t="s">
        <v>3</v>
      </c>
      <c r="F79" s="2" t="s">
        <v>4</v>
      </c>
      <c r="G79" s="2" t="s">
        <v>5</v>
      </c>
      <c r="H79" s="2" t="s">
        <v>6</v>
      </c>
      <c r="I79" s="3"/>
      <c r="J79" s="3"/>
      <c r="K79" s="3"/>
      <c r="L79" s="3"/>
    </row>
    <row r="80">
      <c r="A80" s="5" t="s">
        <v>7</v>
      </c>
      <c r="B80" s="6">
        <v>45747.0</v>
      </c>
      <c r="C80" s="6">
        <v>45748.0</v>
      </c>
      <c r="D80" s="6">
        <v>45749.0</v>
      </c>
      <c r="E80" s="6">
        <v>45750.0</v>
      </c>
      <c r="F80" s="6">
        <v>45751.0</v>
      </c>
      <c r="G80" s="6">
        <v>45752.0</v>
      </c>
      <c r="H80" s="6">
        <v>45753.0</v>
      </c>
      <c r="I80" s="3"/>
      <c r="J80" s="3"/>
      <c r="K80" s="3"/>
      <c r="L80" s="3"/>
    </row>
    <row r="81">
      <c r="A81" s="7"/>
      <c r="B81" s="8"/>
      <c r="C81" s="8"/>
      <c r="D81" s="8"/>
      <c r="E81" s="8"/>
      <c r="F81" s="8"/>
      <c r="G81" s="8"/>
      <c r="H81" s="8"/>
      <c r="I81" s="3"/>
      <c r="J81" s="3"/>
      <c r="K81" s="3"/>
      <c r="L81" s="3"/>
    </row>
    <row r="82">
      <c r="A82" s="9" t="s">
        <v>8</v>
      </c>
      <c r="B82" s="13" t="s">
        <v>12</v>
      </c>
      <c r="C82" s="13" t="s">
        <v>12</v>
      </c>
      <c r="D82" s="13" t="s">
        <v>12</v>
      </c>
      <c r="E82" s="12" t="s">
        <v>11</v>
      </c>
      <c r="F82" s="13" t="s">
        <v>12</v>
      </c>
      <c r="G82" s="13" t="s">
        <v>12</v>
      </c>
      <c r="H82" s="13" t="s">
        <v>12</v>
      </c>
      <c r="I82" s="14" t="s">
        <v>14</v>
      </c>
      <c r="J82" s="14" t="s">
        <v>17</v>
      </c>
      <c r="K82" s="3"/>
      <c r="L82" s="27">
        <v>3050.0</v>
      </c>
    </row>
    <row r="83">
      <c r="A83" s="9" t="s">
        <v>16</v>
      </c>
      <c r="B83" s="13" t="s">
        <v>13</v>
      </c>
      <c r="C83" s="12" t="s">
        <v>11</v>
      </c>
      <c r="D83" s="13" t="s">
        <v>13</v>
      </c>
      <c r="E83" s="13" t="s">
        <v>12</v>
      </c>
      <c r="F83" s="13" t="s">
        <v>13</v>
      </c>
      <c r="G83" s="12" t="s">
        <v>9</v>
      </c>
      <c r="H83" s="13" t="s">
        <v>13</v>
      </c>
      <c r="I83" s="14" t="s">
        <v>14</v>
      </c>
      <c r="J83" s="14" t="s">
        <v>18</v>
      </c>
      <c r="K83" s="3"/>
      <c r="L83" s="27">
        <v>3200.0</v>
      </c>
    </row>
    <row r="84">
      <c r="A84" s="17"/>
      <c r="B84" s="19"/>
      <c r="C84" s="19"/>
      <c r="D84" s="19"/>
      <c r="E84" s="19"/>
      <c r="F84" s="19"/>
      <c r="G84" s="19"/>
      <c r="H84" s="19"/>
      <c r="I84" s="20"/>
      <c r="J84" s="20"/>
      <c r="K84" s="28"/>
      <c r="L84" s="20"/>
    </row>
    <row r="85">
      <c r="A85" s="1"/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3"/>
      <c r="J85" s="3"/>
      <c r="K85" s="3"/>
      <c r="L85" s="3"/>
    </row>
    <row r="86">
      <c r="A86" s="5" t="s">
        <v>7</v>
      </c>
      <c r="B86" s="6">
        <v>45754.0</v>
      </c>
      <c r="C86" s="6">
        <v>45755.0</v>
      </c>
      <c r="D86" s="6">
        <v>45756.0</v>
      </c>
      <c r="E86" s="6">
        <v>45757.0</v>
      </c>
      <c r="F86" s="6">
        <v>45758.0</v>
      </c>
      <c r="G86" s="6">
        <v>45759.0</v>
      </c>
      <c r="H86" s="6">
        <v>45760.0</v>
      </c>
      <c r="I86" s="3"/>
      <c r="J86" s="3"/>
      <c r="K86" s="3"/>
      <c r="L86" s="3"/>
    </row>
    <row r="87">
      <c r="A87" s="7"/>
      <c r="B87" s="8"/>
      <c r="C87" s="8"/>
      <c r="D87" s="8"/>
      <c r="E87" s="8"/>
      <c r="F87" s="8"/>
      <c r="G87" s="8"/>
      <c r="H87" s="8"/>
      <c r="I87" s="3"/>
      <c r="J87" s="3"/>
      <c r="K87" s="3"/>
      <c r="L87" s="3"/>
    </row>
    <row r="88">
      <c r="A88" s="9" t="s">
        <v>8</v>
      </c>
      <c r="B88" s="13" t="s">
        <v>13</v>
      </c>
      <c r="C88" s="12" t="s">
        <v>11</v>
      </c>
      <c r="D88" s="13" t="s">
        <v>13</v>
      </c>
      <c r="E88" s="13" t="s">
        <v>12</v>
      </c>
      <c r="F88" s="13" t="s">
        <v>13</v>
      </c>
      <c r="G88" s="12" t="s">
        <v>9</v>
      </c>
      <c r="H88" s="13" t="s">
        <v>13</v>
      </c>
      <c r="I88" s="14" t="s">
        <v>14</v>
      </c>
      <c r="J88" s="14" t="s">
        <v>18</v>
      </c>
      <c r="K88" s="3"/>
      <c r="L88" s="27">
        <v>3200.0</v>
      </c>
    </row>
    <row r="89">
      <c r="A89" s="9" t="s">
        <v>16</v>
      </c>
      <c r="B89" s="13" t="s">
        <v>12</v>
      </c>
      <c r="C89" s="13" t="s">
        <v>12</v>
      </c>
      <c r="D89" s="13" t="s">
        <v>12</v>
      </c>
      <c r="E89" s="12" t="s">
        <v>11</v>
      </c>
      <c r="F89" s="13" t="s">
        <v>12</v>
      </c>
      <c r="G89" s="13" t="s">
        <v>12</v>
      </c>
      <c r="H89" s="13" t="s">
        <v>12</v>
      </c>
      <c r="I89" s="14" t="s">
        <v>14</v>
      </c>
      <c r="J89" s="14" t="s">
        <v>17</v>
      </c>
      <c r="K89" s="3"/>
      <c r="L89" s="27">
        <v>3050.0</v>
      </c>
    </row>
    <row r="90">
      <c r="A90" s="17"/>
      <c r="B90" s="19"/>
      <c r="C90" s="19"/>
      <c r="D90" s="19"/>
      <c r="E90" s="19"/>
      <c r="F90" s="19"/>
      <c r="G90" s="19"/>
      <c r="H90" s="19"/>
      <c r="I90" s="20"/>
      <c r="J90" s="20"/>
      <c r="K90" s="28"/>
      <c r="L90" s="20"/>
    </row>
    <row r="91">
      <c r="A91" s="1"/>
      <c r="B91" s="2" t="s">
        <v>0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5</v>
      </c>
      <c r="H91" s="2" t="s">
        <v>6</v>
      </c>
      <c r="I91" s="3"/>
      <c r="J91" s="3"/>
      <c r="K91" s="3"/>
      <c r="L91" s="3"/>
    </row>
    <row r="92">
      <c r="A92" s="5" t="s">
        <v>7</v>
      </c>
      <c r="B92" s="6">
        <v>45761.0</v>
      </c>
      <c r="C92" s="6">
        <v>45762.0</v>
      </c>
      <c r="D92" s="6">
        <v>45763.0</v>
      </c>
      <c r="E92" s="6">
        <v>45764.0</v>
      </c>
      <c r="F92" s="6">
        <v>45765.0</v>
      </c>
      <c r="G92" s="6">
        <v>45766.0</v>
      </c>
      <c r="H92" s="6">
        <v>45767.0</v>
      </c>
      <c r="I92" s="3"/>
      <c r="J92" s="3"/>
      <c r="K92" s="3"/>
      <c r="L92" s="3"/>
    </row>
    <row r="93">
      <c r="A93" s="7"/>
      <c r="B93" s="8"/>
      <c r="C93" s="8"/>
      <c r="D93" s="8"/>
      <c r="E93" s="8"/>
      <c r="F93" s="8"/>
      <c r="G93" s="8"/>
      <c r="H93" s="8"/>
      <c r="I93" s="3"/>
      <c r="J93" s="3"/>
      <c r="K93" s="3"/>
      <c r="L93" s="3"/>
    </row>
    <row r="94">
      <c r="A94" s="9" t="s">
        <v>8</v>
      </c>
      <c r="B94" s="13" t="s">
        <v>12</v>
      </c>
      <c r="C94" s="13" t="s">
        <v>12</v>
      </c>
      <c r="D94" s="13" t="s">
        <v>12</v>
      </c>
      <c r="E94" s="12" t="s">
        <v>11</v>
      </c>
      <c r="F94" s="13" t="s">
        <v>12</v>
      </c>
      <c r="G94" s="13" t="s">
        <v>12</v>
      </c>
      <c r="H94" s="13" t="s">
        <v>12</v>
      </c>
      <c r="I94" s="14" t="s">
        <v>14</v>
      </c>
      <c r="J94" s="14" t="s">
        <v>17</v>
      </c>
      <c r="K94" s="3"/>
      <c r="L94" s="27">
        <v>3050.0</v>
      </c>
    </row>
    <row r="95">
      <c r="A95" s="9" t="s">
        <v>16</v>
      </c>
      <c r="B95" s="13" t="s">
        <v>13</v>
      </c>
      <c r="C95" s="12" t="s">
        <v>11</v>
      </c>
      <c r="D95" s="13" t="s">
        <v>13</v>
      </c>
      <c r="E95" s="13" t="s">
        <v>12</v>
      </c>
      <c r="F95" s="13" t="s">
        <v>13</v>
      </c>
      <c r="G95" s="12" t="s">
        <v>9</v>
      </c>
      <c r="H95" s="13" t="s">
        <v>13</v>
      </c>
      <c r="I95" s="14" t="s">
        <v>14</v>
      </c>
      <c r="J95" s="14" t="s">
        <v>18</v>
      </c>
      <c r="K95" s="3"/>
      <c r="L95" s="27">
        <v>3200.0</v>
      </c>
    </row>
    <row r="96">
      <c r="A96" s="23"/>
      <c r="B96" s="24"/>
      <c r="C96" s="24"/>
      <c r="D96" s="24"/>
      <c r="E96" s="24"/>
      <c r="F96" s="24"/>
      <c r="G96" s="24"/>
      <c r="H96" s="24"/>
      <c r="I96" s="14"/>
      <c r="J96" s="14"/>
      <c r="K96" s="3"/>
      <c r="L96" s="14"/>
    </row>
    <row r="97">
      <c r="A97" s="1"/>
      <c r="B97" s="2" t="s">
        <v>0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3"/>
      <c r="J97" s="3"/>
      <c r="K97" s="3"/>
      <c r="L97" s="3"/>
    </row>
    <row r="98">
      <c r="A98" s="5" t="s">
        <v>7</v>
      </c>
      <c r="B98" s="6">
        <v>45768.0</v>
      </c>
      <c r="C98" s="6">
        <v>45769.0</v>
      </c>
      <c r="D98" s="6">
        <v>45770.0</v>
      </c>
      <c r="E98" s="6">
        <v>45771.0</v>
      </c>
      <c r="F98" s="6">
        <v>45772.0</v>
      </c>
      <c r="G98" s="6">
        <v>45773.0</v>
      </c>
      <c r="H98" s="6">
        <v>45774.0</v>
      </c>
      <c r="I98" s="3"/>
      <c r="J98" s="3"/>
      <c r="K98" s="3"/>
      <c r="L98" s="3"/>
    </row>
    <row r="99">
      <c r="A99" s="7"/>
      <c r="B99" s="8"/>
      <c r="C99" s="8"/>
      <c r="D99" s="8"/>
      <c r="E99" s="8"/>
      <c r="F99" s="8"/>
      <c r="G99" s="8"/>
      <c r="H99" s="8"/>
      <c r="I99" s="3"/>
      <c r="J99" s="3"/>
      <c r="K99" s="3"/>
      <c r="L99" s="3"/>
    </row>
    <row r="100">
      <c r="A100" s="9" t="s">
        <v>8</v>
      </c>
      <c r="B100" s="13" t="s">
        <v>13</v>
      </c>
      <c r="C100" s="12" t="s">
        <v>11</v>
      </c>
      <c r="D100" s="13" t="s">
        <v>13</v>
      </c>
      <c r="E100" s="13" t="s">
        <v>12</v>
      </c>
      <c r="F100" s="13" t="s">
        <v>13</v>
      </c>
      <c r="G100" s="12" t="s">
        <v>9</v>
      </c>
      <c r="H100" s="13" t="s">
        <v>13</v>
      </c>
      <c r="I100" s="14" t="s">
        <v>14</v>
      </c>
      <c r="J100" s="14" t="s">
        <v>18</v>
      </c>
      <c r="K100" s="3"/>
      <c r="L100" s="27">
        <v>3200.0</v>
      </c>
    </row>
    <row r="101">
      <c r="A101" s="9" t="s">
        <v>16</v>
      </c>
      <c r="B101" s="13" t="s">
        <v>12</v>
      </c>
      <c r="C101" s="13" t="s">
        <v>12</v>
      </c>
      <c r="D101" s="13" t="s">
        <v>12</v>
      </c>
      <c r="E101" s="12" t="s">
        <v>11</v>
      </c>
      <c r="F101" s="13" t="s">
        <v>12</v>
      </c>
      <c r="G101" s="13" t="s">
        <v>12</v>
      </c>
      <c r="H101" s="13" t="s">
        <v>12</v>
      </c>
      <c r="I101" s="14" t="s">
        <v>14</v>
      </c>
      <c r="J101" s="14" t="s">
        <v>17</v>
      </c>
      <c r="K101" s="3"/>
      <c r="L101" s="27">
        <v>3050.0</v>
      </c>
    </row>
    <row r="102">
      <c r="A102" s="23"/>
      <c r="B102" s="24"/>
      <c r="C102" s="24"/>
      <c r="D102" s="24"/>
      <c r="E102" s="24"/>
      <c r="F102" s="24"/>
      <c r="G102" s="24"/>
      <c r="H102" s="24"/>
      <c r="I102" s="14"/>
      <c r="J102" s="14"/>
      <c r="K102" s="3"/>
      <c r="L102" s="14"/>
    </row>
    <row r="103">
      <c r="A103" s="1"/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3"/>
      <c r="J103" s="3"/>
      <c r="K103" s="3"/>
      <c r="L103" s="3"/>
    </row>
    <row r="104">
      <c r="A104" s="5" t="s">
        <v>7</v>
      </c>
      <c r="B104" s="6">
        <v>45775.0</v>
      </c>
      <c r="C104" s="6">
        <v>45776.0</v>
      </c>
      <c r="D104" s="6">
        <v>45777.0</v>
      </c>
      <c r="E104" s="6">
        <v>45778.0</v>
      </c>
      <c r="F104" s="6">
        <v>45779.0</v>
      </c>
      <c r="G104" s="6">
        <v>45780.0</v>
      </c>
      <c r="H104" s="6">
        <v>45781.0</v>
      </c>
      <c r="I104" s="3"/>
      <c r="J104" s="3"/>
      <c r="K104" s="3"/>
      <c r="L104" s="3"/>
    </row>
    <row r="105">
      <c r="A105" s="7"/>
      <c r="B105" s="8"/>
      <c r="C105" s="8"/>
      <c r="D105" s="8"/>
      <c r="E105" s="8"/>
      <c r="F105" s="8"/>
      <c r="G105" s="8"/>
      <c r="H105" s="8"/>
      <c r="I105" s="3"/>
      <c r="J105" s="3"/>
      <c r="K105" s="3"/>
      <c r="L105" s="3"/>
    </row>
    <row r="106">
      <c r="A106" s="9" t="s">
        <v>8</v>
      </c>
      <c r="B106" s="13" t="s">
        <v>12</v>
      </c>
      <c r="C106" s="13" t="s">
        <v>12</v>
      </c>
      <c r="D106" s="13" t="s">
        <v>12</v>
      </c>
      <c r="E106" s="12" t="s">
        <v>11</v>
      </c>
      <c r="F106" s="13" t="s">
        <v>12</v>
      </c>
      <c r="G106" s="13" t="s">
        <v>12</v>
      </c>
      <c r="H106" s="13" t="s">
        <v>12</v>
      </c>
      <c r="I106" s="14" t="s">
        <v>14</v>
      </c>
      <c r="J106" s="14" t="s">
        <v>17</v>
      </c>
      <c r="K106" s="3"/>
      <c r="L106" s="27">
        <v>3050.0</v>
      </c>
    </row>
    <row r="107">
      <c r="A107" s="9" t="s">
        <v>16</v>
      </c>
      <c r="B107" s="13" t="s">
        <v>13</v>
      </c>
      <c r="C107" s="12" t="s">
        <v>11</v>
      </c>
      <c r="D107" s="13" t="s">
        <v>13</v>
      </c>
      <c r="E107" s="13" t="s">
        <v>12</v>
      </c>
      <c r="F107" s="13" t="s">
        <v>13</v>
      </c>
      <c r="G107" s="12" t="s">
        <v>9</v>
      </c>
      <c r="H107" s="13" t="s">
        <v>13</v>
      </c>
      <c r="I107" s="14" t="s">
        <v>14</v>
      </c>
      <c r="J107" s="14" t="s">
        <v>18</v>
      </c>
      <c r="K107" s="3"/>
      <c r="L107" s="27">
        <v>3200.0</v>
      </c>
    </row>
    <row r="108">
      <c r="A108" s="23"/>
      <c r="B108" s="24"/>
      <c r="C108" s="24"/>
      <c r="D108" s="24"/>
      <c r="E108" s="24"/>
      <c r="F108" s="24"/>
      <c r="G108" s="24"/>
      <c r="H108" s="24"/>
      <c r="I108" s="14"/>
      <c r="J108" s="14"/>
      <c r="K108" s="3"/>
      <c r="L108" s="14"/>
    </row>
    <row r="109">
      <c r="A109" s="1"/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4</v>
      </c>
      <c r="G109" s="2" t="s">
        <v>5</v>
      </c>
      <c r="H109" s="2" t="s">
        <v>6</v>
      </c>
      <c r="I109" s="3"/>
      <c r="J109" s="3"/>
      <c r="K109" s="3"/>
      <c r="L109" s="3"/>
    </row>
    <row r="110">
      <c r="A110" s="5" t="s">
        <v>7</v>
      </c>
      <c r="B110" s="6">
        <v>45782.0</v>
      </c>
      <c r="C110" s="6">
        <v>45783.0</v>
      </c>
      <c r="D110" s="6">
        <v>45784.0</v>
      </c>
      <c r="E110" s="6">
        <v>45785.0</v>
      </c>
      <c r="F110" s="6">
        <v>45786.0</v>
      </c>
      <c r="G110" s="6">
        <v>45787.0</v>
      </c>
      <c r="H110" s="6">
        <v>45788.0</v>
      </c>
      <c r="I110" s="3"/>
      <c r="J110" s="3"/>
      <c r="K110" s="3"/>
      <c r="L110" s="3"/>
    </row>
    <row r="111">
      <c r="A111" s="7"/>
      <c r="B111" s="8"/>
      <c r="C111" s="8"/>
      <c r="D111" s="8"/>
      <c r="E111" s="8"/>
      <c r="F111" s="8"/>
      <c r="G111" s="8"/>
      <c r="H111" s="8"/>
      <c r="I111" s="3"/>
      <c r="J111" s="3"/>
      <c r="K111" s="3"/>
      <c r="L111" s="3"/>
    </row>
    <row r="112">
      <c r="A112" s="9" t="s">
        <v>8</v>
      </c>
      <c r="B112" s="13" t="s">
        <v>13</v>
      </c>
      <c r="C112" s="12" t="s">
        <v>11</v>
      </c>
      <c r="D112" s="13" t="s">
        <v>13</v>
      </c>
      <c r="E112" s="13" t="s">
        <v>12</v>
      </c>
      <c r="F112" s="13" t="s">
        <v>13</v>
      </c>
      <c r="G112" s="12" t="s">
        <v>9</v>
      </c>
      <c r="H112" s="13" t="s">
        <v>13</v>
      </c>
      <c r="I112" s="14" t="s">
        <v>14</v>
      </c>
      <c r="J112" s="14" t="s">
        <v>18</v>
      </c>
      <c r="K112" s="3"/>
      <c r="L112" s="27">
        <v>3200.0</v>
      </c>
    </row>
    <row r="113">
      <c r="A113" s="9" t="s">
        <v>16</v>
      </c>
      <c r="B113" s="13" t="s">
        <v>12</v>
      </c>
      <c r="C113" s="13" t="s">
        <v>12</v>
      </c>
      <c r="D113" s="13" t="s">
        <v>12</v>
      </c>
      <c r="E113" s="12" t="s">
        <v>11</v>
      </c>
      <c r="F113" s="13" t="s">
        <v>12</v>
      </c>
      <c r="G113" s="13" t="s">
        <v>12</v>
      </c>
      <c r="H113" s="13" t="s">
        <v>12</v>
      </c>
      <c r="I113" s="14" t="s">
        <v>14</v>
      </c>
      <c r="J113" s="14" t="s">
        <v>17</v>
      </c>
      <c r="K113" s="3"/>
      <c r="L113" s="27">
        <v>3050.0</v>
      </c>
    </row>
    <row r="114">
      <c r="A114" s="23"/>
      <c r="B114" s="24"/>
      <c r="C114" s="24"/>
      <c r="D114" s="24"/>
      <c r="E114" s="24"/>
      <c r="F114" s="24"/>
      <c r="G114" s="24"/>
      <c r="H114" s="24"/>
      <c r="I114" s="14"/>
      <c r="J114" s="14"/>
      <c r="K114" s="3"/>
      <c r="L114" s="14"/>
    </row>
    <row r="115">
      <c r="A115" s="1"/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  <c r="H115" s="2" t="s">
        <v>6</v>
      </c>
      <c r="I115" s="3"/>
      <c r="J115" s="3"/>
      <c r="K115" s="3"/>
      <c r="L115" s="3"/>
    </row>
    <row r="116">
      <c r="A116" s="5" t="s">
        <v>7</v>
      </c>
      <c r="B116" s="6">
        <v>45789.0</v>
      </c>
      <c r="C116" s="6">
        <v>45790.0</v>
      </c>
      <c r="D116" s="6">
        <v>45791.0</v>
      </c>
      <c r="E116" s="6">
        <v>45792.0</v>
      </c>
      <c r="F116" s="6">
        <v>45793.0</v>
      </c>
      <c r="G116" s="6">
        <v>45794.0</v>
      </c>
      <c r="H116" s="6">
        <v>45795.0</v>
      </c>
      <c r="I116" s="3"/>
      <c r="J116" s="3"/>
      <c r="K116" s="3"/>
      <c r="L116" s="3"/>
    </row>
    <row r="117">
      <c r="A117" s="7"/>
      <c r="B117" s="8"/>
      <c r="C117" s="8"/>
      <c r="D117" s="8"/>
      <c r="E117" s="8"/>
      <c r="F117" s="8"/>
      <c r="G117" s="8"/>
      <c r="H117" s="8"/>
      <c r="I117" s="3"/>
      <c r="J117" s="3"/>
      <c r="K117" s="3"/>
      <c r="L117" s="3"/>
    </row>
    <row r="118">
      <c r="A118" s="9" t="s">
        <v>8</v>
      </c>
      <c r="B118" s="13" t="s">
        <v>12</v>
      </c>
      <c r="C118" s="13" t="s">
        <v>12</v>
      </c>
      <c r="D118" s="13" t="s">
        <v>12</v>
      </c>
      <c r="E118" s="12" t="s">
        <v>11</v>
      </c>
      <c r="F118" s="13" t="s">
        <v>12</v>
      </c>
      <c r="G118" s="13" t="s">
        <v>12</v>
      </c>
      <c r="H118" s="13" t="s">
        <v>12</v>
      </c>
      <c r="I118" s="14" t="s">
        <v>14</v>
      </c>
      <c r="J118" s="14" t="s">
        <v>17</v>
      </c>
      <c r="K118" s="3"/>
      <c r="L118" s="27">
        <v>3050.0</v>
      </c>
    </row>
    <row r="119">
      <c r="A119" s="9" t="s">
        <v>16</v>
      </c>
      <c r="B119" s="13" t="s">
        <v>13</v>
      </c>
      <c r="C119" s="12" t="s">
        <v>11</v>
      </c>
      <c r="D119" s="13" t="s">
        <v>13</v>
      </c>
      <c r="E119" s="13" t="s">
        <v>12</v>
      </c>
      <c r="F119" s="13" t="s">
        <v>13</v>
      </c>
      <c r="G119" s="12" t="s">
        <v>9</v>
      </c>
      <c r="H119" s="13" t="s">
        <v>13</v>
      </c>
      <c r="I119" s="14" t="s">
        <v>14</v>
      </c>
      <c r="J119" s="14" t="s">
        <v>18</v>
      </c>
      <c r="K119" s="3"/>
      <c r="L119" s="27">
        <v>3200.0</v>
      </c>
    </row>
    <row r="120">
      <c r="A120" s="23"/>
      <c r="B120" s="24"/>
      <c r="C120" s="24"/>
      <c r="D120" s="24"/>
      <c r="E120" s="24"/>
      <c r="F120" s="24"/>
      <c r="G120" s="24"/>
      <c r="H120" s="24"/>
      <c r="I120" s="14"/>
      <c r="J120" s="14"/>
      <c r="K120" s="3"/>
      <c r="L120" s="14"/>
    </row>
    <row r="121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3"/>
      <c r="J121" s="3"/>
      <c r="K121" s="3"/>
      <c r="L121" s="3"/>
    </row>
    <row r="122">
      <c r="A122" s="5" t="s">
        <v>7</v>
      </c>
      <c r="B122" s="6">
        <v>45796.0</v>
      </c>
      <c r="C122" s="6">
        <v>45797.0</v>
      </c>
      <c r="D122" s="6">
        <v>45798.0</v>
      </c>
      <c r="E122" s="6">
        <v>45799.0</v>
      </c>
      <c r="F122" s="6">
        <v>45800.0</v>
      </c>
      <c r="G122" s="6">
        <v>45801.0</v>
      </c>
      <c r="H122" s="6">
        <v>45802.0</v>
      </c>
      <c r="I122" s="3"/>
      <c r="J122" s="3"/>
      <c r="K122" s="3"/>
      <c r="L122" s="3"/>
    </row>
    <row r="123">
      <c r="A123" s="7"/>
      <c r="B123" s="8"/>
      <c r="C123" s="8"/>
      <c r="D123" s="8"/>
      <c r="E123" s="8"/>
      <c r="F123" s="8"/>
      <c r="G123" s="8"/>
      <c r="H123" s="8"/>
      <c r="I123" s="3"/>
      <c r="J123" s="3"/>
      <c r="K123" s="3"/>
      <c r="L123" s="3"/>
    </row>
    <row r="124">
      <c r="A124" s="9" t="s">
        <v>8</v>
      </c>
      <c r="B124" s="13" t="s">
        <v>13</v>
      </c>
      <c r="C124" s="12" t="s">
        <v>11</v>
      </c>
      <c r="D124" s="13" t="s">
        <v>13</v>
      </c>
      <c r="E124" s="13" t="s">
        <v>12</v>
      </c>
      <c r="F124" s="13" t="s">
        <v>13</v>
      </c>
      <c r="G124" s="12" t="s">
        <v>9</v>
      </c>
      <c r="H124" s="13" t="s">
        <v>13</v>
      </c>
      <c r="I124" s="14" t="s">
        <v>14</v>
      </c>
      <c r="J124" s="14" t="s">
        <v>18</v>
      </c>
      <c r="K124" s="3"/>
      <c r="L124" s="27">
        <v>3200.0</v>
      </c>
    </row>
    <row r="125">
      <c r="A125" s="9" t="s">
        <v>16</v>
      </c>
      <c r="B125" s="13" t="s">
        <v>12</v>
      </c>
      <c r="C125" s="13" t="s">
        <v>12</v>
      </c>
      <c r="D125" s="13" t="s">
        <v>12</v>
      </c>
      <c r="E125" s="12" t="s">
        <v>11</v>
      </c>
      <c r="F125" s="13" t="s">
        <v>12</v>
      </c>
      <c r="G125" s="13" t="s">
        <v>12</v>
      </c>
      <c r="H125" s="13" t="s">
        <v>12</v>
      </c>
      <c r="I125" s="14" t="s">
        <v>14</v>
      </c>
      <c r="J125" s="14" t="s">
        <v>17</v>
      </c>
      <c r="K125" s="3"/>
      <c r="L125" s="27">
        <v>3050.0</v>
      </c>
    </row>
    <row r="126">
      <c r="A126" s="23"/>
      <c r="B126" s="24"/>
      <c r="C126" s="24"/>
      <c r="D126" s="24"/>
      <c r="E126" s="24"/>
      <c r="F126" s="24"/>
      <c r="G126" s="24"/>
      <c r="H126" s="24"/>
      <c r="I126" s="14"/>
      <c r="J126" s="14"/>
      <c r="K126" s="3"/>
      <c r="L126" s="14"/>
    </row>
    <row r="127">
      <c r="A127" s="1"/>
      <c r="B127" s="2" t="s">
        <v>0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3"/>
      <c r="J127" s="3"/>
      <c r="K127" s="3"/>
      <c r="L127" s="3"/>
    </row>
    <row r="128">
      <c r="A128" s="5" t="s">
        <v>7</v>
      </c>
      <c r="B128" s="6">
        <v>45803.0</v>
      </c>
      <c r="C128" s="6">
        <v>45804.0</v>
      </c>
      <c r="D128" s="6">
        <v>45805.0</v>
      </c>
      <c r="E128" s="6">
        <v>45806.0</v>
      </c>
      <c r="F128" s="6">
        <v>45807.0</v>
      </c>
      <c r="G128" s="6">
        <v>45808.0</v>
      </c>
      <c r="H128" s="6">
        <v>45809.0</v>
      </c>
      <c r="I128" s="3"/>
      <c r="J128" s="3"/>
      <c r="K128" s="3"/>
      <c r="L128" s="3"/>
    </row>
    <row r="129">
      <c r="A129" s="7"/>
      <c r="B129" s="8"/>
      <c r="C129" s="8"/>
      <c r="D129" s="8"/>
      <c r="E129" s="8"/>
      <c r="F129" s="8"/>
      <c r="G129" s="8"/>
      <c r="H129" s="8"/>
      <c r="I129" s="3"/>
      <c r="J129" s="3"/>
      <c r="K129" s="3"/>
      <c r="L129" s="3"/>
    </row>
    <row r="130">
      <c r="A130" s="9" t="s">
        <v>8</v>
      </c>
      <c r="B130" s="13" t="s">
        <v>12</v>
      </c>
      <c r="C130" s="13" t="s">
        <v>12</v>
      </c>
      <c r="D130" s="13" t="s">
        <v>12</v>
      </c>
      <c r="E130" s="12" t="s">
        <v>11</v>
      </c>
      <c r="F130" s="13" t="s">
        <v>12</v>
      </c>
      <c r="G130" s="13" t="s">
        <v>12</v>
      </c>
      <c r="H130" s="13" t="s">
        <v>12</v>
      </c>
      <c r="I130" s="14" t="s">
        <v>14</v>
      </c>
      <c r="J130" s="14" t="s">
        <v>17</v>
      </c>
      <c r="K130" s="3"/>
      <c r="L130" s="27">
        <v>3050.0</v>
      </c>
    </row>
    <row r="131">
      <c r="A131" s="9" t="s">
        <v>16</v>
      </c>
      <c r="B131" s="13" t="s">
        <v>13</v>
      </c>
      <c r="C131" s="12" t="s">
        <v>11</v>
      </c>
      <c r="D131" s="13" t="s">
        <v>13</v>
      </c>
      <c r="E131" s="13" t="s">
        <v>12</v>
      </c>
      <c r="F131" s="13" t="s">
        <v>13</v>
      </c>
      <c r="G131" s="12" t="s">
        <v>9</v>
      </c>
      <c r="H131" s="13" t="s">
        <v>13</v>
      </c>
      <c r="I131" s="14" t="s">
        <v>14</v>
      </c>
      <c r="J131" s="14" t="s">
        <v>18</v>
      </c>
      <c r="K131" s="3"/>
      <c r="L131" s="27">
        <v>3200.0</v>
      </c>
    </row>
    <row r="132">
      <c r="A132" s="23"/>
      <c r="B132" s="24"/>
      <c r="C132" s="24"/>
      <c r="D132" s="24"/>
      <c r="E132" s="24"/>
      <c r="F132" s="24"/>
      <c r="G132" s="24"/>
      <c r="H132" s="24"/>
      <c r="I132" s="14"/>
      <c r="J132" s="14"/>
      <c r="K132" s="3"/>
      <c r="L132" s="14"/>
    </row>
    <row r="133">
      <c r="A133" s="1"/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3"/>
      <c r="J133" s="3"/>
      <c r="K133" s="3"/>
      <c r="L133" s="3"/>
    </row>
    <row r="134">
      <c r="A134" s="5" t="s">
        <v>7</v>
      </c>
      <c r="B134" s="6">
        <v>45810.0</v>
      </c>
      <c r="C134" s="6">
        <v>45811.0</v>
      </c>
      <c r="D134" s="6">
        <v>45812.0</v>
      </c>
      <c r="E134" s="6">
        <v>45813.0</v>
      </c>
      <c r="F134" s="6">
        <v>45814.0</v>
      </c>
      <c r="G134" s="6">
        <v>45815.0</v>
      </c>
      <c r="H134" s="6">
        <v>45816.0</v>
      </c>
      <c r="I134" s="3"/>
      <c r="J134" s="3"/>
      <c r="K134" s="3"/>
      <c r="L134" s="3"/>
    </row>
    <row r="135">
      <c r="A135" s="9" t="s">
        <v>8</v>
      </c>
      <c r="B135" s="13" t="s">
        <v>13</v>
      </c>
      <c r="C135" s="12" t="s">
        <v>11</v>
      </c>
      <c r="D135" s="13" t="s">
        <v>13</v>
      </c>
      <c r="E135" s="13" t="s">
        <v>12</v>
      </c>
      <c r="F135" s="13" t="s">
        <v>13</v>
      </c>
      <c r="G135" s="12" t="s">
        <v>9</v>
      </c>
      <c r="H135" s="13" t="s">
        <v>13</v>
      </c>
      <c r="I135" s="14" t="s">
        <v>14</v>
      </c>
      <c r="J135" s="14" t="s">
        <v>18</v>
      </c>
      <c r="K135" s="3"/>
      <c r="L135" s="27">
        <v>3200.0</v>
      </c>
    </row>
    <row r="136">
      <c r="A136" s="9" t="s">
        <v>16</v>
      </c>
      <c r="B136" s="13" t="s">
        <v>12</v>
      </c>
      <c r="C136" s="13" t="s">
        <v>12</v>
      </c>
      <c r="D136" s="13" t="s">
        <v>12</v>
      </c>
      <c r="E136" s="12" t="s">
        <v>11</v>
      </c>
      <c r="F136" s="13" t="s">
        <v>12</v>
      </c>
      <c r="G136" s="13" t="s">
        <v>12</v>
      </c>
      <c r="H136" s="13" t="s">
        <v>12</v>
      </c>
      <c r="I136" s="14" t="s">
        <v>14</v>
      </c>
      <c r="J136" s="14" t="s">
        <v>17</v>
      </c>
      <c r="K136" s="3"/>
      <c r="L136" s="27">
        <v>3050.0</v>
      </c>
    </row>
    <row r="137">
      <c r="A137" s="23"/>
      <c r="B137" s="24"/>
      <c r="C137" s="24"/>
      <c r="D137" s="24"/>
      <c r="E137" s="24"/>
      <c r="F137" s="24"/>
      <c r="G137" s="24"/>
      <c r="H137" s="24"/>
      <c r="I137" s="14"/>
      <c r="J137" s="14"/>
      <c r="K137" s="3"/>
      <c r="L137" s="14"/>
    </row>
    <row r="138">
      <c r="A138" s="1"/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3"/>
      <c r="J138" s="3"/>
      <c r="K138" s="3"/>
      <c r="L138" s="3"/>
    </row>
    <row r="139">
      <c r="A139" s="5" t="s">
        <v>7</v>
      </c>
      <c r="B139" s="6">
        <v>45817.0</v>
      </c>
      <c r="C139" s="6">
        <v>45818.0</v>
      </c>
      <c r="D139" s="6">
        <v>45819.0</v>
      </c>
      <c r="E139" s="6">
        <v>45820.0</v>
      </c>
      <c r="F139" s="6">
        <v>45821.0</v>
      </c>
      <c r="G139" s="6">
        <v>45822.0</v>
      </c>
      <c r="H139" s="6">
        <v>45823.0</v>
      </c>
      <c r="I139" s="3"/>
      <c r="J139" s="3"/>
      <c r="K139" s="3"/>
      <c r="L139" s="3"/>
    </row>
    <row r="140">
      <c r="A140" s="7"/>
      <c r="B140" s="8"/>
      <c r="C140" s="8"/>
      <c r="D140" s="8"/>
      <c r="E140" s="8"/>
      <c r="F140" s="8"/>
      <c r="G140" s="8"/>
      <c r="H140" s="8"/>
      <c r="I140" s="3"/>
      <c r="J140" s="3"/>
      <c r="K140" s="3"/>
      <c r="L140" s="3"/>
    </row>
    <row r="141">
      <c r="A141" s="9" t="s">
        <v>8</v>
      </c>
      <c r="B141" s="13" t="s">
        <v>12</v>
      </c>
      <c r="C141" s="13" t="s">
        <v>12</v>
      </c>
      <c r="D141" s="13" t="s">
        <v>12</v>
      </c>
      <c r="E141" s="12" t="s">
        <v>11</v>
      </c>
      <c r="F141" s="13" t="s">
        <v>12</v>
      </c>
      <c r="G141" s="13" t="s">
        <v>12</v>
      </c>
      <c r="H141" s="13" t="s">
        <v>12</v>
      </c>
      <c r="I141" s="14" t="s">
        <v>14</v>
      </c>
      <c r="J141" s="14" t="s">
        <v>17</v>
      </c>
      <c r="K141" s="3"/>
      <c r="L141" s="27">
        <v>3050.0</v>
      </c>
    </row>
    <row r="142">
      <c r="A142" s="9" t="s">
        <v>16</v>
      </c>
      <c r="B142" s="13" t="s">
        <v>13</v>
      </c>
      <c r="C142" s="12" t="s">
        <v>11</v>
      </c>
      <c r="D142" s="13" t="s">
        <v>13</v>
      </c>
      <c r="E142" s="13" t="s">
        <v>12</v>
      </c>
      <c r="F142" s="13" t="s">
        <v>13</v>
      </c>
      <c r="G142" s="12" t="s">
        <v>9</v>
      </c>
      <c r="H142" s="13" t="s">
        <v>13</v>
      </c>
      <c r="I142" s="14" t="s">
        <v>14</v>
      </c>
      <c r="J142" s="14" t="s">
        <v>18</v>
      </c>
      <c r="K142" s="3"/>
      <c r="L142" s="27">
        <v>3200.0</v>
      </c>
    </row>
    <row r="143">
      <c r="A143" s="23"/>
      <c r="B143" s="24"/>
      <c r="C143" s="24"/>
      <c r="D143" s="24"/>
      <c r="E143" s="24"/>
      <c r="F143" s="24"/>
      <c r="G143" s="24"/>
      <c r="H143" s="24"/>
      <c r="I143" s="14"/>
      <c r="J143" s="14"/>
      <c r="K143" s="3"/>
      <c r="L143" s="14"/>
    </row>
    <row r="144">
      <c r="A144" s="1"/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  <c r="H144" s="2" t="s">
        <v>6</v>
      </c>
      <c r="I144" s="3"/>
      <c r="J144" s="3"/>
      <c r="K144" s="3"/>
      <c r="L144" s="3"/>
    </row>
    <row r="145">
      <c r="A145" s="5" t="s">
        <v>7</v>
      </c>
      <c r="B145" s="6">
        <v>45824.0</v>
      </c>
      <c r="C145" s="6">
        <v>45825.0</v>
      </c>
      <c r="D145" s="6">
        <v>45826.0</v>
      </c>
      <c r="E145" s="6">
        <v>45827.0</v>
      </c>
      <c r="F145" s="6">
        <v>45828.0</v>
      </c>
      <c r="G145" s="6">
        <v>45829.0</v>
      </c>
      <c r="H145" s="6">
        <v>45830.0</v>
      </c>
      <c r="I145" s="3"/>
      <c r="J145" s="3"/>
      <c r="K145" s="3"/>
      <c r="L145" s="3"/>
    </row>
    <row r="146">
      <c r="A146" s="9" t="s">
        <v>8</v>
      </c>
      <c r="B146" s="13" t="s">
        <v>13</v>
      </c>
      <c r="C146" s="12" t="s">
        <v>11</v>
      </c>
      <c r="D146" s="13" t="s">
        <v>13</v>
      </c>
      <c r="E146" s="13" t="s">
        <v>12</v>
      </c>
      <c r="F146" s="13" t="s">
        <v>13</v>
      </c>
      <c r="G146" s="12" t="s">
        <v>9</v>
      </c>
      <c r="H146" s="13" t="s">
        <v>13</v>
      </c>
      <c r="I146" s="14" t="s">
        <v>14</v>
      </c>
      <c r="J146" s="14" t="s">
        <v>18</v>
      </c>
      <c r="K146" s="3"/>
      <c r="L146" s="27">
        <v>3200.0</v>
      </c>
    </row>
    <row r="147">
      <c r="A147" s="9" t="s">
        <v>16</v>
      </c>
      <c r="B147" s="13" t="s">
        <v>12</v>
      </c>
      <c r="C147" s="13" t="s">
        <v>12</v>
      </c>
      <c r="D147" s="13" t="s">
        <v>12</v>
      </c>
      <c r="E147" s="12" t="s">
        <v>11</v>
      </c>
      <c r="F147" s="13" t="s">
        <v>12</v>
      </c>
      <c r="G147" s="13" t="s">
        <v>12</v>
      </c>
      <c r="H147" s="13" t="s">
        <v>12</v>
      </c>
      <c r="I147" s="14" t="s">
        <v>14</v>
      </c>
      <c r="J147" s="14" t="s">
        <v>17</v>
      </c>
      <c r="K147" s="3"/>
      <c r="L147" s="27">
        <v>3050.0</v>
      </c>
    </row>
    <row r="148">
      <c r="A148" s="23"/>
      <c r="B148" s="24"/>
      <c r="C148" s="24"/>
      <c r="D148" s="24"/>
      <c r="E148" s="24"/>
      <c r="F148" s="24"/>
      <c r="G148" s="24"/>
      <c r="H148" s="24"/>
      <c r="I148" s="14"/>
      <c r="J148" s="14"/>
      <c r="K148" s="3"/>
      <c r="L148" s="14"/>
    </row>
    <row r="149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3"/>
      <c r="J149" s="3"/>
      <c r="K149" s="3"/>
      <c r="L149" s="3"/>
    </row>
    <row r="150">
      <c r="A150" s="5" t="s">
        <v>7</v>
      </c>
      <c r="B150" s="6">
        <v>45831.0</v>
      </c>
      <c r="C150" s="6">
        <v>45832.0</v>
      </c>
      <c r="D150" s="6">
        <v>45833.0</v>
      </c>
      <c r="E150" s="6">
        <v>45834.0</v>
      </c>
      <c r="F150" s="6">
        <v>45835.0</v>
      </c>
      <c r="G150" s="6">
        <v>45836.0</v>
      </c>
      <c r="H150" s="6">
        <v>45837.0</v>
      </c>
      <c r="I150" s="3"/>
      <c r="J150" s="3"/>
      <c r="K150" s="3"/>
      <c r="L150" s="3"/>
    </row>
    <row r="151">
      <c r="A151" s="7"/>
      <c r="B151" s="8"/>
      <c r="C151" s="8"/>
      <c r="D151" s="8"/>
      <c r="E151" s="8"/>
      <c r="F151" s="8"/>
      <c r="G151" s="8"/>
      <c r="H151" s="8"/>
      <c r="I151" s="3"/>
      <c r="J151" s="3"/>
      <c r="K151" s="3"/>
      <c r="L151" s="3"/>
    </row>
    <row r="152">
      <c r="A152" s="9" t="s">
        <v>8</v>
      </c>
      <c r="B152" s="13" t="s">
        <v>12</v>
      </c>
      <c r="C152" s="13" t="s">
        <v>12</v>
      </c>
      <c r="D152" s="13" t="s">
        <v>12</v>
      </c>
      <c r="E152" s="12" t="s">
        <v>11</v>
      </c>
      <c r="F152" s="13" t="s">
        <v>12</v>
      </c>
      <c r="G152" s="13" t="s">
        <v>12</v>
      </c>
      <c r="H152" s="13" t="s">
        <v>12</v>
      </c>
      <c r="I152" s="14" t="s">
        <v>14</v>
      </c>
      <c r="J152" s="14" t="s">
        <v>17</v>
      </c>
      <c r="K152" s="3"/>
      <c r="L152" s="27">
        <v>3050.0</v>
      </c>
    </row>
    <row r="153">
      <c r="A153" s="9" t="s">
        <v>16</v>
      </c>
      <c r="B153" s="13" t="s">
        <v>13</v>
      </c>
      <c r="C153" s="12" t="s">
        <v>11</v>
      </c>
      <c r="D153" s="13" t="s">
        <v>13</v>
      </c>
      <c r="E153" s="13" t="s">
        <v>12</v>
      </c>
      <c r="F153" s="13" t="s">
        <v>13</v>
      </c>
      <c r="G153" s="12" t="s">
        <v>9</v>
      </c>
      <c r="H153" s="13" t="s">
        <v>13</v>
      </c>
      <c r="I153" s="14" t="s">
        <v>14</v>
      </c>
      <c r="J153" s="14" t="s">
        <v>18</v>
      </c>
      <c r="K153" s="3"/>
      <c r="L153" s="27">
        <v>3200.0</v>
      </c>
    </row>
    <row r="154">
      <c r="A154" s="23"/>
      <c r="B154" s="24"/>
      <c r="C154" s="24"/>
      <c r="D154" s="24"/>
      <c r="E154" s="24"/>
      <c r="F154" s="24"/>
      <c r="G154" s="24"/>
      <c r="H154" s="24"/>
      <c r="I154" s="14"/>
      <c r="J154" s="14"/>
      <c r="K154" s="3"/>
      <c r="L154" s="14"/>
    </row>
    <row r="155">
      <c r="A155" s="1"/>
      <c r="B155" s="2" t="s">
        <v>0</v>
      </c>
      <c r="C155" s="2" t="s">
        <v>1</v>
      </c>
      <c r="D155" s="2" t="s">
        <v>2</v>
      </c>
      <c r="E155" s="2" t="s">
        <v>3</v>
      </c>
      <c r="F155" s="2" t="s">
        <v>4</v>
      </c>
      <c r="G155" s="2" t="s">
        <v>5</v>
      </c>
      <c r="H155" s="2" t="s">
        <v>6</v>
      </c>
      <c r="I155" s="3"/>
      <c r="J155" s="3"/>
      <c r="K155" s="3"/>
      <c r="L155" s="3"/>
    </row>
    <row r="156">
      <c r="A156" s="5" t="s">
        <v>7</v>
      </c>
      <c r="B156" s="6">
        <v>45838.0</v>
      </c>
      <c r="C156" s="6">
        <v>45839.0</v>
      </c>
      <c r="D156" s="6">
        <v>45840.0</v>
      </c>
      <c r="E156" s="6">
        <v>45841.0</v>
      </c>
      <c r="F156" s="6">
        <v>45842.0</v>
      </c>
      <c r="G156" s="6">
        <v>45843.0</v>
      </c>
      <c r="H156" s="6">
        <v>45844.0</v>
      </c>
      <c r="I156" s="3"/>
      <c r="J156" s="3"/>
      <c r="K156" s="3"/>
      <c r="L156" s="3"/>
    </row>
    <row r="157">
      <c r="A157" s="9" t="s">
        <v>8</v>
      </c>
      <c r="B157" s="13" t="s">
        <v>13</v>
      </c>
      <c r="C157" s="12" t="s">
        <v>11</v>
      </c>
      <c r="D157" s="13" t="s">
        <v>13</v>
      </c>
      <c r="E157" s="13" t="s">
        <v>12</v>
      </c>
      <c r="F157" s="13" t="s">
        <v>13</v>
      </c>
      <c r="G157" s="12" t="s">
        <v>9</v>
      </c>
      <c r="H157" s="13" t="s">
        <v>13</v>
      </c>
      <c r="I157" s="14" t="s">
        <v>14</v>
      </c>
      <c r="J157" s="14" t="s">
        <v>18</v>
      </c>
      <c r="K157" s="3"/>
      <c r="L157" s="27">
        <v>3200.0</v>
      </c>
    </row>
    <row r="158">
      <c r="A158" s="9" t="s">
        <v>16</v>
      </c>
      <c r="B158" s="13" t="s">
        <v>12</v>
      </c>
      <c r="C158" s="13" t="s">
        <v>12</v>
      </c>
      <c r="D158" s="13" t="s">
        <v>12</v>
      </c>
      <c r="E158" s="12" t="s">
        <v>11</v>
      </c>
      <c r="F158" s="13" t="s">
        <v>12</v>
      </c>
      <c r="G158" s="13" t="s">
        <v>12</v>
      </c>
      <c r="H158" s="13" t="s">
        <v>12</v>
      </c>
      <c r="I158" s="14" t="s">
        <v>14</v>
      </c>
      <c r="J158" s="14" t="s">
        <v>17</v>
      </c>
      <c r="K158" s="3"/>
      <c r="L158" s="27">
        <v>3050.0</v>
      </c>
    </row>
    <row r="159">
      <c r="A159" s="23"/>
      <c r="B159" s="24"/>
      <c r="C159" s="24"/>
      <c r="D159" s="24"/>
      <c r="E159" s="24"/>
      <c r="F159" s="24"/>
      <c r="G159" s="24"/>
      <c r="H159" s="24"/>
      <c r="I159" s="14"/>
      <c r="J159" s="14"/>
      <c r="K159" s="3"/>
      <c r="L159" s="14"/>
    </row>
    <row r="160">
      <c r="A160" s="1"/>
      <c r="B160" s="2" t="s">
        <v>0</v>
      </c>
      <c r="C160" s="2" t="s">
        <v>1</v>
      </c>
      <c r="D160" s="2" t="s">
        <v>2</v>
      </c>
      <c r="E160" s="2" t="s">
        <v>3</v>
      </c>
      <c r="F160" s="2" t="s">
        <v>4</v>
      </c>
      <c r="G160" s="2" t="s">
        <v>5</v>
      </c>
      <c r="H160" s="2" t="s">
        <v>6</v>
      </c>
      <c r="I160" s="3"/>
      <c r="J160" s="3"/>
      <c r="K160" s="3"/>
      <c r="L160" s="3"/>
    </row>
    <row r="161">
      <c r="A161" s="5" t="s">
        <v>7</v>
      </c>
      <c r="B161" s="6">
        <v>45845.0</v>
      </c>
      <c r="C161" s="6">
        <v>45846.0</v>
      </c>
      <c r="D161" s="6">
        <v>45847.0</v>
      </c>
      <c r="E161" s="6">
        <v>45848.0</v>
      </c>
      <c r="F161" s="6">
        <v>45849.0</v>
      </c>
      <c r="G161" s="6">
        <v>45850.0</v>
      </c>
      <c r="H161" s="6">
        <v>45851.0</v>
      </c>
      <c r="I161" s="3"/>
      <c r="J161" s="3"/>
      <c r="K161" s="3"/>
      <c r="L161" s="3"/>
    </row>
    <row r="162">
      <c r="A162" s="7"/>
      <c r="B162" s="8"/>
      <c r="C162" s="8"/>
      <c r="D162" s="8"/>
      <c r="E162" s="8"/>
      <c r="F162" s="8"/>
      <c r="G162" s="8"/>
      <c r="H162" s="8"/>
      <c r="I162" s="3"/>
      <c r="J162" s="3"/>
      <c r="K162" s="3"/>
      <c r="L162" s="3"/>
    </row>
    <row r="163">
      <c r="A163" s="9" t="s">
        <v>8</v>
      </c>
      <c r="B163" s="13" t="s">
        <v>12</v>
      </c>
      <c r="C163" s="13" t="s">
        <v>12</v>
      </c>
      <c r="D163" s="13" t="s">
        <v>12</v>
      </c>
      <c r="E163" s="12" t="s">
        <v>11</v>
      </c>
      <c r="F163" s="13" t="s">
        <v>12</v>
      </c>
      <c r="G163" s="13" t="s">
        <v>12</v>
      </c>
      <c r="H163" s="13" t="s">
        <v>12</v>
      </c>
      <c r="I163" s="14" t="s">
        <v>14</v>
      </c>
      <c r="J163" s="14" t="s">
        <v>17</v>
      </c>
      <c r="K163" s="3"/>
      <c r="L163" s="27">
        <v>3050.0</v>
      </c>
    </row>
    <row r="164">
      <c r="A164" s="9" t="s">
        <v>16</v>
      </c>
      <c r="B164" s="13" t="s">
        <v>13</v>
      </c>
      <c r="C164" s="12" t="s">
        <v>11</v>
      </c>
      <c r="D164" s="13" t="s">
        <v>13</v>
      </c>
      <c r="E164" s="13" t="s">
        <v>12</v>
      </c>
      <c r="F164" s="13" t="s">
        <v>13</v>
      </c>
      <c r="G164" s="12" t="s">
        <v>9</v>
      </c>
      <c r="H164" s="13" t="s">
        <v>13</v>
      </c>
      <c r="I164" s="14" t="s">
        <v>14</v>
      </c>
      <c r="J164" s="14" t="s">
        <v>18</v>
      </c>
      <c r="K164" s="3"/>
      <c r="L164" s="27">
        <v>3200.0</v>
      </c>
    </row>
    <row r="165">
      <c r="A165" s="23"/>
      <c r="B165" s="24"/>
      <c r="C165" s="24"/>
      <c r="D165" s="24"/>
      <c r="E165" s="24"/>
      <c r="F165" s="24"/>
      <c r="G165" s="24"/>
      <c r="H165" s="24"/>
      <c r="I165" s="14"/>
      <c r="J165" s="14"/>
      <c r="K165" s="3"/>
      <c r="L165" s="14"/>
    </row>
    <row r="166">
      <c r="A166" s="1"/>
      <c r="B166" s="2" t="s">
        <v>0</v>
      </c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6</v>
      </c>
      <c r="I166" s="3"/>
      <c r="J166" s="3"/>
      <c r="K166" s="3"/>
      <c r="L166" s="3"/>
    </row>
    <row r="167">
      <c r="A167" s="5" t="s">
        <v>7</v>
      </c>
      <c r="B167" s="6">
        <v>45852.0</v>
      </c>
      <c r="C167" s="6">
        <v>45853.0</v>
      </c>
      <c r="D167" s="6">
        <v>45854.0</v>
      </c>
      <c r="E167" s="6">
        <v>45855.0</v>
      </c>
      <c r="F167" s="6">
        <v>45856.0</v>
      </c>
      <c r="G167" s="6">
        <v>45857.0</v>
      </c>
      <c r="H167" s="6">
        <v>45858.0</v>
      </c>
      <c r="I167" s="3"/>
      <c r="J167" s="3"/>
      <c r="K167" s="3"/>
      <c r="L167" s="3"/>
    </row>
    <row r="168">
      <c r="A168" s="9" t="s">
        <v>8</v>
      </c>
      <c r="B168" s="13" t="s">
        <v>13</v>
      </c>
      <c r="C168" s="12" t="s">
        <v>11</v>
      </c>
      <c r="D168" s="13" t="s">
        <v>13</v>
      </c>
      <c r="E168" s="13" t="s">
        <v>12</v>
      </c>
      <c r="F168" s="13" t="s">
        <v>13</v>
      </c>
      <c r="G168" s="12" t="s">
        <v>9</v>
      </c>
      <c r="H168" s="13" t="s">
        <v>13</v>
      </c>
      <c r="I168" s="14" t="s">
        <v>14</v>
      </c>
      <c r="J168" s="14" t="s">
        <v>18</v>
      </c>
      <c r="K168" s="3"/>
      <c r="L168" s="27">
        <v>3200.0</v>
      </c>
    </row>
    <row r="169">
      <c r="A169" s="9" t="s">
        <v>16</v>
      </c>
      <c r="B169" s="13" t="s">
        <v>12</v>
      </c>
      <c r="C169" s="13" t="s">
        <v>12</v>
      </c>
      <c r="D169" s="13" t="s">
        <v>12</v>
      </c>
      <c r="E169" s="12" t="s">
        <v>11</v>
      </c>
      <c r="F169" s="13" t="s">
        <v>12</v>
      </c>
      <c r="G169" s="13" t="s">
        <v>12</v>
      </c>
      <c r="H169" s="13" t="s">
        <v>12</v>
      </c>
      <c r="I169" s="14" t="s">
        <v>14</v>
      </c>
      <c r="J169" s="14" t="s">
        <v>17</v>
      </c>
      <c r="K169" s="3"/>
      <c r="L169" s="27">
        <v>3050.0</v>
      </c>
    </row>
    <row r="170">
      <c r="A170" s="23"/>
      <c r="B170" s="24"/>
      <c r="C170" s="24"/>
      <c r="D170" s="24"/>
      <c r="E170" s="24"/>
      <c r="F170" s="24"/>
      <c r="G170" s="24"/>
      <c r="H170" s="24"/>
      <c r="I170" s="14"/>
      <c r="J170" s="14"/>
      <c r="K170" s="3"/>
      <c r="L170" s="14"/>
    </row>
    <row r="171">
      <c r="A171" s="1"/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5</v>
      </c>
      <c r="H171" s="2" t="s">
        <v>6</v>
      </c>
      <c r="I171" s="3"/>
      <c r="J171" s="3"/>
      <c r="K171" s="3"/>
      <c r="L171" s="3"/>
    </row>
    <row r="172">
      <c r="A172" s="5" t="s">
        <v>7</v>
      </c>
      <c r="B172" s="6">
        <v>45859.0</v>
      </c>
      <c r="C172" s="6">
        <v>45860.0</v>
      </c>
      <c r="D172" s="6">
        <v>45861.0</v>
      </c>
      <c r="E172" s="6">
        <v>45862.0</v>
      </c>
      <c r="F172" s="6">
        <v>45863.0</v>
      </c>
      <c r="G172" s="6">
        <v>45864.0</v>
      </c>
      <c r="H172" s="6">
        <v>45865.0</v>
      </c>
      <c r="I172" s="3"/>
      <c r="J172" s="3"/>
      <c r="K172" s="3"/>
      <c r="L172" s="3"/>
    </row>
    <row r="173">
      <c r="A173" s="7"/>
      <c r="B173" s="8"/>
      <c r="C173" s="8"/>
      <c r="D173" s="8"/>
      <c r="E173" s="8"/>
      <c r="F173" s="8"/>
      <c r="G173" s="8"/>
      <c r="H173" s="8"/>
      <c r="I173" s="3"/>
      <c r="J173" s="3"/>
      <c r="K173" s="3"/>
      <c r="L173" s="3"/>
    </row>
    <row r="174">
      <c r="A174" s="9" t="s">
        <v>8</v>
      </c>
      <c r="B174" s="13" t="s">
        <v>12</v>
      </c>
      <c r="C174" s="13" t="s">
        <v>12</v>
      </c>
      <c r="D174" s="13" t="s">
        <v>12</v>
      </c>
      <c r="E174" s="12" t="s">
        <v>11</v>
      </c>
      <c r="F174" s="13" t="s">
        <v>12</v>
      </c>
      <c r="G174" s="13" t="s">
        <v>12</v>
      </c>
      <c r="H174" s="13" t="s">
        <v>12</v>
      </c>
      <c r="I174" s="14" t="s">
        <v>14</v>
      </c>
      <c r="J174" s="14" t="s">
        <v>17</v>
      </c>
      <c r="K174" s="3"/>
      <c r="L174" s="27">
        <v>3050.0</v>
      </c>
    </row>
    <row r="175">
      <c r="A175" s="9" t="s">
        <v>16</v>
      </c>
      <c r="B175" s="13" t="s">
        <v>13</v>
      </c>
      <c r="C175" s="12" t="s">
        <v>11</v>
      </c>
      <c r="D175" s="13" t="s">
        <v>13</v>
      </c>
      <c r="E175" s="13" t="s">
        <v>12</v>
      </c>
      <c r="F175" s="13" t="s">
        <v>13</v>
      </c>
      <c r="G175" s="12" t="s">
        <v>9</v>
      </c>
      <c r="H175" s="13" t="s">
        <v>13</v>
      </c>
      <c r="I175" s="14" t="s">
        <v>14</v>
      </c>
      <c r="J175" s="14" t="s">
        <v>18</v>
      </c>
      <c r="K175" s="3"/>
      <c r="L175" s="27">
        <v>3200.0</v>
      </c>
    </row>
    <row r="176">
      <c r="A176" s="23"/>
      <c r="B176" s="24"/>
      <c r="C176" s="24"/>
      <c r="D176" s="24"/>
      <c r="E176" s="24"/>
      <c r="F176" s="24"/>
      <c r="G176" s="24"/>
      <c r="H176" s="24"/>
      <c r="I176" s="14"/>
      <c r="J176" s="14"/>
      <c r="K176" s="3"/>
      <c r="L176" s="14"/>
    </row>
    <row r="177">
      <c r="A177" s="1"/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4</v>
      </c>
      <c r="G177" s="2" t="s">
        <v>5</v>
      </c>
      <c r="H177" s="2" t="s">
        <v>6</v>
      </c>
      <c r="I177" s="3"/>
      <c r="J177" s="3"/>
      <c r="K177" s="3"/>
      <c r="L177" s="3"/>
    </row>
    <row r="178">
      <c r="A178" s="5" t="s">
        <v>7</v>
      </c>
      <c r="B178" s="6">
        <v>45866.0</v>
      </c>
      <c r="C178" s="6">
        <v>45867.0</v>
      </c>
      <c r="D178" s="6">
        <v>45868.0</v>
      </c>
      <c r="E178" s="6">
        <v>45869.0</v>
      </c>
      <c r="F178" s="6">
        <v>45870.0</v>
      </c>
      <c r="G178" s="6">
        <v>45871.0</v>
      </c>
      <c r="H178" s="6">
        <v>45872.0</v>
      </c>
      <c r="I178" s="3"/>
      <c r="J178" s="3"/>
      <c r="K178" s="3"/>
      <c r="L178" s="3"/>
    </row>
    <row r="179">
      <c r="A179" s="9" t="s">
        <v>8</v>
      </c>
      <c r="B179" s="13" t="s">
        <v>13</v>
      </c>
      <c r="C179" s="12" t="s">
        <v>11</v>
      </c>
      <c r="D179" s="13" t="s">
        <v>13</v>
      </c>
      <c r="E179" s="13" t="s">
        <v>12</v>
      </c>
      <c r="F179" s="13" t="s">
        <v>13</v>
      </c>
      <c r="G179" s="12" t="s">
        <v>9</v>
      </c>
      <c r="H179" s="13" t="s">
        <v>13</v>
      </c>
      <c r="I179" s="14" t="s">
        <v>14</v>
      </c>
      <c r="J179" s="14" t="s">
        <v>18</v>
      </c>
      <c r="K179" s="3"/>
      <c r="L179" s="27">
        <v>3200.0</v>
      </c>
    </row>
    <row r="180">
      <c r="A180" s="9" t="s">
        <v>16</v>
      </c>
      <c r="B180" s="13" t="s">
        <v>12</v>
      </c>
      <c r="C180" s="13" t="s">
        <v>12</v>
      </c>
      <c r="D180" s="13" t="s">
        <v>12</v>
      </c>
      <c r="E180" s="12" t="s">
        <v>11</v>
      </c>
      <c r="F180" s="13" t="s">
        <v>12</v>
      </c>
      <c r="G180" s="13" t="s">
        <v>12</v>
      </c>
      <c r="H180" s="13" t="s">
        <v>12</v>
      </c>
      <c r="I180" s="14" t="s">
        <v>14</v>
      </c>
      <c r="J180" s="14" t="s">
        <v>17</v>
      </c>
      <c r="K180" s="3"/>
      <c r="L180" s="27">
        <v>3050.0</v>
      </c>
    </row>
    <row r="181">
      <c r="A181" s="23"/>
      <c r="B181" s="24"/>
      <c r="C181" s="24"/>
      <c r="D181" s="24"/>
      <c r="E181" s="24"/>
      <c r="F181" s="24"/>
      <c r="G181" s="24"/>
      <c r="H181" s="24"/>
      <c r="I181" s="14"/>
      <c r="J181" s="14"/>
      <c r="K181" s="3"/>
      <c r="L181" s="14"/>
    </row>
    <row r="182">
      <c r="A182" s="1"/>
      <c r="B182" s="2" t="s">
        <v>0</v>
      </c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5</v>
      </c>
      <c r="H182" s="2" t="s">
        <v>6</v>
      </c>
      <c r="I182" s="3"/>
      <c r="J182" s="3"/>
      <c r="K182" s="3"/>
      <c r="L182" s="3"/>
    </row>
    <row r="183">
      <c r="A183" s="5" t="s">
        <v>7</v>
      </c>
      <c r="B183" s="6">
        <v>45873.0</v>
      </c>
      <c r="C183" s="6">
        <v>45874.0</v>
      </c>
      <c r="D183" s="6">
        <v>45875.0</v>
      </c>
      <c r="E183" s="6">
        <v>45876.0</v>
      </c>
      <c r="F183" s="6">
        <v>45877.0</v>
      </c>
      <c r="G183" s="6">
        <v>45878.0</v>
      </c>
      <c r="H183" s="6">
        <v>45879.0</v>
      </c>
      <c r="I183" s="3"/>
      <c r="J183" s="3"/>
      <c r="K183" s="3"/>
      <c r="L183" s="3"/>
    </row>
    <row r="184">
      <c r="A184" s="7"/>
      <c r="B184" s="8"/>
      <c r="C184" s="8"/>
      <c r="D184" s="8"/>
      <c r="E184" s="8"/>
      <c r="F184" s="8"/>
      <c r="G184" s="8"/>
      <c r="H184" s="8"/>
      <c r="I184" s="3"/>
      <c r="J184" s="3"/>
      <c r="K184" s="3"/>
      <c r="L184" s="3"/>
    </row>
    <row r="185">
      <c r="A185" s="9" t="s">
        <v>8</v>
      </c>
      <c r="B185" s="13" t="s">
        <v>12</v>
      </c>
      <c r="C185" s="13" t="s">
        <v>12</v>
      </c>
      <c r="D185" s="13" t="s">
        <v>12</v>
      </c>
      <c r="E185" s="12" t="s">
        <v>11</v>
      </c>
      <c r="F185" s="13" t="s">
        <v>12</v>
      </c>
      <c r="G185" s="13" t="s">
        <v>12</v>
      </c>
      <c r="H185" s="13" t="s">
        <v>12</v>
      </c>
      <c r="I185" s="14" t="s">
        <v>14</v>
      </c>
      <c r="J185" s="14" t="s">
        <v>17</v>
      </c>
      <c r="K185" s="3"/>
      <c r="L185" s="27">
        <v>3050.0</v>
      </c>
    </row>
    <row r="186">
      <c r="A186" s="9" t="s">
        <v>16</v>
      </c>
      <c r="B186" s="13" t="s">
        <v>13</v>
      </c>
      <c r="C186" s="12" t="s">
        <v>11</v>
      </c>
      <c r="D186" s="13" t="s">
        <v>13</v>
      </c>
      <c r="E186" s="13" t="s">
        <v>12</v>
      </c>
      <c r="F186" s="13" t="s">
        <v>13</v>
      </c>
      <c r="G186" s="12" t="s">
        <v>9</v>
      </c>
      <c r="H186" s="13" t="s">
        <v>13</v>
      </c>
      <c r="I186" s="14" t="s">
        <v>14</v>
      </c>
      <c r="J186" s="14" t="s">
        <v>18</v>
      </c>
      <c r="K186" s="3"/>
      <c r="L186" s="27">
        <v>3200.0</v>
      </c>
    </row>
    <row r="187">
      <c r="A187" s="2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4</v>
      </c>
      <c r="G188" s="2" t="s">
        <v>5</v>
      </c>
      <c r="H188" s="2" t="s">
        <v>6</v>
      </c>
      <c r="I188" s="3"/>
      <c r="J188" s="3"/>
      <c r="K188" s="3"/>
      <c r="L188" s="3"/>
    </row>
    <row r="189">
      <c r="A189" s="5" t="s">
        <v>7</v>
      </c>
      <c r="B189" s="6">
        <v>45880.0</v>
      </c>
      <c r="C189" s="6">
        <v>45881.0</v>
      </c>
      <c r="D189" s="6">
        <v>45882.0</v>
      </c>
      <c r="E189" s="6">
        <v>45883.0</v>
      </c>
      <c r="F189" s="6">
        <v>45884.0</v>
      </c>
      <c r="G189" s="6">
        <v>45885.0</v>
      </c>
      <c r="H189" s="6">
        <v>45886.0</v>
      </c>
      <c r="I189" s="3"/>
      <c r="J189" s="3"/>
      <c r="K189" s="3"/>
      <c r="L189" s="3"/>
    </row>
    <row r="190">
      <c r="A190" s="9" t="s">
        <v>8</v>
      </c>
      <c r="B190" s="13" t="s">
        <v>13</v>
      </c>
      <c r="C190" s="12" t="s">
        <v>11</v>
      </c>
      <c r="D190" s="13" t="s">
        <v>13</v>
      </c>
      <c r="E190" s="13" t="s">
        <v>12</v>
      </c>
      <c r="F190" s="13" t="s">
        <v>13</v>
      </c>
      <c r="G190" s="12" t="s">
        <v>9</v>
      </c>
      <c r="H190" s="13" t="s">
        <v>13</v>
      </c>
      <c r="I190" s="14" t="s">
        <v>14</v>
      </c>
      <c r="J190" s="14" t="s">
        <v>18</v>
      </c>
      <c r="K190" s="3"/>
      <c r="L190" s="27">
        <v>3200.0</v>
      </c>
    </row>
    <row r="191">
      <c r="A191" s="9" t="s">
        <v>16</v>
      </c>
      <c r="B191" s="13" t="s">
        <v>12</v>
      </c>
      <c r="C191" s="13" t="s">
        <v>12</v>
      </c>
      <c r="D191" s="13" t="s">
        <v>12</v>
      </c>
      <c r="E191" s="12" t="s">
        <v>11</v>
      </c>
      <c r="F191" s="13" t="s">
        <v>12</v>
      </c>
      <c r="G191" s="13" t="s">
        <v>12</v>
      </c>
      <c r="H191" s="13" t="s">
        <v>12</v>
      </c>
      <c r="I191" s="14" t="s">
        <v>14</v>
      </c>
      <c r="J191" s="14" t="s">
        <v>17</v>
      </c>
      <c r="K191" s="3"/>
      <c r="L191" s="27">
        <v>3050.0</v>
      </c>
    </row>
    <row r="192">
      <c r="A192" s="23"/>
      <c r="B192" s="24"/>
      <c r="C192" s="24"/>
      <c r="D192" s="24"/>
      <c r="E192" s="24"/>
      <c r="F192" s="24"/>
      <c r="G192" s="24"/>
      <c r="H192" s="24"/>
      <c r="I192" s="14"/>
      <c r="J192" s="14"/>
      <c r="K192" s="3"/>
      <c r="L192" s="14"/>
    </row>
    <row r="193">
      <c r="A193" s="1"/>
      <c r="B193" s="2" t="s">
        <v>0</v>
      </c>
      <c r="C193" s="2" t="s">
        <v>1</v>
      </c>
      <c r="D193" s="2" t="s">
        <v>2</v>
      </c>
      <c r="E193" s="2" t="s">
        <v>3</v>
      </c>
      <c r="F193" s="2" t="s">
        <v>4</v>
      </c>
      <c r="G193" s="2" t="s">
        <v>5</v>
      </c>
      <c r="H193" s="2" t="s">
        <v>6</v>
      </c>
      <c r="I193" s="3"/>
      <c r="J193" s="3"/>
      <c r="K193" s="3"/>
      <c r="L193" s="3"/>
    </row>
    <row r="194">
      <c r="A194" s="5" t="s">
        <v>7</v>
      </c>
      <c r="B194" s="6">
        <v>45887.0</v>
      </c>
      <c r="C194" s="6">
        <v>45888.0</v>
      </c>
      <c r="D194" s="6">
        <v>45889.0</v>
      </c>
      <c r="E194" s="6">
        <v>45890.0</v>
      </c>
      <c r="F194" s="6">
        <v>45891.0</v>
      </c>
      <c r="G194" s="6">
        <v>45892.0</v>
      </c>
      <c r="H194" s="6">
        <v>45893.0</v>
      </c>
      <c r="I194" s="3"/>
      <c r="J194" s="3"/>
      <c r="K194" s="3"/>
      <c r="L194" s="3"/>
    </row>
    <row r="195">
      <c r="A195" s="7"/>
      <c r="B195" s="8"/>
      <c r="C195" s="8"/>
      <c r="D195" s="8"/>
      <c r="E195" s="8"/>
      <c r="F195" s="8"/>
      <c r="G195" s="8"/>
      <c r="H195" s="8"/>
      <c r="I195" s="3"/>
      <c r="J195" s="3"/>
      <c r="K195" s="3"/>
      <c r="L195" s="3"/>
    </row>
    <row r="196">
      <c r="A196" s="9" t="s">
        <v>8</v>
      </c>
      <c r="B196" s="13" t="s">
        <v>12</v>
      </c>
      <c r="C196" s="13" t="s">
        <v>12</v>
      </c>
      <c r="D196" s="13" t="s">
        <v>12</v>
      </c>
      <c r="E196" s="12" t="s">
        <v>11</v>
      </c>
      <c r="F196" s="13" t="s">
        <v>12</v>
      </c>
      <c r="G196" s="13" t="s">
        <v>12</v>
      </c>
      <c r="H196" s="13" t="s">
        <v>12</v>
      </c>
      <c r="I196" s="14" t="s">
        <v>14</v>
      </c>
      <c r="J196" s="14" t="s">
        <v>17</v>
      </c>
      <c r="K196" s="3"/>
      <c r="L196" s="27">
        <v>3050.0</v>
      </c>
    </row>
    <row r="197">
      <c r="A197" s="9" t="s">
        <v>16</v>
      </c>
      <c r="B197" s="13" t="s">
        <v>13</v>
      </c>
      <c r="C197" s="12" t="s">
        <v>11</v>
      </c>
      <c r="D197" s="13" t="s">
        <v>13</v>
      </c>
      <c r="E197" s="13" t="s">
        <v>12</v>
      </c>
      <c r="F197" s="13" t="s">
        <v>13</v>
      </c>
      <c r="G197" s="12" t="s">
        <v>9</v>
      </c>
      <c r="H197" s="13" t="s">
        <v>13</v>
      </c>
      <c r="I197" s="14" t="s">
        <v>14</v>
      </c>
      <c r="J197" s="14" t="s">
        <v>18</v>
      </c>
      <c r="K197" s="3"/>
      <c r="L197" s="27">
        <v>3200.0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0.75"/>
    <col customWidth="1" min="3" max="3" width="9.63"/>
    <col customWidth="1" min="4" max="4" width="9.88"/>
    <col customWidth="1" min="5" max="5" width="10.38"/>
    <col customWidth="1" min="6" max="6" width="14.0"/>
    <col customWidth="1" min="7" max="7" width="11.75"/>
    <col customWidth="1" min="8" max="8" width="12.38"/>
    <col customWidth="1" min="9" max="9" width="10.13"/>
    <col customWidth="1" min="11" max="11" width="35.88"/>
    <col customWidth="1" min="12" max="12" width="11.25"/>
    <col customWidth="1" min="13" max="13" width="9.38"/>
    <col customWidth="1" min="14" max="14" width="35.13"/>
    <col customWidth="1" min="15" max="15" width="17.5"/>
  </cols>
  <sheetData>
    <row r="1">
      <c r="A1" s="30" t="s">
        <v>19</v>
      </c>
      <c r="B1" s="31">
        <v>45661.0</v>
      </c>
      <c r="C1" s="31">
        <v>45662.0</v>
      </c>
      <c r="D1" s="31">
        <v>45663.0</v>
      </c>
      <c r="E1" s="31">
        <v>45664.0</v>
      </c>
      <c r="F1" s="31">
        <v>45665.0</v>
      </c>
      <c r="G1" s="31">
        <v>45666.0</v>
      </c>
      <c r="H1" s="31">
        <v>45667.0</v>
      </c>
      <c r="I1" s="32" t="s">
        <v>20</v>
      </c>
      <c r="J1" s="33" t="s">
        <v>21</v>
      </c>
      <c r="L1" s="34">
        <v>0.02</v>
      </c>
      <c r="M1" s="33" t="s">
        <v>22</v>
      </c>
    </row>
    <row r="2">
      <c r="A2" s="35"/>
      <c r="B2" s="36"/>
      <c r="C2" s="36"/>
      <c r="D2" s="36"/>
      <c r="E2" s="36"/>
      <c r="F2" s="36"/>
      <c r="G2" s="36"/>
      <c r="H2" s="37"/>
      <c r="I2" s="37"/>
      <c r="J2" s="37"/>
      <c r="K2" s="38"/>
      <c r="L2" s="38"/>
      <c r="M2" s="39"/>
    </row>
    <row r="3">
      <c r="A3" s="40" t="s">
        <v>23</v>
      </c>
      <c r="B3" s="41">
        <v>455.0</v>
      </c>
      <c r="C3" s="42">
        <v>528.0</v>
      </c>
      <c r="D3" s="41">
        <v>565.0</v>
      </c>
      <c r="E3" s="41">
        <v>720.0</v>
      </c>
      <c r="F3" s="41">
        <v>390.0</v>
      </c>
      <c r="G3" s="41">
        <v>625.0</v>
      </c>
      <c r="H3" s="41">
        <v>185.0</v>
      </c>
      <c r="I3" s="43">
        <f t="shared" ref="I3:I37" si="1">SUM(B3:H3)</f>
        <v>3468</v>
      </c>
      <c r="J3" s="44">
        <f t="shared" ref="J3:J4" si="2">I3*0.1</f>
        <v>346.8</v>
      </c>
      <c r="L3" s="38"/>
      <c r="M3" s="41"/>
    </row>
    <row r="4">
      <c r="A4" s="40" t="s">
        <v>24</v>
      </c>
      <c r="B4" s="41">
        <v>785.0</v>
      </c>
      <c r="C4" s="45">
        <v>833.0</v>
      </c>
      <c r="D4" s="41">
        <v>300.0</v>
      </c>
      <c r="E4" s="41">
        <v>0.0</v>
      </c>
      <c r="F4" s="41">
        <v>130.0</v>
      </c>
      <c r="G4" s="41">
        <v>685.0</v>
      </c>
      <c r="H4" s="41">
        <v>820.0</v>
      </c>
      <c r="I4" s="43">
        <f t="shared" si="1"/>
        <v>3553</v>
      </c>
      <c r="J4" s="46">
        <f t="shared" si="2"/>
        <v>355.3</v>
      </c>
      <c r="K4" s="47">
        <v>8.024930798193E12</v>
      </c>
      <c r="L4" s="48">
        <v>362.0</v>
      </c>
      <c r="M4" s="38"/>
    </row>
    <row r="5">
      <c r="A5" s="49" t="s">
        <v>25</v>
      </c>
      <c r="B5" s="41">
        <v>0.0</v>
      </c>
      <c r="C5" s="45">
        <v>565.0</v>
      </c>
      <c r="D5" s="41">
        <v>0.0</v>
      </c>
      <c r="E5" s="41">
        <v>0.0</v>
      </c>
      <c r="F5" s="41">
        <v>0.0</v>
      </c>
      <c r="G5" s="41">
        <v>0.0</v>
      </c>
      <c r="H5" s="41">
        <v>0.0</v>
      </c>
      <c r="I5" s="43">
        <f t="shared" si="1"/>
        <v>565</v>
      </c>
      <c r="J5" s="44">
        <f t="shared" ref="J5:J6" si="3">I5*0.08</f>
        <v>45.2</v>
      </c>
      <c r="L5" s="38"/>
      <c r="M5" s="38"/>
    </row>
    <row r="6">
      <c r="A6" s="49" t="s">
        <v>26</v>
      </c>
      <c r="B6" s="41">
        <v>0.0</v>
      </c>
      <c r="C6" s="45">
        <v>0.0</v>
      </c>
      <c r="D6" s="41">
        <v>0.0</v>
      </c>
      <c r="E6" s="41">
        <v>0.0</v>
      </c>
      <c r="F6" s="41">
        <v>0.0</v>
      </c>
      <c r="G6" s="41">
        <v>0.0</v>
      </c>
      <c r="H6" s="41">
        <v>0.0</v>
      </c>
      <c r="I6" s="43">
        <f t="shared" si="1"/>
        <v>0</v>
      </c>
      <c r="J6" s="50">
        <f t="shared" si="3"/>
        <v>0</v>
      </c>
      <c r="L6" s="38"/>
      <c r="M6" s="38"/>
    </row>
    <row r="7">
      <c r="A7" s="40" t="s">
        <v>27</v>
      </c>
      <c r="B7" s="41">
        <v>221.0</v>
      </c>
      <c r="C7" s="45">
        <v>303.0</v>
      </c>
      <c r="D7" s="41">
        <v>236.0</v>
      </c>
      <c r="E7" s="41">
        <v>65.0</v>
      </c>
      <c r="F7" s="41">
        <v>0.0</v>
      </c>
      <c r="G7" s="41">
        <v>0.0</v>
      </c>
      <c r="H7" s="41">
        <v>475.0</v>
      </c>
      <c r="I7" s="43">
        <f t="shared" si="1"/>
        <v>1300</v>
      </c>
      <c r="J7" s="44">
        <f>I7*0.11</f>
        <v>143</v>
      </c>
      <c r="K7" s="51">
        <v>7.024626246071E12</v>
      </c>
      <c r="L7" s="38"/>
      <c r="M7" s="38"/>
    </row>
    <row r="8">
      <c r="A8" s="52" t="s">
        <v>28</v>
      </c>
      <c r="B8" s="41">
        <v>0.0</v>
      </c>
      <c r="C8" s="45">
        <v>0.0</v>
      </c>
      <c r="D8" s="41">
        <v>0.0</v>
      </c>
      <c r="E8" s="41">
        <v>0.0</v>
      </c>
      <c r="F8" s="41">
        <v>315.0</v>
      </c>
      <c r="G8" s="41">
        <v>180.0</v>
      </c>
      <c r="H8" s="41">
        <v>446.0</v>
      </c>
      <c r="I8" s="43">
        <f t="shared" si="1"/>
        <v>941</v>
      </c>
      <c r="J8" s="44">
        <f>I8*0.1</f>
        <v>94.1</v>
      </c>
      <c r="L8" s="38"/>
      <c r="M8" s="38"/>
    </row>
    <row r="9">
      <c r="A9" s="53" t="s">
        <v>29</v>
      </c>
      <c r="B9" s="54">
        <v>449.0</v>
      </c>
      <c r="C9" s="45">
        <v>408.0</v>
      </c>
      <c r="D9" s="54">
        <v>0.0</v>
      </c>
      <c r="E9" s="54">
        <v>314.0</v>
      </c>
      <c r="F9" s="41">
        <v>290.0</v>
      </c>
      <c r="G9" s="41">
        <v>560.0</v>
      </c>
      <c r="H9" s="54">
        <v>0.0</v>
      </c>
      <c r="I9" s="43">
        <f t="shared" si="1"/>
        <v>2021</v>
      </c>
      <c r="J9" s="46">
        <f t="shared" ref="J9:J10" si="4">I9*0.11</f>
        <v>222.31</v>
      </c>
      <c r="L9" s="48">
        <v>227.0</v>
      </c>
      <c r="M9" s="38"/>
    </row>
    <row r="10">
      <c r="A10" s="40" t="s">
        <v>30</v>
      </c>
      <c r="B10" s="41">
        <v>0.0</v>
      </c>
      <c r="C10" s="45">
        <v>0.0</v>
      </c>
      <c r="D10" s="41">
        <v>0.0</v>
      </c>
      <c r="E10" s="41">
        <v>0.0</v>
      </c>
      <c r="F10" s="41">
        <v>0.0</v>
      </c>
      <c r="G10" s="41">
        <v>0.0</v>
      </c>
      <c r="H10" s="41">
        <v>0.0</v>
      </c>
      <c r="I10" s="43">
        <f t="shared" si="1"/>
        <v>0</v>
      </c>
      <c r="J10" s="50">
        <f t="shared" si="4"/>
        <v>0</v>
      </c>
      <c r="K10" s="51">
        <v>7.02467005688E12</v>
      </c>
      <c r="L10" s="38"/>
      <c r="M10" s="38"/>
    </row>
    <row r="11" ht="1.5" customHeight="1">
      <c r="A11" s="40" t="s">
        <v>31</v>
      </c>
      <c r="B11" s="41">
        <v>520.0</v>
      </c>
      <c r="C11" s="45">
        <v>1168.0</v>
      </c>
      <c r="D11" s="41">
        <v>797.0</v>
      </c>
      <c r="E11" s="41">
        <v>830.0</v>
      </c>
      <c r="F11" s="41">
        <v>1361.0</v>
      </c>
      <c r="G11" s="41">
        <v>840.0</v>
      </c>
      <c r="H11" s="41">
        <v>1115.0</v>
      </c>
      <c r="I11" s="43">
        <f t="shared" si="1"/>
        <v>6631</v>
      </c>
      <c r="J11" s="44">
        <f>I11*0.09</f>
        <v>596.79</v>
      </c>
      <c r="K11" s="55"/>
      <c r="L11" s="38"/>
      <c r="M11" s="41"/>
    </row>
    <row r="12" ht="25.5" customHeight="1">
      <c r="A12" s="40" t="s">
        <v>32</v>
      </c>
      <c r="B12" s="41">
        <v>0.0</v>
      </c>
      <c r="C12" s="45">
        <v>0.0</v>
      </c>
      <c r="D12" s="41">
        <v>0.0</v>
      </c>
      <c r="E12" s="41">
        <v>0.0</v>
      </c>
      <c r="F12" s="41">
        <v>221.0</v>
      </c>
      <c r="G12" s="41">
        <v>0.0</v>
      </c>
      <c r="H12" s="41">
        <v>0.0</v>
      </c>
      <c r="I12" s="43">
        <f t="shared" si="1"/>
        <v>221</v>
      </c>
      <c r="J12" s="46">
        <f t="shared" ref="J12:J13" si="5">I12*0.11</f>
        <v>24.31</v>
      </c>
      <c r="K12" s="47">
        <v>2.024873426407E12</v>
      </c>
      <c r="L12" s="48">
        <v>25.0</v>
      </c>
      <c r="M12" s="38"/>
    </row>
    <row r="13">
      <c r="A13" s="52" t="s">
        <v>33</v>
      </c>
      <c r="B13" s="41">
        <v>0.0</v>
      </c>
      <c r="C13" s="45">
        <v>1021.0</v>
      </c>
      <c r="D13" s="41">
        <v>0.0</v>
      </c>
      <c r="E13" s="41">
        <v>0.0</v>
      </c>
      <c r="F13" s="41">
        <v>279.0</v>
      </c>
      <c r="G13" s="41">
        <v>339.0</v>
      </c>
      <c r="H13" s="41">
        <v>285.0</v>
      </c>
      <c r="I13" s="43">
        <f t="shared" si="1"/>
        <v>1924</v>
      </c>
      <c r="J13" s="44">
        <f t="shared" si="5"/>
        <v>211.64</v>
      </c>
      <c r="L13" s="38"/>
      <c r="M13" s="38"/>
    </row>
    <row r="14">
      <c r="A14" s="52" t="s">
        <v>34</v>
      </c>
      <c r="B14" s="41">
        <v>114.0</v>
      </c>
      <c r="C14" s="45">
        <v>77.0</v>
      </c>
      <c r="D14" s="41">
        <v>0.0</v>
      </c>
      <c r="E14" s="41">
        <v>0.0</v>
      </c>
      <c r="F14" s="41">
        <v>0.0</v>
      </c>
      <c r="G14" s="41">
        <v>0.0</v>
      </c>
      <c r="H14" s="41">
        <v>0.0</v>
      </c>
      <c r="I14" s="43">
        <f t="shared" si="1"/>
        <v>191</v>
      </c>
      <c r="J14" s="44">
        <f>I14*0.1</f>
        <v>19.1</v>
      </c>
      <c r="K14" s="55"/>
      <c r="L14" s="38"/>
      <c r="M14" s="38"/>
    </row>
    <row r="15">
      <c r="A15" s="40" t="s">
        <v>35</v>
      </c>
      <c r="B15" s="41">
        <v>0.0</v>
      </c>
      <c r="C15" s="42">
        <v>1018.0</v>
      </c>
      <c r="D15" s="41">
        <v>0.0</v>
      </c>
      <c r="E15" s="41">
        <v>85.0</v>
      </c>
      <c r="F15" s="41">
        <v>0.0</v>
      </c>
      <c r="G15" s="41">
        <v>0.0</v>
      </c>
      <c r="H15" s="41">
        <v>195.0</v>
      </c>
      <c r="I15" s="43">
        <f t="shared" si="1"/>
        <v>1298</v>
      </c>
      <c r="J15" s="44">
        <f>I15*0.11</f>
        <v>142.78</v>
      </c>
      <c r="K15" s="56">
        <v>9.02471621071E12</v>
      </c>
      <c r="L15" s="38"/>
      <c r="M15" s="38"/>
    </row>
    <row r="16">
      <c r="A16" s="53" t="s">
        <v>36</v>
      </c>
      <c r="B16" s="41">
        <v>715.0</v>
      </c>
      <c r="C16" s="42">
        <v>0.0</v>
      </c>
      <c r="D16" s="41">
        <v>587.0</v>
      </c>
      <c r="E16" s="41">
        <v>348.0</v>
      </c>
      <c r="F16" s="41">
        <v>0.0</v>
      </c>
      <c r="G16" s="41">
        <v>475.0</v>
      </c>
      <c r="H16" s="41">
        <v>415.0</v>
      </c>
      <c r="I16" s="43">
        <f t="shared" si="1"/>
        <v>2540</v>
      </c>
      <c r="J16" s="44">
        <f>I16*0.08</f>
        <v>203.2</v>
      </c>
      <c r="K16" s="51">
        <v>9.024572771955E12</v>
      </c>
      <c r="L16" s="38"/>
      <c r="M16" s="38"/>
    </row>
    <row r="17">
      <c r="A17" s="40" t="s">
        <v>37</v>
      </c>
      <c r="B17" s="41">
        <v>735.0</v>
      </c>
      <c r="C17" s="42">
        <v>150.0</v>
      </c>
      <c r="D17" s="41">
        <v>1208.0</v>
      </c>
      <c r="E17" s="41">
        <v>545.0</v>
      </c>
      <c r="F17" s="41">
        <v>500.0</v>
      </c>
      <c r="G17" s="41">
        <v>770.0</v>
      </c>
      <c r="H17" s="41">
        <v>630.0</v>
      </c>
      <c r="I17" s="43">
        <f t="shared" si="1"/>
        <v>4538</v>
      </c>
      <c r="J17" s="44">
        <f>I17*0.1</f>
        <v>453.8</v>
      </c>
      <c r="K17" s="51">
        <v>1.024572805427E12</v>
      </c>
      <c r="L17" s="38"/>
      <c r="M17" s="38"/>
    </row>
    <row r="18">
      <c r="A18" s="40" t="s">
        <v>38</v>
      </c>
      <c r="B18" s="41">
        <v>490.0</v>
      </c>
      <c r="C18" s="45">
        <v>70.0</v>
      </c>
      <c r="D18" s="41">
        <v>404.0</v>
      </c>
      <c r="E18" s="41">
        <v>191.0</v>
      </c>
      <c r="F18" s="41">
        <v>325.0</v>
      </c>
      <c r="G18" s="41">
        <v>464.0</v>
      </c>
      <c r="H18" s="41">
        <v>85.0</v>
      </c>
      <c r="I18" s="43">
        <f t="shared" si="1"/>
        <v>2029</v>
      </c>
      <c r="J18" s="46">
        <f>I18*0.11</f>
        <v>223.19</v>
      </c>
      <c r="K18" s="47">
        <v>9.024959123345E12</v>
      </c>
      <c r="L18" s="48">
        <v>228.0</v>
      </c>
      <c r="M18" s="38"/>
    </row>
    <row r="19">
      <c r="A19" s="49" t="s">
        <v>39</v>
      </c>
      <c r="B19" s="41">
        <v>0.0</v>
      </c>
      <c r="C19" s="42">
        <v>0.0</v>
      </c>
      <c r="D19" s="41">
        <v>1395.0</v>
      </c>
      <c r="E19" s="41">
        <v>0.0</v>
      </c>
      <c r="F19" s="41">
        <v>1928.0</v>
      </c>
      <c r="G19" s="41">
        <v>594.0</v>
      </c>
      <c r="H19" s="41">
        <v>610.0</v>
      </c>
      <c r="I19" s="43">
        <f t="shared" si="1"/>
        <v>4527</v>
      </c>
      <c r="J19" s="44">
        <f>I19*0.08</f>
        <v>362.16</v>
      </c>
      <c r="K19" s="51">
        <v>1.024616296054E12</v>
      </c>
      <c r="L19" s="38"/>
      <c r="M19" s="38"/>
    </row>
    <row r="20">
      <c r="A20" s="40" t="s">
        <v>40</v>
      </c>
      <c r="B20" s="41">
        <v>390.0</v>
      </c>
      <c r="C20" s="45">
        <v>0.0</v>
      </c>
      <c r="D20" s="41">
        <v>85.0</v>
      </c>
      <c r="E20" s="41">
        <v>274.0</v>
      </c>
      <c r="F20" s="41">
        <v>463.0</v>
      </c>
      <c r="G20" s="41">
        <v>348.0</v>
      </c>
      <c r="H20" s="41">
        <v>0.0</v>
      </c>
      <c r="I20" s="43">
        <f t="shared" si="1"/>
        <v>1560</v>
      </c>
      <c r="J20" s="46">
        <f t="shared" ref="J20:J21" si="6">I20*0.11</f>
        <v>171.6</v>
      </c>
      <c r="K20" s="47">
        <v>6.026248097937E12</v>
      </c>
      <c r="L20" s="48">
        <v>175.44</v>
      </c>
      <c r="M20" s="38"/>
    </row>
    <row r="21">
      <c r="A21" s="40" t="s">
        <v>41</v>
      </c>
      <c r="B21" s="41">
        <v>0.0</v>
      </c>
      <c r="C21" s="45">
        <v>0.0</v>
      </c>
      <c r="D21" s="41">
        <v>450.0</v>
      </c>
      <c r="E21" s="41">
        <v>0.0</v>
      </c>
      <c r="F21" s="41">
        <v>517.0</v>
      </c>
      <c r="G21" s="41">
        <v>370.0</v>
      </c>
      <c r="H21" s="41">
        <v>625.0</v>
      </c>
      <c r="I21" s="43">
        <f t="shared" si="1"/>
        <v>1962</v>
      </c>
      <c r="J21" s="44">
        <f t="shared" si="6"/>
        <v>215.82</v>
      </c>
      <c r="K21" s="51">
        <v>3.024643076794E12</v>
      </c>
      <c r="L21" s="38"/>
      <c r="M21" s="38"/>
    </row>
    <row r="22">
      <c r="A22" s="40" t="s">
        <v>42</v>
      </c>
      <c r="B22" s="41">
        <v>915.0</v>
      </c>
      <c r="C22" s="45">
        <v>740.0</v>
      </c>
      <c r="D22" s="41">
        <v>0.0</v>
      </c>
      <c r="E22" s="41">
        <v>395.0</v>
      </c>
      <c r="F22" s="41">
        <v>520.0</v>
      </c>
      <c r="G22" s="41">
        <v>795.0</v>
      </c>
      <c r="H22" s="41">
        <v>545.0</v>
      </c>
      <c r="I22" s="43">
        <f t="shared" si="1"/>
        <v>3910</v>
      </c>
      <c r="J22" s="57">
        <f>I22*0.1</f>
        <v>391</v>
      </c>
      <c r="K22" s="58" t="s">
        <v>43</v>
      </c>
      <c r="L22" s="48">
        <v>399.0</v>
      </c>
      <c r="M22" s="38"/>
    </row>
    <row r="23">
      <c r="A23" s="53" t="s">
        <v>44</v>
      </c>
      <c r="B23" s="41">
        <v>100.0</v>
      </c>
      <c r="C23" s="45">
        <v>650.0</v>
      </c>
      <c r="D23" s="41">
        <v>350.0</v>
      </c>
      <c r="E23" s="41">
        <v>155.0</v>
      </c>
      <c r="F23" s="41">
        <v>245.0</v>
      </c>
      <c r="G23" s="41">
        <v>458.0</v>
      </c>
      <c r="H23" s="41">
        <v>509.0</v>
      </c>
      <c r="I23" s="43">
        <f t="shared" si="1"/>
        <v>2467</v>
      </c>
      <c r="J23" s="46">
        <f t="shared" ref="J23:J26" si="7">I23*0.11</f>
        <v>271.37</v>
      </c>
      <c r="K23" s="47">
        <v>9.024710245176E12</v>
      </c>
      <c r="L23" s="48">
        <v>277.0</v>
      </c>
      <c r="M23" s="38"/>
    </row>
    <row r="24">
      <c r="A24" s="53" t="s">
        <v>45</v>
      </c>
      <c r="B24" s="41">
        <v>495.0</v>
      </c>
      <c r="C24" s="45">
        <v>0.0</v>
      </c>
      <c r="D24" s="41">
        <v>0.0</v>
      </c>
      <c r="E24" s="41">
        <v>425.0</v>
      </c>
      <c r="F24" s="41">
        <v>523.0</v>
      </c>
      <c r="G24" s="41">
        <v>0.0</v>
      </c>
      <c r="H24" s="41">
        <v>175.0</v>
      </c>
      <c r="I24" s="43">
        <f t="shared" si="1"/>
        <v>1618</v>
      </c>
      <c r="J24" s="46">
        <f t="shared" si="7"/>
        <v>177.98</v>
      </c>
      <c r="K24" s="47">
        <v>5.025474643325E12</v>
      </c>
      <c r="L24" s="48">
        <v>182.0</v>
      </c>
      <c r="M24" s="38"/>
    </row>
    <row r="25">
      <c r="A25" s="53" t="s">
        <v>46</v>
      </c>
      <c r="B25" s="41">
        <v>0.0</v>
      </c>
      <c r="C25" s="45">
        <v>0.0</v>
      </c>
      <c r="D25" s="41">
        <v>0.0</v>
      </c>
      <c r="E25" s="41">
        <v>0.0</v>
      </c>
      <c r="F25" s="41">
        <v>0.0</v>
      </c>
      <c r="G25" s="41">
        <v>0.0</v>
      </c>
      <c r="H25" s="41">
        <v>0.0</v>
      </c>
      <c r="I25" s="43">
        <f t="shared" si="1"/>
        <v>0</v>
      </c>
      <c r="J25" s="50">
        <f t="shared" si="7"/>
        <v>0</v>
      </c>
      <c r="K25" s="55"/>
      <c r="L25" s="38"/>
      <c r="M25" s="38"/>
    </row>
    <row r="26">
      <c r="A26" s="53" t="s">
        <v>47</v>
      </c>
      <c r="B26" s="41">
        <v>435.0</v>
      </c>
      <c r="C26" s="45">
        <v>200.0</v>
      </c>
      <c r="D26" s="41">
        <v>0.0</v>
      </c>
      <c r="E26" s="41">
        <v>1438.0</v>
      </c>
      <c r="F26" s="41">
        <v>278.0</v>
      </c>
      <c r="G26" s="41">
        <v>430.0</v>
      </c>
      <c r="H26" s="41">
        <v>0.0</v>
      </c>
      <c r="I26" s="43">
        <f t="shared" si="1"/>
        <v>2781</v>
      </c>
      <c r="J26" s="46">
        <f t="shared" si="7"/>
        <v>305.91</v>
      </c>
      <c r="K26" s="47">
        <v>7.024737751846E12</v>
      </c>
      <c r="L26" s="48">
        <v>312.0</v>
      </c>
      <c r="M26" s="38"/>
    </row>
    <row r="27">
      <c r="A27" s="53" t="s">
        <v>48</v>
      </c>
      <c r="B27" s="41">
        <v>749.0</v>
      </c>
      <c r="C27" s="45">
        <v>552.0</v>
      </c>
      <c r="D27" s="41">
        <v>364.0</v>
      </c>
      <c r="E27" s="41">
        <v>340.0</v>
      </c>
      <c r="F27" s="41">
        <v>495.0</v>
      </c>
      <c r="G27" s="41">
        <v>604.0</v>
      </c>
      <c r="H27" s="41">
        <v>480.0</v>
      </c>
      <c r="I27" s="43">
        <f t="shared" si="1"/>
        <v>3584</v>
      </c>
      <c r="J27" s="44">
        <f>I27*0.1</f>
        <v>358.4</v>
      </c>
      <c r="K27" s="51">
        <v>5.024584917364E12</v>
      </c>
      <c r="L27" s="38"/>
      <c r="M27" s="38"/>
    </row>
    <row r="28">
      <c r="A28" s="52" t="s">
        <v>49</v>
      </c>
      <c r="B28" s="41">
        <v>0.0</v>
      </c>
      <c r="C28" s="45">
        <v>0.0</v>
      </c>
      <c r="D28" s="41">
        <v>0.0</v>
      </c>
      <c r="E28" s="41">
        <v>0.0</v>
      </c>
      <c r="F28" s="41">
        <v>0.0</v>
      </c>
      <c r="G28" s="41">
        <v>0.0</v>
      </c>
      <c r="H28" s="41">
        <v>0.0</v>
      </c>
      <c r="I28" s="43">
        <f t="shared" si="1"/>
        <v>0</v>
      </c>
      <c r="J28" s="50">
        <f t="shared" ref="J28:J31" si="8">I28*0.11</f>
        <v>0</v>
      </c>
      <c r="K28" s="55"/>
      <c r="L28" s="38"/>
      <c r="M28" s="38"/>
    </row>
    <row r="29">
      <c r="A29" s="53" t="s">
        <v>50</v>
      </c>
      <c r="B29" s="41">
        <v>0.0</v>
      </c>
      <c r="C29" s="45">
        <v>0.0</v>
      </c>
      <c r="D29" s="41">
        <v>0.0</v>
      </c>
      <c r="E29" s="41">
        <v>0.0</v>
      </c>
      <c r="F29" s="41">
        <v>0.0</v>
      </c>
      <c r="G29" s="41">
        <v>0.0</v>
      </c>
      <c r="H29" s="41">
        <v>0.0</v>
      </c>
      <c r="I29" s="43">
        <f t="shared" si="1"/>
        <v>0</v>
      </c>
      <c r="J29" s="50">
        <f t="shared" si="8"/>
        <v>0</v>
      </c>
      <c r="K29" s="55"/>
      <c r="L29" s="38"/>
      <c r="M29" s="38"/>
    </row>
    <row r="30">
      <c r="A30" s="53" t="s">
        <v>51</v>
      </c>
      <c r="B30" s="41">
        <v>304.0</v>
      </c>
      <c r="C30" s="45">
        <v>0.0</v>
      </c>
      <c r="D30" s="41">
        <v>515.0</v>
      </c>
      <c r="E30" s="41">
        <v>232.0</v>
      </c>
      <c r="F30" s="41">
        <v>223.0</v>
      </c>
      <c r="G30" s="41">
        <v>0.0</v>
      </c>
      <c r="H30" s="41">
        <v>380.0</v>
      </c>
      <c r="I30" s="43">
        <f t="shared" si="1"/>
        <v>1654</v>
      </c>
      <c r="J30" s="46">
        <f t="shared" si="8"/>
        <v>181.94</v>
      </c>
      <c r="K30" s="47">
        <v>3.024753443968E12</v>
      </c>
      <c r="L30" s="48">
        <v>186.0</v>
      </c>
      <c r="M30" s="38"/>
    </row>
    <row r="31">
      <c r="A31" s="52" t="s">
        <v>52</v>
      </c>
      <c r="B31" s="41">
        <v>0.0</v>
      </c>
      <c r="C31" s="45">
        <v>0.0</v>
      </c>
      <c r="D31" s="41">
        <v>0.0</v>
      </c>
      <c r="E31" s="41">
        <v>395.0</v>
      </c>
      <c r="F31" s="41">
        <v>0.0</v>
      </c>
      <c r="G31" s="41">
        <v>554.0</v>
      </c>
      <c r="H31" s="41">
        <v>0.0</v>
      </c>
      <c r="I31" s="43">
        <f t="shared" si="1"/>
        <v>949</v>
      </c>
      <c r="J31" s="44">
        <f t="shared" si="8"/>
        <v>104.39</v>
      </c>
      <c r="K31" s="51">
        <v>9.024628361955E12</v>
      </c>
      <c r="L31" s="38"/>
      <c r="M31" s="38"/>
    </row>
    <row r="32">
      <c r="A32" s="53" t="s">
        <v>53</v>
      </c>
      <c r="B32" s="41">
        <v>480.0</v>
      </c>
      <c r="C32" s="42">
        <v>758.0</v>
      </c>
      <c r="D32" s="41">
        <v>0.0</v>
      </c>
      <c r="E32" s="41">
        <v>745.0</v>
      </c>
      <c r="F32" s="41">
        <v>455.0</v>
      </c>
      <c r="G32" s="41">
        <v>385.0</v>
      </c>
      <c r="H32" s="41">
        <v>625.0</v>
      </c>
      <c r="I32" s="43">
        <f t="shared" si="1"/>
        <v>3448</v>
      </c>
      <c r="J32" s="44">
        <f t="shared" ref="J32:J33" si="9">I32*0.1</f>
        <v>344.8</v>
      </c>
      <c r="K32" s="51">
        <v>6.024570321199E12</v>
      </c>
      <c r="L32" s="38"/>
      <c r="M32" s="41"/>
    </row>
    <row r="33">
      <c r="A33" s="53" t="s">
        <v>54</v>
      </c>
      <c r="B33" s="41">
        <v>425.0</v>
      </c>
      <c r="C33" s="45">
        <v>225.0</v>
      </c>
      <c r="D33" s="41">
        <v>745.0</v>
      </c>
      <c r="E33" s="41">
        <v>450.0</v>
      </c>
      <c r="F33" s="41">
        <v>599.0</v>
      </c>
      <c r="G33" s="41">
        <v>295.0</v>
      </c>
      <c r="H33" s="41">
        <v>370.0</v>
      </c>
      <c r="I33" s="43">
        <f t="shared" si="1"/>
        <v>3109</v>
      </c>
      <c r="J33" s="44">
        <f t="shared" si="9"/>
        <v>310.9</v>
      </c>
      <c r="K33" s="51">
        <v>8.024568236193E12</v>
      </c>
      <c r="L33" s="38"/>
      <c r="M33" s="38"/>
    </row>
    <row r="34">
      <c r="A34" s="53" t="s">
        <v>55</v>
      </c>
      <c r="B34" s="41">
        <v>223.0</v>
      </c>
      <c r="C34" s="45">
        <v>370.0</v>
      </c>
      <c r="D34" s="41">
        <v>0.0</v>
      </c>
      <c r="E34" s="41">
        <v>0.0</v>
      </c>
      <c r="F34" s="41">
        <v>270.0</v>
      </c>
      <c r="G34" s="41">
        <v>0.0</v>
      </c>
      <c r="H34" s="41">
        <v>270.0</v>
      </c>
      <c r="I34" s="43">
        <f t="shared" si="1"/>
        <v>1133</v>
      </c>
      <c r="J34" s="44">
        <f>I34*0.11</f>
        <v>124.63</v>
      </c>
      <c r="K34" s="51">
        <v>2.024602588264E12</v>
      </c>
      <c r="L34" s="38"/>
      <c r="M34" s="38"/>
    </row>
    <row r="35">
      <c r="A35" s="53" t="s">
        <v>56</v>
      </c>
      <c r="B35" s="41">
        <v>0.0</v>
      </c>
      <c r="C35" s="45">
        <v>0.0</v>
      </c>
      <c r="D35" s="41">
        <v>0.0</v>
      </c>
      <c r="E35" s="41">
        <v>0.0</v>
      </c>
      <c r="F35" s="41">
        <v>0.0</v>
      </c>
      <c r="G35" s="41">
        <v>0.0</v>
      </c>
      <c r="H35" s="41">
        <v>0.0</v>
      </c>
      <c r="I35" s="43">
        <f t="shared" si="1"/>
        <v>0</v>
      </c>
      <c r="J35" s="59">
        <f>I35*0.08</f>
        <v>0</v>
      </c>
      <c r="K35" s="55"/>
      <c r="L35" s="38"/>
      <c r="M35" s="38"/>
    </row>
    <row r="36">
      <c r="A36" s="52" t="s">
        <v>57</v>
      </c>
      <c r="B36" s="41">
        <v>591.0</v>
      </c>
      <c r="C36" s="45">
        <v>255.0</v>
      </c>
      <c r="D36" s="41">
        <v>904.0</v>
      </c>
      <c r="E36" s="41">
        <v>635.0</v>
      </c>
      <c r="F36" s="41">
        <v>0.0</v>
      </c>
      <c r="G36" s="41">
        <v>0.0</v>
      </c>
      <c r="H36" s="41">
        <v>558.0</v>
      </c>
      <c r="I36" s="43">
        <f t="shared" si="1"/>
        <v>2943</v>
      </c>
      <c r="J36" s="46">
        <f t="shared" ref="J36:J37" si="10">I36*0.11</f>
        <v>323.73</v>
      </c>
      <c r="K36" s="47">
        <v>7.02513817367E12</v>
      </c>
      <c r="L36" s="48">
        <v>330.48</v>
      </c>
      <c r="M36" s="38"/>
    </row>
    <row r="37">
      <c r="A37" s="53" t="s">
        <v>58</v>
      </c>
      <c r="B37" s="41">
        <v>140.0</v>
      </c>
      <c r="C37" s="45">
        <v>0.0</v>
      </c>
      <c r="D37" s="41" t="s">
        <v>59</v>
      </c>
      <c r="E37" s="41">
        <v>0.0</v>
      </c>
      <c r="F37" s="41">
        <v>0.0</v>
      </c>
      <c r="G37" s="41">
        <v>0.0</v>
      </c>
      <c r="H37" s="41">
        <v>0.0</v>
      </c>
      <c r="I37" s="43">
        <f t="shared" si="1"/>
        <v>140</v>
      </c>
      <c r="J37" s="57">
        <f t="shared" si="10"/>
        <v>15.4</v>
      </c>
      <c r="K37" s="60" t="s">
        <v>60</v>
      </c>
      <c r="L37" s="38"/>
      <c r="M37" s="38"/>
    </row>
    <row r="38">
      <c r="A38" s="61" t="s">
        <v>20</v>
      </c>
      <c r="B38" s="59">
        <f t="shared" ref="B38:H38" si="11">SUM(B3:B35)</f>
        <v>9000</v>
      </c>
      <c r="C38" s="59">
        <f t="shared" si="11"/>
        <v>9636</v>
      </c>
      <c r="D38" s="59">
        <f t="shared" si="11"/>
        <v>8001</v>
      </c>
      <c r="E38" s="59">
        <f t="shared" si="11"/>
        <v>7947</v>
      </c>
      <c r="F38" s="59">
        <f t="shared" si="11"/>
        <v>10327</v>
      </c>
      <c r="G38" s="59">
        <f t="shared" si="11"/>
        <v>9771</v>
      </c>
      <c r="H38" s="59">
        <f t="shared" si="11"/>
        <v>9240</v>
      </c>
      <c r="I38" s="59">
        <f t="shared" ref="I38:J38" si="12">SUM(I3:I37)</f>
        <v>67005</v>
      </c>
      <c r="J38" s="59">
        <f t="shared" si="12"/>
        <v>6741.55</v>
      </c>
      <c r="K38" s="38"/>
      <c r="L38" s="62">
        <f>SUM(L4:L35)</f>
        <v>2373.44</v>
      </c>
      <c r="M38" s="38"/>
    </row>
    <row r="39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29"/>
      <c r="L39" s="16"/>
      <c r="M39" s="29"/>
    </row>
    <row r="40">
      <c r="A40" s="30" t="s">
        <v>19</v>
      </c>
      <c r="B40" s="31">
        <v>45668.0</v>
      </c>
      <c r="C40" s="31">
        <v>45669.0</v>
      </c>
      <c r="D40" s="31">
        <v>45670.0</v>
      </c>
      <c r="E40" s="31">
        <v>45671.0</v>
      </c>
      <c r="F40" s="31">
        <v>45672.0</v>
      </c>
      <c r="G40" s="31">
        <v>45673.0</v>
      </c>
      <c r="H40" s="31">
        <v>45674.0</v>
      </c>
      <c r="I40" s="32" t="s">
        <v>20</v>
      </c>
      <c r="J40" s="33" t="s">
        <v>21</v>
      </c>
      <c r="K40" s="33" t="s">
        <v>61</v>
      </c>
      <c r="L40" s="34">
        <v>0.02</v>
      </c>
      <c r="M40" s="33" t="s">
        <v>22</v>
      </c>
    </row>
    <row r="41">
      <c r="A41" s="35"/>
      <c r="B41" s="36"/>
      <c r="C41" s="36"/>
      <c r="D41" s="36"/>
      <c r="E41" s="36"/>
      <c r="F41" s="36"/>
      <c r="G41" s="36"/>
      <c r="H41" s="37"/>
      <c r="I41" s="37"/>
      <c r="J41" s="37"/>
      <c r="K41" s="38"/>
      <c r="L41" s="38"/>
      <c r="M41" s="39"/>
    </row>
    <row r="42">
      <c r="A42" s="40" t="s">
        <v>23</v>
      </c>
      <c r="B42" s="41">
        <v>720.0</v>
      </c>
      <c r="C42" s="42">
        <v>1342.0</v>
      </c>
      <c r="D42" s="41">
        <v>345.0</v>
      </c>
      <c r="E42" s="41">
        <v>785.0</v>
      </c>
      <c r="F42" s="41">
        <v>650.0</v>
      </c>
      <c r="G42" s="41">
        <v>0.0</v>
      </c>
      <c r="H42" s="41">
        <v>651.0</v>
      </c>
      <c r="I42" s="43">
        <f t="shared" ref="I42:I77" si="13">SUM(B42:H42)</f>
        <v>4493</v>
      </c>
      <c r="J42" s="44">
        <f t="shared" ref="J42:J43" si="14">I42*0.1</f>
        <v>449.3</v>
      </c>
      <c r="K42" s="51">
        <v>4.024905814348E12</v>
      </c>
      <c r="L42" s="38"/>
      <c r="M42" s="41"/>
    </row>
    <row r="43">
      <c r="A43" s="40" t="s">
        <v>24</v>
      </c>
      <c r="B43" s="41">
        <v>745.0</v>
      </c>
      <c r="C43" s="45">
        <v>675.0</v>
      </c>
      <c r="D43" s="41">
        <v>0.0</v>
      </c>
      <c r="E43" s="41">
        <v>1010.0</v>
      </c>
      <c r="F43" s="41">
        <v>455.0</v>
      </c>
      <c r="G43" s="41">
        <v>885.0</v>
      </c>
      <c r="H43" s="41">
        <v>0.0</v>
      </c>
      <c r="I43" s="43">
        <f t="shared" si="13"/>
        <v>3770</v>
      </c>
      <c r="J43" s="46">
        <f t="shared" si="14"/>
        <v>377</v>
      </c>
      <c r="K43" s="47">
        <v>8.024930798193E12</v>
      </c>
      <c r="L43" s="38"/>
      <c r="M43" s="65" t="s">
        <v>62</v>
      </c>
    </row>
    <row r="44">
      <c r="A44" s="49" t="s">
        <v>25</v>
      </c>
      <c r="B44" s="41">
        <v>545.0</v>
      </c>
      <c r="C44" s="45">
        <v>423.0</v>
      </c>
      <c r="D44" s="41">
        <v>0.0</v>
      </c>
      <c r="E44" s="41">
        <v>0.0</v>
      </c>
      <c r="F44" s="41">
        <v>0.0</v>
      </c>
      <c r="G44" s="41">
        <v>0.0</v>
      </c>
      <c r="H44" s="41">
        <v>0.0</v>
      </c>
      <c r="I44" s="43">
        <f t="shared" si="13"/>
        <v>968</v>
      </c>
      <c r="J44" s="44">
        <f t="shared" ref="J44:J45" si="15">I44*0.08</f>
        <v>77.44</v>
      </c>
      <c r="K44" s="51">
        <v>2.4909180069E10</v>
      </c>
      <c r="L44" s="38"/>
      <c r="M44" s="38"/>
    </row>
    <row r="45">
      <c r="A45" s="49" t="s">
        <v>26</v>
      </c>
      <c r="B45" s="41">
        <v>697.0</v>
      </c>
      <c r="C45" s="45">
        <v>0.0</v>
      </c>
      <c r="D45" s="41">
        <v>0.0</v>
      </c>
      <c r="E45" s="41">
        <v>0.0</v>
      </c>
      <c r="F45" s="41">
        <v>0.0</v>
      </c>
      <c r="G45" s="41">
        <v>1275.0</v>
      </c>
      <c r="H45" s="41">
        <v>70.0</v>
      </c>
      <c r="I45" s="43">
        <f t="shared" si="13"/>
        <v>2042</v>
      </c>
      <c r="J45" s="57">
        <f t="shared" si="15"/>
        <v>163.36</v>
      </c>
      <c r="K45" s="47">
        <v>2.027576075201E12</v>
      </c>
      <c r="L45" s="48">
        <v>167.0</v>
      </c>
      <c r="M45" s="38"/>
    </row>
    <row r="46">
      <c r="A46" s="40" t="s">
        <v>27</v>
      </c>
      <c r="B46" s="41">
        <v>412.0</v>
      </c>
      <c r="C46" s="45">
        <v>306.0</v>
      </c>
      <c r="D46" s="41">
        <v>175.0</v>
      </c>
      <c r="E46" s="41">
        <v>335.0</v>
      </c>
      <c r="F46" s="41">
        <v>385.0</v>
      </c>
      <c r="G46" s="41">
        <v>0.0</v>
      </c>
      <c r="H46" s="41">
        <v>0.0</v>
      </c>
      <c r="I46" s="43">
        <f t="shared" si="13"/>
        <v>1613</v>
      </c>
      <c r="J46" s="46">
        <f t="shared" ref="J46:J49" si="16">I46*0.11</f>
        <v>177.43</v>
      </c>
      <c r="K46" s="47">
        <v>7.025055219716E12</v>
      </c>
      <c r="L46" s="48">
        <v>181.0</v>
      </c>
      <c r="M46" s="38"/>
    </row>
    <row r="47">
      <c r="A47" s="52" t="s">
        <v>28</v>
      </c>
      <c r="B47" s="41">
        <v>0.0</v>
      </c>
      <c r="C47" s="45">
        <v>0.0</v>
      </c>
      <c r="D47" s="41">
        <v>0.0</v>
      </c>
      <c r="E47" s="41">
        <v>325.0</v>
      </c>
      <c r="F47" s="41">
        <v>1320.0</v>
      </c>
      <c r="G47" s="41">
        <v>270.0</v>
      </c>
      <c r="H47" s="41">
        <v>660.0</v>
      </c>
      <c r="I47" s="43">
        <f t="shared" si="13"/>
        <v>2575</v>
      </c>
      <c r="J47" s="44">
        <f t="shared" si="16"/>
        <v>283.25</v>
      </c>
      <c r="K47" s="51">
        <v>7.024919651529E12</v>
      </c>
      <c r="L47" s="38"/>
      <c r="M47" s="38"/>
    </row>
    <row r="48">
      <c r="A48" s="53" t="s">
        <v>29</v>
      </c>
      <c r="B48" s="54">
        <v>0.0</v>
      </c>
      <c r="C48" s="45">
        <v>0.0</v>
      </c>
      <c r="D48" s="54">
        <v>0.0</v>
      </c>
      <c r="E48" s="54">
        <v>400.0</v>
      </c>
      <c r="F48" s="41">
        <v>0.0</v>
      </c>
      <c r="G48" s="41">
        <v>350.0</v>
      </c>
      <c r="H48" s="54">
        <v>0.0</v>
      </c>
      <c r="I48" s="43">
        <f t="shared" si="13"/>
        <v>750</v>
      </c>
      <c r="J48" s="46">
        <f t="shared" si="16"/>
        <v>82.5</v>
      </c>
      <c r="K48" s="47">
        <v>3.025054108145E12</v>
      </c>
      <c r="L48" s="48">
        <v>85.0</v>
      </c>
      <c r="M48" s="38"/>
    </row>
    <row r="49">
      <c r="A49" s="40" t="s">
        <v>30</v>
      </c>
      <c r="B49" s="41">
        <v>0.0</v>
      </c>
      <c r="C49" s="45">
        <v>0.0</v>
      </c>
      <c r="D49" s="41">
        <v>0.0</v>
      </c>
      <c r="E49" s="41">
        <v>0.0</v>
      </c>
      <c r="F49" s="41">
        <v>0.0</v>
      </c>
      <c r="G49" s="41">
        <v>0.0</v>
      </c>
      <c r="H49" s="41">
        <v>1525.0</v>
      </c>
      <c r="I49" s="43">
        <f t="shared" si="13"/>
        <v>1525</v>
      </c>
      <c r="J49" s="44">
        <f t="shared" si="16"/>
        <v>167.75</v>
      </c>
      <c r="K49" s="51">
        <v>1.024806447396E12</v>
      </c>
      <c r="L49" s="38"/>
      <c r="M49" s="38"/>
    </row>
    <row r="50">
      <c r="A50" s="40" t="s">
        <v>31</v>
      </c>
      <c r="B50" s="41">
        <v>913.0</v>
      </c>
      <c r="C50" s="45">
        <v>1440.0</v>
      </c>
      <c r="D50" s="41">
        <v>605.0</v>
      </c>
      <c r="E50" s="41">
        <v>1045.0</v>
      </c>
      <c r="F50" s="41">
        <v>1393.0</v>
      </c>
      <c r="G50" s="41">
        <v>1450.0</v>
      </c>
      <c r="H50" s="41">
        <v>1690.0</v>
      </c>
      <c r="I50" s="43">
        <f t="shared" si="13"/>
        <v>8536</v>
      </c>
      <c r="J50" s="44">
        <f>I50*0.09</f>
        <v>768.24</v>
      </c>
      <c r="K50" s="51">
        <v>3.024812265462E12</v>
      </c>
      <c r="L50" s="38"/>
      <c r="M50" s="41"/>
    </row>
    <row r="51">
      <c r="A51" s="40" t="s">
        <v>32</v>
      </c>
      <c r="B51" s="41">
        <v>0.0</v>
      </c>
      <c r="C51" s="45">
        <v>0.0</v>
      </c>
      <c r="D51" s="41">
        <v>0.0</v>
      </c>
      <c r="E51" s="41">
        <v>0.0</v>
      </c>
      <c r="F51" s="41">
        <v>0.0</v>
      </c>
      <c r="G51" s="41">
        <v>0.0</v>
      </c>
      <c r="H51" s="41">
        <v>0.0</v>
      </c>
      <c r="I51" s="43">
        <f t="shared" si="13"/>
        <v>0</v>
      </c>
      <c r="J51" s="50">
        <f t="shared" ref="J51:J54" si="17">I51*0.11</f>
        <v>0</v>
      </c>
      <c r="K51" s="55"/>
      <c r="L51" s="38"/>
      <c r="M51" s="38"/>
    </row>
    <row r="52">
      <c r="A52" s="52" t="s">
        <v>33</v>
      </c>
      <c r="B52" s="41">
        <v>374.0</v>
      </c>
      <c r="C52" s="45">
        <v>441.0</v>
      </c>
      <c r="D52" s="41">
        <v>65.0</v>
      </c>
      <c r="E52" s="41">
        <v>0.0</v>
      </c>
      <c r="F52" s="41">
        <v>0.0</v>
      </c>
      <c r="G52" s="41">
        <v>335.0</v>
      </c>
      <c r="H52" s="41">
        <v>0.0</v>
      </c>
      <c r="I52" s="43">
        <f t="shared" si="13"/>
        <v>1215</v>
      </c>
      <c r="J52" s="44">
        <f t="shared" si="17"/>
        <v>133.65</v>
      </c>
      <c r="K52" s="51">
        <v>6.02481545867E12</v>
      </c>
      <c r="L52" s="38"/>
      <c r="M52" s="38"/>
    </row>
    <row r="53">
      <c r="A53" s="52" t="s">
        <v>34</v>
      </c>
      <c r="B53" s="41">
        <v>0.0</v>
      </c>
      <c r="C53" s="45">
        <v>0.0</v>
      </c>
      <c r="D53" s="41">
        <v>405.0</v>
      </c>
      <c r="E53" s="41">
        <v>704.0</v>
      </c>
      <c r="F53" s="41">
        <v>379.0</v>
      </c>
      <c r="G53" s="41">
        <v>190.0</v>
      </c>
      <c r="H53" s="41">
        <v>354.0</v>
      </c>
      <c r="I53" s="43">
        <f t="shared" si="13"/>
        <v>2032</v>
      </c>
      <c r="J53" s="46">
        <f t="shared" si="17"/>
        <v>223.52</v>
      </c>
      <c r="K53" s="47">
        <v>9.025501563682E12</v>
      </c>
      <c r="L53" s="48">
        <v>228.48</v>
      </c>
      <c r="M53" s="38"/>
    </row>
    <row r="54">
      <c r="A54" s="40" t="s">
        <v>35</v>
      </c>
      <c r="B54" s="41">
        <v>0.0</v>
      </c>
      <c r="C54" s="42">
        <v>755.0</v>
      </c>
      <c r="D54" s="41">
        <v>377.0</v>
      </c>
      <c r="E54" s="41">
        <v>0.0</v>
      </c>
      <c r="F54" s="41">
        <v>700.0</v>
      </c>
      <c r="G54" s="41">
        <v>0.0</v>
      </c>
      <c r="H54" s="41">
        <v>0.0</v>
      </c>
      <c r="I54" s="43">
        <f t="shared" si="13"/>
        <v>1832</v>
      </c>
      <c r="J54" s="44">
        <f t="shared" si="17"/>
        <v>201.52</v>
      </c>
      <c r="K54" s="51">
        <v>4.024905661708E12</v>
      </c>
      <c r="L54" s="38"/>
      <c r="M54" s="38"/>
    </row>
    <row r="55">
      <c r="A55" s="53" t="s">
        <v>36</v>
      </c>
      <c r="B55" s="41">
        <v>900.0</v>
      </c>
      <c r="C55" s="42">
        <v>813.0</v>
      </c>
      <c r="D55" s="41">
        <v>443.0</v>
      </c>
      <c r="E55" s="41">
        <v>794.0</v>
      </c>
      <c r="F55" s="41">
        <v>0.0</v>
      </c>
      <c r="G55" s="41">
        <v>565.0</v>
      </c>
      <c r="H55" s="41">
        <v>1240.0</v>
      </c>
      <c r="I55" s="43">
        <f t="shared" si="13"/>
        <v>4755</v>
      </c>
      <c r="J55" s="44">
        <f>I55*0.08</f>
        <v>380.4</v>
      </c>
      <c r="K55" s="51">
        <v>9.024805847993E12</v>
      </c>
      <c r="L55" s="38"/>
      <c r="M55" s="38"/>
    </row>
    <row r="56">
      <c r="A56" s="40" t="s">
        <v>37</v>
      </c>
      <c r="B56" s="41">
        <v>715.0</v>
      </c>
      <c r="C56" s="42">
        <v>980.0</v>
      </c>
      <c r="D56" s="41">
        <v>1012.0</v>
      </c>
      <c r="E56" s="41">
        <v>763.0</v>
      </c>
      <c r="F56" s="41">
        <v>1278.0</v>
      </c>
      <c r="G56" s="41">
        <v>175.0</v>
      </c>
      <c r="H56" s="41">
        <v>845.0</v>
      </c>
      <c r="I56" s="43">
        <f t="shared" si="13"/>
        <v>5768</v>
      </c>
      <c r="J56" s="44">
        <f>I56*0.1</f>
        <v>576.8</v>
      </c>
      <c r="K56" s="51">
        <v>1.024909137385E12</v>
      </c>
      <c r="L56" s="38"/>
      <c r="M56" s="38"/>
    </row>
    <row r="57">
      <c r="A57" s="40" t="s">
        <v>38</v>
      </c>
      <c r="B57" s="41">
        <v>0.0</v>
      </c>
      <c r="C57" s="45">
        <v>0.0</v>
      </c>
      <c r="D57" s="41">
        <v>325.0</v>
      </c>
      <c r="E57" s="41">
        <v>522.0</v>
      </c>
      <c r="F57" s="41">
        <v>254.0</v>
      </c>
      <c r="G57" s="41">
        <v>255.0</v>
      </c>
      <c r="H57" s="41">
        <v>370.0</v>
      </c>
      <c r="I57" s="43">
        <f t="shared" si="13"/>
        <v>1726</v>
      </c>
      <c r="J57" s="46">
        <f>I57*0.11</f>
        <v>189.86</v>
      </c>
      <c r="K57" s="47">
        <v>5.02526526481E12</v>
      </c>
      <c r="L57" s="48">
        <v>194.0</v>
      </c>
      <c r="M57" s="38"/>
    </row>
    <row r="58">
      <c r="A58" s="49" t="s">
        <v>39</v>
      </c>
      <c r="B58" s="41">
        <v>1036.0</v>
      </c>
      <c r="C58" s="42">
        <v>913.0</v>
      </c>
      <c r="D58" s="41">
        <v>890.0</v>
      </c>
      <c r="E58" s="41">
        <v>700.0</v>
      </c>
      <c r="F58" s="41">
        <v>725.0</v>
      </c>
      <c r="G58" s="41">
        <v>1044.0</v>
      </c>
      <c r="H58" s="41">
        <v>1074.0</v>
      </c>
      <c r="I58" s="43">
        <f t="shared" si="13"/>
        <v>6382</v>
      </c>
      <c r="J58" s="44">
        <f>I58*0.08</f>
        <v>510.56</v>
      </c>
      <c r="K58" s="51">
        <v>1.024874740285E12</v>
      </c>
      <c r="L58" s="38"/>
      <c r="M58" s="38"/>
    </row>
    <row r="59">
      <c r="A59" s="40" t="s">
        <v>63</v>
      </c>
      <c r="B59" s="41">
        <v>700.0</v>
      </c>
      <c r="C59" s="42">
        <v>0.0</v>
      </c>
      <c r="D59" s="41">
        <v>0.0</v>
      </c>
      <c r="E59" s="41">
        <v>709.0</v>
      </c>
      <c r="F59" s="41">
        <v>0.0</v>
      </c>
      <c r="G59" s="41">
        <v>0.0</v>
      </c>
      <c r="H59" s="41">
        <v>592.0</v>
      </c>
      <c r="I59" s="43">
        <f t="shared" si="13"/>
        <v>2001</v>
      </c>
      <c r="J59" s="44">
        <f t="shared" ref="J59:J60" si="18">I59*0.1</f>
        <v>200.1</v>
      </c>
      <c r="K59" s="51">
        <v>5.024908521403E12</v>
      </c>
      <c r="L59" s="38"/>
      <c r="M59" s="48" t="s">
        <v>64</v>
      </c>
    </row>
    <row r="60">
      <c r="A60" s="40" t="s">
        <v>40</v>
      </c>
      <c r="B60" s="41">
        <v>0.0</v>
      </c>
      <c r="C60" s="45">
        <v>0.0</v>
      </c>
      <c r="D60" s="41">
        <v>0.0</v>
      </c>
      <c r="E60" s="41">
        <v>0.0</v>
      </c>
      <c r="F60" s="41">
        <v>0.0</v>
      </c>
      <c r="G60" s="41">
        <v>0.0</v>
      </c>
      <c r="H60" s="41">
        <v>0.0</v>
      </c>
      <c r="I60" s="43">
        <f t="shared" si="13"/>
        <v>0</v>
      </c>
      <c r="J60" s="50">
        <f t="shared" si="18"/>
        <v>0</v>
      </c>
      <c r="K60" s="55"/>
      <c r="L60" s="38"/>
      <c r="M60" s="38"/>
    </row>
    <row r="61">
      <c r="A61" s="40" t="s">
        <v>41</v>
      </c>
      <c r="B61" s="41">
        <v>480.0</v>
      </c>
      <c r="C61" s="45">
        <v>0.0</v>
      </c>
      <c r="D61" s="41">
        <v>0.0</v>
      </c>
      <c r="E61" s="41">
        <v>0.0</v>
      </c>
      <c r="F61" s="41">
        <v>755.0</v>
      </c>
      <c r="G61" s="41">
        <v>250.0</v>
      </c>
      <c r="H61" s="41">
        <v>660.0</v>
      </c>
      <c r="I61" s="43">
        <f t="shared" si="13"/>
        <v>2145</v>
      </c>
      <c r="J61" s="46">
        <f t="shared" ref="J61:J66" si="19">I61*0.11</f>
        <v>235.95</v>
      </c>
      <c r="K61" s="47">
        <v>3.025113021376E12</v>
      </c>
      <c r="L61" s="48">
        <v>241.0</v>
      </c>
      <c r="M61" s="38"/>
    </row>
    <row r="62">
      <c r="A62" s="40" t="s">
        <v>42</v>
      </c>
      <c r="B62" s="41">
        <v>360.0</v>
      </c>
      <c r="C62" s="45">
        <v>310.0</v>
      </c>
      <c r="D62" s="41">
        <v>295.0</v>
      </c>
      <c r="E62" s="41">
        <v>408.0</v>
      </c>
      <c r="F62" s="41">
        <v>0.0</v>
      </c>
      <c r="G62" s="41">
        <v>0.0</v>
      </c>
      <c r="H62" s="41">
        <v>0.0</v>
      </c>
      <c r="I62" s="43">
        <f t="shared" si="13"/>
        <v>1373</v>
      </c>
      <c r="J62" s="57">
        <f t="shared" si="19"/>
        <v>151.03</v>
      </c>
      <c r="K62" s="58" t="s">
        <v>43</v>
      </c>
      <c r="L62" s="48">
        <v>154.0</v>
      </c>
      <c r="M62" s="38"/>
    </row>
    <row r="63">
      <c r="A63" s="53" t="s">
        <v>44</v>
      </c>
      <c r="B63" s="41">
        <v>525.0</v>
      </c>
      <c r="C63" s="45">
        <v>166.0</v>
      </c>
      <c r="D63" s="41">
        <v>372.0</v>
      </c>
      <c r="E63" s="41">
        <v>330.0</v>
      </c>
      <c r="F63" s="41">
        <v>373.0</v>
      </c>
      <c r="G63" s="41">
        <v>758.0</v>
      </c>
      <c r="H63" s="41">
        <v>329.0</v>
      </c>
      <c r="I63" s="43">
        <f t="shared" si="13"/>
        <v>2853</v>
      </c>
      <c r="J63" s="44">
        <f t="shared" si="19"/>
        <v>313.83</v>
      </c>
      <c r="K63" s="51">
        <v>9.024908314631E12</v>
      </c>
      <c r="L63" s="38"/>
      <c r="M63" s="38"/>
    </row>
    <row r="64">
      <c r="A64" s="53" t="s">
        <v>45</v>
      </c>
      <c r="B64" s="41">
        <v>310.0</v>
      </c>
      <c r="C64" s="45">
        <v>0.0</v>
      </c>
      <c r="D64" s="41">
        <v>360.0</v>
      </c>
      <c r="E64" s="41">
        <v>75.0</v>
      </c>
      <c r="F64" s="41">
        <v>393.0</v>
      </c>
      <c r="G64" s="41">
        <v>585.0</v>
      </c>
      <c r="H64" s="41">
        <v>648.0</v>
      </c>
      <c r="I64" s="43">
        <f t="shared" si="13"/>
        <v>2371</v>
      </c>
      <c r="J64" s="46">
        <f t="shared" si="19"/>
        <v>260.81</v>
      </c>
      <c r="K64" s="47">
        <v>5.025474643325E12</v>
      </c>
      <c r="L64" s="48">
        <v>266.22</v>
      </c>
      <c r="M64" s="38"/>
    </row>
    <row r="65">
      <c r="A65" s="53" t="s">
        <v>46</v>
      </c>
      <c r="B65" s="41">
        <v>0.0</v>
      </c>
      <c r="C65" s="45">
        <v>0.0</v>
      </c>
      <c r="D65" s="41">
        <v>0.0</v>
      </c>
      <c r="E65" s="41">
        <v>0.0</v>
      </c>
      <c r="F65" s="41">
        <v>0.0</v>
      </c>
      <c r="G65" s="41">
        <v>0.0</v>
      </c>
      <c r="H65" s="41">
        <v>0.0</v>
      </c>
      <c r="I65" s="43">
        <f t="shared" si="13"/>
        <v>0</v>
      </c>
      <c r="J65" s="50">
        <f t="shared" si="19"/>
        <v>0</v>
      </c>
      <c r="K65" s="55"/>
      <c r="L65" s="38"/>
      <c r="M65" s="38"/>
    </row>
    <row r="66">
      <c r="A66" s="53" t="s">
        <v>47</v>
      </c>
      <c r="B66" s="41">
        <v>515.0</v>
      </c>
      <c r="C66" s="45">
        <v>320.0</v>
      </c>
      <c r="D66" s="41">
        <v>258.0</v>
      </c>
      <c r="E66" s="41">
        <v>0.0</v>
      </c>
      <c r="F66" s="41">
        <v>0.0</v>
      </c>
      <c r="G66" s="41">
        <v>770.0</v>
      </c>
      <c r="H66" s="41">
        <v>0.0</v>
      </c>
      <c r="I66" s="43">
        <f t="shared" si="13"/>
        <v>1863</v>
      </c>
      <c r="J66" s="46">
        <f t="shared" si="19"/>
        <v>204.93</v>
      </c>
      <c r="K66" s="47">
        <v>7.025588993991E12</v>
      </c>
      <c r="L66" s="48">
        <v>209.1</v>
      </c>
      <c r="M66" s="38"/>
    </row>
    <row r="67">
      <c r="A67" s="53" t="s">
        <v>48</v>
      </c>
      <c r="B67" s="41">
        <v>850.0</v>
      </c>
      <c r="C67" s="45">
        <v>834.0</v>
      </c>
      <c r="D67" s="41">
        <v>315.0</v>
      </c>
      <c r="E67" s="41">
        <v>762.0</v>
      </c>
      <c r="F67" s="41">
        <v>505.0</v>
      </c>
      <c r="G67" s="41">
        <v>0.0</v>
      </c>
      <c r="H67" s="41">
        <v>635.0</v>
      </c>
      <c r="I67" s="43">
        <f t="shared" si="13"/>
        <v>3901</v>
      </c>
      <c r="J67" s="44">
        <f>I67*0.1</f>
        <v>390.1</v>
      </c>
      <c r="K67" s="51">
        <v>5.024804664393E12</v>
      </c>
      <c r="L67" s="38"/>
      <c r="M67" s="38"/>
    </row>
    <row r="68">
      <c r="A68" s="52" t="s">
        <v>49</v>
      </c>
      <c r="B68" s="41">
        <v>0.0</v>
      </c>
      <c r="C68" s="45">
        <v>0.0</v>
      </c>
      <c r="D68" s="41">
        <v>0.0</v>
      </c>
      <c r="E68" s="41">
        <v>0.0</v>
      </c>
      <c r="F68" s="41">
        <v>0.0</v>
      </c>
      <c r="G68" s="41">
        <v>0.0</v>
      </c>
      <c r="H68" s="41">
        <v>0.0</v>
      </c>
      <c r="I68" s="43">
        <f t="shared" si="13"/>
        <v>0</v>
      </c>
      <c r="J68" s="50">
        <f t="shared" ref="J68:J71" si="20">I68*0.11</f>
        <v>0</v>
      </c>
      <c r="K68" s="55"/>
      <c r="L68" s="38"/>
      <c r="M68" s="38"/>
    </row>
    <row r="69">
      <c r="A69" s="53" t="s">
        <v>50</v>
      </c>
      <c r="B69" s="41">
        <v>0.0</v>
      </c>
      <c r="C69" s="45">
        <v>0.0</v>
      </c>
      <c r="D69" s="41">
        <v>0.0</v>
      </c>
      <c r="E69" s="41">
        <v>0.0</v>
      </c>
      <c r="F69" s="41">
        <v>0.0</v>
      </c>
      <c r="G69" s="41">
        <v>0.0</v>
      </c>
      <c r="H69" s="41">
        <v>0.0</v>
      </c>
      <c r="I69" s="43">
        <f t="shared" si="13"/>
        <v>0</v>
      </c>
      <c r="J69" s="50">
        <f t="shared" si="20"/>
        <v>0</v>
      </c>
      <c r="K69" s="55"/>
      <c r="L69" s="38"/>
      <c r="M69" s="38"/>
    </row>
    <row r="70">
      <c r="A70" s="53" t="s">
        <v>51</v>
      </c>
      <c r="B70" s="41">
        <v>0.0</v>
      </c>
      <c r="C70" s="45">
        <v>0.0</v>
      </c>
      <c r="D70" s="41">
        <v>0.0</v>
      </c>
      <c r="E70" s="41">
        <v>65.0</v>
      </c>
      <c r="F70" s="41">
        <v>0.0</v>
      </c>
      <c r="G70" s="41">
        <v>556.0</v>
      </c>
      <c r="H70" s="41">
        <v>0.0</v>
      </c>
      <c r="I70" s="43">
        <f t="shared" si="13"/>
        <v>621</v>
      </c>
      <c r="J70" s="44">
        <f t="shared" si="20"/>
        <v>68.31</v>
      </c>
      <c r="K70" s="51">
        <v>3.024906111E12</v>
      </c>
      <c r="L70" s="38"/>
      <c r="M70" s="38"/>
    </row>
    <row r="71">
      <c r="A71" s="52" t="s">
        <v>52</v>
      </c>
      <c r="B71" s="41">
        <v>0.0</v>
      </c>
      <c r="C71" s="45">
        <v>0.0</v>
      </c>
      <c r="D71" s="41">
        <v>0.0</v>
      </c>
      <c r="E71" s="41">
        <v>0.0</v>
      </c>
      <c r="F71" s="41">
        <v>0.0</v>
      </c>
      <c r="G71" s="41">
        <v>0.0</v>
      </c>
      <c r="H71" s="41">
        <v>0.0</v>
      </c>
      <c r="I71" s="43">
        <f t="shared" si="13"/>
        <v>0</v>
      </c>
      <c r="J71" s="50">
        <f t="shared" si="20"/>
        <v>0</v>
      </c>
      <c r="K71" s="55"/>
      <c r="L71" s="38"/>
      <c r="M71" s="38"/>
    </row>
    <row r="72">
      <c r="A72" s="53" t="s">
        <v>53</v>
      </c>
      <c r="B72" s="41">
        <v>0.0</v>
      </c>
      <c r="C72" s="42">
        <v>0.0</v>
      </c>
      <c r="D72" s="41">
        <v>715.0</v>
      </c>
      <c r="E72" s="41">
        <v>770.0</v>
      </c>
      <c r="F72" s="41">
        <v>755.0</v>
      </c>
      <c r="G72" s="41">
        <v>355.0</v>
      </c>
      <c r="H72" s="41">
        <v>799.0</v>
      </c>
      <c r="I72" s="43">
        <f t="shared" si="13"/>
        <v>3394</v>
      </c>
      <c r="J72" s="44">
        <f>I72*0.1</f>
        <v>339.4</v>
      </c>
      <c r="K72" s="51">
        <v>6.024803524629E12</v>
      </c>
      <c r="L72" s="38"/>
      <c r="M72" s="41"/>
    </row>
    <row r="73">
      <c r="A73" s="53" t="s">
        <v>54</v>
      </c>
      <c r="B73" s="41">
        <v>230.0</v>
      </c>
      <c r="C73" s="45" t="s">
        <v>59</v>
      </c>
      <c r="D73" s="41">
        <v>260.0</v>
      </c>
      <c r="E73" s="41">
        <v>293.0</v>
      </c>
      <c r="F73" s="41">
        <v>538.0</v>
      </c>
      <c r="G73" s="41">
        <v>215.0</v>
      </c>
      <c r="H73" s="41">
        <v>0.0</v>
      </c>
      <c r="I73" s="43">
        <f t="shared" si="13"/>
        <v>1536</v>
      </c>
      <c r="J73" s="44">
        <f t="shared" ref="J73:J74" si="21">I73*0.11</f>
        <v>168.96</v>
      </c>
      <c r="K73" s="51">
        <v>8.024822051132E12</v>
      </c>
      <c r="L73" s="38"/>
      <c r="M73" s="38"/>
    </row>
    <row r="74">
      <c r="A74" s="53" t="s">
        <v>55</v>
      </c>
      <c r="B74" s="41">
        <v>740.0</v>
      </c>
      <c r="C74" s="45">
        <v>0.0</v>
      </c>
      <c r="D74" s="41">
        <v>0.0</v>
      </c>
      <c r="E74" s="41">
        <v>0.0</v>
      </c>
      <c r="F74" s="41">
        <v>615.0</v>
      </c>
      <c r="G74" s="41">
        <v>0.0</v>
      </c>
      <c r="H74" s="41">
        <v>500.0</v>
      </c>
      <c r="I74" s="43">
        <f t="shared" si="13"/>
        <v>1855</v>
      </c>
      <c r="J74" s="44">
        <f t="shared" si="21"/>
        <v>204.05</v>
      </c>
      <c r="K74" s="51">
        <v>2.024905929457E12</v>
      </c>
      <c r="L74" s="38"/>
      <c r="M74" s="38"/>
    </row>
    <row r="75">
      <c r="A75" s="53" t="s">
        <v>56</v>
      </c>
      <c r="B75" s="41">
        <v>0.0</v>
      </c>
      <c r="C75" s="45">
        <v>0.0</v>
      </c>
      <c r="D75" s="41">
        <v>0.0</v>
      </c>
      <c r="E75" s="41">
        <v>0.0</v>
      </c>
      <c r="F75" s="41">
        <v>0.0</v>
      </c>
      <c r="G75" s="41">
        <v>0.0</v>
      </c>
      <c r="H75" s="41">
        <v>0.0</v>
      </c>
      <c r="I75" s="43">
        <f t="shared" si="13"/>
        <v>0</v>
      </c>
      <c r="J75" s="59">
        <f>I75*0.08</f>
        <v>0</v>
      </c>
      <c r="K75" s="55"/>
      <c r="L75" s="38"/>
      <c r="M75" s="38"/>
    </row>
    <row r="76">
      <c r="A76" s="52" t="s">
        <v>57</v>
      </c>
      <c r="B76" s="41">
        <v>685.0</v>
      </c>
      <c r="C76" s="45">
        <v>1131.0</v>
      </c>
      <c r="D76" s="41">
        <v>618.0</v>
      </c>
      <c r="E76" s="41">
        <v>809.0</v>
      </c>
      <c r="F76" s="41">
        <v>579.0</v>
      </c>
      <c r="G76" s="41">
        <v>0.0</v>
      </c>
      <c r="H76" s="41">
        <v>0.0</v>
      </c>
      <c r="I76" s="43">
        <f t="shared" si="13"/>
        <v>3822</v>
      </c>
      <c r="J76" s="46">
        <f>I76*0.1</f>
        <v>382.2</v>
      </c>
      <c r="K76" s="47">
        <v>7.02513817367E12</v>
      </c>
      <c r="L76" s="48">
        <v>390.0</v>
      </c>
      <c r="M76" s="38"/>
    </row>
    <row r="77">
      <c r="A77" s="53" t="s">
        <v>58</v>
      </c>
      <c r="B77" s="41">
        <v>0.0</v>
      </c>
      <c r="C77" s="45">
        <v>0.0</v>
      </c>
      <c r="D77" s="41">
        <v>0.0</v>
      </c>
      <c r="E77" s="41">
        <v>0.0</v>
      </c>
      <c r="F77" s="41">
        <v>0.0</v>
      </c>
      <c r="G77" s="41">
        <v>0.0</v>
      </c>
      <c r="H77" s="41">
        <v>0.0</v>
      </c>
      <c r="I77" s="43">
        <f t="shared" si="13"/>
        <v>0</v>
      </c>
      <c r="J77" s="59">
        <f>I77*0.11</f>
        <v>0</v>
      </c>
      <c r="K77" s="55"/>
      <c r="L77" s="38"/>
      <c r="M77" s="38"/>
    </row>
    <row r="78">
      <c r="A78" s="61" t="s">
        <v>20</v>
      </c>
      <c r="B78" s="59">
        <f t="shared" ref="B78:H78" si="22">SUM(B42:B75)</f>
        <v>11767</v>
      </c>
      <c r="C78" s="59">
        <f t="shared" si="22"/>
        <v>9718</v>
      </c>
      <c r="D78" s="59">
        <f t="shared" si="22"/>
        <v>7217</v>
      </c>
      <c r="E78" s="59">
        <f t="shared" si="22"/>
        <v>10795</v>
      </c>
      <c r="F78" s="59">
        <f t="shared" si="22"/>
        <v>11473</v>
      </c>
      <c r="G78" s="59">
        <f t="shared" si="22"/>
        <v>10283</v>
      </c>
      <c r="H78" s="59">
        <f t="shared" si="22"/>
        <v>12642</v>
      </c>
      <c r="I78" s="59">
        <f t="shared" ref="I78:J78" si="23">SUM(I42:I77)</f>
        <v>77717</v>
      </c>
      <c r="J78" s="59">
        <f t="shared" si="23"/>
        <v>7682.25</v>
      </c>
      <c r="K78" s="38"/>
      <c r="L78" s="62">
        <f>SUM(L43:L75)</f>
        <v>1725.8</v>
      </c>
      <c r="M78" s="38"/>
    </row>
    <row r="79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29"/>
      <c r="L79" s="16"/>
      <c r="M79" s="29"/>
    </row>
    <row r="80">
      <c r="A80" s="30" t="s">
        <v>19</v>
      </c>
      <c r="B80" s="31">
        <v>45675.0</v>
      </c>
      <c r="C80" s="31">
        <v>45676.0</v>
      </c>
      <c r="D80" s="31">
        <v>45677.0</v>
      </c>
      <c r="E80" s="31">
        <v>45678.0</v>
      </c>
      <c r="F80" s="31">
        <v>45679.0</v>
      </c>
      <c r="G80" s="31">
        <v>45680.0</v>
      </c>
      <c r="H80" s="31">
        <v>45681.0</v>
      </c>
      <c r="I80" s="32" t="s">
        <v>20</v>
      </c>
      <c r="J80" s="33" t="s">
        <v>21</v>
      </c>
      <c r="K80" s="33" t="s">
        <v>61</v>
      </c>
      <c r="L80" s="34">
        <v>0.02</v>
      </c>
      <c r="M80" s="33" t="s">
        <v>22</v>
      </c>
    </row>
    <row r="81">
      <c r="A81" s="35"/>
      <c r="B81" s="36"/>
      <c r="C81" s="36"/>
      <c r="D81" s="36"/>
      <c r="E81" s="36"/>
      <c r="F81" s="36"/>
      <c r="G81" s="36"/>
      <c r="H81" s="37"/>
      <c r="I81" s="37"/>
      <c r="J81" s="37"/>
      <c r="K81" s="38"/>
      <c r="L81" s="38"/>
      <c r="M81" s="39"/>
    </row>
    <row r="82">
      <c r="A82" s="40" t="s">
        <v>23</v>
      </c>
      <c r="B82" s="41">
        <v>770.0</v>
      </c>
      <c r="C82" s="42">
        <v>1165.0</v>
      </c>
      <c r="D82" s="41">
        <v>65.0</v>
      </c>
      <c r="E82" s="41">
        <v>435.0</v>
      </c>
      <c r="F82" s="41">
        <v>630.0</v>
      </c>
      <c r="G82" s="41">
        <v>0.0</v>
      </c>
      <c r="H82" s="41">
        <v>468.0</v>
      </c>
      <c r="I82" s="43">
        <f t="shared" ref="I82:I117" si="24">SUM(B82:H82)</f>
        <v>3533</v>
      </c>
      <c r="J82" s="44">
        <f t="shared" ref="J82:J83" si="25">I82*0.1</f>
        <v>353.3</v>
      </c>
      <c r="K82" s="51">
        <v>4.025140729648E12</v>
      </c>
      <c r="L82" s="38"/>
      <c r="M82" s="41"/>
    </row>
    <row r="83">
      <c r="A83" s="40" t="s">
        <v>24</v>
      </c>
      <c r="B83" s="41">
        <v>730.0</v>
      </c>
      <c r="C83" s="45">
        <v>640.0</v>
      </c>
      <c r="D83" s="41">
        <v>675.0</v>
      </c>
      <c r="E83" s="41">
        <v>755.0</v>
      </c>
      <c r="F83" s="41">
        <v>505.0</v>
      </c>
      <c r="G83" s="41">
        <v>310.0</v>
      </c>
      <c r="H83" s="41">
        <v>695.0</v>
      </c>
      <c r="I83" s="43">
        <f t="shared" si="24"/>
        <v>4310</v>
      </c>
      <c r="J83" s="57">
        <f t="shared" si="25"/>
        <v>431</v>
      </c>
      <c r="K83" s="58" t="s">
        <v>43</v>
      </c>
      <c r="L83" s="48">
        <v>440.0</v>
      </c>
      <c r="M83" s="38"/>
    </row>
    <row r="84">
      <c r="A84" s="49" t="s">
        <v>25</v>
      </c>
      <c r="B84" s="41">
        <v>0.0</v>
      </c>
      <c r="C84" s="45">
        <v>0.0</v>
      </c>
      <c r="D84" s="41">
        <v>0.0</v>
      </c>
      <c r="E84" s="41">
        <v>0.0</v>
      </c>
      <c r="F84" s="41">
        <v>0.0</v>
      </c>
      <c r="G84" s="41">
        <v>0.0</v>
      </c>
      <c r="H84" s="41">
        <v>0.0</v>
      </c>
      <c r="I84" s="43">
        <f t="shared" si="24"/>
        <v>0</v>
      </c>
      <c r="J84" s="50">
        <f t="shared" ref="J84:J85" si="26">I84*0.08</f>
        <v>0</v>
      </c>
      <c r="K84" s="55"/>
      <c r="L84" s="38"/>
      <c r="M84" s="38"/>
    </row>
    <row r="85">
      <c r="A85" s="49" t="s">
        <v>26</v>
      </c>
      <c r="B85" s="41">
        <v>605.0</v>
      </c>
      <c r="C85" s="45">
        <v>0.0</v>
      </c>
      <c r="D85" s="41">
        <v>0.0</v>
      </c>
      <c r="E85" s="41">
        <v>906.0</v>
      </c>
      <c r="F85" s="41">
        <v>0.0</v>
      </c>
      <c r="G85" s="41">
        <v>0.0</v>
      </c>
      <c r="H85" s="41">
        <v>435.0</v>
      </c>
      <c r="I85" s="43">
        <f t="shared" si="24"/>
        <v>1946</v>
      </c>
      <c r="J85" s="57">
        <f t="shared" si="26"/>
        <v>155.68</v>
      </c>
      <c r="K85" s="47">
        <v>2.027576075201E12</v>
      </c>
      <c r="L85" s="48">
        <v>159.12</v>
      </c>
      <c r="M85" s="38"/>
    </row>
    <row r="86">
      <c r="A86" s="40" t="s">
        <v>27</v>
      </c>
      <c r="B86" s="41">
        <v>0.0</v>
      </c>
      <c r="C86" s="45">
        <v>0.0</v>
      </c>
      <c r="D86" s="41">
        <v>0.0</v>
      </c>
      <c r="E86" s="41">
        <v>0.0</v>
      </c>
      <c r="F86" s="41">
        <v>0.0</v>
      </c>
      <c r="G86" s="41">
        <v>0.0</v>
      </c>
      <c r="H86" s="41">
        <v>0.0</v>
      </c>
      <c r="I86" s="43">
        <f t="shared" si="24"/>
        <v>0</v>
      </c>
      <c r="J86" s="50">
        <f t="shared" ref="J86:J89" si="27">I86*0.11</f>
        <v>0</v>
      </c>
      <c r="K86" s="55"/>
      <c r="L86" s="38"/>
      <c r="M86" s="38"/>
    </row>
    <row r="87">
      <c r="A87" s="52" t="s">
        <v>28</v>
      </c>
      <c r="B87" s="41">
        <v>570.0</v>
      </c>
      <c r="C87" s="45">
        <v>0.0</v>
      </c>
      <c r="D87" s="41">
        <v>615.0</v>
      </c>
      <c r="E87" s="41">
        <v>270.0</v>
      </c>
      <c r="F87" s="41">
        <v>290.0</v>
      </c>
      <c r="G87" s="41">
        <v>260.0</v>
      </c>
      <c r="H87" s="41">
        <v>655.0</v>
      </c>
      <c r="I87" s="43">
        <f t="shared" si="24"/>
        <v>2660</v>
      </c>
      <c r="J87" s="44">
        <f t="shared" si="27"/>
        <v>292.6</v>
      </c>
      <c r="K87" s="51">
        <v>7.025116555973E12</v>
      </c>
      <c r="L87" s="38"/>
      <c r="M87" s="38"/>
    </row>
    <row r="88">
      <c r="A88" s="53" t="s">
        <v>29</v>
      </c>
      <c r="B88" s="54">
        <v>0.0</v>
      </c>
      <c r="C88" s="45">
        <v>0.0</v>
      </c>
      <c r="D88" s="54">
        <v>0.0</v>
      </c>
      <c r="E88" s="54">
        <v>0.0</v>
      </c>
      <c r="F88" s="41">
        <v>520.0</v>
      </c>
      <c r="G88" s="41">
        <v>339.0</v>
      </c>
      <c r="H88" s="54">
        <v>343.0</v>
      </c>
      <c r="I88" s="43">
        <f t="shared" si="24"/>
        <v>1202</v>
      </c>
      <c r="J88" s="44">
        <f t="shared" si="27"/>
        <v>132.22</v>
      </c>
      <c r="K88" s="51">
        <v>3.025054108145E12</v>
      </c>
      <c r="L88" s="38"/>
      <c r="M88" s="38"/>
    </row>
    <row r="89">
      <c r="A89" s="40" t="s">
        <v>30</v>
      </c>
      <c r="B89" s="41">
        <v>0.0</v>
      </c>
      <c r="C89" s="45">
        <v>0.0</v>
      </c>
      <c r="D89" s="41">
        <v>0.0</v>
      </c>
      <c r="E89" s="41">
        <v>0.0</v>
      </c>
      <c r="F89" s="41">
        <v>0.0</v>
      </c>
      <c r="G89" s="41">
        <v>0.0</v>
      </c>
      <c r="H89" s="41">
        <v>0.0</v>
      </c>
      <c r="I89" s="43">
        <f t="shared" si="24"/>
        <v>0</v>
      </c>
      <c r="J89" s="50">
        <f t="shared" si="27"/>
        <v>0</v>
      </c>
      <c r="K89" s="55"/>
      <c r="L89" s="38"/>
      <c r="M89" s="38"/>
    </row>
    <row r="90">
      <c r="A90" s="40" t="s">
        <v>31</v>
      </c>
      <c r="B90" s="41">
        <v>2518.0</v>
      </c>
      <c r="C90" s="45">
        <v>1320.0</v>
      </c>
      <c r="D90" s="41">
        <v>925.0</v>
      </c>
      <c r="E90" s="41">
        <v>1658.0</v>
      </c>
      <c r="F90" s="41">
        <v>450.0</v>
      </c>
      <c r="G90" s="41">
        <v>1308.0</v>
      </c>
      <c r="H90" s="41">
        <v>1704.0</v>
      </c>
      <c r="I90" s="43">
        <f t="shared" si="24"/>
        <v>9883</v>
      </c>
      <c r="J90" s="44">
        <f>I90*0.08</f>
        <v>790.64</v>
      </c>
      <c r="K90" s="51">
        <v>3.025042606051E12</v>
      </c>
      <c r="L90" s="38"/>
      <c r="M90" s="41"/>
    </row>
    <row r="91">
      <c r="A91" s="40" t="s">
        <v>32</v>
      </c>
      <c r="B91" s="41">
        <v>549.0</v>
      </c>
      <c r="C91" s="45">
        <v>210.0</v>
      </c>
      <c r="D91" s="41">
        <v>0.0</v>
      </c>
      <c r="E91" s="41">
        <v>0.0</v>
      </c>
      <c r="F91" s="41">
        <v>319.0</v>
      </c>
      <c r="G91" s="41">
        <v>0.0</v>
      </c>
      <c r="H91" s="41">
        <v>255.0</v>
      </c>
      <c r="I91" s="43">
        <f t="shared" si="24"/>
        <v>1333</v>
      </c>
      <c r="J91" s="46">
        <f t="shared" ref="J91:J92" si="28">I91*0.11</f>
        <v>146.63</v>
      </c>
      <c r="K91" s="47">
        <v>2.025163583289E12</v>
      </c>
      <c r="L91" s="48">
        <v>150.0</v>
      </c>
      <c r="M91" s="38"/>
    </row>
    <row r="92">
      <c r="A92" s="52" t="s">
        <v>33</v>
      </c>
      <c r="B92" s="41">
        <v>0.0</v>
      </c>
      <c r="C92" s="45">
        <v>0.0</v>
      </c>
      <c r="D92" s="41">
        <v>350.0</v>
      </c>
      <c r="E92" s="41">
        <v>0.0</v>
      </c>
      <c r="F92" s="41">
        <v>0.0</v>
      </c>
      <c r="G92" s="41">
        <v>135.0</v>
      </c>
      <c r="H92" s="41">
        <v>165.0</v>
      </c>
      <c r="I92" s="43">
        <f t="shared" si="24"/>
        <v>650</v>
      </c>
      <c r="J92" s="44">
        <f t="shared" si="28"/>
        <v>71.5</v>
      </c>
      <c r="K92" s="51">
        <v>6.025032383044E12</v>
      </c>
      <c r="L92" s="38"/>
      <c r="M92" s="38"/>
    </row>
    <row r="93">
      <c r="A93" s="52" t="s">
        <v>34</v>
      </c>
      <c r="B93" s="41">
        <v>350.0</v>
      </c>
      <c r="C93" s="45">
        <v>454.0</v>
      </c>
      <c r="D93" s="41">
        <v>393.0</v>
      </c>
      <c r="E93" s="41">
        <v>484.0</v>
      </c>
      <c r="F93" s="41">
        <v>440.0</v>
      </c>
      <c r="G93" s="41">
        <v>330.0</v>
      </c>
      <c r="H93" s="41">
        <v>0.0</v>
      </c>
      <c r="I93" s="43">
        <f t="shared" si="24"/>
        <v>2451</v>
      </c>
      <c r="J93" s="46">
        <f>I93*0.1</f>
        <v>245.1</v>
      </c>
      <c r="K93" s="47">
        <v>9.025501563682E12</v>
      </c>
      <c r="L93" s="48">
        <v>250.0</v>
      </c>
      <c r="M93" s="38"/>
    </row>
    <row r="94">
      <c r="A94" s="40" t="s">
        <v>35</v>
      </c>
      <c r="B94" s="41">
        <v>0.0</v>
      </c>
      <c r="C94" s="42">
        <v>810.0</v>
      </c>
      <c r="D94" s="41">
        <v>305.0</v>
      </c>
      <c r="E94" s="41">
        <v>520.0</v>
      </c>
      <c r="F94" s="41">
        <v>170.0</v>
      </c>
      <c r="G94" s="41">
        <v>0.0</v>
      </c>
      <c r="H94" s="41">
        <v>0.0</v>
      </c>
      <c r="I94" s="43">
        <f t="shared" si="24"/>
        <v>1805</v>
      </c>
      <c r="J94" s="44">
        <f>I94*0.11</f>
        <v>198.55</v>
      </c>
      <c r="K94" s="51">
        <v>4.025066358624E12</v>
      </c>
      <c r="L94" s="38"/>
      <c r="M94" s="38"/>
    </row>
    <row r="95">
      <c r="A95" s="53" t="s">
        <v>36</v>
      </c>
      <c r="B95" s="41">
        <v>581.0</v>
      </c>
      <c r="C95" s="42">
        <v>205.0</v>
      </c>
      <c r="D95" s="41">
        <v>370.0</v>
      </c>
      <c r="E95" s="41">
        <v>993.0</v>
      </c>
      <c r="F95" s="41">
        <v>885.0</v>
      </c>
      <c r="G95" s="41">
        <v>940.0</v>
      </c>
      <c r="H95" s="41">
        <v>790.0</v>
      </c>
      <c r="I95" s="43">
        <f t="shared" si="24"/>
        <v>4764</v>
      </c>
      <c r="J95" s="44">
        <f>I95*0.08</f>
        <v>381.12</v>
      </c>
      <c r="K95" s="51">
        <v>9.02503230974E12</v>
      </c>
      <c r="L95" s="38"/>
      <c r="M95" s="38"/>
    </row>
    <row r="96">
      <c r="A96" s="40" t="s">
        <v>37</v>
      </c>
      <c r="B96" s="41">
        <v>800.0</v>
      </c>
      <c r="C96" s="42">
        <v>1055.0</v>
      </c>
      <c r="D96" s="41">
        <v>723.0</v>
      </c>
      <c r="E96" s="41">
        <v>770.0</v>
      </c>
      <c r="F96" s="41">
        <v>620.0</v>
      </c>
      <c r="G96" s="41">
        <v>895.0</v>
      </c>
      <c r="H96" s="41">
        <v>900.0</v>
      </c>
      <c r="I96" s="43">
        <f t="shared" si="24"/>
        <v>5763</v>
      </c>
      <c r="J96" s="44">
        <f>I96*0.1</f>
        <v>576.3</v>
      </c>
      <c r="K96" s="51">
        <v>1.025107717976E12</v>
      </c>
      <c r="L96" s="38"/>
      <c r="M96" s="38"/>
    </row>
    <row r="97">
      <c r="A97" s="40" t="s">
        <v>38</v>
      </c>
      <c r="B97" s="41">
        <v>0.0</v>
      </c>
      <c r="C97" s="45">
        <v>0.0</v>
      </c>
      <c r="D97" s="41">
        <v>0.0</v>
      </c>
      <c r="E97" s="41">
        <v>564.0</v>
      </c>
      <c r="F97" s="41">
        <v>750.0</v>
      </c>
      <c r="G97" s="41">
        <v>683.0</v>
      </c>
      <c r="H97" s="41">
        <v>465.0</v>
      </c>
      <c r="I97" s="43">
        <f t="shared" si="24"/>
        <v>2462</v>
      </c>
      <c r="J97" s="46">
        <f>I97*0.11</f>
        <v>270.82</v>
      </c>
      <c r="K97" s="47">
        <v>5.025416223045E12</v>
      </c>
      <c r="L97" s="48">
        <v>276.42</v>
      </c>
      <c r="M97" s="38"/>
    </row>
    <row r="98">
      <c r="A98" s="49" t="s">
        <v>39</v>
      </c>
      <c r="B98" s="41">
        <v>1350.0</v>
      </c>
      <c r="C98" s="42">
        <v>1220.0</v>
      </c>
      <c r="D98" s="41">
        <v>1626.0</v>
      </c>
      <c r="E98" s="41">
        <v>913.0</v>
      </c>
      <c r="F98" s="41">
        <v>800.0</v>
      </c>
      <c r="G98" s="41">
        <v>1115.0</v>
      </c>
      <c r="H98" s="41">
        <v>640.0</v>
      </c>
      <c r="I98" s="43">
        <f t="shared" si="24"/>
        <v>7664</v>
      </c>
      <c r="J98" s="44">
        <f>I98*0.08</f>
        <v>613.12</v>
      </c>
      <c r="K98" s="51">
        <v>1.025074212483E12</v>
      </c>
      <c r="L98" s="38"/>
      <c r="M98" s="38"/>
    </row>
    <row r="99">
      <c r="A99" s="40" t="s">
        <v>63</v>
      </c>
      <c r="B99" s="41">
        <v>710.0</v>
      </c>
      <c r="C99" s="42">
        <v>721.0</v>
      </c>
      <c r="D99" s="41">
        <v>385.0</v>
      </c>
      <c r="E99" s="41">
        <v>455.0</v>
      </c>
      <c r="F99" s="41">
        <v>250.0</v>
      </c>
      <c r="G99" s="41">
        <v>460.0</v>
      </c>
      <c r="H99" s="41">
        <v>284.0</v>
      </c>
      <c r="I99" s="43">
        <f t="shared" si="24"/>
        <v>3265</v>
      </c>
      <c r="J99" s="46">
        <f t="shared" ref="J99:J100" si="29">I99*0.1</f>
        <v>326.5</v>
      </c>
      <c r="K99" s="47">
        <v>5.025384776943E12</v>
      </c>
      <c r="L99" s="48">
        <v>334.0</v>
      </c>
      <c r="M99" s="38"/>
    </row>
    <row r="100">
      <c r="A100" s="40" t="s">
        <v>40</v>
      </c>
      <c r="B100" s="41">
        <v>0.0</v>
      </c>
      <c r="C100" s="45">
        <v>70.0</v>
      </c>
      <c r="D100" s="41">
        <v>0.0</v>
      </c>
      <c r="E100" s="41">
        <v>0.0</v>
      </c>
      <c r="F100" s="41">
        <v>0.0</v>
      </c>
      <c r="G100" s="41">
        <v>0.0</v>
      </c>
      <c r="H100" s="41">
        <v>0.0</v>
      </c>
      <c r="I100" s="43">
        <f t="shared" si="24"/>
        <v>70</v>
      </c>
      <c r="J100" s="46">
        <f t="shared" si="29"/>
        <v>7</v>
      </c>
      <c r="K100" s="47">
        <v>6.026248155622E12</v>
      </c>
      <c r="L100" s="48">
        <v>8.0</v>
      </c>
      <c r="M100" s="38"/>
    </row>
    <row r="101">
      <c r="A101" s="40" t="s">
        <v>41</v>
      </c>
      <c r="B101" s="41">
        <v>0.0</v>
      </c>
      <c r="C101" s="45">
        <v>0.0</v>
      </c>
      <c r="D101" s="41">
        <v>0.0</v>
      </c>
      <c r="E101" s="41">
        <v>0.0</v>
      </c>
      <c r="F101" s="41">
        <v>0.0</v>
      </c>
      <c r="G101" s="41">
        <v>485.0</v>
      </c>
      <c r="H101" s="41">
        <v>867.0</v>
      </c>
      <c r="I101" s="43">
        <f t="shared" si="24"/>
        <v>1352</v>
      </c>
      <c r="J101" s="44">
        <f>I101*0.11</f>
        <v>148.72</v>
      </c>
      <c r="K101" s="51">
        <v>3.025113021376E12</v>
      </c>
      <c r="L101" s="38"/>
      <c r="M101" s="38"/>
    </row>
    <row r="102">
      <c r="A102" s="40" t="s">
        <v>42</v>
      </c>
      <c r="B102" s="41">
        <v>0.0</v>
      </c>
      <c r="C102" s="45">
        <v>0.0</v>
      </c>
      <c r="D102" s="41">
        <v>658.0</v>
      </c>
      <c r="E102" s="41">
        <v>230.0</v>
      </c>
      <c r="F102" s="41">
        <v>0.0</v>
      </c>
      <c r="G102" s="41">
        <v>0.0</v>
      </c>
      <c r="H102" s="41">
        <v>440.0</v>
      </c>
      <c r="I102" s="43">
        <f t="shared" si="24"/>
        <v>1328</v>
      </c>
      <c r="J102" s="57">
        <f>I102*0.1</f>
        <v>132.8</v>
      </c>
      <c r="K102" s="58" t="s">
        <v>43</v>
      </c>
      <c r="L102" s="48">
        <v>136.0</v>
      </c>
      <c r="M102" s="38"/>
    </row>
    <row r="103">
      <c r="A103" s="53" t="s">
        <v>44</v>
      </c>
      <c r="B103" s="41">
        <v>520.0</v>
      </c>
      <c r="C103" s="45">
        <v>258.0</v>
      </c>
      <c r="D103" s="41">
        <v>690.0</v>
      </c>
      <c r="E103" s="41">
        <v>361.0</v>
      </c>
      <c r="F103" s="41">
        <v>435.0</v>
      </c>
      <c r="G103" s="41">
        <v>390.0</v>
      </c>
      <c r="H103" s="41">
        <v>330.0</v>
      </c>
      <c r="I103" s="43">
        <f t="shared" si="24"/>
        <v>2984</v>
      </c>
      <c r="J103" s="46">
        <f t="shared" ref="J103:J106" si="30">I103*0.11</f>
        <v>328.24</v>
      </c>
      <c r="K103" s="47">
        <v>9.025175317158E12</v>
      </c>
      <c r="L103" s="48">
        <v>335.0</v>
      </c>
      <c r="M103" s="38"/>
    </row>
    <row r="104">
      <c r="A104" s="53" t="s">
        <v>45</v>
      </c>
      <c r="B104" s="41">
        <v>245.0</v>
      </c>
      <c r="C104" s="45">
        <v>0.0</v>
      </c>
      <c r="D104" s="41">
        <v>0.0</v>
      </c>
      <c r="E104" s="41">
        <v>0.0</v>
      </c>
      <c r="F104" s="41">
        <v>0.0</v>
      </c>
      <c r="G104" s="41">
        <v>0.0</v>
      </c>
      <c r="H104" s="41">
        <v>0.0</v>
      </c>
      <c r="I104" s="43">
        <f t="shared" si="24"/>
        <v>245</v>
      </c>
      <c r="J104" s="46">
        <f t="shared" si="30"/>
        <v>26.95</v>
      </c>
      <c r="K104" s="66">
        <v>5.025474643325E12</v>
      </c>
      <c r="L104" s="48">
        <v>28.0</v>
      </c>
      <c r="M104" s="38"/>
    </row>
    <row r="105">
      <c r="A105" s="67" t="s">
        <v>65</v>
      </c>
      <c r="B105" s="41">
        <v>0.0</v>
      </c>
      <c r="C105" s="45">
        <v>0.0</v>
      </c>
      <c r="D105" s="41">
        <v>0.0</v>
      </c>
      <c r="E105" s="41">
        <v>0.0</v>
      </c>
      <c r="F105" s="41">
        <v>220.0</v>
      </c>
      <c r="G105" s="41">
        <v>0.0</v>
      </c>
      <c r="H105" s="41">
        <v>0.0</v>
      </c>
      <c r="I105" s="43">
        <f t="shared" si="24"/>
        <v>220</v>
      </c>
      <c r="J105" s="46">
        <f t="shared" si="30"/>
        <v>24.2</v>
      </c>
      <c r="K105" s="66">
        <v>2.526240468E10</v>
      </c>
      <c r="L105" s="48">
        <v>25.0</v>
      </c>
      <c r="M105" s="38"/>
    </row>
    <row r="106">
      <c r="A106" s="53" t="s">
        <v>47</v>
      </c>
      <c r="B106" s="41">
        <v>310.0</v>
      </c>
      <c r="C106" s="45">
        <v>510.0</v>
      </c>
      <c r="D106" s="41">
        <v>0.0</v>
      </c>
      <c r="E106" s="41">
        <v>0.0</v>
      </c>
      <c r="F106" s="41">
        <v>0.0</v>
      </c>
      <c r="G106" s="41">
        <v>0.0</v>
      </c>
      <c r="H106" s="41">
        <v>180.0</v>
      </c>
      <c r="I106" s="43">
        <f t="shared" si="24"/>
        <v>1000</v>
      </c>
      <c r="J106" s="46">
        <f t="shared" si="30"/>
        <v>110</v>
      </c>
      <c r="K106" s="47">
        <v>7.025439745314E12</v>
      </c>
      <c r="L106" s="48">
        <v>112.2</v>
      </c>
      <c r="M106" s="38"/>
    </row>
    <row r="107">
      <c r="A107" s="53" t="s">
        <v>48</v>
      </c>
      <c r="B107" s="41">
        <v>730.0</v>
      </c>
      <c r="C107" s="45">
        <v>1028.0</v>
      </c>
      <c r="D107" s="41">
        <v>513.0</v>
      </c>
      <c r="E107" s="41">
        <v>651.0</v>
      </c>
      <c r="F107" s="41">
        <v>765.0</v>
      </c>
      <c r="G107" s="41">
        <v>550.0</v>
      </c>
      <c r="H107" s="41">
        <v>870.0</v>
      </c>
      <c r="I107" s="43">
        <f t="shared" si="24"/>
        <v>5107</v>
      </c>
      <c r="J107" s="44">
        <f>I107*0.1</f>
        <v>510.7</v>
      </c>
      <c r="K107" s="51">
        <v>5.025040437502E12</v>
      </c>
      <c r="L107" s="38"/>
      <c r="M107" s="38"/>
    </row>
    <row r="108">
      <c r="A108" s="52" t="s">
        <v>49</v>
      </c>
      <c r="B108" s="41">
        <v>0.0</v>
      </c>
      <c r="C108" s="45">
        <v>0.0</v>
      </c>
      <c r="D108" s="41">
        <v>0.0</v>
      </c>
      <c r="E108" s="41">
        <v>0.0</v>
      </c>
      <c r="F108" s="41">
        <v>0.0</v>
      </c>
      <c r="G108" s="41">
        <v>0.0</v>
      </c>
      <c r="H108" s="41">
        <v>0.0</v>
      </c>
      <c r="I108" s="43">
        <f t="shared" si="24"/>
        <v>0</v>
      </c>
      <c r="J108" s="50">
        <f t="shared" ref="J108:J109" si="31">I108*0.11</f>
        <v>0</v>
      </c>
      <c r="K108" s="55"/>
      <c r="L108" s="38"/>
      <c r="M108" s="38"/>
    </row>
    <row r="109">
      <c r="A109" s="53" t="s">
        <v>50</v>
      </c>
      <c r="B109" s="41">
        <v>0.0</v>
      </c>
      <c r="C109" s="45">
        <v>0.0</v>
      </c>
      <c r="D109" s="41">
        <v>0.0</v>
      </c>
      <c r="E109" s="41">
        <v>0.0</v>
      </c>
      <c r="F109" s="41">
        <v>0.0</v>
      </c>
      <c r="G109" s="41">
        <v>0.0</v>
      </c>
      <c r="H109" s="41">
        <v>0.0</v>
      </c>
      <c r="I109" s="43">
        <f t="shared" si="24"/>
        <v>0</v>
      </c>
      <c r="J109" s="50">
        <f t="shared" si="31"/>
        <v>0</v>
      </c>
      <c r="K109" s="55"/>
      <c r="L109" s="38"/>
      <c r="M109" s="38"/>
    </row>
    <row r="110">
      <c r="A110" s="53" t="s">
        <v>51</v>
      </c>
      <c r="B110" s="41">
        <v>0.0</v>
      </c>
      <c r="C110" s="45">
        <v>0.0</v>
      </c>
      <c r="D110" s="41">
        <v>0.0</v>
      </c>
      <c r="E110" s="41">
        <v>657.0</v>
      </c>
      <c r="F110" s="41">
        <v>160.0</v>
      </c>
      <c r="G110" s="41">
        <v>480.0</v>
      </c>
      <c r="H110" s="41">
        <v>364.0</v>
      </c>
      <c r="I110" s="43">
        <f t="shared" si="24"/>
        <v>1661</v>
      </c>
      <c r="J110" s="46">
        <f>I110*0.1</f>
        <v>166.1</v>
      </c>
      <c r="K110" s="47">
        <v>3.025216751091E12</v>
      </c>
      <c r="L110" s="48">
        <v>170.0</v>
      </c>
      <c r="M110" s="48" t="s">
        <v>66</v>
      </c>
    </row>
    <row r="111">
      <c r="A111" s="52" t="s">
        <v>52</v>
      </c>
      <c r="B111" s="41">
        <v>0.0</v>
      </c>
      <c r="C111" s="45">
        <v>0.0</v>
      </c>
      <c r="D111" s="41">
        <v>0.0</v>
      </c>
      <c r="E111" s="41">
        <v>0.0</v>
      </c>
      <c r="F111" s="41">
        <v>0.0</v>
      </c>
      <c r="G111" s="41">
        <v>405.0</v>
      </c>
      <c r="H111" s="41">
        <v>0.0</v>
      </c>
      <c r="I111" s="43">
        <f t="shared" si="24"/>
        <v>405</v>
      </c>
      <c r="J111" s="44">
        <f>I111*0.11</f>
        <v>44.55</v>
      </c>
      <c r="K111" s="51">
        <v>9.02504562975E12</v>
      </c>
      <c r="L111" s="38"/>
      <c r="M111" s="38"/>
    </row>
    <row r="112">
      <c r="A112" s="53" t="s">
        <v>53</v>
      </c>
      <c r="B112" s="41">
        <v>0.0</v>
      </c>
      <c r="C112" s="42">
        <v>1215.0</v>
      </c>
      <c r="D112" s="41">
        <v>480.0</v>
      </c>
      <c r="E112" s="41">
        <v>570.0</v>
      </c>
      <c r="F112" s="41">
        <v>360.0</v>
      </c>
      <c r="G112" s="41">
        <v>584.0</v>
      </c>
      <c r="H112" s="41">
        <v>395.0</v>
      </c>
      <c r="I112" s="43">
        <f t="shared" si="24"/>
        <v>3604</v>
      </c>
      <c r="J112" s="44">
        <f t="shared" ref="J112:J113" si="32">I112*0.1</f>
        <v>360.4</v>
      </c>
      <c r="K112" s="51">
        <v>6.025039363411E12</v>
      </c>
      <c r="L112" s="38"/>
      <c r="M112" s="41"/>
    </row>
    <row r="113">
      <c r="A113" s="53" t="s">
        <v>54</v>
      </c>
      <c r="B113" s="41">
        <v>489.0</v>
      </c>
      <c r="C113" s="45">
        <v>568.0</v>
      </c>
      <c r="D113" s="41">
        <v>155.0</v>
      </c>
      <c r="E113" s="41">
        <v>0.0</v>
      </c>
      <c r="F113" s="41">
        <v>145.0</v>
      </c>
      <c r="G113" s="41">
        <v>680.0</v>
      </c>
      <c r="H113" s="41">
        <v>375.0</v>
      </c>
      <c r="I113" s="43">
        <f t="shared" si="24"/>
        <v>2412</v>
      </c>
      <c r="J113" s="46">
        <f t="shared" si="32"/>
        <v>241.2</v>
      </c>
      <c r="K113" s="47">
        <v>8.025211678635E12</v>
      </c>
      <c r="L113" s="48">
        <v>246.0</v>
      </c>
      <c r="M113" s="38"/>
    </row>
    <row r="114">
      <c r="A114" s="53" t="s">
        <v>55</v>
      </c>
      <c r="B114" s="41">
        <v>568.0</v>
      </c>
      <c r="C114" s="45">
        <v>918.0</v>
      </c>
      <c r="D114" s="41">
        <v>320.0</v>
      </c>
      <c r="E114" s="41">
        <v>0.0</v>
      </c>
      <c r="F114" s="41">
        <v>0.0</v>
      </c>
      <c r="G114" s="41">
        <v>0.0</v>
      </c>
      <c r="H114" s="41">
        <v>240.0</v>
      </c>
      <c r="I114" s="43">
        <f t="shared" si="24"/>
        <v>2046</v>
      </c>
      <c r="J114" s="44">
        <f>I114*0.11</f>
        <v>225.06</v>
      </c>
      <c r="K114" s="51">
        <v>2.025126755289E12</v>
      </c>
      <c r="L114" s="38"/>
      <c r="M114" s="38"/>
    </row>
    <row r="115">
      <c r="A115" s="53" t="s">
        <v>56</v>
      </c>
      <c r="B115" s="41">
        <v>0.0</v>
      </c>
      <c r="C115" s="45">
        <v>0.0</v>
      </c>
      <c r="D115" s="41">
        <v>0.0</v>
      </c>
      <c r="E115" s="41">
        <v>0.0</v>
      </c>
      <c r="F115" s="41">
        <v>0.0</v>
      </c>
      <c r="G115" s="41">
        <v>0.0</v>
      </c>
      <c r="H115" s="41">
        <v>0.0</v>
      </c>
      <c r="I115" s="43">
        <f t="shared" si="24"/>
        <v>0</v>
      </c>
      <c r="J115" s="59">
        <f>I115*0.08</f>
        <v>0</v>
      </c>
      <c r="K115" s="55"/>
      <c r="L115" s="38"/>
      <c r="M115" s="38"/>
    </row>
    <row r="116">
      <c r="A116" s="52" t="s">
        <v>57</v>
      </c>
      <c r="B116" s="41">
        <v>0.0</v>
      </c>
      <c r="C116" s="45">
        <v>0.0</v>
      </c>
      <c r="D116" s="41">
        <v>0.0</v>
      </c>
      <c r="E116" s="41">
        <v>0.0</v>
      </c>
      <c r="F116" s="41">
        <v>0.0</v>
      </c>
      <c r="G116" s="41">
        <v>0.0</v>
      </c>
      <c r="H116" s="41">
        <v>0.0</v>
      </c>
      <c r="I116" s="43">
        <f t="shared" si="24"/>
        <v>0</v>
      </c>
      <c r="J116" s="44">
        <f t="shared" ref="J116:J117" si="33">I116*0.11</f>
        <v>0</v>
      </c>
      <c r="K116" s="51"/>
      <c r="L116" s="38"/>
      <c r="M116" s="38"/>
    </row>
    <row r="117">
      <c r="A117" s="53" t="s">
        <v>58</v>
      </c>
      <c r="B117" s="41">
        <v>0.0</v>
      </c>
      <c r="C117" s="45">
        <v>0.0</v>
      </c>
      <c r="D117" s="41">
        <v>0.0</v>
      </c>
      <c r="E117" s="41">
        <v>0.0</v>
      </c>
      <c r="F117" s="41">
        <v>0.0</v>
      </c>
      <c r="G117" s="41">
        <v>0.0</v>
      </c>
      <c r="H117" s="41">
        <v>0.0</v>
      </c>
      <c r="I117" s="43">
        <f t="shared" si="24"/>
        <v>0</v>
      </c>
      <c r="J117" s="59">
        <f t="shared" si="33"/>
        <v>0</v>
      </c>
      <c r="K117" s="55"/>
      <c r="L117" s="38"/>
      <c r="M117" s="38"/>
    </row>
    <row r="118">
      <c r="A118" s="61" t="s">
        <v>20</v>
      </c>
      <c r="B118" s="59">
        <f t="shared" ref="B118:H118" si="34">SUM(B82:B115)</f>
        <v>12395</v>
      </c>
      <c r="C118" s="59">
        <f t="shared" si="34"/>
        <v>12367</v>
      </c>
      <c r="D118" s="59">
        <f t="shared" si="34"/>
        <v>9248</v>
      </c>
      <c r="E118" s="59">
        <f t="shared" si="34"/>
        <v>11192</v>
      </c>
      <c r="F118" s="59">
        <f t="shared" si="34"/>
        <v>8714</v>
      </c>
      <c r="G118" s="59">
        <f t="shared" si="34"/>
        <v>10349</v>
      </c>
      <c r="H118" s="59">
        <f t="shared" si="34"/>
        <v>11860</v>
      </c>
      <c r="I118" s="59">
        <f t="shared" ref="I118:J118" si="35">SUM(I82:I117)</f>
        <v>76125</v>
      </c>
      <c r="J118" s="59">
        <f t="shared" si="35"/>
        <v>7311</v>
      </c>
      <c r="K118" s="38"/>
      <c r="L118" s="62">
        <f>SUM(L83:L115)</f>
        <v>2669.74</v>
      </c>
      <c r="M118" s="38"/>
    </row>
    <row r="119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29"/>
      <c r="L119" s="16"/>
      <c r="M119" s="29"/>
    </row>
    <row r="120">
      <c r="A120" s="30" t="s">
        <v>19</v>
      </c>
      <c r="B120" s="31">
        <v>45682.0</v>
      </c>
      <c r="C120" s="31">
        <v>45683.0</v>
      </c>
      <c r="D120" s="31">
        <v>45684.0</v>
      </c>
      <c r="E120" s="31">
        <v>45685.0</v>
      </c>
      <c r="F120" s="31">
        <v>45686.0</v>
      </c>
      <c r="G120" s="31">
        <v>45687.0</v>
      </c>
      <c r="H120" s="31">
        <v>45688.0</v>
      </c>
      <c r="I120" s="32" t="s">
        <v>20</v>
      </c>
      <c r="J120" s="33" t="s">
        <v>21</v>
      </c>
      <c r="K120" s="33" t="s">
        <v>61</v>
      </c>
      <c r="L120" s="34">
        <v>0.02</v>
      </c>
      <c r="M120" s="33" t="s">
        <v>22</v>
      </c>
    </row>
    <row r="121">
      <c r="A121" s="35"/>
      <c r="B121" s="36"/>
      <c r="C121" s="36"/>
      <c r="D121" s="36"/>
      <c r="E121" s="36"/>
      <c r="F121" s="36"/>
      <c r="G121" s="36"/>
      <c r="H121" s="37"/>
      <c r="I121" s="37"/>
      <c r="J121" s="37"/>
      <c r="K121" s="38"/>
      <c r="L121" s="38"/>
      <c r="M121" s="39"/>
    </row>
    <row r="122">
      <c r="A122" s="40" t="s">
        <v>23</v>
      </c>
      <c r="B122" s="41">
        <v>415.0</v>
      </c>
      <c r="C122" s="42">
        <v>863.0</v>
      </c>
      <c r="D122" s="41">
        <v>702.0</v>
      </c>
      <c r="E122" s="41">
        <v>785.0</v>
      </c>
      <c r="F122" s="41">
        <v>308.0</v>
      </c>
      <c r="G122" s="41">
        <v>650.0</v>
      </c>
      <c r="H122" s="41">
        <v>485.0</v>
      </c>
      <c r="I122" s="43">
        <f t="shared" ref="I122:I157" si="36">SUM(B122:H122)</f>
        <v>4208</v>
      </c>
      <c r="J122" s="44">
        <f t="shared" ref="J122:J123" si="37">I122*0.1</f>
        <v>420.8</v>
      </c>
      <c r="K122" s="51">
        <v>4.025379798549E12</v>
      </c>
      <c r="L122" s="38"/>
      <c r="M122" s="41"/>
    </row>
    <row r="123">
      <c r="A123" s="40" t="s">
        <v>24</v>
      </c>
      <c r="B123" s="41">
        <v>785.0</v>
      </c>
      <c r="C123" s="45">
        <v>468.0</v>
      </c>
      <c r="D123" s="41">
        <v>675.0</v>
      </c>
      <c r="E123" s="41">
        <v>692.0</v>
      </c>
      <c r="F123" s="41">
        <v>495.0</v>
      </c>
      <c r="G123" s="41">
        <v>915.0</v>
      </c>
      <c r="H123" s="41">
        <v>610.0</v>
      </c>
      <c r="I123" s="43">
        <f t="shared" si="36"/>
        <v>4640</v>
      </c>
      <c r="J123" s="57">
        <f t="shared" si="37"/>
        <v>464</v>
      </c>
      <c r="K123" s="58" t="s">
        <v>43</v>
      </c>
      <c r="L123" s="48">
        <v>473.28</v>
      </c>
      <c r="M123" s="38"/>
    </row>
    <row r="124">
      <c r="A124" s="49" t="s">
        <v>25</v>
      </c>
      <c r="B124" s="41">
        <v>0.0</v>
      </c>
      <c r="C124" s="45">
        <v>0.0</v>
      </c>
      <c r="D124" s="41">
        <v>0.0</v>
      </c>
      <c r="E124" s="41">
        <v>0.0</v>
      </c>
      <c r="F124" s="41">
        <v>0.0</v>
      </c>
      <c r="G124" s="41">
        <v>0.0</v>
      </c>
      <c r="H124" s="41">
        <v>0.0</v>
      </c>
      <c r="I124" s="43">
        <f t="shared" si="36"/>
        <v>0</v>
      </c>
      <c r="J124" s="50">
        <f t="shared" ref="J124:J125" si="38">I124*0.08</f>
        <v>0</v>
      </c>
      <c r="K124" s="55"/>
      <c r="L124" s="38"/>
      <c r="M124" s="38"/>
    </row>
    <row r="125">
      <c r="A125" s="49" t="s">
        <v>26</v>
      </c>
      <c r="B125" s="41">
        <v>0.0</v>
      </c>
      <c r="C125" s="45">
        <v>0.0</v>
      </c>
      <c r="D125" s="41">
        <v>0.0</v>
      </c>
      <c r="E125" s="41">
        <v>0.0</v>
      </c>
      <c r="F125" s="41">
        <v>150.0</v>
      </c>
      <c r="G125" s="41">
        <v>0.0</v>
      </c>
      <c r="H125" s="41">
        <v>0.0</v>
      </c>
      <c r="I125" s="43">
        <f t="shared" si="36"/>
        <v>150</v>
      </c>
      <c r="J125" s="57">
        <f t="shared" si="38"/>
        <v>12</v>
      </c>
      <c r="K125" s="47">
        <v>2.027576075201E12</v>
      </c>
      <c r="L125" s="48">
        <v>13.0</v>
      </c>
      <c r="M125" s="38"/>
    </row>
    <row r="126">
      <c r="A126" s="40" t="s">
        <v>27</v>
      </c>
      <c r="B126" s="41">
        <v>363.0</v>
      </c>
      <c r="C126" s="45">
        <v>602.0</v>
      </c>
      <c r="D126" s="41">
        <v>299.0</v>
      </c>
      <c r="E126" s="41">
        <v>220.0</v>
      </c>
      <c r="F126" s="41">
        <v>0.0</v>
      </c>
      <c r="G126" s="41">
        <v>185.0</v>
      </c>
      <c r="H126" s="41">
        <v>203.0</v>
      </c>
      <c r="I126" s="43">
        <f t="shared" si="36"/>
        <v>1872</v>
      </c>
      <c r="J126" s="44">
        <f>I126*0.11</f>
        <v>205.92</v>
      </c>
      <c r="K126" s="51">
        <v>1.02536323527E11</v>
      </c>
      <c r="L126" s="38"/>
      <c r="M126" s="38"/>
    </row>
    <row r="127">
      <c r="A127" s="52" t="s">
        <v>28</v>
      </c>
      <c r="B127" s="41">
        <v>1295.0</v>
      </c>
      <c r="C127" s="45">
        <v>324.0</v>
      </c>
      <c r="D127" s="41">
        <v>1058.0</v>
      </c>
      <c r="E127" s="41">
        <v>381.0</v>
      </c>
      <c r="F127" s="41">
        <v>0.0</v>
      </c>
      <c r="G127" s="41">
        <v>273.0</v>
      </c>
      <c r="H127" s="41">
        <v>335.0</v>
      </c>
      <c r="I127" s="43">
        <f t="shared" si="36"/>
        <v>3666</v>
      </c>
      <c r="J127" s="44">
        <f>I127*0.1</f>
        <v>366.6</v>
      </c>
      <c r="K127" s="51">
        <v>7.025386696201E12</v>
      </c>
      <c r="L127" s="38"/>
      <c r="M127" s="38"/>
    </row>
    <row r="128">
      <c r="A128" s="53" t="s">
        <v>29</v>
      </c>
      <c r="B128" s="54">
        <v>0.0</v>
      </c>
      <c r="C128" s="45">
        <v>0.0</v>
      </c>
      <c r="D128" s="54">
        <v>0.0</v>
      </c>
      <c r="E128" s="54">
        <v>0.0</v>
      </c>
      <c r="F128" s="41">
        <v>282.0</v>
      </c>
      <c r="G128" s="41">
        <v>199.0</v>
      </c>
      <c r="H128" s="54">
        <v>88.0</v>
      </c>
      <c r="I128" s="43">
        <f t="shared" si="36"/>
        <v>569</v>
      </c>
      <c r="J128" s="46">
        <f t="shared" ref="J128:J129" si="39">I128*0.11</f>
        <v>62.59</v>
      </c>
      <c r="K128" s="47">
        <v>3.025675114732E12</v>
      </c>
      <c r="L128" s="48">
        <v>64.26</v>
      </c>
      <c r="M128" s="38"/>
    </row>
    <row r="129">
      <c r="A129" s="40" t="s">
        <v>30</v>
      </c>
      <c r="B129" s="41">
        <v>0.0</v>
      </c>
      <c r="C129" s="45">
        <v>0.0</v>
      </c>
      <c r="D129" s="41">
        <v>0.0</v>
      </c>
      <c r="E129" s="41">
        <v>1380.0</v>
      </c>
      <c r="F129" s="41">
        <v>0.0</v>
      </c>
      <c r="G129" s="41">
        <v>0.0</v>
      </c>
      <c r="H129" s="41">
        <v>0.0</v>
      </c>
      <c r="I129" s="43">
        <f t="shared" si="36"/>
        <v>1380</v>
      </c>
      <c r="J129" s="44">
        <f t="shared" si="39"/>
        <v>151.8</v>
      </c>
      <c r="K129" s="51">
        <v>1.025284260088E12</v>
      </c>
      <c r="L129" s="38"/>
      <c r="M129" s="38"/>
    </row>
    <row r="130">
      <c r="A130" s="40" t="s">
        <v>31</v>
      </c>
      <c r="B130" s="41">
        <v>1825.0</v>
      </c>
      <c r="C130" s="45">
        <v>1010.0</v>
      </c>
      <c r="D130" s="41">
        <v>1668.0</v>
      </c>
      <c r="E130" s="41">
        <v>698.0</v>
      </c>
      <c r="F130" s="41">
        <v>1205.0</v>
      </c>
      <c r="G130" s="41">
        <v>1275.0</v>
      </c>
      <c r="H130" s="41">
        <v>1805.0</v>
      </c>
      <c r="I130" s="43">
        <f t="shared" si="36"/>
        <v>9486</v>
      </c>
      <c r="J130" s="44">
        <f>I130*0.08</f>
        <v>758.88</v>
      </c>
      <c r="K130" s="51">
        <v>3.025274466259E12</v>
      </c>
      <c r="L130" s="38"/>
      <c r="M130" s="41"/>
    </row>
    <row r="131">
      <c r="A131" s="40" t="s">
        <v>32</v>
      </c>
      <c r="B131" s="41">
        <v>0.0</v>
      </c>
      <c r="C131" s="45">
        <v>404.0</v>
      </c>
      <c r="D131" s="41">
        <v>0.0</v>
      </c>
      <c r="E131" s="41">
        <v>0.0</v>
      </c>
      <c r="F131" s="41">
        <v>343.0</v>
      </c>
      <c r="G131" s="41">
        <v>0.0</v>
      </c>
      <c r="H131" s="41">
        <v>395.0</v>
      </c>
      <c r="I131" s="43">
        <f t="shared" si="36"/>
        <v>1142</v>
      </c>
      <c r="J131" s="46">
        <f t="shared" ref="J131:J132" si="40">I131*0.11</f>
        <v>125.62</v>
      </c>
      <c r="K131" s="47">
        <v>2.025646270563E12</v>
      </c>
      <c r="L131" s="48">
        <v>129.0</v>
      </c>
      <c r="M131" s="38"/>
    </row>
    <row r="132">
      <c r="A132" s="52" t="s">
        <v>33</v>
      </c>
      <c r="B132" s="41">
        <v>188.0</v>
      </c>
      <c r="C132" s="45">
        <v>549.0</v>
      </c>
      <c r="D132" s="41">
        <v>489.0</v>
      </c>
      <c r="E132" s="41">
        <v>100.0</v>
      </c>
      <c r="F132" s="41">
        <v>180.0</v>
      </c>
      <c r="G132" s="41">
        <v>155.0</v>
      </c>
      <c r="H132" s="41">
        <v>195.0</v>
      </c>
      <c r="I132" s="43">
        <f t="shared" si="36"/>
        <v>1856</v>
      </c>
      <c r="J132" s="44">
        <f t="shared" si="40"/>
        <v>204.16</v>
      </c>
      <c r="K132" s="51">
        <v>6.025332008229E12</v>
      </c>
      <c r="L132" s="38"/>
      <c r="M132" s="38"/>
    </row>
    <row r="133">
      <c r="A133" s="52" t="s">
        <v>34</v>
      </c>
      <c r="B133" s="41">
        <v>418.0</v>
      </c>
      <c r="C133" s="45">
        <v>780.0</v>
      </c>
      <c r="D133" s="41">
        <v>968.0</v>
      </c>
      <c r="E133" s="41">
        <v>478.0</v>
      </c>
      <c r="F133" s="41">
        <v>690.0</v>
      </c>
      <c r="G133" s="41">
        <v>784.0</v>
      </c>
      <c r="H133" s="41">
        <v>655.0</v>
      </c>
      <c r="I133" s="43">
        <f t="shared" si="36"/>
        <v>4773</v>
      </c>
      <c r="J133" s="57">
        <f>I133*0.1</f>
        <v>477.3</v>
      </c>
      <c r="K133" s="58" t="s">
        <v>43</v>
      </c>
      <c r="L133" s="48">
        <v>487.0</v>
      </c>
      <c r="M133" s="38"/>
    </row>
    <row r="134">
      <c r="A134" s="40" t="s">
        <v>35</v>
      </c>
      <c r="B134" s="41">
        <v>0.0</v>
      </c>
      <c r="C134" s="42">
        <v>705.0</v>
      </c>
      <c r="D134" s="41">
        <v>0.0</v>
      </c>
      <c r="E134" s="41">
        <v>0.0</v>
      </c>
      <c r="F134" s="41">
        <v>365.0</v>
      </c>
      <c r="G134" s="41">
        <v>695.0</v>
      </c>
      <c r="H134" s="41">
        <v>0.0</v>
      </c>
      <c r="I134" s="43">
        <f t="shared" si="36"/>
        <v>1765</v>
      </c>
      <c r="J134" s="44">
        <f>I134*0.11</f>
        <v>194.15</v>
      </c>
      <c r="K134" s="51">
        <v>4.025326162578E12</v>
      </c>
      <c r="L134" s="38"/>
      <c r="M134" s="38"/>
    </row>
    <row r="135">
      <c r="A135" s="53" t="s">
        <v>36</v>
      </c>
      <c r="B135" s="41">
        <v>875.0</v>
      </c>
      <c r="C135" s="42">
        <v>520.0</v>
      </c>
      <c r="D135" s="41">
        <v>0.0</v>
      </c>
      <c r="E135" s="41">
        <v>650.0</v>
      </c>
      <c r="F135" s="41">
        <v>268.0</v>
      </c>
      <c r="G135" s="41">
        <v>980.0</v>
      </c>
      <c r="H135" s="41">
        <v>875.0</v>
      </c>
      <c r="I135" s="43">
        <f t="shared" si="36"/>
        <v>4168</v>
      </c>
      <c r="J135" s="44">
        <f>I135*0.08</f>
        <v>333.44</v>
      </c>
      <c r="K135" s="51">
        <v>9.025275862711E12</v>
      </c>
      <c r="L135" s="38"/>
      <c r="M135" s="38"/>
    </row>
    <row r="136">
      <c r="A136" s="40" t="s">
        <v>37</v>
      </c>
      <c r="B136" s="41">
        <v>1003.0</v>
      </c>
      <c r="C136" s="42">
        <v>943.0</v>
      </c>
      <c r="D136" s="41">
        <v>1185.0</v>
      </c>
      <c r="E136" s="41">
        <v>658.0</v>
      </c>
      <c r="F136" s="41">
        <v>585.0</v>
      </c>
      <c r="G136" s="41">
        <v>640.0</v>
      </c>
      <c r="H136" s="41">
        <v>1090.0</v>
      </c>
      <c r="I136" s="43">
        <f t="shared" si="36"/>
        <v>6104</v>
      </c>
      <c r="J136" s="44">
        <f>I136*0.09</f>
        <v>549.36</v>
      </c>
      <c r="K136" s="51">
        <v>1.0253441148E12</v>
      </c>
      <c r="L136" s="38"/>
      <c r="M136" s="38"/>
    </row>
    <row r="137">
      <c r="A137" s="40" t="s">
        <v>38</v>
      </c>
      <c r="B137" s="41">
        <v>0.0</v>
      </c>
      <c r="C137" s="45">
        <v>0.0</v>
      </c>
      <c r="D137" s="41">
        <v>0.0</v>
      </c>
      <c r="E137" s="41">
        <v>734.0</v>
      </c>
      <c r="F137" s="41">
        <v>488.0</v>
      </c>
      <c r="G137" s="41">
        <v>515.0</v>
      </c>
      <c r="H137" s="41">
        <v>565.0</v>
      </c>
      <c r="I137" s="43">
        <f t="shared" si="36"/>
        <v>2302</v>
      </c>
      <c r="J137" s="46">
        <f>I137*0.11</f>
        <v>253.22</v>
      </c>
      <c r="K137" s="47">
        <v>5.02573210727E12</v>
      </c>
      <c r="L137" s="48">
        <v>259.0</v>
      </c>
      <c r="M137" s="38"/>
    </row>
    <row r="138">
      <c r="A138" s="49" t="s">
        <v>39</v>
      </c>
      <c r="B138" s="41">
        <v>1533.0</v>
      </c>
      <c r="C138" s="42">
        <v>1429.0</v>
      </c>
      <c r="D138" s="41">
        <v>1122.0</v>
      </c>
      <c r="E138" s="41">
        <v>1253.0</v>
      </c>
      <c r="F138" s="41">
        <v>734.0</v>
      </c>
      <c r="G138" s="41">
        <v>802.0</v>
      </c>
      <c r="H138" s="41">
        <v>1215.0</v>
      </c>
      <c r="I138" s="43">
        <f t="shared" si="36"/>
        <v>8088</v>
      </c>
      <c r="J138" s="44">
        <f>I138*0.08</f>
        <v>647.04</v>
      </c>
      <c r="K138" s="51">
        <v>1.025261267272E12</v>
      </c>
      <c r="L138" s="38"/>
      <c r="M138" s="38"/>
    </row>
    <row r="139">
      <c r="A139" s="40" t="s">
        <v>63</v>
      </c>
      <c r="B139" s="41">
        <v>490.0</v>
      </c>
      <c r="C139" s="42">
        <v>998.0</v>
      </c>
      <c r="D139" s="41">
        <v>648.0</v>
      </c>
      <c r="E139" s="41">
        <v>599.0</v>
      </c>
      <c r="F139" s="41">
        <v>140.0</v>
      </c>
      <c r="G139" s="41">
        <v>595.0</v>
      </c>
      <c r="H139" s="41">
        <v>485.0</v>
      </c>
      <c r="I139" s="43">
        <f t="shared" si="36"/>
        <v>3955</v>
      </c>
      <c r="J139" s="44">
        <f>I139*0.1</f>
        <v>395.5</v>
      </c>
      <c r="K139" s="51">
        <v>5.025384776943E12</v>
      </c>
      <c r="L139" s="38"/>
      <c r="M139" s="68" t="s">
        <v>67</v>
      </c>
    </row>
    <row r="140">
      <c r="A140" s="40" t="s">
        <v>40</v>
      </c>
      <c r="B140" s="41">
        <v>0.0</v>
      </c>
      <c r="C140" s="45">
        <v>290.0</v>
      </c>
      <c r="D140" s="41">
        <v>0.0</v>
      </c>
      <c r="E140" s="41">
        <v>0.0</v>
      </c>
      <c r="F140" s="41">
        <v>475.0</v>
      </c>
      <c r="G140" s="41">
        <v>0.0</v>
      </c>
      <c r="H140" s="41">
        <v>0.0</v>
      </c>
      <c r="I140" s="43">
        <f t="shared" si="36"/>
        <v>765</v>
      </c>
      <c r="J140" s="46">
        <f t="shared" ref="J140:J146" si="41">I140*0.11</f>
        <v>84.15</v>
      </c>
      <c r="K140" s="47">
        <v>6.026248132864E12</v>
      </c>
      <c r="L140" s="48">
        <v>86.0</v>
      </c>
      <c r="M140" s="38"/>
    </row>
    <row r="141">
      <c r="A141" s="40" t="s">
        <v>41</v>
      </c>
      <c r="B141" s="41">
        <v>891.0</v>
      </c>
      <c r="C141" s="45">
        <v>360.0</v>
      </c>
      <c r="D141" s="41">
        <v>765.0</v>
      </c>
      <c r="E141" s="41">
        <v>0.0</v>
      </c>
      <c r="F141" s="41">
        <v>0.0</v>
      </c>
      <c r="G141" s="41">
        <v>0.0</v>
      </c>
      <c r="H141" s="41">
        <v>0.0</v>
      </c>
      <c r="I141" s="43">
        <f t="shared" si="36"/>
        <v>2016</v>
      </c>
      <c r="J141" s="46">
        <f t="shared" si="41"/>
        <v>221.76</v>
      </c>
      <c r="K141" s="47">
        <v>3.025720135679E12</v>
      </c>
      <c r="L141" s="48">
        <v>226.44</v>
      </c>
      <c r="M141" s="38"/>
    </row>
    <row r="142">
      <c r="A142" s="40" t="s">
        <v>42</v>
      </c>
      <c r="B142" s="41">
        <v>265.0</v>
      </c>
      <c r="C142" s="45">
        <v>0.0</v>
      </c>
      <c r="D142" s="41">
        <v>402.0</v>
      </c>
      <c r="E142" s="41">
        <v>0.0</v>
      </c>
      <c r="F142" s="41">
        <v>345.0</v>
      </c>
      <c r="G142" s="41">
        <v>0.0</v>
      </c>
      <c r="H142" s="41">
        <v>0.0</v>
      </c>
      <c r="I142" s="43">
        <f t="shared" si="36"/>
        <v>1012</v>
      </c>
      <c r="J142" s="57">
        <f t="shared" si="41"/>
        <v>111.32</v>
      </c>
      <c r="K142" s="58" t="s">
        <v>43</v>
      </c>
      <c r="L142" s="48">
        <v>114.0</v>
      </c>
      <c r="M142" s="38"/>
    </row>
    <row r="143">
      <c r="A143" s="53" t="s">
        <v>44</v>
      </c>
      <c r="B143" s="41">
        <v>464.0</v>
      </c>
      <c r="C143" s="45">
        <v>355.0</v>
      </c>
      <c r="D143" s="41">
        <v>0.0</v>
      </c>
      <c r="E143" s="41">
        <v>225.0</v>
      </c>
      <c r="F143" s="41">
        <v>226.0</v>
      </c>
      <c r="G143" s="41">
        <v>350.0</v>
      </c>
      <c r="H143" s="41">
        <v>0.0</v>
      </c>
      <c r="I143" s="43">
        <f t="shared" si="36"/>
        <v>1620</v>
      </c>
      <c r="J143" s="44">
        <f t="shared" si="41"/>
        <v>178.2</v>
      </c>
      <c r="K143" s="51">
        <v>9.025382990756E12</v>
      </c>
      <c r="L143" s="38"/>
      <c r="M143" s="38"/>
    </row>
    <row r="144">
      <c r="A144" s="53" t="s">
        <v>45</v>
      </c>
      <c r="B144" s="41">
        <v>0.0</v>
      </c>
      <c r="C144" s="45">
        <v>0.0</v>
      </c>
      <c r="D144" s="41">
        <v>0.0</v>
      </c>
      <c r="E144" s="41">
        <v>0.0</v>
      </c>
      <c r="F144" s="41">
        <v>0.0</v>
      </c>
      <c r="G144" s="41">
        <v>0.0</v>
      </c>
      <c r="H144" s="41">
        <v>0.0</v>
      </c>
      <c r="I144" s="43">
        <f t="shared" si="36"/>
        <v>0</v>
      </c>
      <c r="J144" s="50">
        <f t="shared" si="41"/>
        <v>0</v>
      </c>
      <c r="K144" s="55"/>
      <c r="L144" s="38"/>
      <c r="M144" s="38"/>
    </row>
    <row r="145">
      <c r="A145" s="67" t="s">
        <v>65</v>
      </c>
      <c r="B145" s="41">
        <v>0.0</v>
      </c>
      <c r="C145" s="45">
        <v>0.0</v>
      </c>
      <c r="D145" s="41">
        <v>0.0</v>
      </c>
      <c r="E145" s="41">
        <v>0.0</v>
      </c>
      <c r="F145" s="41">
        <v>0.0</v>
      </c>
      <c r="G145" s="41">
        <v>0.0</v>
      </c>
      <c r="H145" s="41">
        <v>0.0</v>
      </c>
      <c r="I145" s="43">
        <f t="shared" si="36"/>
        <v>0</v>
      </c>
      <c r="J145" s="50">
        <f t="shared" si="41"/>
        <v>0</v>
      </c>
      <c r="K145" s="55"/>
      <c r="L145" s="38"/>
      <c r="M145" s="38"/>
    </row>
    <row r="146">
      <c r="A146" s="53" t="s">
        <v>47</v>
      </c>
      <c r="B146" s="41">
        <v>395.0</v>
      </c>
      <c r="C146" s="45">
        <v>340.0</v>
      </c>
      <c r="D146" s="41">
        <v>165.0</v>
      </c>
      <c r="E146" s="41">
        <v>270.0</v>
      </c>
      <c r="F146" s="41">
        <v>120.0</v>
      </c>
      <c r="G146" s="41">
        <v>0.0</v>
      </c>
      <c r="H146" s="41">
        <v>0.0</v>
      </c>
      <c r="I146" s="43">
        <f t="shared" si="36"/>
        <v>1290</v>
      </c>
      <c r="J146" s="46">
        <f t="shared" si="41"/>
        <v>141.9</v>
      </c>
      <c r="K146" s="47">
        <v>7.025439745314E12</v>
      </c>
      <c r="L146" s="48">
        <v>145.0</v>
      </c>
      <c r="M146" s="38"/>
    </row>
    <row r="147">
      <c r="A147" s="53" t="s">
        <v>48</v>
      </c>
      <c r="B147" s="41">
        <v>929.0</v>
      </c>
      <c r="C147" s="45">
        <v>858.0</v>
      </c>
      <c r="D147" s="41">
        <v>1046.0</v>
      </c>
      <c r="E147" s="41">
        <v>700.0</v>
      </c>
      <c r="F147" s="41">
        <v>0.0</v>
      </c>
      <c r="G147" s="41">
        <v>732.0</v>
      </c>
      <c r="H147" s="41">
        <v>790.0</v>
      </c>
      <c r="I147" s="43">
        <f t="shared" si="36"/>
        <v>5055</v>
      </c>
      <c r="J147" s="44">
        <f>I147*0.1</f>
        <v>505.5</v>
      </c>
      <c r="K147" s="51">
        <v>5.025316229685E12</v>
      </c>
      <c r="L147" s="38"/>
      <c r="M147" s="38"/>
    </row>
    <row r="148">
      <c r="A148" s="52" t="s">
        <v>49</v>
      </c>
      <c r="B148" s="41">
        <v>0.0</v>
      </c>
      <c r="C148" s="45">
        <v>0.0</v>
      </c>
      <c r="D148" s="41">
        <v>0.0</v>
      </c>
      <c r="E148" s="41">
        <v>0.0</v>
      </c>
      <c r="F148" s="41">
        <v>0.0</v>
      </c>
      <c r="G148" s="41">
        <v>0.0</v>
      </c>
      <c r="H148" s="41">
        <v>0.0</v>
      </c>
      <c r="I148" s="43">
        <f t="shared" si="36"/>
        <v>0</v>
      </c>
      <c r="J148" s="50">
        <f t="shared" ref="J148:J151" si="42">I148*0.11</f>
        <v>0</v>
      </c>
      <c r="K148" s="55"/>
      <c r="L148" s="38"/>
      <c r="M148" s="38"/>
    </row>
    <row r="149">
      <c r="A149" s="53" t="s">
        <v>50</v>
      </c>
      <c r="B149" s="41">
        <v>0.0</v>
      </c>
      <c r="C149" s="45">
        <v>0.0</v>
      </c>
      <c r="D149" s="41">
        <v>0.0</v>
      </c>
      <c r="E149" s="41">
        <v>0.0</v>
      </c>
      <c r="F149" s="41">
        <v>0.0</v>
      </c>
      <c r="G149" s="41">
        <v>0.0</v>
      </c>
      <c r="H149" s="41">
        <v>0.0</v>
      </c>
      <c r="I149" s="43">
        <f t="shared" si="36"/>
        <v>0</v>
      </c>
      <c r="J149" s="50">
        <f t="shared" si="42"/>
        <v>0</v>
      </c>
      <c r="K149" s="55"/>
      <c r="L149" s="38"/>
      <c r="M149" s="38"/>
    </row>
    <row r="150">
      <c r="A150" s="53" t="s">
        <v>51</v>
      </c>
      <c r="B150" s="41">
        <v>340.0</v>
      </c>
      <c r="C150" s="45">
        <v>0.0</v>
      </c>
      <c r="D150" s="41">
        <v>0.0</v>
      </c>
      <c r="E150" s="41">
        <v>0.0</v>
      </c>
      <c r="F150" s="41">
        <v>0.0</v>
      </c>
      <c r="G150" s="41">
        <v>345.0</v>
      </c>
      <c r="H150" s="41">
        <v>65.0</v>
      </c>
      <c r="I150" s="43">
        <f t="shared" si="36"/>
        <v>750</v>
      </c>
      <c r="J150" s="57">
        <f t="shared" si="42"/>
        <v>82.5</v>
      </c>
      <c r="K150" s="58" t="s">
        <v>43</v>
      </c>
      <c r="L150" s="48">
        <v>85.0</v>
      </c>
      <c r="M150" s="38"/>
    </row>
    <row r="151">
      <c r="A151" s="52" t="s">
        <v>52</v>
      </c>
      <c r="B151" s="41">
        <v>0.0</v>
      </c>
      <c r="C151" s="45">
        <v>0.0</v>
      </c>
      <c r="D151" s="41">
        <v>0.0</v>
      </c>
      <c r="E151" s="41">
        <v>0.0</v>
      </c>
      <c r="F151" s="41">
        <v>0.0</v>
      </c>
      <c r="G151" s="41">
        <v>350.0</v>
      </c>
      <c r="H151" s="41">
        <v>75.0</v>
      </c>
      <c r="I151" s="43">
        <f t="shared" si="36"/>
        <v>425</v>
      </c>
      <c r="J151" s="44">
        <f t="shared" si="42"/>
        <v>46.75</v>
      </c>
      <c r="K151" s="51">
        <v>9.025288606604E12</v>
      </c>
      <c r="L151" s="38"/>
      <c r="M151" s="38"/>
    </row>
    <row r="152">
      <c r="A152" s="53" t="s">
        <v>53</v>
      </c>
      <c r="B152" s="41">
        <v>1000.0</v>
      </c>
      <c r="C152" s="42">
        <v>350.0</v>
      </c>
      <c r="D152" s="41">
        <v>0.0</v>
      </c>
      <c r="E152" s="41">
        <v>745.0</v>
      </c>
      <c r="F152" s="41">
        <v>350.0</v>
      </c>
      <c r="G152" s="41">
        <v>560.0</v>
      </c>
      <c r="H152" s="41">
        <v>460.0</v>
      </c>
      <c r="I152" s="43">
        <f t="shared" si="36"/>
        <v>3465</v>
      </c>
      <c r="J152" s="44">
        <f>I152*0.1</f>
        <v>346.5</v>
      </c>
      <c r="K152" s="51">
        <v>6.025276566547E12</v>
      </c>
      <c r="L152" s="38"/>
      <c r="M152" s="41"/>
    </row>
    <row r="153">
      <c r="A153" s="53" t="s">
        <v>54</v>
      </c>
      <c r="B153" s="41">
        <v>465.0</v>
      </c>
      <c r="C153" s="45">
        <v>160.0</v>
      </c>
      <c r="D153" s="41">
        <v>0.0</v>
      </c>
      <c r="E153" s="41">
        <v>165.0</v>
      </c>
      <c r="F153" s="41">
        <v>0.0</v>
      </c>
      <c r="G153" s="41">
        <v>0.0</v>
      </c>
      <c r="H153" s="41">
        <v>235.0</v>
      </c>
      <c r="I153" s="43">
        <f t="shared" si="36"/>
        <v>1025</v>
      </c>
      <c r="J153" s="44">
        <f t="shared" ref="J153:J154" si="43">I153*0.11</f>
        <v>112.75</v>
      </c>
      <c r="K153" s="51">
        <v>8.025356480769E12</v>
      </c>
      <c r="L153" s="38"/>
      <c r="M153" s="38"/>
    </row>
    <row r="154">
      <c r="A154" s="53" t="s">
        <v>55</v>
      </c>
      <c r="B154" s="41">
        <v>370.0</v>
      </c>
      <c r="C154" s="45">
        <v>248.0</v>
      </c>
      <c r="D154" s="41">
        <v>0.0</v>
      </c>
      <c r="E154" s="41">
        <v>534.0</v>
      </c>
      <c r="F154" s="41">
        <v>0.0</v>
      </c>
      <c r="G154" s="41">
        <v>195.0</v>
      </c>
      <c r="H154" s="41">
        <v>0.0</v>
      </c>
      <c r="I154" s="43">
        <f t="shared" si="36"/>
        <v>1347</v>
      </c>
      <c r="J154" s="44">
        <f t="shared" si="43"/>
        <v>148.17</v>
      </c>
      <c r="K154" s="51">
        <v>2.025383002351E12</v>
      </c>
      <c r="L154" s="38"/>
      <c r="M154" s="38"/>
    </row>
    <row r="155">
      <c r="A155" s="53" t="s">
        <v>56</v>
      </c>
      <c r="B155" s="41">
        <v>0.0</v>
      </c>
      <c r="C155" s="45">
        <v>0.0</v>
      </c>
      <c r="D155" s="41">
        <v>0.0</v>
      </c>
      <c r="E155" s="41">
        <v>0.0</v>
      </c>
      <c r="F155" s="41">
        <v>0.0</v>
      </c>
      <c r="G155" s="41">
        <v>0.0</v>
      </c>
      <c r="H155" s="41">
        <v>0.0</v>
      </c>
      <c r="I155" s="43">
        <f t="shared" si="36"/>
        <v>0</v>
      </c>
      <c r="J155" s="59">
        <f>I155*0.08</f>
        <v>0</v>
      </c>
      <c r="K155" s="55"/>
      <c r="L155" s="38"/>
      <c r="M155" s="38"/>
    </row>
    <row r="156">
      <c r="A156" s="52" t="s">
        <v>57</v>
      </c>
      <c r="B156" s="41">
        <v>860.0</v>
      </c>
      <c r="C156" s="45">
        <v>0.0</v>
      </c>
      <c r="D156" s="41">
        <v>0.0</v>
      </c>
      <c r="E156" s="41">
        <v>305.0</v>
      </c>
      <c r="F156" s="41">
        <v>639.0</v>
      </c>
      <c r="G156" s="41">
        <v>708.0</v>
      </c>
      <c r="H156" s="41">
        <v>493.0</v>
      </c>
      <c r="I156" s="43">
        <f t="shared" si="36"/>
        <v>3005</v>
      </c>
      <c r="J156" s="46">
        <f t="shared" ref="J156:J157" si="44">I156*0.11</f>
        <v>330.55</v>
      </c>
      <c r="K156" s="47">
        <v>7.02561551012E12</v>
      </c>
      <c r="L156" s="48">
        <v>338.0</v>
      </c>
      <c r="M156" s="38"/>
    </row>
    <row r="157">
      <c r="A157" s="53" t="s">
        <v>58</v>
      </c>
      <c r="B157" s="41">
        <v>0.0</v>
      </c>
      <c r="C157" s="45">
        <v>0.0</v>
      </c>
      <c r="D157" s="41">
        <v>0.0</v>
      </c>
      <c r="E157" s="41">
        <v>0.0</v>
      </c>
      <c r="F157" s="41">
        <v>0.0</v>
      </c>
      <c r="G157" s="41">
        <v>0.0</v>
      </c>
      <c r="H157" s="41">
        <v>0.0</v>
      </c>
      <c r="I157" s="43">
        <f t="shared" si="36"/>
        <v>0</v>
      </c>
      <c r="J157" s="59">
        <f t="shared" si="44"/>
        <v>0</v>
      </c>
      <c r="K157" s="55"/>
      <c r="L157" s="38"/>
      <c r="M157" s="38"/>
    </row>
    <row r="158">
      <c r="A158" s="61" t="s">
        <v>20</v>
      </c>
      <c r="B158" s="59">
        <f t="shared" ref="B158:H158" si="45">SUM(B122:B155)</f>
        <v>14309</v>
      </c>
      <c r="C158" s="59">
        <f t="shared" si="45"/>
        <v>12556</v>
      </c>
      <c r="D158" s="59">
        <f t="shared" si="45"/>
        <v>11192</v>
      </c>
      <c r="E158" s="59">
        <f t="shared" si="45"/>
        <v>11267</v>
      </c>
      <c r="F158" s="59">
        <f t="shared" si="45"/>
        <v>7749</v>
      </c>
      <c r="G158" s="59">
        <f t="shared" si="45"/>
        <v>11195</v>
      </c>
      <c r="H158" s="59">
        <f t="shared" si="45"/>
        <v>10626</v>
      </c>
      <c r="I158" s="59">
        <f t="shared" ref="I158:J158" si="46">SUM(I122:I157)</f>
        <v>81899</v>
      </c>
      <c r="J158" s="59">
        <f t="shared" si="46"/>
        <v>7932.43</v>
      </c>
      <c r="K158" s="38"/>
      <c r="L158" s="62">
        <f>SUM(L123:L155)</f>
        <v>2081.98</v>
      </c>
      <c r="M158" s="38"/>
    </row>
    <row r="159">
      <c r="A159" s="63"/>
      <c r="B159" s="64"/>
      <c r="C159" s="64"/>
      <c r="D159" s="64"/>
      <c r="E159" s="64"/>
      <c r="F159" s="64"/>
      <c r="G159" s="64"/>
      <c r="H159" s="64"/>
      <c r="I159" s="64"/>
      <c r="J159" s="64"/>
      <c r="K159" s="29"/>
      <c r="L159" s="16"/>
      <c r="M159" s="29"/>
    </row>
    <row r="160">
      <c r="A160" s="30" t="s">
        <v>19</v>
      </c>
      <c r="B160" s="31">
        <v>45689.0</v>
      </c>
      <c r="C160" s="31">
        <v>45690.0</v>
      </c>
      <c r="D160" s="31">
        <v>45691.0</v>
      </c>
      <c r="E160" s="31">
        <v>45692.0</v>
      </c>
      <c r="F160" s="31">
        <v>45693.0</v>
      </c>
      <c r="G160" s="31">
        <v>45694.0</v>
      </c>
      <c r="H160" s="31">
        <v>45695.0</v>
      </c>
      <c r="I160" s="32" t="s">
        <v>20</v>
      </c>
      <c r="J160" s="33" t="s">
        <v>21</v>
      </c>
      <c r="K160" s="33" t="s">
        <v>61</v>
      </c>
      <c r="L160" s="34">
        <v>0.02</v>
      </c>
      <c r="M160" s="33" t="s">
        <v>22</v>
      </c>
    </row>
    <row r="161">
      <c r="A161" s="35"/>
      <c r="B161" s="36"/>
      <c r="C161" s="36"/>
      <c r="D161" s="36"/>
      <c r="E161" s="36"/>
      <c r="F161" s="36"/>
      <c r="G161" s="36"/>
      <c r="H161" s="37"/>
      <c r="I161" s="37"/>
      <c r="J161" s="37"/>
      <c r="K161" s="38"/>
      <c r="L161" s="38"/>
      <c r="M161" s="38"/>
    </row>
    <row r="162">
      <c r="A162" s="40" t="s">
        <v>23</v>
      </c>
      <c r="B162" s="41">
        <v>725.0</v>
      </c>
      <c r="C162" s="42">
        <v>385.0</v>
      </c>
      <c r="D162" s="41">
        <v>445.0</v>
      </c>
      <c r="E162" s="41">
        <v>710.0</v>
      </c>
      <c r="F162" s="41">
        <v>520.0</v>
      </c>
      <c r="G162" s="41">
        <v>1216.0</v>
      </c>
      <c r="H162" s="41">
        <v>665.0</v>
      </c>
      <c r="I162" s="43">
        <f t="shared" ref="I162:I197" si="47">SUM(B162:H162)</f>
        <v>4666</v>
      </c>
      <c r="J162" s="50">
        <f t="shared" ref="J162:J163" si="48">I162*0.1</f>
        <v>466.6</v>
      </c>
      <c r="K162" s="69">
        <v>4.025633498632E12</v>
      </c>
      <c r="L162" s="38"/>
      <c r="M162" s="37"/>
    </row>
    <row r="163">
      <c r="A163" s="40" t="s">
        <v>24</v>
      </c>
      <c r="B163" s="70"/>
      <c r="C163" s="71"/>
      <c r="D163" s="70"/>
      <c r="E163" s="70"/>
      <c r="F163" s="70"/>
      <c r="G163" s="70"/>
      <c r="H163" s="70"/>
      <c r="I163" s="43">
        <f t="shared" si="47"/>
        <v>0</v>
      </c>
      <c r="J163" s="50">
        <f t="shared" si="48"/>
        <v>0</v>
      </c>
      <c r="K163" s="72"/>
      <c r="L163" s="38"/>
      <c r="M163" s="38"/>
    </row>
    <row r="164">
      <c r="A164" s="49" t="s">
        <v>25</v>
      </c>
      <c r="B164" s="41">
        <v>445.0</v>
      </c>
      <c r="C164" s="45">
        <v>0.0</v>
      </c>
      <c r="D164" s="41">
        <v>0.0</v>
      </c>
      <c r="E164" s="41">
        <v>0.0</v>
      </c>
      <c r="F164" s="41">
        <v>0.0</v>
      </c>
      <c r="G164" s="41">
        <v>0.0</v>
      </c>
      <c r="H164" s="41">
        <v>0.0</v>
      </c>
      <c r="I164" s="43">
        <f t="shared" si="47"/>
        <v>445</v>
      </c>
      <c r="J164" s="50">
        <f t="shared" ref="J164:J165" si="49">I164*0.08</f>
        <v>35.6</v>
      </c>
      <c r="K164" s="51">
        <v>2.563023858E10</v>
      </c>
      <c r="L164" s="38"/>
      <c r="M164" s="38"/>
    </row>
    <row r="165">
      <c r="A165" s="49" t="s">
        <v>26</v>
      </c>
      <c r="B165" s="41">
        <v>0.0</v>
      </c>
      <c r="C165" s="45">
        <v>0.0</v>
      </c>
      <c r="D165" s="41">
        <v>0.0</v>
      </c>
      <c r="E165" s="41">
        <v>0.0</v>
      </c>
      <c r="F165" s="41">
        <v>0.0</v>
      </c>
      <c r="G165" s="41">
        <v>0.0</v>
      </c>
      <c r="H165" s="41">
        <v>0.0</v>
      </c>
      <c r="I165" s="43">
        <f t="shared" si="47"/>
        <v>0</v>
      </c>
      <c r="J165" s="50">
        <f t="shared" si="49"/>
        <v>0</v>
      </c>
      <c r="K165" s="72"/>
      <c r="L165" s="38"/>
      <c r="M165" s="38"/>
    </row>
    <row r="166">
      <c r="A166" s="40" t="s">
        <v>27</v>
      </c>
      <c r="B166" s="41">
        <v>445.0</v>
      </c>
      <c r="C166" s="45">
        <v>220.0</v>
      </c>
      <c r="D166" s="41">
        <v>368.0</v>
      </c>
      <c r="E166" s="41">
        <v>350.0</v>
      </c>
      <c r="F166" s="41">
        <v>0.0</v>
      </c>
      <c r="G166" s="41">
        <v>465.0</v>
      </c>
      <c r="H166" s="41">
        <v>360.0</v>
      </c>
      <c r="I166" s="43">
        <f t="shared" si="47"/>
        <v>2208</v>
      </c>
      <c r="J166" s="50">
        <f t="shared" ref="J166:J169" si="50">I166*0.11</f>
        <v>242.88</v>
      </c>
      <c r="K166" s="51">
        <v>2.025619722428E12</v>
      </c>
      <c r="L166" s="38"/>
      <c r="M166" s="38"/>
    </row>
    <row r="167">
      <c r="A167" s="52" t="s">
        <v>28</v>
      </c>
      <c r="B167" s="41">
        <v>490.0</v>
      </c>
      <c r="C167" s="45">
        <v>0.0</v>
      </c>
      <c r="D167" s="41">
        <v>0.0</v>
      </c>
      <c r="E167" s="41">
        <v>0.0</v>
      </c>
      <c r="F167" s="41">
        <v>720.0</v>
      </c>
      <c r="G167" s="41">
        <v>0.0</v>
      </c>
      <c r="H167" s="41">
        <v>641.0</v>
      </c>
      <c r="I167" s="43">
        <f t="shared" si="47"/>
        <v>1851</v>
      </c>
      <c r="J167" s="50">
        <f t="shared" si="50"/>
        <v>203.61</v>
      </c>
      <c r="K167" s="51">
        <v>7.025628413416E12</v>
      </c>
      <c r="L167" s="38"/>
      <c r="M167" s="38"/>
    </row>
    <row r="168">
      <c r="A168" s="53" t="s">
        <v>29</v>
      </c>
      <c r="B168" s="54">
        <v>0.0</v>
      </c>
      <c r="C168" s="45">
        <v>355.0</v>
      </c>
      <c r="D168" s="54">
        <v>485.0</v>
      </c>
      <c r="E168" s="54">
        <v>0.0</v>
      </c>
      <c r="F168" s="41">
        <v>621.0</v>
      </c>
      <c r="G168" s="41">
        <v>265.0</v>
      </c>
      <c r="H168" s="54">
        <v>0.0</v>
      </c>
      <c r="I168" s="43">
        <f t="shared" si="47"/>
        <v>1726</v>
      </c>
      <c r="J168" s="46">
        <f t="shared" si="50"/>
        <v>189.86</v>
      </c>
      <c r="K168" s="47">
        <v>3.025675114732E12</v>
      </c>
      <c r="L168" s="48">
        <v>194.0</v>
      </c>
      <c r="M168" s="38"/>
    </row>
    <row r="169">
      <c r="A169" s="40" t="s">
        <v>30</v>
      </c>
      <c r="B169" s="41">
        <v>0.0</v>
      </c>
      <c r="C169" s="45">
        <v>0.0</v>
      </c>
      <c r="D169" s="41">
        <v>0.0</v>
      </c>
      <c r="E169" s="41">
        <v>0.0</v>
      </c>
      <c r="F169" s="41">
        <v>0.0</v>
      </c>
      <c r="G169" s="41">
        <v>250.0</v>
      </c>
      <c r="H169" s="41">
        <v>0.0</v>
      </c>
      <c r="I169" s="43">
        <f t="shared" si="47"/>
        <v>250</v>
      </c>
      <c r="J169" s="50">
        <f t="shared" si="50"/>
        <v>27.5</v>
      </c>
      <c r="K169" s="69">
        <v>1.0255704137E12</v>
      </c>
      <c r="L169" s="38"/>
      <c r="M169" s="38"/>
    </row>
    <row r="170">
      <c r="A170" s="40" t="s">
        <v>31</v>
      </c>
      <c r="B170" s="41">
        <v>1600.0</v>
      </c>
      <c r="C170" s="45">
        <v>1075.0</v>
      </c>
      <c r="D170" s="41">
        <v>1445.0</v>
      </c>
      <c r="E170" s="41">
        <v>1030.0</v>
      </c>
      <c r="F170" s="41">
        <v>1117.0</v>
      </c>
      <c r="G170" s="41">
        <v>360.0</v>
      </c>
      <c r="H170" s="41">
        <v>1694.0</v>
      </c>
      <c r="I170" s="43">
        <f t="shared" si="47"/>
        <v>8321</v>
      </c>
      <c r="J170" s="50">
        <f>I170*0.09</f>
        <v>748.89</v>
      </c>
      <c r="K170" s="69">
        <v>3.025522321663E12</v>
      </c>
      <c r="L170" s="38"/>
      <c r="M170" s="37"/>
    </row>
    <row r="171">
      <c r="A171" s="40" t="s">
        <v>32</v>
      </c>
      <c r="B171" s="41">
        <v>0.0</v>
      </c>
      <c r="C171" s="45">
        <v>0.0</v>
      </c>
      <c r="D171" s="41">
        <v>0.0</v>
      </c>
      <c r="E171" s="41">
        <v>0.0</v>
      </c>
      <c r="F171" s="41">
        <v>0.0</v>
      </c>
      <c r="G171" s="41">
        <v>0.0</v>
      </c>
      <c r="H171" s="41">
        <v>0.0</v>
      </c>
      <c r="I171" s="43">
        <f t="shared" si="47"/>
        <v>0</v>
      </c>
      <c r="J171" s="50">
        <f>I171*0.11</f>
        <v>0</v>
      </c>
      <c r="K171" s="69" t="s">
        <v>68</v>
      </c>
      <c r="L171" s="38"/>
      <c r="M171" s="38"/>
    </row>
    <row r="172">
      <c r="A172" s="52" t="s">
        <v>33</v>
      </c>
      <c r="B172" s="41">
        <v>1328.0</v>
      </c>
      <c r="C172" s="45">
        <v>390.0</v>
      </c>
      <c r="D172" s="41">
        <v>651.0</v>
      </c>
      <c r="E172" s="41">
        <v>383.0</v>
      </c>
      <c r="F172" s="41">
        <v>0.0</v>
      </c>
      <c r="G172" s="41">
        <v>0.0</v>
      </c>
      <c r="H172" s="41">
        <v>441.0</v>
      </c>
      <c r="I172" s="43">
        <f t="shared" si="47"/>
        <v>3193</v>
      </c>
      <c r="J172" s="50">
        <f t="shared" ref="J172:J174" si="51">I172*0.1</f>
        <v>319.3</v>
      </c>
      <c r="K172" s="69">
        <v>6.025592489778E12</v>
      </c>
      <c r="L172" s="38"/>
      <c r="M172" s="38"/>
    </row>
    <row r="173">
      <c r="A173" s="52" t="s">
        <v>34</v>
      </c>
      <c r="B173" s="41">
        <v>517.0</v>
      </c>
      <c r="C173" s="45">
        <v>555.0</v>
      </c>
      <c r="D173" s="41">
        <v>816.0</v>
      </c>
      <c r="E173" s="41">
        <v>760.0</v>
      </c>
      <c r="F173" s="41">
        <v>850.0</v>
      </c>
      <c r="G173" s="41">
        <v>655.0</v>
      </c>
      <c r="H173" s="41">
        <v>946.0</v>
      </c>
      <c r="I173" s="43">
        <f t="shared" si="47"/>
        <v>5099</v>
      </c>
      <c r="J173" s="57">
        <f t="shared" si="51"/>
        <v>509.9</v>
      </c>
      <c r="K173" s="58" t="s">
        <v>43</v>
      </c>
      <c r="L173" s="48">
        <v>520.2</v>
      </c>
      <c r="M173" s="38"/>
    </row>
    <row r="174">
      <c r="A174" s="40" t="s">
        <v>35</v>
      </c>
      <c r="B174" s="41">
        <v>760.0</v>
      </c>
      <c r="C174" s="42">
        <v>420.0</v>
      </c>
      <c r="D174" s="41">
        <v>485.0</v>
      </c>
      <c r="E174" s="41">
        <v>0.0</v>
      </c>
      <c r="F174" s="41">
        <v>595.0</v>
      </c>
      <c r="G174" s="41">
        <v>603.0</v>
      </c>
      <c r="H174" s="41">
        <v>250.0</v>
      </c>
      <c r="I174" s="43">
        <f t="shared" si="47"/>
        <v>3113</v>
      </c>
      <c r="J174" s="46">
        <f t="shared" si="51"/>
        <v>311.3</v>
      </c>
      <c r="K174" s="47">
        <v>4.025730006527E12</v>
      </c>
      <c r="L174" s="48">
        <v>318.0</v>
      </c>
      <c r="M174" s="38"/>
    </row>
    <row r="175">
      <c r="A175" s="53" t="s">
        <v>36</v>
      </c>
      <c r="B175" s="41">
        <v>595.0</v>
      </c>
      <c r="C175" s="42">
        <v>593.0</v>
      </c>
      <c r="D175" s="41">
        <v>899.0</v>
      </c>
      <c r="E175" s="41">
        <v>0.0</v>
      </c>
      <c r="F175" s="41">
        <v>250.0</v>
      </c>
      <c r="G175" s="41">
        <v>0.0</v>
      </c>
      <c r="H175" s="41">
        <v>1110.0</v>
      </c>
      <c r="I175" s="43">
        <f t="shared" si="47"/>
        <v>3447</v>
      </c>
      <c r="J175" s="50">
        <f>I175*0.08</f>
        <v>275.76</v>
      </c>
      <c r="K175" s="69">
        <v>9.025537403017E12</v>
      </c>
      <c r="L175" s="38"/>
      <c r="M175" s="38"/>
    </row>
    <row r="176">
      <c r="A176" s="40" t="s">
        <v>37</v>
      </c>
      <c r="B176" s="41">
        <v>685.0</v>
      </c>
      <c r="C176" s="42">
        <v>983.0</v>
      </c>
      <c r="D176" s="41">
        <v>811.0</v>
      </c>
      <c r="E176" s="41">
        <v>893.0</v>
      </c>
      <c r="F176" s="41">
        <v>888.0</v>
      </c>
      <c r="G176" s="41">
        <v>595.0</v>
      </c>
      <c r="H176" s="41">
        <v>1230.0</v>
      </c>
      <c r="I176" s="43">
        <f t="shared" si="47"/>
        <v>6085</v>
      </c>
      <c r="J176" s="50">
        <f>I176*0.09</f>
        <v>547.65</v>
      </c>
      <c r="K176" s="51">
        <v>1.025539800987E12</v>
      </c>
      <c r="L176" s="38"/>
      <c r="M176" s="38"/>
    </row>
    <row r="177">
      <c r="A177" s="40" t="s">
        <v>38</v>
      </c>
      <c r="B177" s="41">
        <v>0.0</v>
      </c>
      <c r="C177" s="45">
        <v>0.0</v>
      </c>
      <c r="D177" s="41">
        <v>0.0</v>
      </c>
      <c r="E177" s="41">
        <v>300.0</v>
      </c>
      <c r="F177" s="41">
        <v>1003.0</v>
      </c>
      <c r="G177" s="41">
        <v>0.0</v>
      </c>
      <c r="H177" s="41">
        <v>0.0</v>
      </c>
      <c r="I177" s="43">
        <f t="shared" si="47"/>
        <v>1303</v>
      </c>
      <c r="J177" s="46">
        <f>I177*0.11</f>
        <v>143.33</v>
      </c>
      <c r="K177" s="47">
        <v>5.025981294753E12</v>
      </c>
      <c r="L177" s="48">
        <v>146.0</v>
      </c>
      <c r="M177" s="38"/>
    </row>
    <row r="178">
      <c r="A178" s="49" t="s">
        <v>39</v>
      </c>
      <c r="B178" s="41">
        <v>1069.0</v>
      </c>
      <c r="C178" s="42">
        <v>545.0</v>
      </c>
      <c r="D178" s="41">
        <v>0.0</v>
      </c>
      <c r="E178" s="41">
        <v>1004.0</v>
      </c>
      <c r="F178" s="41">
        <v>820.0</v>
      </c>
      <c r="G178" s="41">
        <v>725.0</v>
      </c>
      <c r="H178" s="41">
        <v>1682.0</v>
      </c>
      <c r="I178" s="43">
        <f t="shared" si="47"/>
        <v>5845</v>
      </c>
      <c r="J178" s="50">
        <f>I178*0.08</f>
        <v>467.6</v>
      </c>
      <c r="K178" s="51">
        <v>1.025571538205E12</v>
      </c>
      <c r="L178" s="38"/>
      <c r="M178" s="38"/>
    </row>
    <row r="179">
      <c r="A179" s="40" t="s">
        <v>63</v>
      </c>
      <c r="B179" s="41">
        <v>0.0</v>
      </c>
      <c r="C179" s="42">
        <v>370.0</v>
      </c>
      <c r="D179" s="41">
        <v>486.0</v>
      </c>
      <c r="E179" s="41">
        <v>303.0</v>
      </c>
      <c r="F179" s="41">
        <v>0.0</v>
      </c>
      <c r="G179" s="41">
        <v>0.0</v>
      </c>
      <c r="H179" s="41">
        <v>0.0</v>
      </c>
      <c r="I179" s="43">
        <f t="shared" si="47"/>
        <v>1159</v>
      </c>
      <c r="J179" s="50">
        <f>I179*0.11</f>
        <v>127.49</v>
      </c>
      <c r="K179" s="69">
        <v>5.025630020615E12</v>
      </c>
      <c r="L179" s="38"/>
      <c r="M179" s="38"/>
    </row>
    <row r="180">
      <c r="A180" s="40" t="s">
        <v>40</v>
      </c>
      <c r="B180" s="41">
        <v>0.0</v>
      </c>
      <c r="C180" s="45">
        <v>0.0</v>
      </c>
      <c r="D180" s="41">
        <v>0.0</v>
      </c>
      <c r="E180" s="41">
        <v>0.0</v>
      </c>
      <c r="F180" s="41">
        <v>0.0</v>
      </c>
      <c r="G180" s="41">
        <v>0.0</v>
      </c>
      <c r="H180" s="41">
        <v>0.0</v>
      </c>
      <c r="I180" s="43">
        <f t="shared" si="47"/>
        <v>0</v>
      </c>
      <c r="J180" s="50">
        <f>I180*0.1</f>
        <v>0</v>
      </c>
      <c r="K180" s="72"/>
      <c r="L180" s="38"/>
      <c r="M180" s="38"/>
    </row>
    <row r="181">
      <c r="A181" s="40" t="s">
        <v>41</v>
      </c>
      <c r="B181" s="41">
        <v>663.0</v>
      </c>
      <c r="C181" s="45">
        <v>0.0</v>
      </c>
      <c r="D181" s="41">
        <v>0.0</v>
      </c>
      <c r="E181" s="41">
        <v>0.0</v>
      </c>
      <c r="F181" s="41">
        <v>0.0</v>
      </c>
      <c r="G181" s="41">
        <v>0.0</v>
      </c>
      <c r="H181" s="41">
        <v>0.0</v>
      </c>
      <c r="I181" s="43">
        <f t="shared" si="47"/>
        <v>663</v>
      </c>
      <c r="J181" s="46">
        <f t="shared" ref="J181:J186" si="52">I181*0.11</f>
        <v>72.93</v>
      </c>
      <c r="K181" s="47">
        <v>3.025720135679E12</v>
      </c>
      <c r="L181" s="48">
        <v>75.0</v>
      </c>
      <c r="M181" s="38"/>
    </row>
    <row r="182">
      <c r="A182" s="40" t="s">
        <v>42</v>
      </c>
      <c r="B182" s="41">
        <v>240.0</v>
      </c>
      <c r="C182" s="45">
        <v>225.0</v>
      </c>
      <c r="D182" s="41">
        <v>520.0</v>
      </c>
      <c r="E182" s="41">
        <v>0.0</v>
      </c>
      <c r="F182" s="41">
        <v>493.0</v>
      </c>
      <c r="G182" s="41">
        <v>0.0</v>
      </c>
      <c r="H182" s="41">
        <v>500.0</v>
      </c>
      <c r="I182" s="43">
        <f t="shared" si="47"/>
        <v>1978</v>
      </c>
      <c r="J182" s="57">
        <f t="shared" si="52"/>
        <v>217.58</v>
      </c>
      <c r="K182" s="58" t="s">
        <v>43</v>
      </c>
      <c r="L182" s="48">
        <v>222.0</v>
      </c>
      <c r="M182" s="38"/>
    </row>
    <row r="183">
      <c r="A183" s="53" t="s">
        <v>44</v>
      </c>
      <c r="B183" s="41">
        <v>0.0</v>
      </c>
      <c r="C183" s="45">
        <v>0.0</v>
      </c>
      <c r="D183" s="41">
        <v>0.0</v>
      </c>
      <c r="E183" s="41">
        <v>0.0</v>
      </c>
      <c r="F183" s="41">
        <v>0.0</v>
      </c>
      <c r="G183" s="41">
        <v>0.0</v>
      </c>
      <c r="H183" s="41">
        <v>0.0</v>
      </c>
      <c r="I183" s="43">
        <f t="shared" si="47"/>
        <v>0</v>
      </c>
      <c r="J183" s="50">
        <f t="shared" si="52"/>
        <v>0</v>
      </c>
      <c r="K183" s="72"/>
      <c r="L183" s="38"/>
      <c r="M183" s="38"/>
    </row>
    <row r="184">
      <c r="A184" s="53" t="s">
        <v>45</v>
      </c>
      <c r="B184" s="41">
        <v>0.0</v>
      </c>
      <c r="C184" s="45">
        <v>0.0</v>
      </c>
      <c r="D184" s="41">
        <v>0.0</v>
      </c>
      <c r="E184" s="41">
        <v>0.0</v>
      </c>
      <c r="F184" s="41">
        <v>0.0</v>
      </c>
      <c r="G184" s="41">
        <v>0.0</v>
      </c>
      <c r="H184" s="41">
        <v>0.0</v>
      </c>
      <c r="I184" s="43">
        <f t="shared" si="47"/>
        <v>0</v>
      </c>
      <c r="J184" s="50">
        <f t="shared" si="52"/>
        <v>0</v>
      </c>
      <c r="K184" s="72"/>
      <c r="L184" s="38"/>
      <c r="M184" s="38"/>
    </row>
    <row r="185">
      <c r="A185" s="53" t="s">
        <v>65</v>
      </c>
      <c r="B185" s="41">
        <v>0.0</v>
      </c>
      <c r="C185" s="45">
        <v>0.0</v>
      </c>
      <c r="D185" s="41">
        <v>0.0</v>
      </c>
      <c r="E185" s="41">
        <v>0.0</v>
      </c>
      <c r="F185" s="41">
        <v>0.0</v>
      </c>
      <c r="G185" s="41">
        <v>0.0</v>
      </c>
      <c r="H185" s="41">
        <v>0.0</v>
      </c>
      <c r="I185" s="43">
        <f t="shared" si="47"/>
        <v>0</v>
      </c>
      <c r="J185" s="50">
        <f t="shared" si="52"/>
        <v>0</v>
      </c>
      <c r="K185" s="72"/>
      <c r="L185" s="38"/>
      <c r="M185" s="38"/>
    </row>
    <row r="186">
      <c r="A186" s="53" t="s">
        <v>47</v>
      </c>
      <c r="B186" s="41">
        <v>353.0</v>
      </c>
      <c r="C186" s="45">
        <v>0.0</v>
      </c>
      <c r="D186" s="41">
        <v>0.0</v>
      </c>
      <c r="E186" s="41">
        <v>363.0</v>
      </c>
      <c r="F186" s="41">
        <v>708.0</v>
      </c>
      <c r="G186" s="41">
        <v>330.0</v>
      </c>
      <c r="H186" s="41">
        <v>0.0</v>
      </c>
      <c r="I186" s="43">
        <f t="shared" si="47"/>
        <v>1754</v>
      </c>
      <c r="J186" s="46">
        <f t="shared" si="52"/>
        <v>192.94</v>
      </c>
      <c r="K186" s="47">
        <v>5.026319499904E12</v>
      </c>
      <c r="L186" s="48">
        <v>197.0</v>
      </c>
      <c r="M186" s="38"/>
    </row>
    <row r="187">
      <c r="A187" s="53" t="s">
        <v>48</v>
      </c>
      <c r="B187" s="41">
        <v>937.0</v>
      </c>
      <c r="C187" s="45">
        <v>757.0</v>
      </c>
      <c r="D187" s="41">
        <v>130.0</v>
      </c>
      <c r="E187" s="41">
        <v>896.0</v>
      </c>
      <c r="F187" s="41">
        <v>1009.0</v>
      </c>
      <c r="G187" s="41">
        <v>897.0</v>
      </c>
      <c r="H187" s="41">
        <v>760.0</v>
      </c>
      <c r="I187" s="43">
        <f t="shared" si="47"/>
        <v>5386</v>
      </c>
      <c r="J187" s="50">
        <f>I187*0.1</f>
        <v>538.6</v>
      </c>
      <c r="K187" s="51">
        <v>5.025586081464E12</v>
      </c>
      <c r="L187" s="38"/>
      <c r="M187" s="38"/>
    </row>
    <row r="188">
      <c r="A188" s="52" t="s">
        <v>49</v>
      </c>
      <c r="B188" s="41">
        <v>0.0</v>
      </c>
      <c r="C188" s="45">
        <v>0.0</v>
      </c>
      <c r="D188" s="41">
        <v>0.0</v>
      </c>
      <c r="E188" s="41">
        <v>0.0</v>
      </c>
      <c r="F188" s="41">
        <v>0.0</v>
      </c>
      <c r="G188" s="41">
        <v>0.0</v>
      </c>
      <c r="H188" s="41">
        <v>0.0</v>
      </c>
      <c r="I188" s="43">
        <f t="shared" si="47"/>
        <v>0</v>
      </c>
      <c r="J188" s="50">
        <f t="shared" ref="J188:J191" si="53">I188*0.11</f>
        <v>0</v>
      </c>
      <c r="K188" s="72"/>
      <c r="L188" s="38"/>
      <c r="M188" s="38"/>
    </row>
    <row r="189">
      <c r="A189" s="53" t="s">
        <v>50</v>
      </c>
      <c r="B189" s="41">
        <v>0.0</v>
      </c>
      <c r="C189" s="45">
        <v>0.0</v>
      </c>
      <c r="D189" s="41">
        <v>328.0</v>
      </c>
      <c r="E189" s="41">
        <v>692.0</v>
      </c>
      <c r="F189" s="41">
        <v>0.0</v>
      </c>
      <c r="G189" s="41">
        <v>0.0</v>
      </c>
      <c r="H189" s="41">
        <v>0.0</v>
      </c>
      <c r="I189" s="43">
        <f t="shared" si="47"/>
        <v>1020</v>
      </c>
      <c r="J189" s="50">
        <f t="shared" si="53"/>
        <v>112.2</v>
      </c>
      <c r="K189" s="51">
        <v>2.025630440584E12</v>
      </c>
      <c r="L189" s="38"/>
      <c r="M189" s="38"/>
    </row>
    <row r="190">
      <c r="A190" s="53" t="s">
        <v>51</v>
      </c>
      <c r="B190" s="41">
        <v>0.0</v>
      </c>
      <c r="C190" s="45">
        <v>385.0</v>
      </c>
      <c r="D190" s="41">
        <v>378.0</v>
      </c>
      <c r="E190" s="41">
        <v>0.0</v>
      </c>
      <c r="F190" s="41">
        <v>303.0</v>
      </c>
      <c r="G190" s="41">
        <v>0.0</v>
      </c>
      <c r="H190" s="41">
        <v>0.0</v>
      </c>
      <c r="I190" s="43">
        <f t="shared" si="47"/>
        <v>1066</v>
      </c>
      <c r="J190" s="57">
        <f t="shared" si="53"/>
        <v>117.26</v>
      </c>
      <c r="K190" s="58" t="s">
        <v>43</v>
      </c>
      <c r="L190" s="48">
        <v>120.0</v>
      </c>
      <c r="M190" s="38"/>
    </row>
    <row r="191">
      <c r="A191" s="52" t="s">
        <v>52</v>
      </c>
      <c r="B191" s="41">
        <v>0.0</v>
      </c>
      <c r="C191" s="45">
        <v>0.0</v>
      </c>
      <c r="D191" s="41">
        <v>0.0</v>
      </c>
      <c r="E191" s="41">
        <v>0.0</v>
      </c>
      <c r="F191" s="41">
        <v>0.0</v>
      </c>
      <c r="G191" s="41">
        <v>0.0</v>
      </c>
      <c r="H191" s="41">
        <v>0.0</v>
      </c>
      <c r="I191" s="43">
        <f t="shared" si="47"/>
        <v>0</v>
      </c>
      <c r="J191" s="50">
        <f t="shared" si="53"/>
        <v>0</v>
      </c>
      <c r="K191" s="72"/>
      <c r="L191" s="38"/>
      <c r="M191" s="38"/>
    </row>
    <row r="192">
      <c r="A192" s="53" t="s">
        <v>53</v>
      </c>
      <c r="B192" s="41">
        <v>725.0</v>
      </c>
      <c r="C192" s="42">
        <v>330.0</v>
      </c>
      <c r="D192" s="41">
        <v>0.0</v>
      </c>
      <c r="E192" s="41">
        <v>593.0</v>
      </c>
      <c r="F192" s="41">
        <v>130.0</v>
      </c>
      <c r="G192" s="41">
        <v>423.0</v>
      </c>
      <c r="H192" s="41">
        <v>878.0</v>
      </c>
      <c r="I192" s="43">
        <f t="shared" si="47"/>
        <v>3079</v>
      </c>
      <c r="J192" s="44">
        <f>I192*0.1</f>
        <v>307.9</v>
      </c>
      <c r="K192" s="69">
        <v>6.025523756526E12</v>
      </c>
      <c r="L192" s="38"/>
      <c r="M192" s="37"/>
    </row>
    <row r="193">
      <c r="A193" s="53" t="s">
        <v>54</v>
      </c>
      <c r="B193" s="41">
        <v>100.0</v>
      </c>
      <c r="C193" s="45">
        <v>165.0</v>
      </c>
      <c r="D193" s="41">
        <v>60.0</v>
      </c>
      <c r="E193" s="41">
        <v>280.0</v>
      </c>
      <c r="F193" s="41">
        <v>280.0</v>
      </c>
      <c r="G193" s="41">
        <v>105.0</v>
      </c>
      <c r="H193" s="41">
        <v>0.0</v>
      </c>
      <c r="I193" s="43">
        <f t="shared" si="47"/>
        <v>990</v>
      </c>
      <c r="J193" s="44">
        <f t="shared" ref="J193:J194" si="54">I193*0.11</f>
        <v>108.9</v>
      </c>
      <c r="K193" s="51">
        <v>8.025608652438E12</v>
      </c>
      <c r="L193" s="48"/>
      <c r="M193" s="38"/>
    </row>
    <row r="194">
      <c r="A194" s="53" t="s">
        <v>55</v>
      </c>
      <c r="B194" s="41">
        <v>515.0</v>
      </c>
      <c r="C194" s="45">
        <v>0.0</v>
      </c>
      <c r="D194" s="41">
        <v>876.0</v>
      </c>
      <c r="E194" s="41">
        <v>0.0</v>
      </c>
      <c r="F194" s="41">
        <v>0.0</v>
      </c>
      <c r="G194" s="41">
        <v>259.0</v>
      </c>
      <c r="H194" s="41">
        <v>0.0</v>
      </c>
      <c r="I194" s="43">
        <f t="shared" si="47"/>
        <v>1650</v>
      </c>
      <c r="J194" s="44">
        <f t="shared" si="54"/>
        <v>181.5</v>
      </c>
      <c r="K194" s="51">
        <v>2.025626318042E12</v>
      </c>
      <c r="L194" s="38"/>
      <c r="M194" s="38"/>
    </row>
    <row r="195">
      <c r="A195" s="53" t="s">
        <v>56</v>
      </c>
      <c r="B195" s="41">
        <v>0.0</v>
      </c>
      <c r="C195" s="45">
        <v>0.0</v>
      </c>
      <c r="D195" s="41">
        <v>0.0</v>
      </c>
      <c r="E195" s="41">
        <v>0.0</v>
      </c>
      <c r="F195" s="41">
        <v>0.0</v>
      </c>
      <c r="G195" s="41">
        <v>0.0</v>
      </c>
      <c r="H195" s="41">
        <v>0.0</v>
      </c>
      <c r="I195" s="43">
        <f t="shared" si="47"/>
        <v>0</v>
      </c>
      <c r="J195" s="59">
        <f>I195*0.08</f>
        <v>0</v>
      </c>
      <c r="K195" s="72"/>
      <c r="L195" s="38"/>
      <c r="M195" s="38"/>
    </row>
    <row r="196">
      <c r="A196" s="52" t="s">
        <v>57</v>
      </c>
      <c r="B196" s="41">
        <v>0.0</v>
      </c>
      <c r="C196" s="45">
        <v>385.0</v>
      </c>
      <c r="D196" s="41">
        <v>0.0</v>
      </c>
      <c r="E196" s="41">
        <v>451.0</v>
      </c>
      <c r="F196" s="41">
        <v>0.0</v>
      </c>
      <c r="G196" s="41">
        <v>335.0</v>
      </c>
      <c r="H196" s="41">
        <v>1254.0</v>
      </c>
      <c r="I196" s="43">
        <f t="shared" si="47"/>
        <v>2425</v>
      </c>
      <c r="J196" s="59">
        <f t="shared" ref="J196:J197" si="55">I196*0.11</f>
        <v>266.75</v>
      </c>
      <c r="K196" s="51">
        <v>7.02561551012E12</v>
      </c>
      <c r="L196" s="38"/>
      <c r="M196" s="38"/>
    </row>
    <row r="197">
      <c r="A197" s="53" t="s">
        <v>58</v>
      </c>
      <c r="B197" s="41">
        <v>0.0</v>
      </c>
      <c r="C197" s="45">
        <v>0.0</v>
      </c>
      <c r="D197" s="41">
        <v>0.0</v>
      </c>
      <c r="E197" s="41">
        <v>0.0</v>
      </c>
      <c r="F197" s="41">
        <v>0.0</v>
      </c>
      <c r="G197" s="41">
        <v>0.0</v>
      </c>
      <c r="H197" s="41">
        <v>0.0</v>
      </c>
      <c r="I197" s="43">
        <f t="shared" si="47"/>
        <v>0</v>
      </c>
      <c r="J197" s="59">
        <f t="shared" si="55"/>
        <v>0</v>
      </c>
      <c r="K197" s="72"/>
      <c r="L197" s="38"/>
      <c r="M197" s="38"/>
    </row>
    <row r="198">
      <c r="A198" s="61" t="s">
        <v>20</v>
      </c>
      <c r="B198" s="59">
        <f t="shared" ref="B198:H198" si="56">SUM(B162:B195)</f>
        <v>12192</v>
      </c>
      <c r="C198" s="59">
        <f t="shared" si="56"/>
        <v>7753</v>
      </c>
      <c r="D198" s="59">
        <f t="shared" si="56"/>
        <v>9183</v>
      </c>
      <c r="E198" s="59">
        <f t="shared" si="56"/>
        <v>8557</v>
      </c>
      <c r="F198" s="59">
        <f t="shared" si="56"/>
        <v>10307</v>
      </c>
      <c r="G198" s="59">
        <f t="shared" si="56"/>
        <v>7148</v>
      </c>
      <c r="H198" s="59">
        <f t="shared" si="56"/>
        <v>11157</v>
      </c>
      <c r="I198" s="59">
        <f t="shared" ref="I198:J198" si="57">SUM(I162:I197)</f>
        <v>68722</v>
      </c>
      <c r="J198" s="59">
        <f t="shared" si="57"/>
        <v>6733.83</v>
      </c>
      <c r="K198" s="38"/>
      <c r="L198" s="62">
        <f>SUM(L163:L195)</f>
        <v>1792.2</v>
      </c>
      <c r="M198" s="38"/>
    </row>
    <row r="199">
      <c r="A199" s="63"/>
      <c r="B199" s="64"/>
      <c r="C199" s="64"/>
      <c r="D199" s="64"/>
      <c r="E199" s="64"/>
      <c r="F199" s="64"/>
      <c r="G199" s="64"/>
      <c r="H199" s="64"/>
      <c r="I199" s="64"/>
      <c r="J199" s="64"/>
      <c r="K199" s="29"/>
      <c r="L199" s="16"/>
      <c r="M199" s="29"/>
    </row>
    <row r="200">
      <c r="A200" s="30" t="s">
        <v>19</v>
      </c>
      <c r="B200" s="31">
        <v>45696.0</v>
      </c>
      <c r="C200" s="31">
        <v>45697.0</v>
      </c>
      <c r="D200" s="31">
        <v>45698.0</v>
      </c>
      <c r="E200" s="31">
        <v>45699.0</v>
      </c>
      <c r="F200" s="31">
        <v>45700.0</v>
      </c>
      <c r="G200" s="31">
        <v>45701.0</v>
      </c>
      <c r="H200" s="31">
        <v>45702.0</v>
      </c>
      <c r="I200" s="32" t="s">
        <v>20</v>
      </c>
      <c r="J200" s="33" t="s">
        <v>21</v>
      </c>
      <c r="K200" s="33" t="s">
        <v>61</v>
      </c>
      <c r="L200" s="34">
        <v>0.02</v>
      </c>
      <c r="M200" s="33" t="s">
        <v>22</v>
      </c>
    </row>
    <row r="201">
      <c r="A201" s="35"/>
      <c r="B201" s="36"/>
      <c r="C201" s="36"/>
      <c r="D201" s="36"/>
      <c r="E201" s="36"/>
      <c r="F201" s="36"/>
      <c r="G201" s="36"/>
      <c r="H201" s="37"/>
      <c r="I201" s="37"/>
      <c r="J201" s="37"/>
      <c r="K201" s="38"/>
      <c r="L201" s="38"/>
      <c r="M201" s="38"/>
    </row>
    <row r="202">
      <c r="A202" s="40" t="s">
        <v>23</v>
      </c>
      <c r="B202" s="41">
        <v>966.0</v>
      </c>
      <c r="C202" s="42">
        <v>720.0</v>
      </c>
      <c r="D202" s="41">
        <v>615.0</v>
      </c>
      <c r="E202" s="41">
        <v>825.0</v>
      </c>
      <c r="F202" s="41">
        <v>475.0</v>
      </c>
      <c r="G202" s="41">
        <v>1035.0</v>
      </c>
      <c r="H202" s="41">
        <v>1100.0</v>
      </c>
      <c r="I202" s="43">
        <f t="shared" ref="I202:I237" si="58">SUM(B202:H202)</f>
        <v>5736</v>
      </c>
      <c r="J202" s="44">
        <f t="shared" ref="J202:J203" si="59">I202*0.1</f>
        <v>573.6</v>
      </c>
      <c r="K202" s="51">
        <v>4.025843178421E12</v>
      </c>
      <c r="L202" s="38"/>
      <c r="M202" s="37"/>
    </row>
    <row r="203">
      <c r="A203" s="40" t="s">
        <v>24</v>
      </c>
      <c r="B203" s="70"/>
      <c r="C203" s="71"/>
      <c r="D203" s="70"/>
      <c r="E203" s="70"/>
      <c r="F203" s="70"/>
      <c r="G203" s="70"/>
      <c r="H203" s="70"/>
      <c r="I203" s="43">
        <f t="shared" si="58"/>
        <v>0</v>
      </c>
      <c r="J203" s="50">
        <f t="shared" si="59"/>
        <v>0</v>
      </c>
      <c r="K203" s="55"/>
      <c r="L203" s="38"/>
      <c r="M203" s="38"/>
    </row>
    <row r="204">
      <c r="A204" s="49" t="s">
        <v>25</v>
      </c>
      <c r="B204" s="41">
        <v>0.0</v>
      </c>
      <c r="C204" s="45">
        <v>997.0</v>
      </c>
      <c r="D204" s="41">
        <v>0.0</v>
      </c>
      <c r="E204" s="41">
        <v>0.0</v>
      </c>
      <c r="F204" s="41">
        <v>0.0</v>
      </c>
      <c r="G204" s="41">
        <v>0.0</v>
      </c>
      <c r="H204" s="41">
        <v>0.0</v>
      </c>
      <c r="I204" s="43">
        <f t="shared" si="58"/>
        <v>997</v>
      </c>
      <c r="J204" s="44">
        <f t="shared" ref="J204:J205" si="60">I204*0.08</f>
        <v>79.76</v>
      </c>
      <c r="K204" s="51">
        <v>2.5877519552E10</v>
      </c>
      <c r="L204" s="38"/>
      <c r="M204" s="38"/>
    </row>
    <row r="205">
      <c r="A205" s="49" t="s">
        <v>26</v>
      </c>
      <c r="B205" s="41">
        <v>0.0</v>
      </c>
      <c r="C205" s="45">
        <v>0.0</v>
      </c>
      <c r="D205" s="41">
        <v>0.0</v>
      </c>
      <c r="E205" s="41">
        <v>0.0</v>
      </c>
      <c r="F205" s="41">
        <v>0.0</v>
      </c>
      <c r="G205" s="41">
        <v>0.0</v>
      </c>
      <c r="H205" s="41">
        <v>1832.0</v>
      </c>
      <c r="I205" s="43">
        <f t="shared" si="58"/>
        <v>1832</v>
      </c>
      <c r="J205" s="57">
        <f t="shared" si="60"/>
        <v>146.56</v>
      </c>
      <c r="K205" s="47">
        <v>2.027576075201E12</v>
      </c>
      <c r="L205" s="48">
        <v>150.0</v>
      </c>
      <c r="M205" s="38"/>
    </row>
    <row r="206">
      <c r="A206" s="40" t="s">
        <v>27</v>
      </c>
      <c r="B206" s="41">
        <v>640.0</v>
      </c>
      <c r="C206" s="45">
        <v>0.0</v>
      </c>
      <c r="D206" s="41">
        <v>309.0</v>
      </c>
      <c r="E206" s="41">
        <v>535.0</v>
      </c>
      <c r="F206" s="41">
        <v>0.0</v>
      </c>
      <c r="G206" s="41">
        <v>866.0</v>
      </c>
      <c r="H206" s="41">
        <v>399.0</v>
      </c>
      <c r="I206" s="43">
        <f t="shared" si="58"/>
        <v>2749</v>
      </c>
      <c r="J206" s="46">
        <f>I206*0.11</f>
        <v>302.39</v>
      </c>
      <c r="K206" s="47">
        <v>5.026319560926E12</v>
      </c>
      <c r="L206" s="48">
        <v>308.0</v>
      </c>
      <c r="M206" s="38"/>
    </row>
    <row r="207">
      <c r="A207" s="52" t="s">
        <v>28</v>
      </c>
      <c r="B207" s="41">
        <v>405.0</v>
      </c>
      <c r="C207" s="45">
        <v>270.0</v>
      </c>
      <c r="D207" s="41">
        <v>1275.0</v>
      </c>
      <c r="E207" s="41">
        <v>0.0</v>
      </c>
      <c r="F207" s="41">
        <v>490.0</v>
      </c>
      <c r="G207" s="41">
        <v>1170.0</v>
      </c>
      <c r="H207" s="41">
        <v>1872.0</v>
      </c>
      <c r="I207" s="43">
        <f t="shared" si="58"/>
        <v>5482</v>
      </c>
      <c r="J207" s="44">
        <f>I207*0.1</f>
        <v>548.2</v>
      </c>
      <c r="K207" s="51">
        <v>7.025870088968E12</v>
      </c>
      <c r="L207" s="38"/>
      <c r="M207" s="38"/>
    </row>
    <row r="208">
      <c r="A208" s="53" t="s">
        <v>29</v>
      </c>
      <c r="B208" s="54">
        <v>530.0</v>
      </c>
      <c r="C208" s="45">
        <v>0.0</v>
      </c>
      <c r="D208" s="54">
        <v>0.0</v>
      </c>
      <c r="E208" s="54">
        <v>780.0</v>
      </c>
      <c r="F208" s="41">
        <v>802.0</v>
      </c>
      <c r="G208" s="41">
        <v>260.0</v>
      </c>
      <c r="H208" s="54">
        <v>240.0</v>
      </c>
      <c r="I208" s="43">
        <f t="shared" si="58"/>
        <v>2612</v>
      </c>
      <c r="J208" s="46">
        <f t="shared" ref="J208:J209" si="61">I208*0.11</f>
        <v>287.32</v>
      </c>
      <c r="K208" s="47">
        <v>9.026022868799E12</v>
      </c>
      <c r="L208" s="48">
        <v>293.0</v>
      </c>
      <c r="M208" s="38"/>
    </row>
    <row r="209">
      <c r="A209" s="40" t="s">
        <v>30</v>
      </c>
      <c r="B209" s="41">
        <v>0.0</v>
      </c>
      <c r="C209" s="45">
        <v>0.0</v>
      </c>
      <c r="D209" s="41">
        <v>0.0</v>
      </c>
      <c r="E209" s="41">
        <v>0.0</v>
      </c>
      <c r="F209" s="41">
        <v>2555.0</v>
      </c>
      <c r="G209" s="41">
        <v>435.0</v>
      </c>
      <c r="H209" s="41">
        <v>0.0</v>
      </c>
      <c r="I209" s="43">
        <f t="shared" si="58"/>
        <v>2990</v>
      </c>
      <c r="J209" s="44">
        <f t="shared" si="61"/>
        <v>328.9</v>
      </c>
      <c r="K209" s="51">
        <v>1.025763868765E12</v>
      </c>
      <c r="L209" s="38"/>
      <c r="M209" s="38"/>
    </row>
    <row r="210">
      <c r="A210" s="40" t="s">
        <v>31</v>
      </c>
      <c r="B210" s="41">
        <v>360.0</v>
      </c>
      <c r="C210" s="45">
        <v>1498.0</v>
      </c>
      <c r="D210" s="41">
        <v>1071.0</v>
      </c>
      <c r="E210" s="41">
        <v>1887.0</v>
      </c>
      <c r="F210" s="41">
        <v>2375.0</v>
      </c>
      <c r="G210" s="41">
        <v>1730.0</v>
      </c>
      <c r="H210" s="41">
        <v>1925.0</v>
      </c>
      <c r="I210" s="43">
        <f t="shared" si="58"/>
        <v>10846</v>
      </c>
      <c r="J210" s="44">
        <f>I210*0.08</f>
        <v>867.68</v>
      </c>
      <c r="K210" s="51">
        <v>3.025776592139E12</v>
      </c>
      <c r="L210" s="38"/>
      <c r="M210" s="37"/>
    </row>
    <row r="211">
      <c r="A211" s="40" t="s">
        <v>32</v>
      </c>
      <c r="B211" s="41">
        <v>0.0</v>
      </c>
      <c r="C211" s="45">
        <v>0.0</v>
      </c>
      <c r="D211" s="41">
        <v>0.0</v>
      </c>
      <c r="E211" s="41">
        <v>0.0</v>
      </c>
      <c r="F211" s="41">
        <v>0.0</v>
      </c>
      <c r="G211" s="41">
        <v>0.0</v>
      </c>
      <c r="H211" s="41">
        <v>235.0</v>
      </c>
      <c r="I211" s="43">
        <f t="shared" si="58"/>
        <v>235</v>
      </c>
      <c r="J211" s="46">
        <f t="shared" ref="J211:J214" si="62">I211*0.11</f>
        <v>25.85</v>
      </c>
      <c r="K211" s="47">
        <v>2.025993757304E12</v>
      </c>
      <c r="L211" s="48">
        <v>27.0</v>
      </c>
      <c r="M211" s="38"/>
    </row>
    <row r="212">
      <c r="A212" s="52" t="s">
        <v>33</v>
      </c>
      <c r="B212" s="41">
        <v>1012.0</v>
      </c>
      <c r="C212" s="45">
        <v>609.0</v>
      </c>
      <c r="D212" s="41">
        <v>385.0</v>
      </c>
      <c r="E212" s="41">
        <v>170.0</v>
      </c>
      <c r="F212" s="41">
        <v>0.0</v>
      </c>
      <c r="G212" s="41">
        <v>0.0</v>
      </c>
      <c r="H212" s="41">
        <v>0.0</v>
      </c>
      <c r="I212" s="43">
        <f t="shared" si="58"/>
        <v>2176</v>
      </c>
      <c r="J212" s="44">
        <f t="shared" si="62"/>
        <v>239.36</v>
      </c>
      <c r="K212" s="51">
        <v>6.025848654686E12</v>
      </c>
      <c r="L212" s="38"/>
      <c r="M212" s="38"/>
    </row>
    <row r="213">
      <c r="A213" s="52" t="s">
        <v>34</v>
      </c>
      <c r="B213" s="41">
        <v>772.0</v>
      </c>
      <c r="C213" s="45">
        <v>610.0</v>
      </c>
      <c r="D213" s="41">
        <v>163.0</v>
      </c>
      <c r="E213" s="41">
        <v>175.0</v>
      </c>
      <c r="F213" s="41">
        <v>0.0</v>
      </c>
      <c r="G213" s="41">
        <v>215.0</v>
      </c>
      <c r="H213" s="41">
        <v>235.0</v>
      </c>
      <c r="I213" s="43">
        <f t="shared" si="58"/>
        <v>2170</v>
      </c>
      <c r="J213" s="57">
        <f t="shared" si="62"/>
        <v>238.7</v>
      </c>
      <c r="K213" s="60"/>
      <c r="L213" s="48">
        <v>244.0</v>
      </c>
      <c r="M213" s="38"/>
    </row>
    <row r="214">
      <c r="A214" s="40" t="s">
        <v>35</v>
      </c>
      <c r="B214" s="41">
        <v>0.0</v>
      </c>
      <c r="C214" s="42">
        <v>0.0</v>
      </c>
      <c r="D214" s="41">
        <v>0.0</v>
      </c>
      <c r="E214" s="41">
        <v>0.0</v>
      </c>
      <c r="F214" s="41">
        <v>0.0</v>
      </c>
      <c r="G214" s="41">
        <v>1078.0</v>
      </c>
      <c r="H214" s="41">
        <v>960.0</v>
      </c>
      <c r="I214" s="43">
        <f t="shared" si="58"/>
        <v>2038</v>
      </c>
      <c r="J214" s="44">
        <f t="shared" si="62"/>
        <v>224.18</v>
      </c>
      <c r="K214" s="51">
        <v>4.025866287123E12</v>
      </c>
      <c r="L214" s="38"/>
      <c r="M214" s="38"/>
    </row>
    <row r="215">
      <c r="A215" s="53" t="s">
        <v>36</v>
      </c>
      <c r="B215" s="41">
        <v>522.0</v>
      </c>
      <c r="C215" s="42">
        <v>515.0</v>
      </c>
      <c r="D215" s="41">
        <v>1110.0</v>
      </c>
      <c r="E215" s="41">
        <v>596.0</v>
      </c>
      <c r="F215" s="41">
        <v>662.0</v>
      </c>
      <c r="G215" s="41">
        <v>1103.0</v>
      </c>
      <c r="H215" s="41">
        <v>1318.0</v>
      </c>
      <c r="I215" s="43">
        <f t="shared" si="58"/>
        <v>5826</v>
      </c>
      <c r="J215" s="44">
        <f>I215*0.08</f>
        <v>466.08</v>
      </c>
      <c r="K215" s="51">
        <v>9.025770841153E12</v>
      </c>
      <c r="L215" s="38"/>
      <c r="M215" s="38"/>
    </row>
    <row r="216">
      <c r="A216" s="40" t="s">
        <v>37</v>
      </c>
      <c r="B216" s="41">
        <v>445.0</v>
      </c>
      <c r="C216" s="42">
        <v>1008.0</v>
      </c>
      <c r="D216" s="41">
        <v>898.0</v>
      </c>
      <c r="E216" s="41">
        <v>1125.0</v>
      </c>
      <c r="F216" s="41">
        <v>810.0</v>
      </c>
      <c r="G216" s="41">
        <v>1182.0</v>
      </c>
      <c r="H216" s="41">
        <v>1053.0</v>
      </c>
      <c r="I216" s="43">
        <f t="shared" si="58"/>
        <v>6521</v>
      </c>
      <c r="J216" s="44">
        <f>I216*0.09</f>
        <v>586.89</v>
      </c>
      <c r="K216" s="51">
        <v>1.02582290123E12</v>
      </c>
      <c r="L216" s="38"/>
      <c r="M216" s="38"/>
    </row>
    <row r="217">
      <c r="A217" s="40" t="s">
        <v>38</v>
      </c>
      <c r="B217" s="41">
        <v>0.0</v>
      </c>
      <c r="C217" s="45">
        <v>0.0</v>
      </c>
      <c r="D217" s="41">
        <v>0.0</v>
      </c>
      <c r="E217" s="41">
        <v>220.0</v>
      </c>
      <c r="F217" s="41">
        <v>725.0</v>
      </c>
      <c r="G217" s="41">
        <v>570.0</v>
      </c>
      <c r="H217" s="41">
        <v>495.0</v>
      </c>
      <c r="I217" s="43">
        <f t="shared" si="58"/>
        <v>2010</v>
      </c>
      <c r="J217" s="46">
        <f>I217*0.11</f>
        <v>221.1</v>
      </c>
      <c r="K217" s="47">
        <v>5.026199428072E12</v>
      </c>
      <c r="L217" s="48">
        <v>225.42</v>
      </c>
      <c r="M217" s="38"/>
    </row>
    <row r="218">
      <c r="A218" s="49" t="s">
        <v>39</v>
      </c>
      <c r="B218" s="41">
        <v>1781.0</v>
      </c>
      <c r="C218" s="42">
        <v>1041.0</v>
      </c>
      <c r="D218" s="41">
        <v>1121.0</v>
      </c>
      <c r="E218" s="41">
        <v>1005.0</v>
      </c>
      <c r="F218" s="41">
        <v>905.0</v>
      </c>
      <c r="G218" s="41">
        <v>1085.0</v>
      </c>
      <c r="H218" s="41">
        <v>2165.0</v>
      </c>
      <c r="I218" s="43">
        <f t="shared" si="58"/>
        <v>9103</v>
      </c>
      <c r="J218" s="44">
        <f>I218*0.08</f>
        <v>728.24</v>
      </c>
      <c r="K218" s="51">
        <v>1.025769027919E12</v>
      </c>
      <c r="L218" s="38"/>
      <c r="M218" s="38"/>
    </row>
    <row r="219">
      <c r="A219" s="40" t="s">
        <v>63</v>
      </c>
      <c r="B219" s="41">
        <v>0.0</v>
      </c>
      <c r="C219" s="42">
        <v>95.0</v>
      </c>
      <c r="D219" s="41">
        <v>0.0</v>
      </c>
      <c r="E219" s="41">
        <v>0.0</v>
      </c>
      <c r="F219" s="41">
        <v>166.0</v>
      </c>
      <c r="G219" s="41">
        <v>0.0</v>
      </c>
      <c r="H219" s="41">
        <v>120.0</v>
      </c>
      <c r="I219" s="43">
        <f t="shared" si="58"/>
        <v>381</v>
      </c>
      <c r="J219" s="44">
        <f>I219*0.11</f>
        <v>41.91</v>
      </c>
      <c r="K219" s="51">
        <v>5.025772587846E12</v>
      </c>
      <c r="L219" s="38"/>
      <c r="M219" s="38"/>
    </row>
    <row r="220">
      <c r="A220" s="40" t="s">
        <v>40</v>
      </c>
      <c r="B220" s="41">
        <v>560.0</v>
      </c>
      <c r="C220" s="45">
        <v>0.0</v>
      </c>
      <c r="D220" s="41">
        <v>1000.0</v>
      </c>
      <c r="E220" s="41">
        <v>605.0</v>
      </c>
      <c r="F220" s="41">
        <v>998.0</v>
      </c>
      <c r="G220" s="41">
        <v>0.0</v>
      </c>
      <c r="H220" s="41">
        <v>1699.0</v>
      </c>
      <c r="I220" s="43">
        <f t="shared" si="58"/>
        <v>4862</v>
      </c>
      <c r="J220" s="46">
        <f>I220*0.1</f>
        <v>486.2</v>
      </c>
      <c r="K220" s="47">
        <v>6.026287672524E12</v>
      </c>
      <c r="L220" s="48">
        <v>496.0</v>
      </c>
      <c r="M220" s="38"/>
    </row>
    <row r="221">
      <c r="A221" s="40" t="s">
        <v>41</v>
      </c>
      <c r="B221" s="41">
        <v>0.0</v>
      </c>
      <c r="C221" s="45">
        <v>0.0</v>
      </c>
      <c r="D221" s="41">
        <v>0.0</v>
      </c>
      <c r="E221" s="41">
        <v>163.0</v>
      </c>
      <c r="F221" s="41">
        <v>440.0</v>
      </c>
      <c r="G221" s="41">
        <v>540.0</v>
      </c>
      <c r="H221" s="41">
        <v>770.0</v>
      </c>
      <c r="I221" s="43">
        <f t="shared" si="58"/>
        <v>1913</v>
      </c>
      <c r="J221" s="46">
        <f>I221*0.11</f>
        <v>210.43</v>
      </c>
      <c r="K221" s="47">
        <v>3.025964208791E12</v>
      </c>
      <c r="L221" s="48">
        <v>215.0</v>
      </c>
      <c r="M221" s="38"/>
    </row>
    <row r="222">
      <c r="A222" s="40" t="s">
        <v>42</v>
      </c>
      <c r="B222" s="41">
        <v>0.0</v>
      </c>
      <c r="C222" s="45">
        <v>0.0</v>
      </c>
      <c r="D222" s="41">
        <v>0.0</v>
      </c>
      <c r="E222" s="41">
        <v>0.0</v>
      </c>
      <c r="F222" s="41">
        <v>300.0</v>
      </c>
      <c r="G222" s="41">
        <v>620.0</v>
      </c>
      <c r="H222" s="41">
        <v>635.0</v>
      </c>
      <c r="I222" s="43">
        <f t="shared" si="58"/>
        <v>1555</v>
      </c>
      <c r="J222" s="57">
        <f>I222*0.1</f>
        <v>155.5</v>
      </c>
      <c r="K222" s="60"/>
      <c r="L222" s="48">
        <v>159.0</v>
      </c>
      <c r="M222" s="38"/>
    </row>
    <row r="223">
      <c r="A223" s="53" t="s">
        <v>44</v>
      </c>
      <c r="B223" s="41">
        <v>0.0</v>
      </c>
      <c r="C223" s="45" t="s">
        <v>59</v>
      </c>
      <c r="D223" s="41">
        <v>0.0</v>
      </c>
      <c r="E223" s="41">
        <v>0.0</v>
      </c>
      <c r="F223" s="41">
        <v>0.0</v>
      </c>
      <c r="G223" s="41">
        <v>0.0</v>
      </c>
      <c r="H223" s="41">
        <v>0.0</v>
      </c>
      <c r="I223" s="43">
        <f t="shared" si="58"/>
        <v>0</v>
      </c>
      <c r="J223" s="50">
        <f t="shared" ref="J223:J226" si="63">I223*0.11</f>
        <v>0</v>
      </c>
      <c r="K223" s="55"/>
      <c r="L223" s="38"/>
      <c r="M223" s="38"/>
    </row>
    <row r="224">
      <c r="A224" s="53" t="s">
        <v>45</v>
      </c>
      <c r="B224" s="41">
        <v>0.0</v>
      </c>
      <c r="C224" s="45">
        <v>0.0</v>
      </c>
      <c r="D224" s="41">
        <v>0.0</v>
      </c>
      <c r="E224" s="41">
        <v>0.0</v>
      </c>
      <c r="F224" s="41">
        <v>0.0</v>
      </c>
      <c r="G224" s="41">
        <v>0.0</v>
      </c>
      <c r="H224" s="41">
        <v>380.0</v>
      </c>
      <c r="I224" s="43">
        <f t="shared" si="58"/>
        <v>380</v>
      </c>
      <c r="J224" s="46">
        <f t="shared" si="63"/>
        <v>41.8</v>
      </c>
      <c r="K224" s="47">
        <v>2.026867267291E12</v>
      </c>
      <c r="L224" s="48">
        <v>43.0</v>
      </c>
      <c r="M224" s="38"/>
    </row>
    <row r="225">
      <c r="A225" s="53" t="s">
        <v>65</v>
      </c>
      <c r="B225" s="41">
        <v>0.0</v>
      </c>
      <c r="C225" s="45">
        <v>0.0</v>
      </c>
      <c r="D225" s="41">
        <v>0.0</v>
      </c>
      <c r="E225" s="41">
        <v>0.0</v>
      </c>
      <c r="F225" s="41">
        <v>0.0</v>
      </c>
      <c r="G225" s="41">
        <v>0.0</v>
      </c>
      <c r="H225" s="41">
        <v>0.0</v>
      </c>
      <c r="I225" s="43">
        <f t="shared" si="58"/>
        <v>0</v>
      </c>
      <c r="J225" s="50">
        <f t="shared" si="63"/>
        <v>0</v>
      </c>
      <c r="K225" s="55"/>
      <c r="L225" s="38"/>
      <c r="M225" s="38"/>
    </row>
    <row r="226">
      <c r="A226" s="53" t="s">
        <v>47</v>
      </c>
      <c r="B226" s="41">
        <v>0.0</v>
      </c>
      <c r="C226" s="45">
        <v>369.0</v>
      </c>
      <c r="D226" s="41">
        <v>144.0</v>
      </c>
      <c r="E226" s="41">
        <v>215.0</v>
      </c>
      <c r="F226" s="41">
        <v>0.0</v>
      </c>
      <c r="G226" s="41">
        <v>0.0</v>
      </c>
      <c r="H226" s="41">
        <v>0.0</v>
      </c>
      <c r="I226" s="43">
        <f t="shared" si="58"/>
        <v>728</v>
      </c>
      <c r="J226" s="46">
        <f t="shared" si="63"/>
        <v>80.08</v>
      </c>
      <c r="K226" s="47">
        <v>5.026319499904E12</v>
      </c>
      <c r="L226" s="48">
        <v>82.0</v>
      </c>
    </row>
    <row r="227">
      <c r="A227" s="53" t="s">
        <v>48</v>
      </c>
      <c r="B227" s="41">
        <v>977.0</v>
      </c>
      <c r="C227" s="45">
        <v>949.0</v>
      </c>
      <c r="D227" s="41">
        <v>180.0</v>
      </c>
      <c r="E227" s="41">
        <v>782.0</v>
      </c>
      <c r="F227" s="41">
        <v>830.0</v>
      </c>
      <c r="G227" s="41">
        <v>0.0</v>
      </c>
      <c r="H227" s="41">
        <v>1238.0</v>
      </c>
      <c r="I227" s="43">
        <f t="shared" si="58"/>
        <v>4956</v>
      </c>
      <c r="J227" s="44">
        <f>I227*0.1</f>
        <v>495.6</v>
      </c>
      <c r="K227" s="51">
        <v>5.025808141051E12</v>
      </c>
      <c r="L227" s="38"/>
      <c r="M227" s="38"/>
    </row>
    <row r="228">
      <c r="A228" s="52" t="s">
        <v>49</v>
      </c>
      <c r="B228" s="41">
        <v>0.0</v>
      </c>
      <c r="C228" s="45">
        <v>0.0</v>
      </c>
      <c r="D228" s="41">
        <v>0.0</v>
      </c>
      <c r="E228" s="41">
        <v>0.0</v>
      </c>
      <c r="F228" s="41">
        <v>0.0</v>
      </c>
      <c r="G228" s="41">
        <v>0.0</v>
      </c>
      <c r="H228" s="41">
        <v>0.0</v>
      </c>
      <c r="I228" s="43">
        <f t="shared" si="58"/>
        <v>0</v>
      </c>
      <c r="J228" s="50">
        <f t="shared" ref="J228:J231" si="64">I228*0.11</f>
        <v>0</v>
      </c>
      <c r="K228" s="55"/>
      <c r="L228" s="38"/>
      <c r="M228" s="38"/>
    </row>
    <row r="229">
      <c r="A229" s="53" t="s">
        <v>50</v>
      </c>
      <c r="B229" s="41">
        <v>0.0</v>
      </c>
      <c r="C229" s="45">
        <v>538.0</v>
      </c>
      <c r="D229" s="41">
        <v>0.0</v>
      </c>
      <c r="E229" s="41">
        <v>0.0</v>
      </c>
      <c r="F229" s="41">
        <v>325.0</v>
      </c>
      <c r="G229" s="41">
        <v>0.0</v>
      </c>
      <c r="H229" s="41">
        <v>1390.0</v>
      </c>
      <c r="I229" s="43">
        <f t="shared" si="58"/>
        <v>2253</v>
      </c>
      <c r="J229" s="44">
        <f t="shared" si="64"/>
        <v>247.83</v>
      </c>
      <c r="K229" s="51">
        <v>2.025876245193E12</v>
      </c>
      <c r="L229" s="38"/>
      <c r="M229" s="38"/>
    </row>
    <row r="230">
      <c r="A230" s="53" t="s">
        <v>51</v>
      </c>
      <c r="B230" s="41">
        <v>680.0</v>
      </c>
      <c r="C230" s="45">
        <v>0.0</v>
      </c>
      <c r="D230" s="41">
        <v>0.0</v>
      </c>
      <c r="E230" s="41">
        <v>0.0</v>
      </c>
      <c r="F230" s="41">
        <v>0.0</v>
      </c>
      <c r="G230" s="41">
        <v>571.0</v>
      </c>
      <c r="H230" s="41">
        <v>1073.0</v>
      </c>
      <c r="I230" s="43">
        <f t="shared" si="58"/>
        <v>2324</v>
      </c>
      <c r="J230" s="57">
        <f t="shared" si="64"/>
        <v>255.64</v>
      </c>
      <c r="K230" s="58" t="s">
        <v>43</v>
      </c>
      <c r="L230" s="48">
        <v>261.0</v>
      </c>
      <c r="M230" s="38"/>
    </row>
    <row r="231">
      <c r="A231" s="52" t="s">
        <v>52</v>
      </c>
      <c r="B231" s="41">
        <v>0.0</v>
      </c>
      <c r="C231" s="45">
        <v>0.0</v>
      </c>
      <c r="D231" s="41">
        <v>0.0</v>
      </c>
      <c r="E231" s="41">
        <v>0.0</v>
      </c>
      <c r="F231" s="41">
        <v>0.0</v>
      </c>
      <c r="G231" s="41">
        <v>345.0</v>
      </c>
      <c r="H231" s="41">
        <v>0.0</v>
      </c>
      <c r="I231" s="43">
        <f t="shared" si="58"/>
        <v>345</v>
      </c>
      <c r="J231" s="44">
        <f t="shared" si="64"/>
        <v>37.95</v>
      </c>
      <c r="K231" s="51">
        <v>9.025777572625E12</v>
      </c>
      <c r="L231" s="38"/>
      <c r="M231" s="38"/>
    </row>
    <row r="232">
      <c r="A232" s="53" t="s">
        <v>53</v>
      </c>
      <c r="B232" s="41">
        <v>343.0</v>
      </c>
      <c r="C232" s="42">
        <v>650.0</v>
      </c>
      <c r="D232" s="41">
        <v>788.0</v>
      </c>
      <c r="E232" s="41">
        <v>0.0</v>
      </c>
      <c r="F232" s="41">
        <v>0.0</v>
      </c>
      <c r="G232" s="41">
        <v>943.0</v>
      </c>
      <c r="H232" s="41">
        <v>1673.0</v>
      </c>
      <c r="I232" s="43">
        <f t="shared" si="58"/>
        <v>4397</v>
      </c>
      <c r="J232" s="44">
        <f>I232*0.1</f>
        <v>439.7</v>
      </c>
      <c r="K232" s="51">
        <v>6.025766177508E12</v>
      </c>
      <c r="L232" s="38"/>
      <c r="M232" s="37"/>
    </row>
    <row r="233">
      <c r="A233" s="53" t="s">
        <v>54</v>
      </c>
      <c r="B233" s="41">
        <v>430.0</v>
      </c>
      <c r="C233" s="45">
        <v>0.0</v>
      </c>
      <c r="D233" s="41">
        <v>0.0</v>
      </c>
      <c r="E233" s="41">
        <v>0.0</v>
      </c>
      <c r="F233" s="41">
        <v>0.0</v>
      </c>
      <c r="G233" s="41">
        <v>0.0</v>
      </c>
      <c r="H233" s="41">
        <v>0.0</v>
      </c>
      <c r="I233" s="43">
        <f t="shared" si="58"/>
        <v>430</v>
      </c>
      <c r="J233" s="57">
        <f t="shared" ref="J233:J234" si="65">I233*0.11</f>
        <v>47.3</v>
      </c>
      <c r="K233" s="60"/>
      <c r="L233" s="38"/>
      <c r="M233" s="38"/>
    </row>
    <row r="234">
      <c r="A234" s="53" t="s">
        <v>55</v>
      </c>
      <c r="B234" s="41">
        <v>320.0</v>
      </c>
      <c r="C234" s="45">
        <v>660.0</v>
      </c>
      <c r="D234" s="41">
        <v>614.0</v>
      </c>
      <c r="E234" s="41">
        <v>0.0</v>
      </c>
      <c r="F234" s="41">
        <v>70.0</v>
      </c>
      <c r="G234" s="41">
        <v>0.0</v>
      </c>
      <c r="H234" s="41">
        <v>965.0</v>
      </c>
      <c r="I234" s="43">
        <f t="shared" si="58"/>
        <v>2629</v>
      </c>
      <c r="J234" s="44">
        <f t="shared" si="65"/>
        <v>289.19</v>
      </c>
      <c r="K234" s="51">
        <v>2.025872576647E12</v>
      </c>
      <c r="L234" s="38"/>
      <c r="M234" s="38"/>
    </row>
    <row r="235">
      <c r="A235" s="53" t="s">
        <v>56</v>
      </c>
      <c r="B235" s="41">
        <v>0.0</v>
      </c>
      <c r="C235" s="45">
        <v>0.0</v>
      </c>
      <c r="D235" s="41">
        <v>0.0</v>
      </c>
      <c r="E235" s="41">
        <v>0.0</v>
      </c>
      <c r="F235" s="41">
        <v>0.0</v>
      </c>
      <c r="G235" s="41">
        <v>0.0</v>
      </c>
      <c r="H235" s="41">
        <v>0.0</v>
      </c>
      <c r="I235" s="43">
        <f t="shared" si="58"/>
        <v>0</v>
      </c>
      <c r="J235" s="59">
        <f>I235*0.08</f>
        <v>0</v>
      </c>
      <c r="K235" s="55"/>
      <c r="L235" s="38"/>
      <c r="M235" s="38"/>
    </row>
    <row r="236">
      <c r="A236" s="52" t="s">
        <v>57</v>
      </c>
      <c r="B236" s="41">
        <v>474.0</v>
      </c>
      <c r="C236" s="45">
        <v>0.0</v>
      </c>
      <c r="D236" s="41">
        <v>360.0</v>
      </c>
      <c r="E236" s="41">
        <v>413.0</v>
      </c>
      <c r="F236" s="41">
        <v>989.0</v>
      </c>
      <c r="G236" s="41">
        <v>943.0</v>
      </c>
      <c r="H236" s="41">
        <v>310.0</v>
      </c>
      <c r="I236" s="43">
        <f t="shared" si="58"/>
        <v>3489</v>
      </c>
      <c r="J236" s="46">
        <f>I236*0.1</f>
        <v>348.9</v>
      </c>
      <c r="K236" s="47">
        <v>7.026207110043E12</v>
      </c>
      <c r="L236" s="48">
        <v>356.0</v>
      </c>
      <c r="M236" s="38"/>
    </row>
    <row r="237">
      <c r="A237" s="53" t="s">
        <v>58</v>
      </c>
      <c r="B237" s="41">
        <v>0.0</v>
      </c>
      <c r="C237" s="45">
        <v>0.0</v>
      </c>
      <c r="D237" s="41">
        <v>0.0</v>
      </c>
      <c r="E237" s="41">
        <v>0.0</v>
      </c>
      <c r="F237" s="41">
        <v>0.0</v>
      </c>
      <c r="G237" s="41">
        <v>0.0</v>
      </c>
      <c r="H237" s="41">
        <v>0.0</v>
      </c>
      <c r="I237" s="43">
        <f t="shared" si="58"/>
        <v>0</v>
      </c>
      <c r="J237" s="59">
        <f>I237*0.11</f>
        <v>0</v>
      </c>
      <c r="K237" s="55"/>
      <c r="L237" s="38"/>
      <c r="M237" s="38"/>
    </row>
    <row r="238">
      <c r="A238" s="61" t="s">
        <v>20</v>
      </c>
      <c r="B238" s="59">
        <f t="shared" ref="B238:H238" si="66">SUM(B202:B235)</f>
        <v>10743</v>
      </c>
      <c r="C238" s="59">
        <f t="shared" si="66"/>
        <v>10529</v>
      </c>
      <c r="D238" s="59">
        <f t="shared" si="66"/>
        <v>9673</v>
      </c>
      <c r="E238" s="59">
        <f t="shared" si="66"/>
        <v>9083</v>
      </c>
      <c r="F238" s="59">
        <f t="shared" si="66"/>
        <v>12928</v>
      </c>
      <c r="G238" s="59">
        <f t="shared" si="66"/>
        <v>13748</v>
      </c>
      <c r="H238" s="59">
        <f t="shared" si="66"/>
        <v>23772</v>
      </c>
      <c r="I238" s="59">
        <f t="shared" ref="I238:J238" si="67">SUM(I202:I237)</f>
        <v>93965</v>
      </c>
      <c r="J238" s="59">
        <f t="shared" si="67"/>
        <v>9042.84</v>
      </c>
      <c r="K238" s="38"/>
      <c r="L238" s="62">
        <f>SUM(L203:L235)</f>
        <v>2503.42</v>
      </c>
      <c r="M238" s="38"/>
    </row>
    <row r="239">
      <c r="A239" s="63"/>
      <c r="B239" s="64"/>
      <c r="C239" s="64"/>
      <c r="D239" s="64"/>
      <c r="E239" s="64"/>
      <c r="F239" s="64"/>
      <c r="G239" s="64"/>
      <c r="H239" s="64"/>
      <c r="I239" s="64"/>
      <c r="J239" s="64"/>
      <c r="K239" s="29"/>
      <c r="L239" s="16"/>
      <c r="M239" s="29"/>
    </row>
    <row r="240">
      <c r="A240" s="30" t="s">
        <v>19</v>
      </c>
      <c r="B240" s="31">
        <v>45703.0</v>
      </c>
      <c r="C240" s="31">
        <v>45704.0</v>
      </c>
      <c r="D240" s="31">
        <v>45705.0</v>
      </c>
      <c r="E240" s="31">
        <v>45706.0</v>
      </c>
      <c r="F240" s="31">
        <v>45707.0</v>
      </c>
      <c r="G240" s="31">
        <v>45708.0</v>
      </c>
      <c r="H240" s="31">
        <v>45709.0</v>
      </c>
      <c r="I240" s="32" t="s">
        <v>20</v>
      </c>
      <c r="J240" s="33" t="s">
        <v>21</v>
      </c>
      <c r="K240" s="33" t="s">
        <v>61</v>
      </c>
      <c r="L240" s="34">
        <v>0.02</v>
      </c>
      <c r="M240" s="33" t="s">
        <v>22</v>
      </c>
    </row>
    <row r="241">
      <c r="A241" s="35"/>
      <c r="B241" s="36"/>
      <c r="C241" s="36"/>
      <c r="D241" s="36"/>
      <c r="E241" s="36"/>
      <c r="F241" s="36"/>
      <c r="G241" s="36"/>
      <c r="H241" s="37"/>
      <c r="I241" s="37"/>
      <c r="J241" s="37"/>
      <c r="K241" s="38"/>
      <c r="L241" s="38"/>
      <c r="M241" s="38"/>
    </row>
    <row r="242">
      <c r="A242" s="40" t="s">
        <v>23</v>
      </c>
      <c r="B242" s="41">
        <v>653.0</v>
      </c>
      <c r="C242" s="42">
        <v>290.0</v>
      </c>
      <c r="D242" s="41">
        <v>0.0</v>
      </c>
      <c r="E242" s="41">
        <v>0.0</v>
      </c>
      <c r="F242" s="41">
        <v>210.0</v>
      </c>
      <c r="G242" s="41">
        <v>530.0</v>
      </c>
      <c r="H242" s="41">
        <v>755.0</v>
      </c>
      <c r="I242" s="43">
        <f t="shared" ref="I242:I277" si="68">SUM(B242:H242)</f>
        <v>2438</v>
      </c>
      <c r="J242" s="44">
        <f>I242*0.11</f>
        <v>268.18</v>
      </c>
      <c r="K242" s="51">
        <v>4.02611133743E12</v>
      </c>
      <c r="L242" s="38"/>
      <c r="M242" s="37"/>
    </row>
    <row r="243">
      <c r="A243" s="40" t="s">
        <v>24</v>
      </c>
      <c r="B243" s="70"/>
      <c r="C243" s="71"/>
      <c r="D243" s="70"/>
      <c r="E243" s="70"/>
      <c r="F243" s="70"/>
      <c r="G243" s="70"/>
      <c r="H243" s="70"/>
      <c r="I243" s="43">
        <f t="shared" si="68"/>
        <v>0</v>
      </c>
      <c r="J243" s="50">
        <f>I243*0.1</f>
        <v>0</v>
      </c>
      <c r="K243" s="55"/>
      <c r="L243" s="38"/>
      <c r="M243" s="38"/>
    </row>
    <row r="244">
      <c r="A244" s="49" t="s">
        <v>25</v>
      </c>
      <c r="B244" s="41">
        <v>0.0</v>
      </c>
      <c r="C244" s="45">
        <v>378.0</v>
      </c>
      <c r="D244" s="41">
        <v>0.0</v>
      </c>
      <c r="E244" s="41">
        <v>0.0</v>
      </c>
      <c r="F244" s="41">
        <v>0.0</v>
      </c>
      <c r="G244" s="41">
        <v>0.0</v>
      </c>
      <c r="H244" s="41">
        <v>0.0</v>
      </c>
      <c r="I244" s="43">
        <f t="shared" si="68"/>
        <v>378</v>
      </c>
      <c r="J244" s="44">
        <f t="shared" ref="J244:J245" si="69">I244*0.08</f>
        <v>30.24</v>
      </c>
      <c r="K244" s="51">
        <v>2.6109284895E10</v>
      </c>
      <c r="L244" s="38"/>
      <c r="M244" s="38"/>
    </row>
    <row r="245">
      <c r="A245" s="49" t="s">
        <v>26</v>
      </c>
      <c r="B245" s="41">
        <v>0.0</v>
      </c>
      <c r="C245" s="45">
        <v>0.0</v>
      </c>
      <c r="D245" s="41">
        <v>0.0</v>
      </c>
      <c r="E245" s="41">
        <v>0.0</v>
      </c>
      <c r="F245" s="41">
        <v>0.0</v>
      </c>
      <c r="G245" s="41">
        <v>0.0</v>
      </c>
      <c r="H245" s="41">
        <v>0.0</v>
      </c>
      <c r="I245" s="43">
        <f t="shared" si="68"/>
        <v>0</v>
      </c>
      <c r="J245" s="50">
        <f t="shared" si="69"/>
        <v>0</v>
      </c>
      <c r="K245" s="55"/>
      <c r="L245" s="38"/>
      <c r="M245" s="38"/>
    </row>
    <row r="246">
      <c r="A246" s="40" t="s">
        <v>27</v>
      </c>
      <c r="B246" s="41">
        <v>275.0</v>
      </c>
      <c r="C246" s="45">
        <v>305.0</v>
      </c>
      <c r="D246" s="41">
        <v>379.0</v>
      </c>
      <c r="E246" s="41">
        <v>200.0</v>
      </c>
      <c r="F246" s="41">
        <v>0.0</v>
      </c>
      <c r="G246" s="41">
        <v>95.0</v>
      </c>
      <c r="H246" s="41">
        <v>249.0</v>
      </c>
      <c r="I246" s="43">
        <f t="shared" si="68"/>
        <v>1503</v>
      </c>
      <c r="J246" s="46">
        <f t="shared" ref="J246:J249" si="70">I246*0.11</f>
        <v>165.33</v>
      </c>
      <c r="K246" s="47">
        <v>7.02613211288E12</v>
      </c>
      <c r="L246" s="48">
        <v>169.0</v>
      </c>
      <c r="M246" s="38"/>
    </row>
    <row r="247">
      <c r="A247" s="52" t="s">
        <v>28</v>
      </c>
      <c r="B247" s="41">
        <v>0.0</v>
      </c>
      <c r="C247" s="45">
        <v>0.0</v>
      </c>
      <c r="D247" s="41">
        <v>621.0</v>
      </c>
      <c r="E247" s="41">
        <v>902.0</v>
      </c>
      <c r="F247" s="41">
        <v>353.0</v>
      </c>
      <c r="G247" s="41">
        <v>702.0</v>
      </c>
      <c r="H247" s="41">
        <v>125.0</v>
      </c>
      <c r="I247" s="43">
        <f t="shared" si="68"/>
        <v>2703</v>
      </c>
      <c r="J247" s="44">
        <f t="shared" si="70"/>
        <v>297.33</v>
      </c>
      <c r="K247" s="51">
        <v>7.026113427832E12</v>
      </c>
      <c r="L247" s="38"/>
      <c r="M247" s="38"/>
    </row>
    <row r="248">
      <c r="A248" s="53" t="s">
        <v>29</v>
      </c>
      <c r="B248" s="54">
        <v>0.0</v>
      </c>
      <c r="C248" s="45">
        <v>430.0</v>
      </c>
      <c r="D248" s="54">
        <v>0.0</v>
      </c>
      <c r="E248" s="54">
        <v>0.0</v>
      </c>
      <c r="F248" s="41">
        <v>0.0</v>
      </c>
      <c r="G248" s="41">
        <v>0.0</v>
      </c>
      <c r="H248" s="54">
        <v>0.0</v>
      </c>
      <c r="I248" s="43">
        <f t="shared" si="68"/>
        <v>430</v>
      </c>
      <c r="J248" s="44">
        <f t="shared" si="70"/>
        <v>47.3</v>
      </c>
      <c r="K248" s="51">
        <v>9.026022868799E12</v>
      </c>
      <c r="L248" s="38"/>
      <c r="M248" s="38"/>
    </row>
    <row r="249">
      <c r="A249" s="40" t="s">
        <v>30</v>
      </c>
      <c r="B249" s="41">
        <v>0.0</v>
      </c>
      <c r="C249" s="45">
        <v>0.0</v>
      </c>
      <c r="D249" s="41">
        <v>0.0</v>
      </c>
      <c r="E249" s="41">
        <v>0.0</v>
      </c>
      <c r="F249" s="41">
        <v>0.0</v>
      </c>
      <c r="G249" s="41">
        <v>0.0</v>
      </c>
      <c r="H249" s="41">
        <v>0.0</v>
      </c>
      <c r="I249" s="43">
        <f t="shared" si="68"/>
        <v>0</v>
      </c>
      <c r="J249" s="50">
        <f t="shared" si="70"/>
        <v>0</v>
      </c>
      <c r="K249" s="55"/>
      <c r="L249" s="38"/>
      <c r="M249" s="38"/>
    </row>
    <row r="250">
      <c r="A250" s="40" t="s">
        <v>31</v>
      </c>
      <c r="B250" s="41">
        <v>2030.0</v>
      </c>
      <c r="C250" s="45">
        <v>1282.0</v>
      </c>
      <c r="D250" s="41">
        <v>1787.0</v>
      </c>
      <c r="E250" s="41">
        <v>903.0</v>
      </c>
      <c r="F250" s="41">
        <v>1507.0</v>
      </c>
      <c r="G250" s="41">
        <v>1253.0</v>
      </c>
      <c r="H250" s="41">
        <v>1649.0</v>
      </c>
      <c r="I250" s="43">
        <f t="shared" si="68"/>
        <v>10411</v>
      </c>
      <c r="J250" s="44">
        <f>I250*0.08</f>
        <v>832.88</v>
      </c>
      <c r="K250" s="51">
        <v>3.026008175587E12</v>
      </c>
      <c r="L250" s="38"/>
      <c r="M250" s="37"/>
    </row>
    <row r="251">
      <c r="A251" s="40" t="s">
        <v>32</v>
      </c>
      <c r="B251" s="41">
        <v>0.0</v>
      </c>
      <c r="C251" s="45">
        <v>0.0</v>
      </c>
      <c r="D251" s="41">
        <v>0.0</v>
      </c>
      <c r="E251" s="41">
        <v>0.0</v>
      </c>
      <c r="F251" s="41">
        <v>0.0</v>
      </c>
      <c r="G251" s="41">
        <v>0.0</v>
      </c>
      <c r="H251" s="41">
        <v>0.0</v>
      </c>
      <c r="I251" s="43">
        <f t="shared" si="68"/>
        <v>0</v>
      </c>
      <c r="J251" s="50">
        <f t="shared" ref="J251:J254" si="71">I251*0.11</f>
        <v>0</v>
      </c>
      <c r="K251" s="55"/>
      <c r="L251" s="38"/>
      <c r="M251" s="38"/>
    </row>
    <row r="252">
      <c r="A252" s="52" t="s">
        <v>33</v>
      </c>
      <c r="B252" s="41">
        <v>0.0</v>
      </c>
      <c r="C252" s="45">
        <v>120.0</v>
      </c>
      <c r="D252" s="41">
        <v>205.0</v>
      </c>
      <c r="E252" s="41">
        <v>249.0</v>
      </c>
      <c r="F252" s="41">
        <v>903.0</v>
      </c>
      <c r="G252" s="41">
        <v>368.0</v>
      </c>
      <c r="H252" s="41">
        <v>325.0</v>
      </c>
      <c r="I252" s="43">
        <f t="shared" si="68"/>
        <v>2170</v>
      </c>
      <c r="J252" s="44">
        <f t="shared" si="71"/>
        <v>238.7</v>
      </c>
      <c r="K252" s="51">
        <v>6.026016097141E12</v>
      </c>
      <c r="L252" s="38"/>
      <c r="M252" s="38"/>
    </row>
    <row r="253">
      <c r="A253" s="52" t="s">
        <v>34</v>
      </c>
      <c r="B253" s="41">
        <v>951.0</v>
      </c>
      <c r="C253" s="45">
        <v>0.0</v>
      </c>
      <c r="D253" s="41">
        <v>0.0</v>
      </c>
      <c r="E253" s="41">
        <v>0.0</v>
      </c>
      <c r="F253" s="41">
        <v>0.0</v>
      </c>
      <c r="G253" s="41">
        <v>0.0</v>
      </c>
      <c r="H253" s="41">
        <v>0.0</v>
      </c>
      <c r="I253" s="43">
        <f t="shared" si="68"/>
        <v>951</v>
      </c>
      <c r="J253" s="57">
        <f t="shared" si="71"/>
        <v>104.61</v>
      </c>
      <c r="K253" s="60"/>
      <c r="L253" s="48">
        <v>107.0</v>
      </c>
      <c r="M253" s="38"/>
    </row>
    <row r="254">
      <c r="A254" s="40" t="s">
        <v>35</v>
      </c>
      <c r="B254" s="41">
        <v>0.0</v>
      </c>
      <c r="C254" s="42">
        <v>155.0</v>
      </c>
      <c r="D254" s="41">
        <v>0.0</v>
      </c>
      <c r="E254" s="41">
        <v>0.0</v>
      </c>
      <c r="F254" s="41">
        <v>0.0</v>
      </c>
      <c r="G254" s="41">
        <v>540.0</v>
      </c>
      <c r="H254" s="41">
        <v>0.0</v>
      </c>
      <c r="I254" s="43">
        <f t="shared" si="68"/>
        <v>695</v>
      </c>
      <c r="J254" s="44">
        <f t="shared" si="71"/>
        <v>76.45</v>
      </c>
      <c r="K254" s="51">
        <v>4.026069313624E12</v>
      </c>
      <c r="L254" s="38"/>
      <c r="M254" s="38"/>
    </row>
    <row r="255">
      <c r="A255" s="53" t="s">
        <v>36</v>
      </c>
      <c r="B255" s="41">
        <v>1245.0</v>
      </c>
      <c r="C255" s="42">
        <v>285.0</v>
      </c>
      <c r="D255" s="41">
        <v>0.0</v>
      </c>
      <c r="E255" s="41">
        <v>770.0</v>
      </c>
      <c r="F255" s="41">
        <v>0.0</v>
      </c>
      <c r="G255" s="41">
        <v>0.0</v>
      </c>
      <c r="H255" s="41">
        <v>710.0</v>
      </c>
      <c r="I255" s="43">
        <f t="shared" si="68"/>
        <v>3010</v>
      </c>
      <c r="J255" s="44">
        <f>I255*0.08</f>
        <v>240.8</v>
      </c>
      <c r="K255" s="51">
        <v>9.026037587336E12</v>
      </c>
      <c r="L255" s="38"/>
      <c r="M255" s="38"/>
    </row>
    <row r="256">
      <c r="A256" s="40" t="s">
        <v>37</v>
      </c>
      <c r="B256" s="41">
        <v>1305.0</v>
      </c>
      <c r="C256" s="42">
        <v>588.0</v>
      </c>
      <c r="D256" s="41">
        <v>1073.0</v>
      </c>
      <c r="E256" s="41">
        <v>845.0</v>
      </c>
      <c r="F256" s="41">
        <v>855.0</v>
      </c>
      <c r="G256" s="41">
        <v>1218.0</v>
      </c>
      <c r="H256" s="41">
        <v>1045.0</v>
      </c>
      <c r="I256" s="43">
        <f t="shared" si="68"/>
        <v>6929</v>
      </c>
      <c r="J256" s="44">
        <f>I256*0.09</f>
        <v>623.61</v>
      </c>
      <c r="K256" s="51">
        <v>1.026036483669E12</v>
      </c>
      <c r="L256" s="38"/>
      <c r="M256" s="38"/>
    </row>
    <row r="257">
      <c r="A257" s="40" t="s">
        <v>38</v>
      </c>
      <c r="B257" s="41">
        <v>0.0</v>
      </c>
      <c r="C257" s="45">
        <v>0.0</v>
      </c>
      <c r="D257" s="41">
        <v>255.0</v>
      </c>
      <c r="E257" s="41">
        <v>254.0</v>
      </c>
      <c r="F257" s="41">
        <v>650.0</v>
      </c>
      <c r="G257" s="41">
        <v>503.0</v>
      </c>
      <c r="H257" s="41">
        <v>530.0</v>
      </c>
      <c r="I257" s="43">
        <f t="shared" si="68"/>
        <v>2192</v>
      </c>
      <c r="J257" s="46">
        <f>I257*0.11</f>
        <v>241.12</v>
      </c>
      <c r="K257" s="47">
        <v>5.026434362015E12</v>
      </c>
      <c r="L257" s="48">
        <v>246.0</v>
      </c>
      <c r="M257" s="38"/>
    </row>
    <row r="258">
      <c r="A258" s="49" t="s">
        <v>39</v>
      </c>
      <c r="B258" s="41">
        <v>1010.0</v>
      </c>
      <c r="C258" s="42">
        <v>500.0</v>
      </c>
      <c r="D258" s="41">
        <v>1226.0</v>
      </c>
      <c r="E258" s="41">
        <v>1321.0</v>
      </c>
      <c r="F258" s="41">
        <v>1338.0</v>
      </c>
      <c r="G258" s="41">
        <v>923.0</v>
      </c>
      <c r="H258" s="41">
        <v>997.0</v>
      </c>
      <c r="I258" s="43">
        <f t="shared" si="68"/>
        <v>7315</v>
      </c>
      <c r="J258" s="44">
        <f>I258*0.08</f>
        <v>585.2</v>
      </c>
      <c r="K258" s="51">
        <v>1.026012026748E12</v>
      </c>
      <c r="L258" s="38"/>
      <c r="M258" s="38"/>
    </row>
    <row r="259">
      <c r="A259" s="40" t="s">
        <v>63</v>
      </c>
      <c r="B259" s="41">
        <v>575.0</v>
      </c>
      <c r="C259" s="42">
        <v>255.0</v>
      </c>
      <c r="D259" s="41">
        <v>420.0</v>
      </c>
      <c r="E259" s="41">
        <v>374.0</v>
      </c>
      <c r="F259" s="41">
        <v>505.0</v>
      </c>
      <c r="G259" s="41">
        <v>475.0</v>
      </c>
      <c r="H259" s="41">
        <v>398.0</v>
      </c>
      <c r="I259" s="43">
        <f t="shared" si="68"/>
        <v>3002</v>
      </c>
      <c r="J259" s="44">
        <f t="shared" ref="J259:J261" si="72">I259*0.1</f>
        <v>300.2</v>
      </c>
      <c r="K259" s="51">
        <v>5.026102600272E12</v>
      </c>
      <c r="L259" s="38"/>
      <c r="M259" s="38"/>
    </row>
    <row r="260">
      <c r="A260" s="40" t="s">
        <v>40</v>
      </c>
      <c r="B260" s="41">
        <v>0.0</v>
      </c>
      <c r="C260" s="45">
        <v>396.0</v>
      </c>
      <c r="D260" s="41">
        <v>1100.0</v>
      </c>
      <c r="E260" s="41">
        <v>610.0</v>
      </c>
      <c r="F260" s="41">
        <v>810.0</v>
      </c>
      <c r="G260" s="41">
        <v>0.0</v>
      </c>
      <c r="H260" s="41">
        <v>950.0</v>
      </c>
      <c r="I260" s="43">
        <f t="shared" si="68"/>
        <v>3866</v>
      </c>
      <c r="J260" s="46">
        <f t="shared" si="72"/>
        <v>386.6</v>
      </c>
      <c r="K260" s="47">
        <v>6.026743098391E12</v>
      </c>
      <c r="L260" s="48">
        <v>395.0</v>
      </c>
      <c r="M260" s="38"/>
    </row>
    <row r="261">
      <c r="A261" s="40" t="s">
        <v>41</v>
      </c>
      <c r="B261" s="41">
        <v>968.0</v>
      </c>
      <c r="C261" s="45">
        <v>0.0</v>
      </c>
      <c r="D261" s="41">
        <v>0.0</v>
      </c>
      <c r="E261" s="41">
        <v>405.0</v>
      </c>
      <c r="F261" s="41">
        <v>895.0</v>
      </c>
      <c r="G261" s="41">
        <v>345.0</v>
      </c>
      <c r="H261" s="41">
        <v>445.0</v>
      </c>
      <c r="I261" s="43">
        <f t="shared" si="68"/>
        <v>3058</v>
      </c>
      <c r="J261" s="44">
        <f t="shared" si="72"/>
        <v>305.8</v>
      </c>
      <c r="K261" s="51">
        <v>3.02610000462E12</v>
      </c>
      <c r="L261" s="38"/>
      <c r="M261" s="38"/>
    </row>
    <row r="262">
      <c r="A262" s="40" t="s">
        <v>42</v>
      </c>
      <c r="B262" s="41">
        <v>220.0</v>
      </c>
      <c r="C262" s="45">
        <v>0.0</v>
      </c>
      <c r="D262" s="41">
        <v>205.0</v>
      </c>
      <c r="E262" s="41">
        <v>0.0</v>
      </c>
      <c r="F262" s="41">
        <v>0.0</v>
      </c>
      <c r="G262" s="41">
        <v>0.0</v>
      </c>
      <c r="H262" s="41">
        <v>380.0</v>
      </c>
      <c r="I262" s="43">
        <f t="shared" si="68"/>
        <v>805</v>
      </c>
      <c r="J262" s="57">
        <f t="shared" ref="J262:J266" si="73">I262*0.11</f>
        <v>88.55</v>
      </c>
      <c r="K262" s="58" t="s">
        <v>43</v>
      </c>
      <c r="L262" s="48">
        <v>91.0</v>
      </c>
      <c r="M262" s="38"/>
    </row>
    <row r="263">
      <c r="A263" s="53" t="s">
        <v>44</v>
      </c>
      <c r="B263" s="41">
        <v>768.0</v>
      </c>
      <c r="C263" s="45">
        <v>488.0</v>
      </c>
      <c r="D263" s="41">
        <v>243.0</v>
      </c>
      <c r="E263" s="41">
        <v>289.0</v>
      </c>
      <c r="F263" s="41">
        <v>320.0</v>
      </c>
      <c r="G263" s="41">
        <v>110.0</v>
      </c>
      <c r="H263" s="41">
        <v>160.0</v>
      </c>
      <c r="I263" s="43">
        <f t="shared" si="68"/>
        <v>2378</v>
      </c>
      <c r="J263" s="44">
        <f t="shared" si="73"/>
        <v>261.58</v>
      </c>
      <c r="K263" s="51">
        <v>9.026113961201E12</v>
      </c>
      <c r="L263" s="38"/>
      <c r="M263" s="38"/>
    </row>
    <row r="264">
      <c r="A264" s="53" t="s">
        <v>45</v>
      </c>
      <c r="B264" s="41">
        <v>0.0</v>
      </c>
      <c r="C264" s="45">
        <v>0.0</v>
      </c>
      <c r="D264" s="41">
        <v>0.0</v>
      </c>
      <c r="E264" s="41">
        <v>0.0</v>
      </c>
      <c r="F264" s="41">
        <v>0.0</v>
      </c>
      <c r="G264" s="41">
        <v>0.0</v>
      </c>
      <c r="H264" s="41">
        <v>0.0</v>
      </c>
      <c r="I264" s="43">
        <f t="shared" si="68"/>
        <v>0</v>
      </c>
      <c r="J264" s="50">
        <f t="shared" si="73"/>
        <v>0</v>
      </c>
      <c r="K264" s="55"/>
      <c r="L264" s="38"/>
      <c r="M264" s="38"/>
    </row>
    <row r="265">
      <c r="A265" s="53" t="s">
        <v>65</v>
      </c>
      <c r="B265" s="41">
        <v>0.0</v>
      </c>
      <c r="C265" s="45">
        <v>0.0</v>
      </c>
      <c r="D265" s="41">
        <v>0.0</v>
      </c>
      <c r="E265" s="41">
        <v>0.0</v>
      </c>
      <c r="F265" s="41">
        <v>0.0</v>
      </c>
      <c r="G265" s="41">
        <v>0.0</v>
      </c>
      <c r="H265" s="41">
        <v>0.0</v>
      </c>
      <c r="I265" s="43">
        <f t="shared" si="68"/>
        <v>0</v>
      </c>
      <c r="J265" s="50">
        <f t="shared" si="73"/>
        <v>0</v>
      </c>
      <c r="K265" s="55"/>
      <c r="L265" s="38"/>
      <c r="M265" s="38"/>
    </row>
    <row r="266">
      <c r="A266" s="53" t="s">
        <v>47</v>
      </c>
      <c r="B266" s="41">
        <v>0.0</v>
      </c>
      <c r="C266" s="45">
        <v>0.0</v>
      </c>
      <c r="D266" s="41">
        <v>0.0</v>
      </c>
      <c r="E266" s="41">
        <v>314.0</v>
      </c>
      <c r="F266" s="41">
        <v>0.0</v>
      </c>
      <c r="G266" s="41">
        <v>418.0</v>
      </c>
      <c r="H266" s="41">
        <v>675.0</v>
      </c>
      <c r="I266" s="43">
        <f t="shared" si="68"/>
        <v>1407</v>
      </c>
      <c r="J266" s="44">
        <f t="shared" si="73"/>
        <v>154.77</v>
      </c>
      <c r="K266" s="51">
        <v>5.026319499904E12</v>
      </c>
      <c r="L266" s="38"/>
      <c r="M266" s="38"/>
    </row>
    <row r="267">
      <c r="A267" s="53" t="s">
        <v>48</v>
      </c>
      <c r="B267" s="41">
        <v>1030.0</v>
      </c>
      <c r="C267" s="45">
        <v>1224.0</v>
      </c>
      <c r="D267" s="41">
        <v>610.0</v>
      </c>
      <c r="E267" s="41">
        <v>274.0</v>
      </c>
      <c r="F267" s="41">
        <v>823.0</v>
      </c>
      <c r="G267" s="41">
        <v>705.0</v>
      </c>
      <c r="H267" s="41">
        <v>885.0</v>
      </c>
      <c r="I267" s="43">
        <f t="shared" si="68"/>
        <v>5551</v>
      </c>
      <c r="J267" s="44">
        <f>I267*0.1</f>
        <v>555.1</v>
      </c>
      <c r="K267" s="51">
        <v>5.026041196659E12</v>
      </c>
      <c r="L267" s="38"/>
      <c r="M267" s="38"/>
    </row>
    <row r="268">
      <c r="A268" s="52" t="s">
        <v>49</v>
      </c>
      <c r="B268" s="41">
        <v>0.0</v>
      </c>
      <c r="C268" s="45">
        <v>0.0</v>
      </c>
      <c r="D268" s="41">
        <v>0.0</v>
      </c>
      <c r="E268" s="41">
        <v>0.0</v>
      </c>
      <c r="F268" s="41">
        <v>0.0</v>
      </c>
      <c r="G268" s="41">
        <v>0.0</v>
      </c>
      <c r="H268" s="41">
        <v>0.0</v>
      </c>
      <c r="I268" s="43">
        <f t="shared" si="68"/>
        <v>0</v>
      </c>
      <c r="J268" s="50">
        <f t="shared" ref="J268:J271" si="74">I268*0.11</f>
        <v>0</v>
      </c>
      <c r="K268" s="55"/>
      <c r="L268" s="38"/>
      <c r="M268" s="38"/>
    </row>
    <row r="269">
      <c r="A269" s="53" t="s">
        <v>50</v>
      </c>
      <c r="B269" s="41">
        <v>746.0</v>
      </c>
      <c r="C269" s="45">
        <v>0.0</v>
      </c>
      <c r="D269" s="41">
        <v>0.0</v>
      </c>
      <c r="E269" s="41">
        <v>0.0</v>
      </c>
      <c r="F269" s="41">
        <v>575.0</v>
      </c>
      <c r="G269" s="41">
        <v>0.0</v>
      </c>
      <c r="H269" s="41">
        <v>0.0</v>
      </c>
      <c r="I269" s="43">
        <f t="shared" si="68"/>
        <v>1321</v>
      </c>
      <c r="J269" s="46">
        <f t="shared" si="74"/>
        <v>145.31</v>
      </c>
      <c r="K269" s="47">
        <v>2.61643271762E11</v>
      </c>
      <c r="L269" s="48">
        <v>148.0</v>
      </c>
      <c r="M269" s="38"/>
    </row>
    <row r="270">
      <c r="A270" s="53" t="s">
        <v>51</v>
      </c>
      <c r="B270" s="41">
        <v>953.0</v>
      </c>
      <c r="C270" s="45">
        <v>460.0</v>
      </c>
      <c r="D270" s="41">
        <v>0.0</v>
      </c>
      <c r="E270" s="41">
        <v>0.0</v>
      </c>
      <c r="F270" s="41">
        <v>0.0</v>
      </c>
      <c r="G270" s="41">
        <v>0.0</v>
      </c>
      <c r="H270" s="41">
        <v>0.0</v>
      </c>
      <c r="I270" s="43">
        <f t="shared" si="68"/>
        <v>1413</v>
      </c>
      <c r="J270" s="57">
        <f t="shared" si="74"/>
        <v>155.43</v>
      </c>
      <c r="K270" s="58" t="s">
        <v>43</v>
      </c>
      <c r="L270" s="48">
        <v>159.0</v>
      </c>
      <c r="M270" s="38"/>
    </row>
    <row r="271">
      <c r="A271" s="52" t="s">
        <v>52</v>
      </c>
      <c r="B271" s="41">
        <v>0.0</v>
      </c>
      <c r="C271" s="45">
        <v>0.0</v>
      </c>
      <c r="D271" s="41">
        <v>0.0</v>
      </c>
      <c r="E271" s="41">
        <v>0.0</v>
      </c>
      <c r="F271" s="41">
        <v>0.0</v>
      </c>
      <c r="G271" s="41">
        <v>0.0</v>
      </c>
      <c r="H271" s="41">
        <v>0.0</v>
      </c>
      <c r="I271" s="43">
        <f t="shared" si="68"/>
        <v>0</v>
      </c>
      <c r="J271" s="50">
        <f t="shared" si="74"/>
        <v>0</v>
      </c>
      <c r="K271" s="55"/>
      <c r="L271" s="38"/>
      <c r="M271" s="38"/>
    </row>
    <row r="272">
      <c r="A272" s="53" t="s">
        <v>53</v>
      </c>
      <c r="B272" s="41">
        <v>1155.0</v>
      </c>
      <c r="C272" s="42">
        <v>350.0</v>
      </c>
      <c r="D272" s="41">
        <v>765.0</v>
      </c>
      <c r="E272" s="41">
        <v>480.0</v>
      </c>
      <c r="F272" s="41">
        <v>910.0</v>
      </c>
      <c r="G272" s="41">
        <v>565.0</v>
      </c>
      <c r="H272" s="41">
        <v>525.0</v>
      </c>
      <c r="I272" s="43">
        <f t="shared" si="68"/>
        <v>4750</v>
      </c>
      <c r="J272" s="44">
        <f t="shared" ref="J272:J273" si="75">I272*0.1</f>
        <v>475</v>
      </c>
      <c r="K272" s="51">
        <v>6.026069728363E12</v>
      </c>
      <c r="L272" s="38"/>
      <c r="M272" s="37"/>
    </row>
    <row r="273">
      <c r="A273" s="53" t="s">
        <v>54</v>
      </c>
      <c r="B273" s="41">
        <v>0.0</v>
      </c>
      <c r="C273" s="45">
        <v>0.0</v>
      </c>
      <c r="D273" s="41">
        <v>0.0</v>
      </c>
      <c r="E273" s="41">
        <v>0.0</v>
      </c>
      <c r="F273" s="41">
        <v>0.0</v>
      </c>
      <c r="G273" s="41">
        <v>0.0</v>
      </c>
      <c r="H273" s="41">
        <v>0.0</v>
      </c>
      <c r="I273" s="43">
        <f t="shared" si="68"/>
        <v>0</v>
      </c>
      <c r="J273" s="59">
        <f t="shared" si="75"/>
        <v>0</v>
      </c>
      <c r="K273" s="55"/>
      <c r="L273" s="38"/>
      <c r="M273" s="38"/>
    </row>
    <row r="274">
      <c r="A274" s="53" t="s">
        <v>55</v>
      </c>
      <c r="B274" s="41">
        <v>0.0</v>
      </c>
      <c r="C274" s="45">
        <v>0.0</v>
      </c>
      <c r="D274" s="41">
        <v>0.0</v>
      </c>
      <c r="E274" s="41">
        <v>0.0</v>
      </c>
      <c r="F274" s="41">
        <v>0.0</v>
      </c>
      <c r="G274" s="41">
        <v>0.0</v>
      </c>
      <c r="H274" s="41">
        <v>0.0</v>
      </c>
      <c r="I274" s="43">
        <f t="shared" si="68"/>
        <v>0</v>
      </c>
      <c r="J274" s="59">
        <f>I274*0.11</f>
        <v>0</v>
      </c>
      <c r="K274" s="55"/>
      <c r="L274" s="38"/>
      <c r="M274" s="38"/>
    </row>
    <row r="275">
      <c r="A275" s="53" t="s">
        <v>56</v>
      </c>
      <c r="B275" s="41">
        <v>0.0</v>
      </c>
      <c r="C275" s="45">
        <v>0.0</v>
      </c>
      <c r="D275" s="41">
        <v>0.0</v>
      </c>
      <c r="E275" s="41">
        <v>0.0</v>
      </c>
      <c r="F275" s="41">
        <v>0.0</v>
      </c>
      <c r="G275" s="41">
        <v>0.0</v>
      </c>
      <c r="H275" s="41">
        <v>0.0</v>
      </c>
      <c r="I275" s="43">
        <f t="shared" si="68"/>
        <v>0</v>
      </c>
      <c r="J275" s="59">
        <f>I275*0.08</f>
        <v>0</v>
      </c>
      <c r="K275" s="55"/>
      <c r="L275" s="38"/>
      <c r="M275" s="38"/>
    </row>
    <row r="276">
      <c r="A276" s="52" t="s">
        <v>57</v>
      </c>
      <c r="B276" s="41">
        <v>1150.0</v>
      </c>
      <c r="C276" s="45">
        <v>655.0</v>
      </c>
      <c r="D276" s="41">
        <v>1152.0</v>
      </c>
      <c r="E276" s="41">
        <v>179.0</v>
      </c>
      <c r="F276" s="41">
        <v>599.0</v>
      </c>
      <c r="G276" s="41">
        <v>470.0</v>
      </c>
      <c r="H276" s="41">
        <v>295.0</v>
      </c>
      <c r="I276" s="43">
        <f t="shared" si="68"/>
        <v>4500</v>
      </c>
      <c r="J276" s="46">
        <f>I276*0.1</f>
        <v>450</v>
      </c>
      <c r="K276" s="47">
        <v>7.026656789011E12</v>
      </c>
      <c r="L276" s="48">
        <v>459.0</v>
      </c>
      <c r="M276" s="38"/>
    </row>
    <row r="277">
      <c r="A277" s="67" t="s">
        <v>69</v>
      </c>
      <c r="B277" s="41">
        <v>934.0</v>
      </c>
      <c r="C277" s="45">
        <v>631.0</v>
      </c>
      <c r="D277" s="41">
        <v>368.0</v>
      </c>
      <c r="E277" s="41">
        <v>370.0</v>
      </c>
      <c r="F277" s="41">
        <v>0.0</v>
      </c>
      <c r="G277" s="41">
        <v>215.0</v>
      </c>
      <c r="H277" s="41">
        <v>0.0</v>
      </c>
      <c r="I277" s="43">
        <f t="shared" si="68"/>
        <v>2518</v>
      </c>
      <c r="J277" s="44">
        <f>I277*0.11</f>
        <v>276.98</v>
      </c>
      <c r="K277" s="51">
        <v>2.026107295613E12</v>
      </c>
      <c r="L277" s="38"/>
      <c r="M277" s="38"/>
    </row>
    <row r="278">
      <c r="A278" s="61" t="s">
        <v>20</v>
      </c>
      <c r="B278" s="59">
        <f t="shared" ref="B278:H278" si="76">SUM(B242:B275)</f>
        <v>13884</v>
      </c>
      <c r="C278" s="59">
        <f t="shared" si="76"/>
        <v>7506</v>
      </c>
      <c r="D278" s="59">
        <f t="shared" si="76"/>
        <v>8889</v>
      </c>
      <c r="E278" s="59">
        <f t="shared" si="76"/>
        <v>8190</v>
      </c>
      <c r="F278" s="59">
        <f t="shared" si="76"/>
        <v>10654</v>
      </c>
      <c r="G278" s="59">
        <f t="shared" si="76"/>
        <v>8750</v>
      </c>
      <c r="H278" s="59">
        <f t="shared" si="76"/>
        <v>10803</v>
      </c>
      <c r="I278" s="59">
        <f t="shared" ref="I278:J278" si="77">SUM(I242:I277)</f>
        <v>75694</v>
      </c>
      <c r="J278" s="59">
        <f t="shared" si="77"/>
        <v>7307.07</v>
      </c>
      <c r="K278" s="38"/>
      <c r="L278" s="62">
        <f>SUM(L243:L275)</f>
        <v>1315</v>
      </c>
      <c r="M278" s="38"/>
    </row>
    <row r="279">
      <c r="A279" s="63"/>
      <c r="B279" s="64"/>
      <c r="C279" s="64"/>
      <c r="D279" s="64"/>
      <c r="E279" s="64"/>
      <c r="F279" s="64"/>
      <c r="G279" s="64"/>
      <c r="H279" s="64"/>
      <c r="I279" s="64"/>
      <c r="J279" s="64"/>
      <c r="K279" s="29"/>
      <c r="L279" s="16"/>
      <c r="M279" s="29"/>
    </row>
    <row r="280">
      <c r="A280" s="30" t="s">
        <v>19</v>
      </c>
      <c r="B280" s="31">
        <v>45710.0</v>
      </c>
      <c r="C280" s="31">
        <v>45711.0</v>
      </c>
      <c r="D280" s="31">
        <v>45712.0</v>
      </c>
      <c r="E280" s="31">
        <v>45713.0</v>
      </c>
      <c r="F280" s="31">
        <v>45714.0</v>
      </c>
      <c r="G280" s="31">
        <v>45715.0</v>
      </c>
      <c r="H280" s="31">
        <v>45716.0</v>
      </c>
      <c r="I280" s="32" t="s">
        <v>20</v>
      </c>
      <c r="J280" s="33" t="s">
        <v>21</v>
      </c>
      <c r="K280" s="33" t="s">
        <v>61</v>
      </c>
      <c r="L280" s="34">
        <v>0.02</v>
      </c>
      <c r="M280" s="33" t="s">
        <v>22</v>
      </c>
    </row>
    <row r="281">
      <c r="A281" s="35"/>
      <c r="B281" s="36"/>
      <c r="C281" s="36"/>
      <c r="D281" s="36"/>
      <c r="E281" s="36"/>
      <c r="F281" s="36"/>
      <c r="G281" s="36"/>
      <c r="H281" s="37"/>
      <c r="I281" s="37"/>
      <c r="J281" s="37"/>
      <c r="K281" s="38"/>
      <c r="L281" s="38"/>
      <c r="M281" s="38"/>
    </row>
    <row r="282">
      <c r="A282" s="40" t="s">
        <v>23</v>
      </c>
      <c r="B282" s="41">
        <v>710.0</v>
      </c>
      <c r="C282" s="42">
        <v>628.0</v>
      </c>
      <c r="D282" s="41">
        <v>955.0</v>
      </c>
      <c r="E282" s="41">
        <v>355.0</v>
      </c>
      <c r="F282" s="41">
        <v>685.0</v>
      </c>
      <c r="G282" s="41">
        <v>0.0</v>
      </c>
      <c r="H282" s="41">
        <v>545.0</v>
      </c>
      <c r="I282" s="43">
        <f t="shared" ref="I282:I317" si="78">SUM(B282:H282)</f>
        <v>3878</v>
      </c>
      <c r="J282" s="44">
        <f t="shared" ref="J282:J283" si="79">I282*0.1</f>
        <v>387.8</v>
      </c>
      <c r="K282" s="51">
        <v>4.026321949774E12</v>
      </c>
      <c r="L282" s="38"/>
      <c r="M282" s="37"/>
    </row>
    <row r="283">
      <c r="A283" s="40" t="s">
        <v>24</v>
      </c>
      <c r="B283" s="41">
        <v>0.0</v>
      </c>
      <c r="C283" s="45">
        <v>0.0</v>
      </c>
      <c r="D283" s="41">
        <v>0.0</v>
      </c>
      <c r="E283" s="41">
        <v>0.0</v>
      </c>
      <c r="F283" s="41">
        <v>0.0</v>
      </c>
      <c r="G283" s="41">
        <v>0.0</v>
      </c>
      <c r="H283" s="41">
        <v>0.0</v>
      </c>
      <c r="I283" s="43">
        <f t="shared" si="78"/>
        <v>0</v>
      </c>
      <c r="J283" s="50">
        <f t="shared" si="79"/>
        <v>0</v>
      </c>
      <c r="K283" s="55"/>
      <c r="L283" s="38"/>
      <c r="M283" s="38"/>
    </row>
    <row r="284">
      <c r="A284" s="49" t="s">
        <v>25</v>
      </c>
      <c r="B284" s="41">
        <v>0.0</v>
      </c>
      <c r="C284" s="45">
        <v>0.0</v>
      </c>
      <c r="D284" s="41">
        <v>0.0</v>
      </c>
      <c r="E284" s="41">
        <v>0.0</v>
      </c>
      <c r="F284" s="41">
        <v>0.0</v>
      </c>
      <c r="G284" s="41">
        <v>0.0</v>
      </c>
      <c r="H284" s="41">
        <v>0.0</v>
      </c>
      <c r="I284" s="43">
        <f t="shared" si="78"/>
        <v>0</v>
      </c>
      <c r="J284" s="50">
        <f t="shared" ref="J284:J285" si="80">I284*0.08</f>
        <v>0</v>
      </c>
      <c r="K284" s="55"/>
      <c r="L284" s="38"/>
      <c r="M284" s="38"/>
    </row>
    <row r="285">
      <c r="A285" s="49" t="s">
        <v>26</v>
      </c>
      <c r="B285" s="41">
        <v>0.0</v>
      </c>
      <c r="C285" s="45">
        <v>1115.0</v>
      </c>
      <c r="D285" s="41">
        <v>641.0</v>
      </c>
      <c r="E285" s="41">
        <v>101.0</v>
      </c>
      <c r="F285" s="41">
        <v>0.0</v>
      </c>
      <c r="G285" s="41">
        <v>0.0</v>
      </c>
      <c r="H285" s="41">
        <v>0.0</v>
      </c>
      <c r="I285" s="43">
        <f t="shared" si="78"/>
        <v>1857</v>
      </c>
      <c r="J285" s="57">
        <f t="shared" si="80"/>
        <v>148.56</v>
      </c>
      <c r="K285" s="47">
        <v>2.027576075201E12</v>
      </c>
      <c r="L285" s="48">
        <v>152.0</v>
      </c>
      <c r="M285" s="38"/>
    </row>
    <row r="286">
      <c r="A286" s="40" t="s">
        <v>27</v>
      </c>
      <c r="B286" s="41">
        <v>369.0</v>
      </c>
      <c r="C286" s="45">
        <v>225.0</v>
      </c>
      <c r="D286" s="41">
        <v>145.0</v>
      </c>
      <c r="E286" s="41">
        <v>235.0</v>
      </c>
      <c r="F286" s="41">
        <v>0.0</v>
      </c>
      <c r="G286" s="41">
        <v>209.0</v>
      </c>
      <c r="H286" s="41">
        <v>465.0</v>
      </c>
      <c r="I286" s="43">
        <f t="shared" si="78"/>
        <v>1648</v>
      </c>
      <c r="J286" s="44">
        <f>I286*0.11</f>
        <v>181.28</v>
      </c>
      <c r="K286" s="51">
        <v>7.026350224142E12</v>
      </c>
      <c r="L286" s="38"/>
      <c r="M286" s="38"/>
    </row>
    <row r="287">
      <c r="A287" s="52" t="s">
        <v>28</v>
      </c>
      <c r="B287" s="41">
        <v>510.0</v>
      </c>
      <c r="C287" s="45">
        <v>605.0</v>
      </c>
      <c r="D287" s="41">
        <v>817.0</v>
      </c>
      <c r="E287" s="41">
        <v>562.0</v>
      </c>
      <c r="F287" s="41">
        <v>440.0</v>
      </c>
      <c r="G287" s="41">
        <v>440.0</v>
      </c>
      <c r="H287" s="41">
        <v>2088.0</v>
      </c>
      <c r="I287" s="43">
        <f t="shared" si="78"/>
        <v>5462</v>
      </c>
      <c r="J287" s="46">
        <f>I287*0.1</f>
        <v>546.2</v>
      </c>
      <c r="K287" s="47">
        <v>7.026369487807E12</v>
      </c>
      <c r="L287" s="38"/>
      <c r="M287" s="48" t="s">
        <v>70</v>
      </c>
    </row>
    <row r="288">
      <c r="A288" s="53" t="s">
        <v>29</v>
      </c>
      <c r="B288" s="54">
        <v>739.0</v>
      </c>
      <c r="C288" s="45">
        <v>0.0</v>
      </c>
      <c r="D288" s="54">
        <v>0.0</v>
      </c>
      <c r="E288" s="54">
        <v>0.0</v>
      </c>
      <c r="F288" s="41">
        <v>0.0</v>
      </c>
      <c r="G288" s="41">
        <v>0.0</v>
      </c>
      <c r="H288" s="54">
        <v>0.0</v>
      </c>
      <c r="I288" s="43">
        <f t="shared" si="78"/>
        <v>739</v>
      </c>
      <c r="J288" s="50">
        <f t="shared" ref="J288:J289" si="81">I288*0.11</f>
        <v>81.29</v>
      </c>
      <c r="K288" s="55"/>
      <c r="L288" s="38"/>
      <c r="M288" s="38"/>
    </row>
    <row r="289">
      <c r="A289" s="40" t="s">
        <v>30</v>
      </c>
      <c r="B289" s="41">
        <v>0.0</v>
      </c>
      <c r="C289" s="45">
        <v>0.0</v>
      </c>
      <c r="D289" s="41">
        <v>0.0</v>
      </c>
      <c r="E289" s="41">
        <v>0.0</v>
      </c>
      <c r="F289" s="41">
        <v>0.0</v>
      </c>
      <c r="G289" s="41">
        <v>0.0</v>
      </c>
      <c r="H289" s="41">
        <v>0.0</v>
      </c>
      <c r="I289" s="43">
        <f t="shared" si="78"/>
        <v>0</v>
      </c>
      <c r="J289" s="50">
        <f t="shared" si="81"/>
        <v>0</v>
      </c>
      <c r="K289" s="55"/>
      <c r="L289" s="38"/>
      <c r="M289" s="38"/>
    </row>
    <row r="290">
      <c r="A290" s="40" t="s">
        <v>31</v>
      </c>
      <c r="B290" s="41">
        <v>2034.0</v>
      </c>
      <c r="C290" s="45">
        <v>1310.0</v>
      </c>
      <c r="D290" s="41">
        <v>1310.0</v>
      </c>
      <c r="E290" s="41">
        <v>845.0</v>
      </c>
      <c r="F290" s="41">
        <v>1697.0</v>
      </c>
      <c r="G290" s="41">
        <v>1278.0</v>
      </c>
      <c r="H290" s="41">
        <v>1465.0</v>
      </c>
      <c r="I290" s="43">
        <f t="shared" si="78"/>
        <v>9939</v>
      </c>
      <c r="J290" s="44">
        <f>I290*0.08</f>
        <v>795.12</v>
      </c>
      <c r="K290" s="51">
        <v>3.02624052752E12</v>
      </c>
      <c r="L290" s="38"/>
      <c r="M290" s="37"/>
    </row>
    <row r="291">
      <c r="A291" s="40" t="s">
        <v>32</v>
      </c>
      <c r="B291" s="41">
        <v>370.0</v>
      </c>
      <c r="C291" s="45">
        <v>0.0</v>
      </c>
      <c r="D291" s="41">
        <v>0.0</v>
      </c>
      <c r="E291" s="41">
        <v>281.0</v>
      </c>
      <c r="F291" s="41">
        <v>0.0</v>
      </c>
      <c r="G291" s="41">
        <v>0.0</v>
      </c>
      <c r="H291" s="41">
        <v>0.0</v>
      </c>
      <c r="I291" s="43">
        <f t="shared" si="78"/>
        <v>651</v>
      </c>
      <c r="J291" s="57">
        <f>I291*0.11</f>
        <v>71.61</v>
      </c>
      <c r="K291" s="58" t="s">
        <v>43</v>
      </c>
      <c r="L291" s="48">
        <v>74.0</v>
      </c>
      <c r="M291" s="38"/>
    </row>
    <row r="292">
      <c r="A292" s="52" t="s">
        <v>33</v>
      </c>
      <c r="B292" s="41">
        <v>0.0</v>
      </c>
      <c r="C292" s="45">
        <v>903.0</v>
      </c>
      <c r="D292" s="41">
        <v>814.0</v>
      </c>
      <c r="E292" s="41">
        <v>180.0</v>
      </c>
      <c r="F292" s="41">
        <v>0.0</v>
      </c>
      <c r="G292" s="41">
        <v>434.0</v>
      </c>
      <c r="H292" s="41">
        <v>966.0</v>
      </c>
      <c r="I292" s="43">
        <f t="shared" si="78"/>
        <v>3297</v>
      </c>
      <c r="J292" s="44">
        <f t="shared" ref="J292:J293" si="82">I292*0.1</f>
        <v>329.7</v>
      </c>
      <c r="K292" s="51">
        <v>6.026285422624E12</v>
      </c>
      <c r="L292" s="38"/>
      <c r="M292" s="38"/>
    </row>
    <row r="293">
      <c r="A293" s="52" t="s">
        <v>34</v>
      </c>
      <c r="B293" s="41">
        <v>0.0</v>
      </c>
      <c r="C293" s="45">
        <v>0.0</v>
      </c>
      <c r="D293" s="41">
        <v>0.0</v>
      </c>
      <c r="E293" s="41">
        <v>0.0</v>
      </c>
      <c r="F293" s="41">
        <v>0.0</v>
      </c>
      <c r="G293" s="41">
        <v>0.0</v>
      </c>
      <c r="H293" s="41">
        <v>0.0</v>
      </c>
      <c r="I293" s="43">
        <f t="shared" si="78"/>
        <v>0</v>
      </c>
      <c r="J293" s="50">
        <f t="shared" si="82"/>
        <v>0</v>
      </c>
      <c r="K293" s="55"/>
      <c r="L293" s="38"/>
      <c r="M293" s="38"/>
    </row>
    <row r="294">
      <c r="A294" s="40" t="s">
        <v>35</v>
      </c>
      <c r="B294" s="41">
        <v>580.0</v>
      </c>
      <c r="C294" s="42">
        <v>753.0</v>
      </c>
      <c r="D294" s="41">
        <v>558.0</v>
      </c>
      <c r="E294" s="41">
        <v>0.0</v>
      </c>
      <c r="F294" s="41">
        <v>0.0</v>
      </c>
      <c r="G294" s="41">
        <v>0.0</v>
      </c>
      <c r="H294" s="41">
        <v>0.0</v>
      </c>
      <c r="I294" s="43">
        <f t="shared" si="78"/>
        <v>1891</v>
      </c>
      <c r="J294" s="46">
        <f>I294*0.11</f>
        <v>208.01</v>
      </c>
      <c r="K294" s="47">
        <v>4.026538438051E12</v>
      </c>
      <c r="L294" s="48">
        <v>212.16</v>
      </c>
      <c r="M294" s="38"/>
    </row>
    <row r="295">
      <c r="A295" s="53" t="s">
        <v>36</v>
      </c>
      <c r="B295" s="41">
        <v>900.0</v>
      </c>
      <c r="C295" s="42">
        <v>1220.0</v>
      </c>
      <c r="D295" s="41">
        <v>375.0</v>
      </c>
      <c r="E295" s="41">
        <v>523.0</v>
      </c>
      <c r="F295" s="41">
        <v>1095.0</v>
      </c>
      <c r="G295" s="41">
        <v>495.0</v>
      </c>
      <c r="H295" s="41">
        <v>825.0</v>
      </c>
      <c r="I295" s="43">
        <f t="shared" si="78"/>
        <v>5433</v>
      </c>
      <c r="J295" s="44">
        <f>I295*0.08</f>
        <v>434.64</v>
      </c>
      <c r="K295" s="51">
        <v>9.0262755833E12</v>
      </c>
      <c r="L295" s="38"/>
      <c r="M295" s="38"/>
    </row>
    <row r="296">
      <c r="A296" s="40" t="s">
        <v>37</v>
      </c>
      <c r="B296" s="41">
        <v>1210.0</v>
      </c>
      <c r="C296" s="42">
        <v>969.0</v>
      </c>
      <c r="D296" s="41">
        <v>1156.0</v>
      </c>
      <c r="E296" s="41">
        <v>735.0</v>
      </c>
      <c r="F296" s="41">
        <v>855.0</v>
      </c>
      <c r="G296" s="41">
        <v>1105.0</v>
      </c>
      <c r="H296" s="41">
        <v>1008.0</v>
      </c>
      <c r="I296" s="43">
        <f t="shared" si="78"/>
        <v>7038</v>
      </c>
      <c r="J296" s="44">
        <f>I296*0.09</f>
        <v>633.42</v>
      </c>
      <c r="K296" s="51">
        <v>1.02635440764E12</v>
      </c>
      <c r="L296" s="38"/>
      <c r="M296" s="38"/>
    </row>
    <row r="297">
      <c r="A297" s="40" t="s">
        <v>38</v>
      </c>
      <c r="B297" s="41">
        <v>0.0</v>
      </c>
      <c r="C297" s="45">
        <v>0.0</v>
      </c>
      <c r="D297" s="41">
        <v>0.0</v>
      </c>
      <c r="E297" s="41">
        <v>614.0</v>
      </c>
      <c r="F297" s="41">
        <v>630.0</v>
      </c>
      <c r="G297" s="41">
        <v>420.0</v>
      </c>
      <c r="H297" s="41">
        <v>845.0</v>
      </c>
      <c r="I297" s="43">
        <f t="shared" si="78"/>
        <v>2509</v>
      </c>
      <c r="J297" s="46">
        <f>I297*0.11</f>
        <v>275.99</v>
      </c>
      <c r="K297" s="47">
        <v>5.026845188626E12</v>
      </c>
      <c r="L297" s="48">
        <v>282.0</v>
      </c>
      <c r="M297" s="38"/>
    </row>
    <row r="298">
      <c r="A298" s="49" t="s">
        <v>39</v>
      </c>
      <c r="B298" s="41">
        <v>809.0</v>
      </c>
      <c r="C298" s="42">
        <v>1628.0</v>
      </c>
      <c r="D298" s="41">
        <v>974.0</v>
      </c>
      <c r="E298" s="41">
        <v>814.0</v>
      </c>
      <c r="F298" s="41">
        <v>978.0</v>
      </c>
      <c r="G298" s="41">
        <v>1516.0</v>
      </c>
      <c r="H298" s="41">
        <v>1716.0</v>
      </c>
      <c r="I298" s="43">
        <f t="shared" si="78"/>
        <v>8435</v>
      </c>
      <c r="J298" s="44">
        <f>I298*0.08</f>
        <v>674.8</v>
      </c>
      <c r="K298" s="51">
        <v>1.026268408757E12</v>
      </c>
      <c r="L298" s="38"/>
      <c r="M298" s="38"/>
    </row>
    <row r="299">
      <c r="A299" s="40" t="s">
        <v>63</v>
      </c>
      <c r="B299" s="41">
        <v>247.0</v>
      </c>
      <c r="C299" s="42">
        <v>0.0</v>
      </c>
      <c r="D299" s="41">
        <v>0.0</v>
      </c>
      <c r="E299" s="41">
        <v>0.0</v>
      </c>
      <c r="F299" s="41">
        <v>426.0</v>
      </c>
      <c r="G299" s="41">
        <v>196.0</v>
      </c>
      <c r="H299" s="41">
        <v>95.0</v>
      </c>
      <c r="I299" s="43">
        <f t="shared" si="78"/>
        <v>964</v>
      </c>
      <c r="J299" s="44">
        <f>I299*0.11</f>
        <v>106.04</v>
      </c>
      <c r="K299" s="51">
        <v>5.026299555628E12</v>
      </c>
      <c r="L299" s="38"/>
      <c r="M299" s="38"/>
    </row>
    <row r="300">
      <c r="A300" s="40" t="s">
        <v>40</v>
      </c>
      <c r="B300" s="41">
        <v>790.0</v>
      </c>
      <c r="C300" s="45">
        <v>1133.0</v>
      </c>
      <c r="D300" s="41">
        <v>0.0</v>
      </c>
      <c r="E300" s="41">
        <v>505.0</v>
      </c>
      <c r="F300" s="41">
        <v>555.0</v>
      </c>
      <c r="G300" s="41">
        <v>0.0</v>
      </c>
      <c r="H300" s="41">
        <v>675.0</v>
      </c>
      <c r="I300" s="43">
        <f t="shared" si="78"/>
        <v>3658</v>
      </c>
      <c r="J300" s="57">
        <f>I300*0.1</f>
        <v>365.8</v>
      </c>
      <c r="K300" s="58" t="s">
        <v>43</v>
      </c>
      <c r="L300" s="48">
        <v>373.32</v>
      </c>
      <c r="M300" s="38"/>
    </row>
    <row r="301">
      <c r="A301" s="40" t="s">
        <v>41</v>
      </c>
      <c r="B301" s="41">
        <v>0.0</v>
      </c>
      <c r="C301" s="45">
        <v>0.0</v>
      </c>
      <c r="D301" s="41">
        <v>0.0</v>
      </c>
      <c r="E301" s="41">
        <v>325.0</v>
      </c>
      <c r="F301" s="41">
        <v>445.0</v>
      </c>
      <c r="G301" s="41">
        <v>650.0</v>
      </c>
      <c r="H301" s="41">
        <v>513.0</v>
      </c>
      <c r="I301" s="43">
        <f t="shared" si="78"/>
        <v>1933</v>
      </c>
      <c r="J301" s="44">
        <f t="shared" ref="J301:J306" si="83">I301*0.11</f>
        <v>212.63</v>
      </c>
      <c r="K301" s="51">
        <v>3.026292313026E12</v>
      </c>
      <c r="L301" s="38"/>
      <c r="M301" s="38"/>
    </row>
    <row r="302">
      <c r="A302" s="40" t="s">
        <v>42</v>
      </c>
      <c r="B302" s="41">
        <v>0.0</v>
      </c>
      <c r="C302" s="45">
        <v>0.0</v>
      </c>
      <c r="D302" s="41">
        <v>829.0</v>
      </c>
      <c r="E302" s="41">
        <v>355.0</v>
      </c>
      <c r="F302" s="41">
        <v>0.0</v>
      </c>
      <c r="G302" s="41">
        <v>0.0</v>
      </c>
      <c r="H302" s="41">
        <v>767.0</v>
      </c>
      <c r="I302" s="43">
        <f t="shared" si="78"/>
        <v>1951</v>
      </c>
      <c r="J302" s="57">
        <f t="shared" si="83"/>
        <v>214.61</v>
      </c>
      <c r="K302" s="58" t="s">
        <v>43</v>
      </c>
      <c r="L302" s="48">
        <v>219.3</v>
      </c>
      <c r="M302" s="38"/>
    </row>
    <row r="303">
      <c r="A303" s="53" t="s">
        <v>44</v>
      </c>
      <c r="B303" s="41">
        <v>0.0</v>
      </c>
      <c r="C303" s="45">
        <v>0.0</v>
      </c>
      <c r="D303" s="41">
        <v>0.0</v>
      </c>
      <c r="E303" s="41">
        <v>0.0</v>
      </c>
      <c r="F303" s="41">
        <v>0.0</v>
      </c>
      <c r="G303" s="41">
        <v>0.0</v>
      </c>
      <c r="H303" s="41">
        <v>0.0</v>
      </c>
      <c r="I303" s="43">
        <f t="shared" si="78"/>
        <v>0</v>
      </c>
      <c r="J303" s="50">
        <f t="shared" si="83"/>
        <v>0</v>
      </c>
      <c r="K303" s="55"/>
      <c r="L303" s="38"/>
      <c r="M303" s="38"/>
    </row>
    <row r="304">
      <c r="A304" s="53" t="s">
        <v>45</v>
      </c>
      <c r="B304" s="41">
        <v>0.0</v>
      </c>
      <c r="C304" s="45">
        <v>0.0</v>
      </c>
      <c r="D304" s="41">
        <v>0.0</v>
      </c>
      <c r="E304" s="41">
        <v>0.0</v>
      </c>
      <c r="F304" s="41">
        <v>0.0</v>
      </c>
      <c r="G304" s="41">
        <v>0.0</v>
      </c>
      <c r="H304" s="41">
        <v>0.0</v>
      </c>
      <c r="I304" s="43">
        <f t="shared" si="78"/>
        <v>0</v>
      </c>
      <c r="J304" s="50">
        <f t="shared" si="83"/>
        <v>0</v>
      </c>
      <c r="K304" s="55"/>
      <c r="L304" s="38"/>
      <c r="M304" s="38"/>
    </row>
    <row r="305">
      <c r="A305" s="53" t="s">
        <v>65</v>
      </c>
      <c r="B305" s="41">
        <v>0.0</v>
      </c>
      <c r="C305" s="45">
        <v>0.0</v>
      </c>
      <c r="D305" s="41">
        <v>0.0</v>
      </c>
      <c r="E305" s="41">
        <v>0.0</v>
      </c>
      <c r="F305" s="41">
        <v>0.0</v>
      </c>
      <c r="G305" s="41">
        <v>0.0</v>
      </c>
      <c r="H305" s="41">
        <v>0.0</v>
      </c>
      <c r="I305" s="43">
        <f t="shared" si="78"/>
        <v>0</v>
      </c>
      <c r="J305" s="50">
        <f t="shared" si="83"/>
        <v>0</v>
      </c>
      <c r="K305" s="55"/>
      <c r="L305" s="38"/>
      <c r="M305" s="38"/>
    </row>
    <row r="306">
      <c r="A306" s="53" t="s">
        <v>47</v>
      </c>
      <c r="B306" s="41">
        <v>0.0</v>
      </c>
      <c r="C306" s="45">
        <v>0.0</v>
      </c>
      <c r="D306" s="41">
        <v>0.0</v>
      </c>
      <c r="E306" s="41">
        <v>405.0</v>
      </c>
      <c r="F306" s="41">
        <v>0.0</v>
      </c>
      <c r="G306" s="41">
        <v>500.0</v>
      </c>
      <c r="H306" s="41">
        <v>260.0</v>
      </c>
      <c r="I306" s="43">
        <f t="shared" si="78"/>
        <v>1165</v>
      </c>
      <c r="J306" s="46">
        <f t="shared" si="83"/>
        <v>128.15</v>
      </c>
      <c r="K306" s="47">
        <v>7.026396080182E12</v>
      </c>
      <c r="L306" s="48">
        <v>131.0</v>
      </c>
      <c r="M306" s="48" t="s">
        <v>71</v>
      </c>
    </row>
    <row r="307">
      <c r="A307" s="53" t="s">
        <v>48</v>
      </c>
      <c r="B307" s="41">
        <v>0.0</v>
      </c>
      <c r="C307" s="45">
        <v>1053.0</v>
      </c>
      <c r="D307" s="41">
        <v>1477.0</v>
      </c>
      <c r="E307" s="41">
        <v>649.0</v>
      </c>
      <c r="F307" s="41">
        <v>635.0</v>
      </c>
      <c r="G307" s="41">
        <v>292.0</v>
      </c>
      <c r="H307" s="41">
        <v>748.0</v>
      </c>
      <c r="I307" s="43">
        <f t="shared" si="78"/>
        <v>4854</v>
      </c>
      <c r="J307" s="44">
        <f>I307*0.1</f>
        <v>485.4</v>
      </c>
      <c r="K307" s="51">
        <v>5.026313001626E12</v>
      </c>
      <c r="L307" s="38"/>
      <c r="M307" s="38"/>
    </row>
    <row r="308">
      <c r="A308" s="52" t="s">
        <v>49</v>
      </c>
      <c r="B308" s="41">
        <v>0.0</v>
      </c>
      <c r="C308" s="45">
        <v>0.0</v>
      </c>
      <c r="D308" s="41">
        <v>0.0</v>
      </c>
      <c r="E308" s="41">
        <v>0.0</v>
      </c>
      <c r="F308" s="41">
        <v>0.0</v>
      </c>
      <c r="G308" s="41">
        <v>0.0</v>
      </c>
      <c r="H308" s="41">
        <v>0.0</v>
      </c>
      <c r="I308" s="43">
        <f t="shared" si="78"/>
        <v>0</v>
      </c>
      <c r="J308" s="50">
        <f t="shared" ref="J308:J312" si="84">I308*0.11</f>
        <v>0</v>
      </c>
      <c r="K308" s="55"/>
      <c r="L308" s="38"/>
      <c r="M308" s="38"/>
    </row>
    <row r="309">
      <c r="A309" s="53" t="s">
        <v>50</v>
      </c>
      <c r="B309" s="41">
        <v>0.0</v>
      </c>
      <c r="C309" s="45">
        <v>0.0</v>
      </c>
      <c r="D309" s="41">
        <v>0.0</v>
      </c>
      <c r="E309" s="41">
        <v>640.0</v>
      </c>
      <c r="F309" s="41">
        <v>0.0</v>
      </c>
      <c r="G309" s="41">
        <v>0.0</v>
      </c>
      <c r="H309" s="41">
        <v>250.0</v>
      </c>
      <c r="I309" s="43">
        <f t="shared" si="78"/>
        <v>890</v>
      </c>
      <c r="J309" s="46">
        <f t="shared" si="84"/>
        <v>97.9</v>
      </c>
      <c r="K309" s="47">
        <v>2.0266713402E12</v>
      </c>
      <c r="L309" s="48">
        <v>100.0</v>
      </c>
      <c r="M309" s="38"/>
    </row>
    <row r="310">
      <c r="A310" s="53" t="s">
        <v>51</v>
      </c>
      <c r="B310" s="41">
        <v>0.0</v>
      </c>
      <c r="C310" s="45">
        <v>465.0</v>
      </c>
      <c r="D310" s="41">
        <v>0.0</v>
      </c>
      <c r="E310" s="41">
        <v>0.0</v>
      </c>
      <c r="F310" s="41">
        <v>0.0</v>
      </c>
      <c r="G310" s="41">
        <v>230.0</v>
      </c>
      <c r="H310" s="41">
        <v>350.0</v>
      </c>
      <c r="I310" s="43">
        <f t="shared" si="78"/>
        <v>1045</v>
      </c>
      <c r="J310" s="57">
        <f t="shared" si="84"/>
        <v>114.95</v>
      </c>
      <c r="K310" s="58" t="s">
        <v>43</v>
      </c>
      <c r="L310" s="48">
        <v>117.0</v>
      </c>
      <c r="M310" s="38"/>
    </row>
    <row r="311">
      <c r="A311" s="52" t="s">
        <v>52</v>
      </c>
      <c r="B311" s="41">
        <v>0.0</v>
      </c>
      <c r="C311" s="45">
        <v>0.0</v>
      </c>
      <c r="D311" s="41">
        <v>0.0</v>
      </c>
      <c r="E311" s="41">
        <v>0.0</v>
      </c>
      <c r="F311" s="41">
        <v>0.0</v>
      </c>
      <c r="G311" s="41">
        <v>0.0</v>
      </c>
      <c r="H311" s="41">
        <v>0.0</v>
      </c>
      <c r="I311" s="43">
        <f t="shared" si="78"/>
        <v>0</v>
      </c>
      <c r="J311" s="50">
        <f t="shared" si="84"/>
        <v>0</v>
      </c>
      <c r="K311" s="55"/>
      <c r="L311" s="38"/>
      <c r="M311" s="38"/>
    </row>
    <row r="312">
      <c r="A312" s="53" t="s">
        <v>53</v>
      </c>
      <c r="B312" s="41">
        <v>435.0</v>
      </c>
      <c r="C312" s="42">
        <v>0.0</v>
      </c>
      <c r="D312" s="41">
        <v>498.0</v>
      </c>
      <c r="E312" s="41">
        <v>260.0</v>
      </c>
      <c r="F312" s="41">
        <v>373.0</v>
      </c>
      <c r="G312" s="41">
        <v>340.0</v>
      </c>
      <c r="H312" s="41">
        <v>605.0</v>
      </c>
      <c r="I312" s="43">
        <f t="shared" si="78"/>
        <v>2511</v>
      </c>
      <c r="J312" s="44">
        <f t="shared" si="84"/>
        <v>276.21</v>
      </c>
      <c r="K312" s="51">
        <v>6.026287136044E12</v>
      </c>
      <c r="L312" s="38"/>
      <c r="M312" s="37"/>
    </row>
    <row r="313">
      <c r="A313" s="53" t="s">
        <v>54</v>
      </c>
      <c r="B313" s="41">
        <v>0.0</v>
      </c>
      <c r="C313" s="45">
        <v>0.0</v>
      </c>
      <c r="D313" s="41">
        <v>0.0</v>
      </c>
      <c r="E313" s="41">
        <v>0.0</v>
      </c>
      <c r="F313" s="41">
        <v>0.0</v>
      </c>
      <c r="G313" s="41">
        <v>0.0</v>
      </c>
      <c r="H313" s="41">
        <v>0.0</v>
      </c>
      <c r="I313" s="43">
        <f t="shared" si="78"/>
        <v>0</v>
      </c>
      <c r="J313" s="59">
        <f>I313*0.1</f>
        <v>0</v>
      </c>
      <c r="K313" s="55"/>
      <c r="L313" s="38"/>
      <c r="M313" s="38"/>
    </row>
    <row r="314">
      <c r="A314" s="53" t="s">
        <v>55</v>
      </c>
      <c r="B314" s="41">
        <v>485.0</v>
      </c>
      <c r="C314" s="45">
        <v>394.0</v>
      </c>
      <c r="D314" s="41">
        <v>0.0</v>
      </c>
      <c r="E314" s="41">
        <v>0.0</v>
      </c>
      <c r="F314" s="41">
        <v>0.0</v>
      </c>
      <c r="G314" s="41">
        <v>0.0</v>
      </c>
      <c r="H314" s="41">
        <v>0.0</v>
      </c>
      <c r="I314" s="43">
        <f t="shared" si="78"/>
        <v>879</v>
      </c>
      <c r="J314" s="44">
        <f>I314*0.11</f>
        <v>96.69</v>
      </c>
      <c r="K314" s="51">
        <v>2.026358323536E12</v>
      </c>
      <c r="L314" s="38"/>
      <c r="M314" s="38"/>
    </row>
    <row r="315">
      <c r="A315" s="53" t="s">
        <v>56</v>
      </c>
      <c r="B315" s="41">
        <v>0.0</v>
      </c>
      <c r="C315" s="45">
        <v>0.0</v>
      </c>
      <c r="D315" s="41">
        <v>0.0</v>
      </c>
      <c r="E315" s="41">
        <v>0.0</v>
      </c>
      <c r="F315" s="41">
        <v>0.0</v>
      </c>
      <c r="G315" s="41">
        <v>0.0</v>
      </c>
      <c r="H315" s="41">
        <v>0.0</v>
      </c>
      <c r="I315" s="43">
        <f t="shared" si="78"/>
        <v>0</v>
      </c>
      <c r="J315" s="59">
        <f>I315*0.08</f>
        <v>0</v>
      </c>
      <c r="K315" s="55"/>
      <c r="L315" s="38"/>
      <c r="M315" s="38"/>
    </row>
    <row r="316">
      <c r="A316" s="52" t="s">
        <v>57</v>
      </c>
      <c r="B316" s="41">
        <v>0.0</v>
      </c>
      <c r="C316" s="45">
        <v>798.0</v>
      </c>
      <c r="D316" s="41">
        <v>880.0</v>
      </c>
      <c r="E316" s="41">
        <v>578.0</v>
      </c>
      <c r="F316" s="41">
        <v>613.0</v>
      </c>
      <c r="G316" s="41">
        <v>560.0</v>
      </c>
      <c r="H316" s="41">
        <v>885.0</v>
      </c>
      <c r="I316" s="43">
        <f t="shared" si="78"/>
        <v>4314</v>
      </c>
      <c r="J316" s="46">
        <f>I316*0.1</f>
        <v>431.4</v>
      </c>
      <c r="K316" s="47">
        <v>7.026656789011E12</v>
      </c>
      <c r="L316" s="48">
        <v>440.0</v>
      </c>
      <c r="M316" s="38"/>
    </row>
    <row r="317">
      <c r="A317" s="67" t="s">
        <v>69</v>
      </c>
      <c r="B317" s="41">
        <v>1176.0</v>
      </c>
      <c r="C317" s="45">
        <v>0.0</v>
      </c>
      <c r="D317" s="41">
        <v>470.0</v>
      </c>
      <c r="E317" s="41">
        <v>395.0</v>
      </c>
      <c r="F317" s="41">
        <v>340.0</v>
      </c>
      <c r="G317" s="41">
        <v>0.0</v>
      </c>
      <c r="H317" s="41">
        <v>0.0</v>
      </c>
      <c r="I317" s="43">
        <f t="shared" si="78"/>
        <v>2381</v>
      </c>
      <c r="J317" s="57">
        <f>I317*0.11</f>
        <v>261.91</v>
      </c>
      <c r="K317" s="58" t="s">
        <v>43</v>
      </c>
      <c r="L317" s="48">
        <v>267.24</v>
      </c>
      <c r="M317" s="38"/>
    </row>
    <row r="318">
      <c r="A318" s="61" t="s">
        <v>20</v>
      </c>
      <c r="B318" s="59">
        <f t="shared" ref="B318:H318" si="85">SUM(B282:B315)</f>
        <v>10188</v>
      </c>
      <c r="C318" s="59">
        <f t="shared" si="85"/>
        <v>12401</v>
      </c>
      <c r="D318" s="59">
        <f t="shared" si="85"/>
        <v>10549</v>
      </c>
      <c r="E318" s="59">
        <f t="shared" si="85"/>
        <v>8384</v>
      </c>
      <c r="F318" s="59">
        <f t="shared" si="85"/>
        <v>8814</v>
      </c>
      <c r="G318" s="59">
        <f t="shared" si="85"/>
        <v>8105</v>
      </c>
      <c r="H318" s="59">
        <f t="shared" si="85"/>
        <v>14186</v>
      </c>
      <c r="I318" s="59">
        <f t="shared" ref="I318:J318" si="86">SUM(I282:I317)</f>
        <v>79322</v>
      </c>
      <c r="J318" s="59">
        <f t="shared" si="86"/>
        <v>7560.11</v>
      </c>
      <c r="K318" s="38"/>
      <c r="L318" s="62">
        <f>SUM(L283:L315)</f>
        <v>1660.78</v>
      </c>
      <c r="M318" s="38"/>
    </row>
    <row r="319">
      <c r="A319" s="63"/>
      <c r="B319" s="64"/>
      <c r="C319" s="64"/>
      <c r="D319" s="64"/>
      <c r="E319" s="64"/>
      <c r="F319" s="64"/>
      <c r="G319" s="64"/>
      <c r="H319" s="64"/>
      <c r="I319" s="64"/>
      <c r="J319" s="64"/>
      <c r="K319" s="29"/>
      <c r="L319" s="16"/>
      <c r="M319" s="29"/>
    </row>
    <row r="320">
      <c r="A320" s="30" t="s">
        <v>19</v>
      </c>
      <c r="B320" s="31">
        <v>45717.0</v>
      </c>
      <c r="C320" s="31">
        <v>45718.0</v>
      </c>
      <c r="D320" s="31">
        <v>45719.0</v>
      </c>
      <c r="E320" s="31">
        <v>45720.0</v>
      </c>
      <c r="F320" s="31">
        <v>45721.0</v>
      </c>
      <c r="G320" s="31">
        <v>45722.0</v>
      </c>
      <c r="H320" s="31">
        <v>45723.0</v>
      </c>
      <c r="I320" s="32" t="s">
        <v>20</v>
      </c>
      <c r="J320" s="33" t="s">
        <v>21</v>
      </c>
      <c r="K320" s="33" t="s">
        <v>61</v>
      </c>
      <c r="L320" s="34">
        <v>0.02</v>
      </c>
      <c r="M320" s="33" t="s">
        <v>22</v>
      </c>
    </row>
    <row r="321">
      <c r="A321" s="35"/>
      <c r="B321" s="36"/>
      <c r="C321" s="36"/>
      <c r="D321" s="36"/>
      <c r="E321" s="36"/>
      <c r="F321" s="36"/>
      <c r="G321" s="36"/>
      <c r="H321" s="37"/>
      <c r="I321" s="37"/>
      <c r="J321" s="37"/>
      <c r="K321" s="38"/>
      <c r="L321" s="38"/>
      <c r="M321" s="38"/>
    </row>
    <row r="322">
      <c r="A322" s="40" t="s">
        <v>23</v>
      </c>
      <c r="B322" s="41">
        <v>1108.0</v>
      </c>
      <c r="C322" s="42">
        <v>975.0</v>
      </c>
      <c r="D322" s="41">
        <v>483.0</v>
      </c>
      <c r="E322" s="41">
        <v>482.0</v>
      </c>
      <c r="F322" s="41">
        <v>0.0</v>
      </c>
      <c r="G322" s="41">
        <v>825.0</v>
      </c>
      <c r="H322" s="41">
        <v>880.0</v>
      </c>
      <c r="I322" s="43">
        <f t="shared" ref="I322:I357" si="87">SUM(B322:H322)</f>
        <v>4753</v>
      </c>
      <c r="J322" s="44">
        <f t="shared" ref="J322:J323" si="88">I322*0.1</f>
        <v>475.3</v>
      </c>
      <c r="K322" s="51">
        <v>4.026610523853E12</v>
      </c>
      <c r="L322" s="38"/>
      <c r="M322" s="37"/>
    </row>
    <row r="323">
      <c r="A323" s="73" t="s">
        <v>24</v>
      </c>
      <c r="B323" s="41">
        <v>0.0</v>
      </c>
      <c r="C323" s="45">
        <v>0.0</v>
      </c>
      <c r="D323" s="41">
        <v>0.0</v>
      </c>
      <c r="E323" s="41">
        <v>0.0</v>
      </c>
      <c r="F323" s="41">
        <v>0.0</v>
      </c>
      <c r="G323" s="41">
        <v>0.0</v>
      </c>
      <c r="H323" s="41">
        <v>0.0</v>
      </c>
      <c r="I323" s="43">
        <f t="shared" si="87"/>
        <v>0</v>
      </c>
      <c r="J323" s="50">
        <f t="shared" si="88"/>
        <v>0</v>
      </c>
      <c r="K323" s="55"/>
      <c r="L323" s="38"/>
      <c r="M323" s="38"/>
    </row>
    <row r="324">
      <c r="A324" s="49" t="s">
        <v>25</v>
      </c>
      <c r="B324" s="41">
        <v>0.0</v>
      </c>
      <c r="C324" s="45">
        <v>0.0</v>
      </c>
      <c r="D324" s="41">
        <v>0.0</v>
      </c>
      <c r="E324" s="41">
        <v>0.0</v>
      </c>
      <c r="F324" s="41">
        <v>0.0</v>
      </c>
      <c r="G324" s="41">
        <v>0.0</v>
      </c>
      <c r="H324" s="41">
        <v>0.0</v>
      </c>
      <c r="I324" s="43">
        <f t="shared" si="87"/>
        <v>0</v>
      </c>
      <c r="J324" s="50">
        <f t="shared" ref="J324:J325" si="89">I324*0.08</f>
        <v>0</v>
      </c>
      <c r="K324" s="55"/>
      <c r="L324" s="38"/>
      <c r="M324" s="38"/>
    </row>
    <row r="325">
      <c r="A325" s="49" t="s">
        <v>26</v>
      </c>
      <c r="B325" s="41">
        <v>0.0</v>
      </c>
      <c r="C325" s="45">
        <v>0.0</v>
      </c>
      <c r="D325" s="41">
        <v>210.0</v>
      </c>
      <c r="E325" s="41">
        <v>0.0</v>
      </c>
      <c r="F325" s="41">
        <v>0.0</v>
      </c>
      <c r="G325" s="41">
        <v>0.0</v>
      </c>
      <c r="H325" s="41">
        <v>0.0</v>
      </c>
      <c r="I325" s="43">
        <f t="shared" si="87"/>
        <v>210</v>
      </c>
      <c r="J325" s="57">
        <f t="shared" si="89"/>
        <v>16.8</v>
      </c>
      <c r="K325" s="47">
        <v>2.027576075201E12</v>
      </c>
      <c r="L325" s="48">
        <v>18.0</v>
      </c>
      <c r="M325" s="38"/>
    </row>
    <row r="326">
      <c r="A326" s="40" t="s">
        <v>27</v>
      </c>
      <c r="B326" s="41">
        <v>105.0</v>
      </c>
      <c r="C326" s="45">
        <v>470.0</v>
      </c>
      <c r="D326" s="41">
        <v>0.0</v>
      </c>
      <c r="E326" s="41">
        <v>0.0</v>
      </c>
      <c r="F326" s="41">
        <v>0.0</v>
      </c>
      <c r="G326" s="41">
        <v>220.0</v>
      </c>
      <c r="H326" s="41">
        <v>230.0</v>
      </c>
      <c r="I326" s="43">
        <f t="shared" si="87"/>
        <v>1025</v>
      </c>
      <c r="J326" s="46">
        <f>I326*0.11</f>
        <v>112.75</v>
      </c>
      <c r="K326" s="47">
        <v>7.026672509873E12</v>
      </c>
      <c r="L326" s="48">
        <v>115.26</v>
      </c>
      <c r="M326" s="38"/>
    </row>
    <row r="327">
      <c r="A327" s="52" t="s">
        <v>28</v>
      </c>
      <c r="B327" s="41">
        <v>765.0</v>
      </c>
      <c r="C327" s="45">
        <v>580.0</v>
      </c>
      <c r="D327" s="41">
        <v>950.0</v>
      </c>
      <c r="E327" s="41">
        <v>460.0</v>
      </c>
      <c r="F327" s="41">
        <v>310.0</v>
      </c>
      <c r="G327" s="41">
        <v>1315.0</v>
      </c>
      <c r="H327" s="41">
        <v>2225.0</v>
      </c>
      <c r="I327" s="43">
        <f t="shared" si="87"/>
        <v>6605</v>
      </c>
      <c r="J327" s="44">
        <f>I327*0.09</f>
        <v>594.45</v>
      </c>
      <c r="K327" s="51">
        <v>7.026613722199E12</v>
      </c>
      <c r="L327" s="38"/>
      <c r="M327" s="38"/>
    </row>
    <row r="328">
      <c r="A328" s="53" t="s">
        <v>29</v>
      </c>
      <c r="B328" s="54">
        <v>0.0</v>
      </c>
      <c r="C328" s="45">
        <v>0.0</v>
      </c>
      <c r="D328" s="54">
        <v>0.0</v>
      </c>
      <c r="E328" s="54">
        <v>0.0</v>
      </c>
      <c r="F328" s="41">
        <v>0.0</v>
      </c>
      <c r="G328" s="41">
        <v>0.0</v>
      </c>
      <c r="H328" s="54">
        <v>875.0</v>
      </c>
      <c r="I328" s="43">
        <f t="shared" si="87"/>
        <v>875</v>
      </c>
      <c r="J328" s="46">
        <f t="shared" ref="J328:J329" si="90">I328*0.11</f>
        <v>96.25</v>
      </c>
      <c r="K328" s="47">
        <v>9.026692548284E12</v>
      </c>
      <c r="L328" s="48">
        <v>99.0</v>
      </c>
      <c r="M328" s="38"/>
    </row>
    <row r="329">
      <c r="A329" s="73" t="s">
        <v>30</v>
      </c>
      <c r="B329" s="41">
        <v>0.0</v>
      </c>
      <c r="C329" s="45">
        <v>0.0</v>
      </c>
      <c r="D329" s="41">
        <v>0.0</v>
      </c>
      <c r="E329" s="41">
        <v>0.0</v>
      </c>
      <c r="F329" s="41">
        <v>0.0</v>
      </c>
      <c r="G329" s="41">
        <v>0.0</v>
      </c>
      <c r="H329" s="41">
        <v>0.0</v>
      </c>
      <c r="I329" s="43">
        <f t="shared" si="87"/>
        <v>0</v>
      </c>
      <c r="J329" s="50">
        <f t="shared" si="90"/>
        <v>0</v>
      </c>
      <c r="K329" s="55"/>
      <c r="L329" s="38"/>
      <c r="M329" s="38"/>
    </row>
    <row r="330">
      <c r="A330" s="40" t="s">
        <v>31</v>
      </c>
      <c r="B330" s="41">
        <v>1162.0</v>
      </c>
      <c r="C330" s="45">
        <v>1230.0</v>
      </c>
      <c r="D330" s="41">
        <v>1895.0</v>
      </c>
      <c r="E330" s="41">
        <v>850.0</v>
      </c>
      <c r="F330" s="41">
        <v>1483.0</v>
      </c>
      <c r="G330" s="41">
        <v>1395.0</v>
      </c>
      <c r="H330" s="41">
        <v>1740.0</v>
      </c>
      <c r="I330" s="43">
        <f t="shared" si="87"/>
        <v>9755</v>
      </c>
      <c r="J330" s="44">
        <f>I330*0.08</f>
        <v>780.4</v>
      </c>
      <c r="K330" s="51">
        <v>3.026501525656E12</v>
      </c>
      <c r="L330" s="38"/>
      <c r="M330" s="37"/>
    </row>
    <row r="331">
      <c r="A331" s="40" t="s">
        <v>32</v>
      </c>
      <c r="B331" s="41">
        <v>0.0</v>
      </c>
      <c r="C331" s="45">
        <v>0.0</v>
      </c>
      <c r="D331" s="41">
        <v>0.0</v>
      </c>
      <c r="E331" s="41">
        <v>0.0</v>
      </c>
      <c r="F331" s="41">
        <v>0.0</v>
      </c>
      <c r="G331" s="41">
        <v>0.0</v>
      </c>
      <c r="H331" s="41">
        <v>0.0</v>
      </c>
      <c r="I331" s="43">
        <f t="shared" si="87"/>
        <v>0</v>
      </c>
      <c r="J331" s="50">
        <f>I331*0.11</f>
        <v>0</v>
      </c>
      <c r="K331" s="55"/>
      <c r="L331" s="38"/>
      <c r="M331" s="38"/>
    </row>
    <row r="332">
      <c r="A332" s="52" t="s">
        <v>33</v>
      </c>
      <c r="B332" s="41">
        <v>1345.0</v>
      </c>
      <c r="C332" s="45">
        <v>1064.0</v>
      </c>
      <c r="D332" s="41">
        <v>1146.0</v>
      </c>
      <c r="E332" s="41">
        <v>517.0</v>
      </c>
      <c r="F332" s="41">
        <v>762.0</v>
      </c>
      <c r="G332" s="41">
        <v>615.0</v>
      </c>
      <c r="H332" s="41">
        <v>260.0</v>
      </c>
      <c r="I332" s="43">
        <f t="shared" si="87"/>
        <v>5709</v>
      </c>
      <c r="J332" s="44">
        <f>I332*0.1</f>
        <v>570.9</v>
      </c>
      <c r="K332" s="51">
        <v>6.026538863814E12</v>
      </c>
      <c r="L332" s="38"/>
      <c r="M332" s="38"/>
    </row>
    <row r="333">
      <c r="A333" s="52" t="s">
        <v>34</v>
      </c>
      <c r="B333" s="41">
        <v>0.0</v>
      </c>
      <c r="C333" s="45">
        <v>380.0</v>
      </c>
      <c r="D333" s="41">
        <v>0.0</v>
      </c>
      <c r="E333" s="41">
        <v>0.0</v>
      </c>
      <c r="F333" s="41">
        <v>0.0</v>
      </c>
      <c r="G333" s="41">
        <v>0.0</v>
      </c>
      <c r="H333" s="41">
        <v>0.0</v>
      </c>
      <c r="I333" s="43">
        <f t="shared" si="87"/>
        <v>380</v>
      </c>
      <c r="J333" s="57">
        <f t="shared" ref="J333:J334" si="91">I333*0.11</f>
        <v>41.8</v>
      </c>
      <c r="K333" s="58" t="s">
        <v>43</v>
      </c>
      <c r="L333" s="48">
        <v>43.0</v>
      </c>
      <c r="M333" s="38"/>
    </row>
    <row r="334">
      <c r="A334" s="40" t="s">
        <v>35</v>
      </c>
      <c r="B334" s="41">
        <v>0.0</v>
      </c>
      <c r="C334" s="42">
        <v>0.0</v>
      </c>
      <c r="D334" s="41">
        <v>490.0</v>
      </c>
      <c r="E334" s="41">
        <v>0.0</v>
      </c>
      <c r="F334" s="41">
        <v>0.0</v>
      </c>
      <c r="G334" s="41">
        <v>0.0</v>
      </c>
      <c r="H334" s="41">
        <v>0.0</v>
      </c>
      <c r="I334" s="43">
        <f t="shared" si="87"/>
        <v>490</v>
      </c>
      <c r="J334" s="44">
        <f t="shared" si="91"/>
        <v>53.9</v>
      </c>
      <c r="K334" s="51">
        <v>4.026538438051E12</v>
      </c>
      <c r="L334" s="38"/>
      <c r="M334" s="38"/>
    </row>
    <row r="335">
      <c r="A335" s="53" t="s">
        <v>36</v>
      </c>
      <c r="B335" s="41">
        <v>0.0</v>
      </c>
      <c r="C335" s="42">
        <v>1160.0</v>
      </c>
      <c r="D335" s="41">
        <v>908.0</v>
      </c>
      <c r="E335" s="41">
        <v>510.0</v>
      </c>
      <c r="F335" s="41">
        <v>545.0</v>
      </c>
      <c r="G335" s="41">
        <v>0.0</v>
      </c>
      <c r="H335" s="41">
        <v>1125.0</v>
      </c>
      <c r="I335" s="43">
        <f t="shared" si="87"/>
        <v>4248</v>
      </c>
      <c r="J335" s="44">
        <f>I335*0.08</f>
        <v>339.84</v>
      </c>
      <c r="K335" s="51">
        <v>9.026517849652E12</v>
      </c>
      <c r="L335" s="38"/>
      <c r="M335" s="38"/>
    </row>
    <row r="336">
      <c r="A336" s="40" t="s">
        <v>37</v>
      </c>
      <c r="B336" s="41">
        <v>1185.0</v>
      </c>
      <c r="C336" s="42">
        <v>1233.0</v>
      </c>
      <c r="D336" s="41">
        <v>1185.0</v>
      </c>
      <c r="E336" s="41">
        <v>1078.0</v>
      </c>
      <c r="F336" s="41">
        <v>985.0</v>
      </c>
      <c r="G336" s="41">
        <v>1203.0</v>
      </c>
      <c r="H336" s="41">
        <v>1188.0</v>
      </c>
      <c r="I336" s="43">
        <f t="shared" si="87"/>
        <v>8057</v>
      </c>
      <c r="J336" s="44">
        <f>I336*0.09</f>
        <v>725.13</v>
      </c>
      <c r="K336" s="51">
        <v>1.026612896226E12</v>
      </c>
      <c r="L336" s="38"/>
      <c r="M336" s="38"/>
    </row>
    <row r="337">
      <c r="A337" s="40" t="s">
        <v>38</v>
      </c>
      <c r="B337" s="41">
        <v>330.0</v>
      </c>
      <c r="C337" s="45">
        <v>0.0</v>
      </c>
      <c r="D337" s="41">
        <v>0.0</v>
      </c>
      <c r="E337" s="41">
        <v>498.0</v>
      </c>
      <c r="F337" s="41">
        <v>0.0</v>
      </c>
      <c r="G337" s="41">
        <v>653.0</v>
      </c>
      <c r="H337" s="41">
        <v>515.0</v>
      </c>
      <c r="I337" s="43">
        <f t="shared" si="87"/>
        <v>1996</v>
      </c>
      <c r="J337" s="46">
        <f>I337*0.11</f>
        <v>219.56</v>
      </c>
      <c r="K337" s="47">
        <v>5.027220473278E12</v>
      </c>
      <c r="L337" s="48">
        <v>224.0</v>
      </c>
      <c r="M337" s="38"/>
    </row>
    <row r="338">
      <c r="A338" s="49" t="s">
        <v>39</v>
      </c>
      <c r="B338" s="41">
        <v>619.0</v>
      </c>
      <c r="C338" s="42">
        <v>1588.0</v>
      </c>
      <c r="D338" s="41">
        <v>851.0</v>
      </c>
      <c r="E338" s="41">
        <v>610.0</v>
      </c>
      <c r="F338" s="41">
        <v>1088.0</v>
      </c>
      <c r="G338" s="41">
        <v>903.0</v>
      </c>
      <c r="H338" s="41">
        <v>1897.0</v>
      </c>
      <c r="I338" s="43">
        <f t="shared" si="87"/>
        <v>7556</v>
      </c>
      <c r="J338" s="44">
        <f>I338*0.08</f>
        <v>604.48</v>
      </c>
      <c r="K338" s="51">
        <v>1.026542717048E12</v>
      </c>
      <c r="L338" s="38"/>
      <c r="M338" s="38"/>
    </row>
    <row r="339">
      <c r="A339" s="40" t="s">
        <v>63</v>
      </c>
      <c r="B339" s="41">
        <v>385.0</v>
      </c>
      <c r="C339" s="42">
        <v>340.0</v>
      </c>
      <c r="D339" s="41">
        <v>0.0</v>
      </c>
      <c r="E339" s="41">
        <v>0.0</v>
      </c>
      <c r="F339" s="41">
        <v>245.0</v>
      </c>
      <c r="G339" s="41">
        <v>1215.0</v>
      </c>
      <c r="H339" s="41">
        <v>205.0</v>
      </c>
      <c r="I339" s="43">
        <f t="shared" si="87"/>
        <v>2390</v>
      </c>
      <c r="J339" s="46">
        <f>I339*0.11</f>
        <v>262.9</v>
      </c>
      <c r="K339" s="47">
        <v>5.02686384776E11</v>
      </c>
      <c r="L339" s="48">
        <v>268.26</v>
      </c>
      <c r="M339" s="38"/>
    </row>
    <row r="340">
      <c r="A340" s="40" t="s">
        <v>40</v>
      </c>
      <c r="B340" s="41">
        <v>0.0</v>
      </c>
      <c r="C340" s="45">
        <v>860.0</v>
      </c>
      <c r="D340" s="41">
        <v>675.0</v>
      </c>
      <c r="E340" s="41">
        <v>635.0</v>
      </c>
      <c r="F340" s="41">
        <v>390.0</v>
      </c>
      <c r="G340" s="41">
        <v>895.0</v>
      </c>
      <c r="H340" s="41">
        <v>656.0</v>
      </c>
      <c r="I340" s="43">
        <f t="shared" si="87"/>
        <v>4111</v>
      </c>
      <c r="J340" s="57">
        <f>I340*0.1</f>
        <v>411.1</v>
      </c>
      <c r="K340" s="58" t="s">
        <v>43</v>
      </c>
      <c r="L340" s="48">
        <v>419.22</v>
      </c>
      <c r="M340" s="38"/>
    </row>
    <row r="341">
      <c r="A341" s="40" t="s">
        <v>41</v>
      </c>
      <c r="B341" s="41">
        <v>1507.0</v>
      </c>
      <c r="C341" s="45">
        <v>585.0</v>
      </c>
      <c r="D341" s="41">
        <v>0.0</v>
      </c>
      <c r="E341" s="41">
        <v>315.0</v>
      </c>
      <c r="F341" s="41">
        <v>0.0</v>
      </c>
      <c r="G341" s="41">
        <v>0.0</v>
      </c>
      <c r="H341" s="41">
        <v>0.0</v>
      </c>
      <c r="I341" s="43">
        <f t="shared" si="87"/>
        <v>2407</v>
      </c>
      <c r="J341" s="46">
        <f t="shared" ref="J341:J346" si="92">I341*0.11</f>
        <v>264.77</v>
      </c>
      <c r="K341" s="47">
        <v>3.026654782829E12</v>
      </c>
      <c r="L341" s="48">
        <v>270.3</v>
      </c>
      <c r="M341" s="38"/>
    </row>
    <row r="342">
      <c r="A342" s="40" t="s">
        <v>42</v>
      </c>
      <c r="B342" s="41">
        <v>140.0</v>
      </c>
      <c r="C342" s="45">
        <v>0.0</v>
      </c>
      <c r="D342" s="41">
        <v>0.0</v>
      </c>
      <c r="E342" s="41">
        <v>435.0</v>
      </c>
      <c r="F342" s="41">
        <v>382.0</v>
      </c>
      <c r="G342" s="41">
        <v>0.0</v>
      </c>
      <c r="H342" s="41">
        <v>0.0</v>
      </c>
      <c r="I342" s="43">
        <f t="shared" si="87"/>
        <v>957</v>
      </c>
      <c r="J342" s="57">
        <f t="shared" si="92"/>
        <v>105.27</v>
      </c>
      <c r="K342" s="58" t="s">
        <v>43</v>
      </c>
      <c r="L342" s="48">
        <v>108.0</v>
      </c>
      <c r="M342" s="38"/>
    </row>
    <row r="343">
      <c r="A343" s="53" t="s">
        <v>44</v>
      </c>
      <c r="B343" s="41">
        <v>0.0</v>
      </c>
      <c r="C343" s="45">
        <v>0.0</v>
      </c>
      <c r="D343" s="41">
        <v>0.0</v>
      </c>
      <c r="E343" s="41">
        <v>0.0</v>
      </c>
      <c r="F343" s="41">
        <v>0.0</v>
      </c>
      <c r="G343" s="41">
        <v>0.0</v>
      </c>
      <c r="H343" s="41">
        <v>0.0</v>
      </c>
      <c r="I343" s="43">
        <f t="shared" si="87"/>
        <v>0</v>
      </c>
      <c r="J343" s="50">
        <f t="shared" si="92"/>
        <v>0</v>
      </c>
      <c r="K343" s="55"/>
      <c r="L343" s="38"/>
      <c r="M343" s="38"/>
    </row>
    <row r="344">
      <c r="A344" s="73" t="s">
        <v>45</v>
      </c>
      <c r="B344" s="41">
        <v>0.0</v>
      </c>
      <c r="C344" s="45">
        <v>0.0</v>
      </c>
      <c r="D344" s="41">
        <v>0.0</v>
      </c>
      <c r="E344" s="41">
        <v>0.0</v>
      </c>
      <c r="F344" s="41">
        <v>0.0</v>
      </c>
      <c r="G344" s="41">
        <v>0.0</v>
      </c>
      <c r="H344" s="41">
        <v>0.0</v>
      </c>
      <c r="I344" s="43">
        <f t="shared" si="87"/>
        <v>0</v>
      </c>
      <c r="J344" s="50">
        <f t="shared" si="92"/>
        <v>0</v>
      </c>
      <c r="K344" s="55"/>
      <c r="L344" s="38"/>
      <c r="M344" s="38"/>
    </row>
    <row r="345">
      <c r="A345" s="73" t="s">
        <v>65</v>
      </c>
      <c r="B345" s="41">
        <v>0.0</v>
      </c>
      <c r="C345" s="45">
        <v>0.0</v>
      </c>
      <c r="D345" s="41">
        <v>0.0</v>
      </c>
      <c r="E345" s="41">
        <v>0.0</v>
      </c>
      <c r="F345" s="41">
        <v>0.0</v>
      </c>
      <c r="G345" s="41">
        <v>0.0</v>
      </c>
      <c r="H345" s="41">
        <v>0.0</v>
      </c>
      <c r="I345" s="43">
        <f t="shared" si="87"/>
        <v>0</v>
      </c>
      <c r="J345" s="50">
        <f t="shared" si="92"/>
        <v>0</v>
      </c>
      <c r="K345" s="55"/>
      <c r="L345" s="38"/>
      <c r="M345" s="38"/>
    </row>
    <row r="346">
      <c r="A346" s="53" t="s">
        <v>47</v>
      </c>
      <c r="B346" s="41">
        <v>329.0</v>
      </c>
      <c r="C346" s="45">
        <v>0.0</v>
      </c>
      <c r="D346" s="41">
        <v>0.0</v>
      </c>
      <c r="E346" s="41">
        <v>140.0</v>
      </c>
      <c r="F346" s="41">
        <v>375.0</v>
      </c>
      <c r="G346" s="41">
        <v>280.0</v>
      </c>
      <c r="H346" s="41">
        <v>330.0</v>
      </c>
      <c r="I346" s="43">
        <f t="shared" si="87"/>
        <v>1454</v>
      </c>
      <c r="J346" s="46">
        <f t="shared" si="92"/>
        <v>159.94</v>
      </c>
      <c r="K346" s="47">
        <v>7.027100924882E12</v>
      </c>
      <c r="L346" s="48">
        <v>163.0</v>
      </c>
      <c r="M346" s="38"/>
    </row>
    <row r="347">
      <c r="A347" s="53" t="s">
        <v>48</v>
      </c>
      <c r="B347" s="41">
        <v>1660.0</v>
      </c>
      <c r="C347" s="45">
        <v>1015.0</v>
      </c>
      <c r="D347" s="41">
        <v>965.0</v>
      </c>
      <c r="E347" s="41">
        <v>0.0</v>
      </c>
      <c r="F347" s="41">
        <v>908.0</v>
      </c>
      <c r="G347" s="41">
        <v>1036.0</v>
      </c>
      <c r="H347" s="41">
        <v>766.0</v>
      </c>
      <c r="I347" s="43">
        <f t="shared" si="87"/>
        <v>6350</v>
      </c>
      <c r="J347" s="44">
        <f>I347*0.09</f>
        <v>571.5</v>
      </c>
      <c r="K347" s="51">
        <v>5.026592028791E12</v>
      </c>
      <c r="L347" s="38"/>
      <c r="M347" s="38"/>
    </row>
    <row r="348">
      <c r="A348" s="73" t="s">
        <v>49</v>
      </c>
      <c r="B348" s="41">
        <v>0.0</v>
      </c>
      <c r="C348" s="45">
        <v>0.0</v>
      </c>
      <c r="D348" s="41">
        <v>0.0</v>
      </c>
      <c r="E348" s="41">
        <v>0.0</v>
      </c>
      <c r="F348" s="41">
        <v>0.0</v>
      </c>
      <c r="G348" s="41">
        <v>420.0</v>
      </c>
      <c r="H348" s="41">
        <v>575.0</v>
      </c>
      <c r="I348" s="43">
        <f t="shared" si="87"/>
        <v>995</v>
      </c>
      <c r="J348" s="46">
        <f t="shared" ref="J348:J349" si="93">I348*0.11</f>
        <v>109.45</v>
      </c>
      <c r="K348" s="74" t="s">
        <v>72</v>
      </c>
      <c r="L348" s="48">
        <v>114.0</v>
      </c>
      <c r="M348" s="38"/>
    </row>
    <row r="349">
      <c r="A349" s="53" t="s">
        <v>50</v>
      </c>
      <c r="B349" s="41">
        <v>0.0</v>
      </c>
      <c r="C349" s="45">
        <v>0.0</v>
      </c>
      <c r="D349" s="41">
        <v>0.0</v>
      </c>
      <c r="E349" s="41">
        <v>0.0</v>
      </c>
      <c r="F349" s="41">
        <v>578.0</v>
      </c>
      <c r="G349" s="41">
        <v>0.0</v>
      </c>
      <c r="H349" s="41">
        <v>0.0</v>
      </c>
      <c r="I349" s="43">
        <f t="shared" si="87"/>
        <v>578</v>
      </c>
      <c r="J349" s="46">
        <f t="shared" si="93"/>
        <v>63.58</v>
      </c>
      <c r="K349" s="47">
        <v>2.0266713402E12</v>
      </c>
      <c r="L349" s="48">
        <v>65.28</v>
      </c>
      <c r="M349" s="38"/>
    </row>
    <row r="350">
      <c r="A350" s="53" t="s">
        <v>51</v>
      </c>
      <c r="B350" s="41">
        <v>0.0</v>
      </c>
      <c r="C350" s="45">
        <v>0.0</v>
      </c>
      <c r="D350" s="41">
        <v>0.0</v>
      </c>
      <c r="E350" s="41">
        <v>575.0</v>
      </c>
      <c r="F350" s="41">
        <v>477.0</v>
      </c>
      <c r="G350" s="41">
        <v>389.0</v>
      </c>
      <c r="H350" s="41" t="s">
        <v>59</v>
      </c>
      <c r="I350" s="43">
        <f t="shared" si="87"/>
        <v>1441</v>
      </c>
      <c r="J350" s="57">
        <f>I350*0.1</f>
        <v>144.1</v>
      </c>
      <c r="K350" s="58" t="s">
        <v>73</v>
      </c>
      <c r="L350" s="38"/>
      <c r="M350" s="38"/>
    </row>
    <row r="351">
      <c r="A351" s="73" t="s">
        <v>52</v>
      </c>
      <c r="B351" s="41">
        <v>0.0</v>
      </c>
      <c r="C351" s="45">
        <v>0.0</v>
      </c>
      <c r="D351" s="41">
        <v>0.0</v>
      </c>
      <c r="E351" s="41">
        <v>0.0</v>
      </c>
      <c r="F351" s="41">
        <v>0.0</v>
      </c>
      <c r="G351" s="41">
        <v>0.0</v>
      </c>
      <c r="H351" s="41">
        <v>0.0</v>
      </c>
      <c r="I351" s="43">
        <f t="shared" si="87"/>
        <v>0</v>
      </c>
      <c r="J351" s="50">
        <f>I351*0.11</f>
        <v>0</v>
      </c>
      <c r="K351" s="55"/>
      <c r="L351" s="38"/>
      <c r="M351" s="38"/>
    </row>
    <row r="352">
      <c r="A352" s="53" t="s">
        <v>53</v>
      </c>
      <c r="B352" s="41">
        <v>758.0</v>
      </c>
      <c r="C352" s="42">
        <v>553.0</v>
      </c>
      <c r="D352" s="41">
        <v>350.0</v>
      </c>
      <c r="E352" s="41">
        <v>0.0</v>
      </c>
      <c r="F352" s="41">
        <v>743.0</v>
      </c>
      <c r="G352" s="41">
        <v>1070.0</v>
      </c>
      <c r="H352" s="41">
        <v>435.0</v>
      </c>
      <c r="I352" s="43">
        <f t="shared" si="87"/>
        <v>3909</v>
      </c>
      <c r="J352" s="44">
        <f>I352*0.1</f>
        <v>390.9</v>
      </c>
      <c r="K352" s="51">
        <v>6.026519530981E12</v>
      </c>
      <c r="L352" s="38"/>
      <c r="M352" s="37"/>
    </row>
    <row r="353">
      <c r="A353" s="75" t="s">
        <v>74</v>
      </c>
      <c r="B353" s="41">
        <v>385.0</v>
      </c>
      <c r="C353" s="45">
        <v>0.0</v>
      </c>
      <c r="D353" s="41">
        <v>1006.0</v>
      </c>
      <c r="E353" s="41">
        <v>385.0</v>
      </c>
      <c r="F353" s="41">
        <v>0.0</v>
      </c>
      <c r="G353" s="41">
        <v>530.0</v>
      </c>
      <c r="H353" s="41">
        <v>225.0</v>
      </c>
      <c r="I353" s="43">
        <f t="shared" si="87"/>
        <v>2531</v>
      </c>
      <c r="J353" s="46">
        <f t="shared" ref="J353:J354" si="94">I353*0.11</f>
        <v>278.41</v>
      </c>
      <c r="K353" s="47">
        <v>3.026673405101E12</v>
      </c>
      <c r="L353" s="48">
        <v>284.0</v>
      </c>
      <c r="M353" s="38"/>
    </row>
    <row r="354">
      <c r="A354" s="53" t="s">
        <v>55</v>
      </c>
      <c r="B354" s="41">
        <v>0.0</v>
      </c>
      <c r="C354" s="45">
        <v>110.0</v>
      </c>
      <c r="D354" s="41">
        <v>0.0</v>
      </c>
      <c r="E354" s="41">
        <v>0.0</v>
      </c>
      <c r="F354" s="41">
        <v>0.0</v>
      </c>
      <c r="G354" s="41">
        <v>0.0</v>
      </c>
      <c r="H354" s="41">
        <v>0.0</v>
      </c>
      <c r="I354" s="43">
        <f t="shared" si="87"/>
        <v>110</v>
      </c>
      <c r="J354" s="44">
        <f t="shared" si="94"/>
        <v>12.1</v>
      </c>
      <c r="K354" s="51">
        <v>2.026613258308E12</v>
      </c>
      <c r="L354" s="38"/>
      <c r="M354" s="38"/>
    </row>
    <row r="355">
      <c r="A355" s="73" t="s">
        <v>56</v>
      </c>
      <c r="B355" s="41">
        <v>0.0</v>
      </c>
      <c r="C355" s="45">
        <v>0.0</v>
      </c>
      <c r="D355" s="41">
        <v>0.0</v>
      </c>
      <c r="E355" s="41">
        <v>0.0</v>
      </c>
      <c r="F355" s="41">
        <v>0.0</v>
      </c>
      <c r="G355" s="41">
        <v>0.0</v>
      </c>
      <c r="H355" s="41">
        <v>0.0</v>
      </c>
      <c r="I355" s="43">
        <f t="shared" si="87"/>
        <v>0</v>
      </c>
      <c r="J355" s="59">
        <f>I355*0.08</f>
        <v>0</v>
      </c>
      <c r="K355" s="55"/>
      <c r="L355" s="38"/>
      <c r="M355" s="38"/>
    </row>
    <row r="356">
      <c r="A356" s="52" t="s">
        <v>57</v>
      </c>
      <c r="B356" s="41">
        <v>1375.0</v>
      </c>
      <c r="C356" s="45">
        <v>54.0</v>
      </c>
      <c r="D356" s="41">
        <v>0.0</v>
      </c>
      <c r="E356" s="41">
        <v>560.0</v>
      </c>
      <c r="F356" s="41">
        <v>648.0</v>
      </c>
      <c r="G356" s="41">
        <v>665.0</v>
      </c>
      <c r="H356" s="41">
        <v>746.0</v>
      </c>
      <c r="I356" s="43">
        <f t="shared" si="87"/>
        <v>4048</v>
      </c>
      <c r="J356" s="57">
        <f>I356*0.1</f>
        <v>404.8</v>
      </c>
      <c r="K356" s="47">
        <v>7.027350713092E12</v>
      </c>
      <c r="L356" s="48">
        <v>413.0</v>
      </c>
      <c r="M356" s="38"/>
    </row>
    <row r="357">
      <c r="A357" s="67" t="s">
        <v>75</v>
      </c>
      <c r="B357" s="41">
        <v>0.0</v>
      </c>
      <c r="C357" s="45" t="s">
        <v>59</v>
      </c>
      <c r="D357" s="41">
        <v>0.0</v>
      </c>
      <c r="E357" s="41">
        <v>0.0</v>
      </c>
      <c r="F357" s="41">
        <v>0.0</v>
      </c>
      <c r="G357" s="41">
        <v>0.0</v>
      </c>
      <c r="H357" s="41">
        <v>0.0</v>
      </c>
      <c r="I357" s="43">
        <f t="shared" si="87"/>
        <v>0</v>
      </c>
      <c r="J357" s="57">
        <f>I357*0.11</f>
        <v>0</v>
      </c>
      <c r="K357" s="76" t="s">
        <v>73</v>
      </c>
      <c r="L357" s="38"/>
      <c r="M357" s="38"/>
    </row>
    <row r="358">
      <c r="A358" s="61" t="s">
        <v>20</v>
      </c>
      <c r="B358" s="59">
        <f t="shared" ref="B358:H358" si="95">SUM(B322:B355)</f>
        <v>11783</v>
      </c>
      <c r="C358" s="59">
        <f t="shared" si="95"/>
        <v>12143</v>
      </c>
      <c r="D358" s="59">
        <f t="shared" si="95"/>
        <v>11114</v>
      </c>
      <c r="E358" s="59">
        <f t="shared" si="95"/>
        <v>7490</v>
      </c>
      <c r="F358" s="59">
        <f t="shared" si="95"/>
        <v>9271</v>
      </c>
      <c r="G358" s="59">
        <f t="shared" si="95"/>
        <v>12964</v>
      </c>
      <c r="H358" s="59">
        <f t="shared" si="95"/>
        <v>14127</v>
      </c>
      <c r="I358" s="59">
        <f t="shared" ref="I358:J358" si="96">SUM(I322:I357)</f>
        <v>82940</v>
      </c>
      <c r="J358" s="59">
        <f t="shared" si="96"/>
        <v>7810.38</v>
      </c>
      <c r="K358" s="38"/>
      <c r="L358" s="62">
        <f>SUM(L323:L355)</f>
        <v>2191.32</v>
      </c>
      <c r="M358" s="38"/>
    </row>
    <row r="359">
      <c r="A359" s="63"/>
      <c r="B359" s="64"/>
      <c r="C359" s="64"/>
      <c r="D359" s="64"/>
      <c r="E359" s="64"/>
      <c r="F359" s="64"/>
      <c r="G359" s="64"/>
      <c r="H359" s="64"/>
      <c r="I359" s="64"/>
      <c r="J359" s="64"/>
      <c r="K359" s="29"/>
      <c r="L359" s="16"/>
      <c r="M359" s="29"/>
    </row>
    <row r="360">
      <c r="A360" s="30" t="s">
        <v>19</v>
      </c>
      <c r="B360" s="31">
        <v>45724.0</v>
      </c>
      <c r="C360" s="31">
        <v>45725.0</v>
      </c>
      <c r="D360" s="31">
        <v>45726.0</v>
      </c>
      <c r="E360" s="31">
        <v>45727.0</v>
      </c>
      <c r="F360" s="31">
        <v>45728.0</v>
      </c>
      <c r="G360" s="31">
        <v>45729.0</v>
      </c>
      <c r="H360" s="31">
        <v>45730.0</v>
      </c>
      <c r="I360" s="32" t="s">
        <v>20</v>
      </c>
      <c r="J360" s="33" t="s">
        <v>21</v>
      </c>
      <c r="K360" s="33" t="s">
        <v>61</v>
      </c>
      <c r="L360" s="77" t="s">
        <v>76</v>
      </c>
      <c r="M360" s="33" t="s">
        <v>22</v>
      </c>
    </row>
    <row r="361">
      <c r="A361" s="35"/>
      <c r="B361" s="36"/>
      <c r="C361" s="36"/>
      <c r="D361" s="36"/>
      <c r="E361" s="36"/>
      <c r="F361" s="36"/>
      <c r="G361" s="36"/>
      <c r="H361" s="37"/>
      <c r="I361" s="37"/>
      <c r="J361" s="37"/>
      <c r="K361" s="38"/>
      <c r="L361" s="38"/>
      <c r="M361" s="38"/>
    </row>
    <row r="362">
      <c r="A362" s="40" t="s">
        <v>23</v>
      </c>
      <c r="B362" s="41">
        <v>540.0</v>
      </c>
      <c r="C362" s="42">
        <v>605.0</v>
      </c>
      <c r="D362" s="41">
        <v>693.0</v>
      </c>
      <c r="E362" s="41">
        <v>490.0</v>
      </c>
      <c r="F362" s="41">
        <v>678.0</v>
      </c>
      <c r="G362" s="41">
        <v>450.0</v>
      </c>
      <c r="H362" s="41">
        <v>550.0</v>
      </c>
      <c r="I362" s="43">
        <f t="shared" ref="I362:I397" si="97">SUM(B362:H362)</f>
        <v>4006</v>
      </c>
      <c r="J362" s="44">
        <f t="shared" ref="J362:J363" si="98">I362*0.1</f>
        <v>400.6</v>
      </c>
      <c r="K362" s="51">
        <v>4.026828031296E12</v>
      </c>
      <c r="L362" s="38"/>
      <c r="M362" s="37"/>
    </row>
    <row r="363">
      <c r="A363" s="73" t="s">
        <v>24</v>
      </c>
      <c r="B363" s="41">
        <v>0.0</v>
      </c>
      <c r="C363" s="45">
        <v>0.0</v>
      </c>
      <c r="D363" s="41">
        <v>0.0</v>
      </c>
      <c r="E363" s="41">
        <v>0.0</v>
      </c>
      <c r="F363" s="41">
        <v>0.0</v>
      </c>
      <c r="G363" s="41">
        <v>0.0</v>
      </c>
      <c r="H363" s="41">
        <v>0.0</v>
      </c>
      <c r="I363" s="43">
        <f t="shared" si="97"/>
        <v>0</v>
      </c>
      <c r="J363" s="50">
        <f t="shared" si="98"/>
        <v>0</v>
      </c>
      <c r="K363" s="55"/>
      <c r="L363" s="38"/>
      <c r="M363" s="38"/>
    </row>
    <row r="364">
      <c r="A364" s="73" t="s">
        <v>25</v>
      </c>
      <c r="B364" s="41">
        <v>560.0</v>
      </c>
      <c r="C364" s="45">
        <v>0.0</v>
      </c>
      <c r="D364" s="41">
        <v>0.0</v>
      </c>
      <c r="E364" s="41">
        <v>0.0</v>
      </c>
      <c r="F364" s="41">
        <v>0.0</v>
      </c>
      <c r="G364" s="41">
        <v>0.0</v>
      </c>
      <c r="H364" s="41">
        <v>0.0</v>
      </c>
      <c r="I364" s="43">
        <f t="shared" si="97"/>
        <v>560</v>
      </c>
      <c r="J364" s="44">
        <f t="shared" ref="J364:J365" si="99">I364*0.08</f>
        <v>44.8</v>
      </c>
      <c r="K364" s="51">
        <v>2.6864885191E10</v>
      </c>
      <c r="L364" s="78"/>
      <c r="M364" s="79"/>
    </row>
    <row r="365">
      <c r="A365" s="49" t="s">
        <v>26</v>
      </c>
      <c r="B365" s="41">
        <v>0.0</v>
      </c>
      <c r="C365" s="45">
        <v>0.0</v>
      </c>
      <c r="D365" s="41">
        <v>0.0</v>
      </c>
      <c r="E365" s="41">
        <v>0.0</v>
      </c>
      <c r="F365" s="41">
        <v>0.0</v>
      </c>
      <c r="G365" s="41">
        <v>491.0</v>
      </c>
      <c r="H365" s="41">
        <v>0.0</v>
      </c>
      <c r="I365" s="43">
        <f t="shared" si="97"/>
        <v>491</v>
      </c>
      <c r="J365" s="57">
        <f t="shared" si="99"/>
        <v>39.28</v>
      </c>
      <c r="K365" s="47">
        <v>2.027576075201E12</v>
      </c>
      <c r="L365" s="78">
        <v>41.0</v>
      </c>
      <c r="M365" s="38"/>
    </row>
    <row r="366">
      <c r="A366" s="40" t="s">
        <v>27</v>
      </c>
      <c r="B366" s="41">
        <v>660.0</v>
      </c>
      <c r="C366" s="45">
        <v>185.0</v>
      </c>
      <c r="D366" s="41">
        <v>148.0</v>
      </c>
      <c r="E366" s="41">
        <v>255.0</v>
      </c>
      <c r="F366" s="41">
        <v>0.0</v>
      </c>
      <c r="G366" s="41">
        <v>191.0</v>
      </c>
      <c r="H366" s="41">
        <v>145.0</v>
      </c>
      <c r="I366" s="43">
        <f t="shared" si="97"/>
        <v>1584</v>
      </c>
      <c r="J366" s="80">
        <f t="shared" ref="J366:J367" si="100">I366*0.11</f>
        <v>174.24</v>
      </c>
      <c r="K366" s="51">
        <v>7.026811294838E12</v>
      </c>
      <c r="L366" s="72"/>
      <c r="M366" s="38"/>
    </row>
    <row r="367">
      <c r="A367" s="52" t="s">
        <v>28</v>
      </c>
      <c r="B367" s="41">
        <v>600.0</v>
      </c>
      <c r="C367" s="45">
        <v>410.0</v>
      </c>
      <c r="D367" s="41">
        <v>725.0</v>
      </c>
      <c r="E367" s="41">
        <v>0.0</v>
      </c>
      <c r="F367" s="41">
        <v>0.0</v>
      </c>
      <c r="G367" s="41">
        <v>0.0</v>
      </c>
      <c r="H367" s="41">
        <v>0.0</v>
      </c>
      <c r="I367" s="43">
        <f t="shared" si="97"/>
        <v>1735</v>
      </c>
      <c r="J367" s="44">
        <f t="shared" si="100"/>
        <v>190.85</v>
      </c>
      <c r="K367" s="51">
        <v>7.026865218414E12</v>
      </c>
      <c r="L367" s="72"/>
      <c r="M367" s="38"/>
    </row>
    <row r="368">
      <c r="A368" s="53" t="s">
        <v>29</v>
      </c>
      <c r="B368" s="54">
        <v>875.0</v>
      </c>
      <c r="C368" s="45">
        <v>592.0</v>
      </c>
      <c r="D368" s="54">
        <v>0.0</v>
      </c>
      <c r="E368" s="54">
        <v>254.0</v>
      </c>
      <c r="F368" s="41">
        <v>498.0</v>
      </c>
      <c r="G368" s="41">
        <v>381.0</v>
      </c>
      <c r="H368" s="54">
        <v>506.0</v>
      </c>
      <c r="I368" s="43">
        <f t="shared" si="97"/>
        <v>3106</v>
      </c>
      <c r="J368" s="46">
        <f>I368*0.1</f>
        <v>310.6</v>
      </c>
      <c r="K368" s="47">
        <v>9.026944978403E12</v>
      </c>
      <c r="L368" s="78">
        <v>323.44</v>
      </c>
      <c r="M368" s="79">
        <v>0.04</v>
      </c>
    </row>
    <row r="369">
      <c r="A369" s="73" t="s">
        <v>30</v>
      </c>
      <c r="B369" s="41">
        <v>0.0</v>
      </c>
      <c r="C369" s="45">
        <v>0.0</v>
      </c>
      <c r="D369" s="41">
        <v>0.0</v>
      </c>
      <c r="E369" s="41">
        <v>0.0</v>
      </c>
      <c r="F369" s="41">
        <v>0.0</v>
      </c>
      <c r="G369" s="41">
        <v>0.0</v>
      </c>
      <c r="H369" s="41">
        <v>0.0</v>
      </c>
      <c r="I369" s="43">
        <f t="shared" si="97"/>
        <v>0</v>
      </c>
      <c r="J369" s="50">
        <f>I369*0.11</f>
        <v>0</v>
      </c>
      <c r="K369" s="55"/>
      <c r="L369" s="72"/>
      <c r="M369" s="38"/>
    </row>
    <row r="370">
      <c r="A370" s="40" t="s">
        <v>31</v>
      </c>
      <c r="B370" s="41">
        <v>0.0</v>
      </c>
      <c r="C370" s="45">
        <v>971.0</v>
      </c>
      <c r="D370" s="41">
        <v>1217.0</v>
      </c>
      <c r="E370" s="41">
        <v>990.0</v>
      </c>
      <c r="F370" s="41">
        <v>1060.0</v>
      </c>
      <c r="G370" s="41">
        <v>0.0</v>
      </c>
      <c r="H370" s="41">
        <v>1090.0</v>
      </c>
      <c r="I370" s="43">
        <f t="shared" si="97"/>
        <v>5328</v>
      </c>
      <c r="J370" s="44">
        <f>I370*0.1</f>
        <v>532.8</v>
      </c>
      <c r="K370" s="51">
        <v>3.026745056648E12</v>
      </c>
      <c r="L370" s="72"/>
      <c r="M370" s="37"/>
    </row>
    <row r="371">
      <c r="A371" s="73" t="s">
        <v>32</v>
      </c>
      <c r="B371" s="41">
        <v>0.0</v>
      </c>
      <c r="C371" s="45">
        <v>0.0</v>
      </c>
      <c r="D371" s="41">
        <v>0.0</v>
      </c>
      <c r="E371" s="41">
        <v>0.0</v>
      </c>
      <c r="F371" s="41">
        <v>0.0</v>
      </c>
      <c r="G371" s="41">
        <v>0.0</v>
      </c>
      <c r="H371" s="41">
        <v>0.0</v>
      </c>
      <c r="I371" s="43">
        <f t="shared" si="97"/>
        <v>0</v>
      </c>
      <c r="J371" s="50">
        <f t="shared" ref="J371:J373" si="101">I371*0.11</f>
        <v>0</v>
      </c>
      <c r="K371" s="55"/>
      <c r="L371" s="72"/>
      <c r="M371" s="38"/>
    </row>
    <row r="372">
      <c r="A372" s="52" t="s">
        <v>33</v>
      </c>
      <c r="B372" s="41">
        <v>202.0</v>
      </c>
      <c r="C372" s="45">
        <v>735.0</v>
      </c>
      <c r="D372" s="41">
        <v>380.0</v>
      </c>
      <c r="E372" s="41">
        <v>283.0</v>
      </c>
      <c r="F372" s="41">
        <v>0.0</v>
      </c>
      <c r="G372" s="41">
        <v>0.0</v>
      </c>
      <c r="H372" s="41">
        <v>0.0</v>
      </c>
      <c r="I372" s="43">
        <f t="shared" si="97"/>
        <v>1600</v>
      </c>
      <c r="J372" s="44">
        <f t="shared" si="101"/>
        <v>176</v>
      </c>
      <c r="K372" s="51">
        <v>6.026814815491E12</v>
      </c>
      <c r="L372" s="72"/>
      <c r="M372" s="38"/>
    </row>
    <row r="373">
      <c r="A373" s="73" t="s">
        <v>34</v>
      </c>
      <c r="B373" s="41">
        <v>0.0</v>
      </c>
      <c r="C373" s="45">
        <v>620.0</v>
      </c>
      <c r="D373" s="41">
        <v>350.0</v>
      </c>
      <c r="E373" s="41">
        <v>0.0</v>
      </c>
      <c r="F373" s="41">
        <v>420.0</v>
      </c>
      <c r="G373" s="41">
        <v>528.0</v>
      </c>
      <c r="H373" s="41">
        <v>548.0</v>
      </c>
      <c r="I373" s="43">
        <f t="shared" si="97"/>
        <v>2466</v>
      </c>
      <c r="J373" s="57">
        <f t="shared" si="101"/>
        <v>271.26</v>
      </c>
      <c r="K373" s="58" t="s">
        <v>43</v>
      </c>
      <c r="L373" s="78">
        <v>277.0</v>
      </c>
      <c r="M373" s="38"/>
    </row>
    <row r="374">
      <c r="A374" s="40" t="s">
        <v>35</v>
      </c>
      <c r="B374" s="41">
        <v>855.0</v>
      </c>
      <c r="C374" s="42">
        <v>600.0</v>
      </c>
      <c r="D374" s="41">
        <v>909.0</v>
      </c>
      <c r="E374" s="41">
        <v>315.0</v>
      </c>
      <c r="F374" s="41">
        <v>761.0</v>
      </c>
      <c r="G374" s="41">
        <v>390.0</v>
      </c>
      <c r="H374" s="41">
        <v>502.0</v>
      </c>
      <c r="I374" s="43">
        <f t="shared" si="97"/>
        <v>4332</v>
      </c>
      <c r="J374" s="44">
        <f>I374*0.1</f>
        <v>433.2</v>
      </c>
      <c r="K374" s="51">
        <v>4.026818930676E12</v>
      </c>
      <c r="L374" s="72"/>
      <c r="M374" s="38"/>
    </row>
    <row r="375">
      <c r="A375" s="53" t="s">
        <v>36</v>
      </c>
      <c r="B375" s="41">
        <v>801.0</v>
      </c>
      <c r="C375" s="42">
        <v>655.0</v>
      </c>
      <c r="D375" s="41">
        <v>825.0</v>
      </c>
      <c r="E375" s="41">
        <v>498.0</v>
      </c>
      <c r="F375" s="41">
        <v>0.0</v>
      </c>
      <c r="G375" s="41">
        <v>225.0</v>
      </c>
      <c r="H375" s="41">
        <v>720.0</v>
      </c>
      <c r="I375" s="43">
        <f t="shared" si="97"/>
        <v>3724</v>
      </c>
      <c r="J375" s="44">
        <f>I375*0.08</f>
        <v>297.92</v>
      </c>
      <c r="K375" s="51">
        <v>9.026745540054E12</v>
      </c>
      <c r="L375" s="72"/>
      <c r="M375" s="38"/>
    </row>
    <row r="376">
      <c r="A376" s="40" t="s">
        <v>37</v>
      </c>
      <c r="B376" s="41">
        <v>1018.0</v>
      </c>
      <c r="C376" s="42">
        <v>1078.0</v>
      </c>
      <c r="D376" s="41">
        <v>938.0</v>
      </c>
      <c r="E376" s="41">
        <v>772.0</v>
      </c>
      <c r="F376" s="41">
        <v>1253.0</v>
      </c>
      <c r="G376" s="41">
        <v>988.0</v>
      </c>
      <c r="H376" s="41">
        <v>923.0</v>
      </c>
      <c r="I376" s="43">
        <f t="shared" si="97"/>
        <v>6970</v>
      </c>
      <c r="J376" s="81">
        <f>I376*0.09</f>
        <v>627.3</v>
      </c>
      <c r="K376" s="82">
        <v>1.026862291041E12</v>
      </c>
      <c r="L376" s="72"/>
      <c r="M376" s="38"/>
    </row>
    <row r="377">
      <c r="A377" s="40" t="s">
        <v>38</v>
      </c>
      <c r="B377" s="41">
        <v>0.0</v>
      </c>
      <c r="C377" s="45">
        <v>0.0</v>
      </c>
      <c r="D377" s="41">
        <v>326.0</v>
      </c>
      <c r="E377" s="41">
        <v>810.0</v>
      </c>
      <c r="F377" s="41">
        <v>362.0</v>
      </c>
      <c r="G377" s="41">
        <v>295.0</v>
      </c>
      <c r="H377" s="41">
        <v>465.0</v>
      </c>
      <c r="I377" s="43">
        <f t="shared" si="97"/>
        <v>2258</v>
      </c>
      <c r="J377" s="57">
        <f>I377*0.11</f>
        <v>248.38</v>
      </c>
      <c r="K377" s="58" t="s">
        <v>43</v>
      </c>
      <c r="L377" s="78">
        <v>254.0</v>
      </c>
      <c r="M377" s="38"/>
    </row>
    <row r="378">
      <c r="A378" s="49" t="s">
        <v>39</v>
      </c>
      <c r="B378" s="41">
        <v>1078.0</v>
      </c>
      <c r="C378" s="42"/>
      <c r="D378" s="41">
        <v>1442.0</v>
      </c>
      <c r="E378" s="41">
        <v>1211.0</v>
      </c>
      <c r="F378" s="41">
        <v>877.0</v>
      </c>
      <c r="G378" s="41">
        <v>745.0</v>
      </c>
      <c r="H378" s="41">
        <v>1233.0</v>
      </c>
      <c r="I378" s="43">
        <f t="shared" si="97"/>
        <v>6586</v>
      </c>
      <c r="J378" s="44">
        <f>I378*0.08</f>
        <v>526.88</v>
      </c>
      <c r="K378" s="51">
        <v>1.026860190841E12</v>
      </c>
      <c r="L378" s="72"/>
      <c r="M378" s="38"/>
    </row>
    <row r="379">
      <c r="A379" s="40" t="s">
        <v>63</v>
      </c>
      <c r="B379" s="41">
        <v>139.0</v>
      </c>
      <c r="C379" s="42">
        <v>888.0</v>
      </c>
      <c r="D379" s="41">
        <v>196.0</v>
      </c>
      <c r="E379" s="41">
        <v>355.0</v>
      </c>
      <c r="F379" s="41">
        <v>120.0</v>
      </c>
      <c r="G379" s="41">
        <v>350.0</v>
      </c>
      <c r="H379" s="41">
        <v>150.0</v>
      </c>
      <c r="I379" s="43">
        <f t="shared" si="97"/>
        <v>2198</v>
      </c>
      <c r="J379" s="44">
        <f>I379*0.11</f>
        <v>241.78</v>
      </c>
      <c r="K379" s="51">
        <v>5.026862412796E12</v>
      </c>
      <c r="L379" s="72"/>
      <c r="M379" s="38"/>
    </row>
    <row r="380">
      <c r="A380" s="40" t="s">
        <v>40</v>
      </c>
      <c r="B380" s="41">
        <v>1161.0</v>
      </c>
      <c r="C380" s="45">
        <v>420.0</v>
      </c>
      <c r="D380" s="41">
        <v>0.0</v>
      </c>
      <c r="E380" s="41">
        <v>460.0</v>
      </c>
      <c r="F380" s="41">
        <v>645.0</v>
      </c>
      <c r="G380" s="41">
        <v>580.0</v>
      </c>
      <c r="H380" s="41">
        <v>0.0</v>
      </c>
      <c r="I380" s="43">
        <f t="shared" si="97"/>
        <v>3266</v>
      </c>
      <c r="J380" s="57">
        <f t="shared" ref="J380:J381" si="102">I380*0.1</f>
        <v>326.6</v>
      </c>
      <c r="K380" s="58" t="s">
        <v>43</v>
      </c>
      <c r="L380" s="78">
        <v>334.0</v>
      </c>
      <c r="M380" s="38"/>
    </row>
    <row r="381">
      <c r="A381" s="40" t="s">
        <v>41</v>
      </c>
      <c r="B381" s="41">
        <v>700.0</v>
      </c>
      <c r="C381" s="45">
        <v>475.0</v>
      </c>
      <c r="D381" s="41">
        <v>0.0</v>
      </c>
      <c r="E381" s="41">
        <v>263.0</v>
      </c>
      <c r="F381" s="41">
        <v>815.0</v>
      </c>
      <c r="G381" s="41">
        <v>595.0</v>
      </c>
      <c r="H381" s="41">
        <v>716.0</v>
      </c>
      <c r="I381" s="43">
        <f t="shared" si="97"/>
        <v>3564</v>
      </c>
      <c r="J381" s="44">
        <f t="shared" si="102"/>
        <v>356.4</v>
      </c>
      <c r="K381" s="51">
        <v>3.026820109324E12</v>
      </c>
      <c r="L381" s="72"/>
      <c r="M381" s="38"/>
    </row>
    <row r="382">
      <c r="A382" s="40" t="s">
        <v>42</v>
      </c>
      <c r="B382" s="41">
        <v>821.0</v>
      </c>
      <c r="C382" s="45">
        <v>0.0</v>
      </c>
      <c r="D382" s="41">
        <v>305.0</v>
      </c>
      <c r="E382" s="41">
        <v>0.0</v>
      </c>
      <c r="F382" s="41">
        <v>325.0</v>
      </c>
      <c r="G382" s="41">
        <v>620.0</v>
      </c>
      <c r="H382" s="41">
        <v>560.0</v>
      </c>
      <c r="I382" s="43">
        <f t="shared" si="97"/>
        <v>2631</v>
      </c>
      <c r="J382" s="57">
        <f t="shared" ref="J382:J386" si="103">I382*0.11</f>
        <v>289.41</v>
      </c>
      <c r="K382" s="58" t="s">
        <v>73</v>
      </c>
      <c r="L382" s="78">
        <v>301.0</v>
      </c>
      <c r="M382" s="79">
        <v>0.04</v>
      </c>
    </row>
    <row r="383">
      <c r="A383" s="53" t="s">
        <v>44</v>
      </c>
      <c r="B383" s="41">
        <v>0.0</v>
      </c>
      <c r="C383" s="45">
        <v>0.0</v>
      </c>
      <c r="D383" s="41">
        <v>0.0</v>
      </c>
      <c r="E383" s="41">
        <v>0.0</v>
      </c>
      <c r="F383" s="41">
        <v>0.0</v>
      </c>
      <c r="G383" s="41">
        <v>0.0</v>
      </c>
      <c r="H383" s="41">
        <v>0.0</v>
      </c>
      <c r="I383" s="43">
        <f t="shared" si="97"/>
        <v>0</v>
      </c>
      <c r="J383" s="50">
        <f t="shared" si="103"/>
        <v>0</v>
      </c>
      <c r="K383" s="55"/>
      <c r="L383" s="72"/>
      <c r="M383" s="38"/>
    </row>
    <row r="384">
      <c r="A384" s="73" t="s">
        <v>45</v>
      </c>
      <c r="B384" s="41">
        <v>0.0</v>
      </c>
      <c r="C384" s="45">
        <v>0.0</v>
      </c>
      <c r="D384" s="41">
        <v>0.0</v>
      </c>
      <c r="E384" s="41">
        <v>0.0</v>
      </c>
      <c r="F384" s="41">
        <v>0.0</v>
      </c>
      <c r="G384" s="41">
        <v>0.0</v>
      </c>
      <c r="H384" s="41">
        <v>0.0</v>
      </c>
      <c r="I384" s="43">
        <f t="shared" si="97"/>
        <v>0</v>
      </c>
      <c r="J384" s="50">
        <f t="shared" si="103"/>
        <v>0</v>
      </c>
      <c r="K384" s="55"/>
      <c r="L384" s="72"/>
      <c r="M384" s="38"/>
    </row>
    <row r="385">
      <c r="A385" s="73" t="s">
        <v>65</v>
      </c>
      <c r="B385" s="41">
        <v>0.0</v>
      </c>
      <c r="C385" s="45">
        <v>0.0</v>
      </c>
      <c r="D385" s="41">
        <v>0.0</v>
      </c>
      <c r="E385" s="41">
        <v>0.0</v>
      </c>
      <c r="F385" s="41">
        <v>0.0</v>
      </c>
      <c r="G385" s="41">
        <v>0.0</v>
      </c>
      <c r="H385" s="41">
        <v>0.0</v>
      </c>
      <c r="I385" s="43">
        <f t="shared" si="97"/>
        <v>0</v>
      </c>
      <c r="J385" s="50">
        <f t="shared" si="103"/>
        <v>0</v>
      </c>
      <c r="K385" s="55"/>
      <c r="L385" s="72"/>
      <c r="M385" s="38"/>
    </row>
    <row r="386">
      <c r="A386" s="53" t="s">
        <v>47</v>
      </c>
      <c r="B386" s="41">
        <v>0.0</v>
      </c>
      <c r="C386" s="45">
        <v>0.0</v>
      </c>
      <c r="D386" s="41">
        <v>0.0</v>
      </c>
      <c r="E386" s="41">
        <v>515.0</v>
      </c>
      <c r="F386" s="41">
        <v>360.0</v>
      </c>
      <c r="G386" s="41">
        <v>465.0</v>
      </c>
      <c r="H386" s="41">
        <v>430.0</v>
      </c>
      <c r="I386" s="43">
        <f t="shared" si="97"/>
        <v>1770</v>
      </c>
      <c r="J386" s="46">
        <f t="shared" si="103"/>
        <v>194.7</v>
      </c>
      <c r="K386" s="47">
        <v>7.027100924882E12</v>
      </c>
      <c r="L386" s="78">
        <v>199.0</v>
      </c>
      <c r="M386" s="38"/>
    </row>
    <row r="387">
      <c r="A387" s="53" t="s">
        <v>48</v>
      </c>
      <c r="B387" s="41">
        <v>1493.0</v>
      </c>
      <c r="C387" s="45">
        <v>977.0</v>
      </c>
      <c r="D387" s="41">
        <v>484.0</v>
      </c>
      <c r="E387" s="41">
        <v>884.0</v>
      </c>
      <c r="F387" s="41">
        <v>683.0</v>
      </c>
      <c r="G387" s="41">
        <v>820.0</v>
      </c>
      <c r="H387" s="41">
        <v>558.0</v>
      </c>
      <c r="I387" s="43">
        <f t="shared" si="97"/>
        <v>5899</v>
      </c>
      <c r="J387" s="44">
        <f>I387*0.1</f>
        <v>589.9</v>
      </c>
      <c r="K387" s="51">
        <v>5.026820028141E12</v>
      </c>
      <c r="L387" s="72"/>
      <c r="M387" s="38"/>
    </row>
    <row r="388">
      <c r="A388" s="73" t="s">
        <v>49</v>
      </c>
      <c r="B388" s="41">
        <v>0.0</v>
      </c>
      <c r="C388" s="45">
        <v>0.0</v>
      </c>
      <c r="D388" s="41">
        <v>0.0</v>
      </c>
      <c r="E388" s="41">
        <v>0.0</v>
      </c>
      <c r="F388" s="41">
        <v>0.0</v>
      </c>
      <c r="G388" s="41">
        <v>0.0</v>
      </c>
      <c r="H388" s="41">
        <v>0.0</v>
      </c>
      <c r="I388" s="43">
        <f t="shared" si="97"/>
        <v>0</v>
      </c>
      <c r="J388" s="44">
        <f t="shared" ref="J388:J389" si="104">I388*0.11</f>
        <v>0</v>
      </c>
      <c r="K388" s="51">
        <v>2.6864696366E10</v>
      </c>
      <c r="L388" s="72"/>
      <c r="M388" s="38"/>
    </row>
    <row r="389">
      <c r="A389" s="53" t="s">
        <v>50</v>
      </c>
      <c r="B389" s="41">
        <v>991.0</v>
      </c>
      <c r="C389" s="45">
        <v>0.0</v>
      </c>
      <c r="D389" s="41">
        <v>0.0</v>
      </c>
      <c r="E389" s="41">
        <v>0.0</v>
      </c>
      <c r="F389" s="41">
        <v>0.0</v>
      </c>
      <c r="G389" s="41">
        <v>0.0</v>
      </c>
      <c r="H389" s="41">
        <v>215.0</v>
      </c>
      <c r="I389" s="43">
        <f t="shared" si="97"/>
        <v>1206</v>
      </c>
      <c r="J389" s="44">
        <f t="shared" si="104"/>
        <v>132.66</v>
      </c>
      <c r="K389" s="51">
        <v>2.026864471699E12</v>
      </c>
      <c r="L389" s="72"/>
      <c r="M389" s="38"/>
    </row>
    <row r="390">
      <c r="A390" s="53" t="s">
        <v>51</v>
      </c>
      <c r="B390" s="41">
        <v>0.0</v>
      </c>
      <c r="C390" s="45">
        <v>0.0</v>
      </c>
      <c r="D390" s="41">
        <v>0.0</v>
      </c>
      <c r="E390" s="41">
        <v>0.0</v>
      </c>
      <c r="F390" s="41">
        <v>0.0</v>
      </c>
      <c r="G390" s="41">
        <v>0.0</v>
      </c>
      <c r="H390" s="41">
        <v>0.0</v>
      </c>
      <c r="I390" s="43">
        <f t="shared" si="97"/>
        <v>0</v>
      </c>
      <c r="J390" s="50">
        <f>I390*0.1</f>
        <v>0</v>
      </c>
      <c r="K390" s="55"/>
      <c r="L390" s="72"/>
      <c r="M390" s="38"/>
    </row>
    <row r="391">
      <c r="A391" s="73" t="s">
        <v>52</v>
      </c>
      <c r="B391" s="41">
        <v>0.0</v>
      </c>
      <c r="C391" s="45">
        <v>0.0</v>
      </c>
      <c r="D391" s="41">
        <v>0.0</v>
      </c>
      <c r="E391" s="41">
        <v>0.0</v>
      </c>
      <c r="F391" s="41">
        <v>0.0</v>
      </c>
      <c r="G391" s="41">
        <v>0.0</v>
      </c>
      <c r="H391" s="41">
        <v>0.0</v>
      </c>
      <c r="I391" s="43">
        <f t="shared" si="97"/>
        <v>0</v>
      </c>
      <c r="J391" s="50">
        <f t="shared" ref="J391:J392" si="105">I391*0.11</f>
        <v>0</v>
      </c>
      <c r="K391" s="55"/>
      <c r="L391" s="72"/>
      <c r="M391" s="38"/>
    </row>
    <row r="392">
      <c r="A392" s="53" t="s">
        <v>53</v>
      </c>
      <c r="B392" s="41">
        <v>0.0</v>
      </c>
      <c r="C392" s="42">
        <v>0.0</v>
      </c>
      <c r="D392" s="41">
        <v>0.0</v>
      </c>
      <c r="E392" s="41">
        <v>518.0</v>
      </c>
      <c r="F392" s="41">
        <v>0.0</v>
      </c>
      <c r="G392" s="41">
        <v>0.0</v>
      </c>
      <c r="H392" s="41">
        <v>0.0</v>
      </c>
      <c r="I392" s="43">
        <f t="shared" si="97"/>
        <v>518</v>
      </c>
      <c r="J392" s="44">
        <f t="shared" si="105"/>
        <v>56.98</v>
      </c>
      <c r="K392" s="51">
        <v>6.026746259032E12</v>
      </c>
      <c r="L392" s="72"/>
      <c r="M392" s="37"/>
    </row>
    <row r="393">
      <c r="A393" s="83" t="s">
        <v>77</v>
      </c>
      <c r="B393" s="41">
        <v>0.0</v>
      </c>
      <c r="C393" s="45">
        <v>559.0</v>
      </c>
      <c r="D393" s="41">
        <v>459.0</v>
      </c>
      <c r="E393" s="41">
        <v>695.0</v>
      </c>
      <c r="F393" s="41">
        <v>457.0</v>
      </c>
      <c r="G393" s="41">
        <v>488.0</v>
      </c>
      <c r="H393" s="41">
        <v>753.0</v>
      </c>
      <c r="I393" s="43">
        <f t="shared" si="97"/>
        <v>3411</v>
      </c>
      <c r="J393" s="44">
        <f>I393*0.1</f>
        <v>341.1</v>
      </c>
      <c r="K393" s="51">
        <v>5.026747660395E12</v>
      </c>
      <c r="L393" s="72"/>
      <c r="M393" s="38"/>
    </row>
    <row r="394">
      <c r="A394" s="53" t="s">
        <v>55</v>
      </c>
      <c r="B394" s="41">
        <v>0.0</v>
      </c>
      <c r="C394" s="45">
        <v>0.0</v>
      </c>
      <c r="D394" s="41">
        <v>0.0</v>
      </c>
      <c r="E394" s="41">
        <v>0.0</v>
      </c>
      <c r="F394" s="41">
        <v>0.0</v>
      </c>
      <c r="G394" s="41">
        <v>0.0</v>
      </c>
      <c r="H394" s="41">
        <v>0.0</v>
      </c>
      <c r="I394" s="43">
        <f t="shared" si="97"/>
        <v>0</v>
      </c>
      <c r="J394" s="59">
        <f t="shared" ref="J394:J397" si="106">I394*0.11</f>
        <v>0</v>
      </c>
      <c r="K394" s="55"/>
      <c r="L394" s="72"/>
      <c r="M394" s="38"/>
    </row>
    <row r="395">
      <c r="A395" s="83" t="s">
        <v>74</v>
      </c>
      <c r="B395" s="41">
        <v>145.0</v>
      </c>
      <c r="C395" s="45">
        <v>0.0</v>
      </c>
      <c r="D395" s="41">
        <v>380.0</v>
      </c>
      <c r="E395" s="41">
        <v>855.0</v>
      </c>
      <c r="F395" s="41">
        <v>223.0</v>
      </c>
      <c r="G395" s="41">
        <v>575.0</v>
      </c>
      <c r="H395" s="41">
        <v>220.0</v>
      </c>
      <c r="I395" s="43">
        <f t="shared" si="97"/>
        <v>2398</v>
      </c>
      <c r="J395" s="46">
        <f t="shared" si="106"/>
        <v>263.78</v>
      </c>
      <c r="K395" s="47">
        <v>3.027322499203E12</v>
      </c>
      <c r="L395" s="78">
        <v>275.0</v>
      </c>
      <c r="M395" s="79">
        <v>0.04</v>
      </c>
      <c r="N395" s="84">
        <f>333-275</f>
        <v>58</v>
      </c>
    </row>
    <row r="396">
      <c r="A396" s="52" t="s">
        <v>57</v>
      </c>
      <c r="B396" s="41">
        <v>445.0</v>
      </c>
      <c r="C396" s="45">
        <v>160.0</v>
      </c>
      <c r="D396" s="41">
        <v>571.0</v>
      </c>
      <c r="E396" s="41">
        <v>515.0</v>
      </c>
      <c r="F396" s="41">
        <v>470.0</v>
      </c>
      <c r="G396" s="41">
        <v>0.0</v>
      </c>
      <c r="H396" s="41">
        <v>0.0</v>
      </c>
      <c r="I396" s="43">
        <f t="shared" si="97"/>
        <v>2161</v>
      </c>
      <c r="J396" s="46">
        <f t="shared" si="106"/>
        <v>237.71</v>
      </c>
      <c r="K396" s="47">
        <v>7.027350713092E12</v>
      </c>
      <c r="L396" s="78">
        <v>243.0</v>
      </c>
      <c r="M396" s="38"/>
    </row>
    <row r="397">
      <c r="A397" s="75" t="s">
        <v>75</v>
      </c>
      <c r="B397" s="41">
        <v>0.0</v>
      </c>
      <c r="C397" s="45">
        <v>0.0</v>
      </c>
      <c r="D397" s="41">
        <v>0.0</v>
      </c>
      <c r="E397" s="41">
        <v>0.0</v>
      </c>
      <c r="F397" s="41">
        <v>0.0</v>
      </c>
      <c r="G397" s="41">
        <v>0.0</v>
      </c>
      <c r="H397" s="41">
        <v>0.0</v>
      </c>
      <c r="I397" s="43">
        <f t="shared" si="97"/>
        <v>0</v>
      </c>
      <c r="J397" s="59">
        <f t="shared" si="106"/>
        <v>0</v>
      </c>
      <c r="K397" s="55"/>
      <c r="L397" s="72"/>
      <c r="M397" s="38"/>
    </row>
    <row r="398">
      <c r="A398" s="61" t="s">
        <v>20</v>
      </c>
      <c r="B398" s="59">
        <f t="shared" ref="B398:H398" si="107">SUM(B362:B395)</f>
        <v>12639</v>
      </c>
      <c r="C398" s="59">
        <f t="shared" si="107"/>
        <v>9770</v>
      </c>
      <c r="D398" s="59">
        <f t="shared" si="107"/>
        <v>9777</v>
      </c>
      <c r="E398" s="59">
        <f t="shared" si="107"/>
        <v>10423</v>
      </c>
      <c r="F398" s="59">
        <f t="shared" si="107"/>
        <v>9537</v>
      </c>
      <c r="G398" s="59">
        <f t="shared" si="107"/>
        <v>9177</v>
      </c>
      <c r="H398" s="59">
        <f t="shared" si="107"/>
        <v>10284</v>
      </c>
      <c r="I398" s="59">
        <f t="shared" ref="I398:J398" si="108">SUM(I362:I397)</f>
        <v>73768</v>
      </c>
      <c r="J398" s="59">
        <f t="shared" si="108"/>
        <v>7305.13</v>
      </c>
      <c r="K398" s="38"/>
      <c r="L398" s="62">
        <f>SUM(L363:L395)</f>
        <v>2004.44</v>
      </c>
      <c r="M398" s="38"/>
    </row>
    <row r="399">
      <c r="A399" s="63"/>
      <c r="B399" s="64"/>
      <c r="C399" s="64"/>
      <c r="D399" s="64"/>
      <c r="E399" s="64"/>
      <c r="F399" s="64"/>
      <c r="G399" s="64"/>
      <c r="H399" s="64"/>
      <c r="I399" s="64"/>
      <c r="J399" s="64"/>
      <c r="K399" s="29"/>
      <c r="L399" s="16"/>
      <c r="M399" s="29"/>
    </row>
    <row r="400">
      <c r="A400" s="30" t="s">
        <v>19</v>
      </c>
      <c r="B400" s="31">
        <v>45731.0</v>
      </c>
      <c r="C400" s="31">
        <v>45732.0</v>
      </c>
      <c r="D400" s="31">
        <v>45733.0</v>
      </c>
      <c r="E400" s="31">
        <v>45734.0</v>
      </c>
      <c r="F400" s="31">
        <v>45735.0</v>
      </c>
      <c r="G400" s="31">
        <v>45736.0</v>
      </c>
      <c r="H400" s="31">
        <v>45737.0</v>
      </c>
      <c r="I400" s="32" t="s">
        <v>20</v>
      </c>
      <c r="J400" s="33" t="s">
        <v>21</v>
      </c>
      <c r="K400" s="33" t="s">
        <v>61</v>
      </c>
      <c r="L400" s="34">
        <v>0.02</v>
      </c>
      <c r="M400" s="33" t="s">
        <v>22</v>
      </c>
    </row>
    <row r="401">
      <c r="A401" s="35"/>
      <c r="B401" s="36"/>
      <c r="C401" s="36"/>
      <c r="D401" s="36"/>
      <c r="E401" s="36"/>
      <c r="F401" s="36"/>
      <c r="G401" s="36"/>
      <c r="H401" s="37"/>
      <c r="I401" s="37"/>
      <c r="J401" s="37"/>
      <c r="K401" s="38"/>
      <c r="L401" s="38"/>
      <c r="M401" s="38"/>
    </row>
    <row r="402">
      <c r="A402" s="40" t="s">
        <v>23</v>
      </c>
      <c r="B402" s="41">
        <v>640.0</v>
      </c>
      <c r="C402" s="42">
        <v>815.0</v>
      </c>
      <c r="D402" s="41">
        <v>1000.0</v>
      </c>
      <c r="E402" s="41">
        <v>300.0</v>
      </c>
      <c r="F402" s="41">
        <v>300.0</v>
      </c>
      <c r="G402" s="41">
        <v>410.0</v>
      </c>
      <c r="H402" s="41">
        <v>600.0</v>
      </c>
      <c r="I402" s="43">
        <f t="shared" ref="I402:I437" si="109">SUM(B402:H402)</f>
        <v>4065</v>
      </c>
      <c r="J402" s="44">
        <f t="shared" ref="J402:J403" si="110">I402*0.1</f>
        <v>406.5</v>
      </c>
      <c r="K402" s="51">
        <v>4.027066286942E12</v>
      </c>
      <c r="L402" s="85"/>
      <c r="M402" s="86"/>
    </row>
    <row r="403">
      <c r="A403" s="73" t="s">
        <v>24</v>
      </c>
      <c r="B403" s="41">
        <v>0.0</v>
      </c>
      <c r="C403" s="45">
        <v>0.0</v>
      </c>
      <c r="D403" s="41">
        <v>0.0</v>
      </c>
      <c r="E403" s="41">
        <v>0.0</v>
      </c>
      <c r="F403" s="41">
        <v>0.0</v>
      </c>
      <c r="G403" s="41">
        <v>0.0</v>
      </c>
      <c r="H403" s="41">
        <v>0.0</v>
      </c>
      <c r="I403" s="43">
        <f t="shared" si="109"/>
        <v>0</v>
      </c>
      <c r="J403" s="50">
        <f t="shared" si="110"/>
        <v>0</v>
      </c>
      <c r="K403" s="55"/>
      <c r="L403" s="38"/>
      <c r="M403" s="87"/>
    </row>
    <row r="404">
      <c r="A404" s="73" t="s">
        <v>25</v>
      </c>
      <c r="B404" s="41">
        <v>0.0</v>
      </c>
      <c r="C404" s="45">
        <v>0.0</v>
      </c>
      <c r="D404" s="41">
        <v>0.0</v>
      </c>
      <c r="E404" s="41">
        <v>0.0</v>
      </c>
      <c r="F404" s="41">
        <v>0.0</v>
      </c>
      <c r="G404" s="41">
        <v>0.0</v>
      </c>
      <c r="H404" s="41">
        <v>0.0</v>
      </c>
      <c r="I404" s="43">
        <f t="shared" si="109"/>
        <v>0</v>
      </c>
      <c r="J404" s="50">
        <f t="shared" ref="J404:J405" si="111">I404*0.08</f>
        <v>0</v>
      </c>
      <c r="K404" s="55"/>
      <c r="L404" s="38"/>
      <c r="M404" s="72"/>
    </row>
    <row r="405">
      <c r="A405" s="49" t="s">
        <v>26</v>
      </c>
      <c r="B405" s="41">
        <v>190.0</v>
      </c>
      <c r="C405" s="45">
        <v>0.0</v>
      </c>
      <c r="D405" s="41">
        <v>0.0</v>
      </c>
      <c r="E405" s="41">
        <v>0.0</v>
      </c>
      <c r="F405" s="41">
        <v>0.0</v>
      </c>
      <c r="G405" s="41">
        <v>665.0</v>
      </c>
      <c r="H405" s="41">
        <v>775.0</v>
      </c>
      <c r="I405" s="43">
        <f t="shared" si="109"/>
        <v>1630</v>
      </c>
      <c r="J405" s="46">
        <f t="shared" si="111"/>
        <v>130.4</v>
      </c>
      <c r="K405" s="47">
        <v>2.027576075201E12</v>
      </c>
      <c r="L405" s="38"/>
      <c r="M405" s="78">
        <v>136.0</v>
      </c>
      <c r="N405" s="88">
        <f>836 - 818.69 </f>
        <v>17.31</v>
      </c>
    </row>
    <row r="406">
      <c r="A406" s="40" t="s">
        <v>27</v>
      </c>
      <c r="B406" s="41">
        <v>481.0</v>
      </c>
      <c r="C406" s="45">
        <v>375.0</v>
      </c>
      <c r="D406" s="41">
        <v>0.0</v>
      </c>
      <c r="E406" s="41">
        <v>215.0</v>
      </c>
      <c r="F406" s="41">
        <v>319.0</v>
      </c>
      <c r="G406" s="41">
        <v>331.0</v>
      </c>
      <c r="H406" s="41">
        <v>0.0</v>
      </c>
      <c r="I406" s="43">
        <f t="shared" si="109"/>
        <v>1721</v>
      </c>
      <c r="J406" s="46">
        <f t="shared" ref="J406:J409" si="112">I406*0.11</f>
        <v>189.31</v>
      </c>
      <c r="K406" s="47">
        <v>7.027160431177E12</v>
      </c>
      <c r="L406" s="48">
        <v>194.0</v>
      </c>
      <c r="M406" s="89"/>
    </row>
    <row r="407">
      <c r="A407" s="52" t="s">
        <v>28</v>
      </c>
      <c r="B407" s="41">
        <v>0.0</v>
      </c>
      <c r="C407" s="45">
        <v>0.0</v>
      </c>
      <c r="D407" s="41">
        <v>888.0</v>
      </c>
      <c r="E407" s="41">
        <v>465.0</v>
      </c>
      <c r="F407" s="41">
        <v>280.0</v>
      </c>
      <c r="G407" s="41">
        <v>525.0</v>
      </c>
      <c r="H407" s="41">
        <v>388.0</v>
      </c>
      <c r="I407" s="43">
        <f t="shared" si="109"/>
        <v>2546</v>
      </c>
      <c r="J407" s="44">
        <f t="shared" si="112"/>
        <v>280.06</v>
      </c>
      <c r="K407" s="51">
        <v>2.027102034975E12</v>
      </c>
      <c r="L407" s="90"/>
      <c r="M407" s="91"/>
    </row>
    <row r="408">
      <c r="A408" s="53" t="s">
        <v>29</v>
      </c>
      <c r="B408" s="54">
        <v>492.0</v>
      </c>
      <c r="C408" s="45">
        <v>0.0</v>
      </c>
      <c r="D408" s="54">
        <v>0.0</v>
      </c>
      <c r="E408" s="54">
        <v>0.0</v>
      </c>
      <c r="F408" s="41">
        <v>445.0</v>
      </c>
      <c r="G408" s="41">
        <v>0.0</v>
      </c>
      <c r="H408" s="54">
        <v>265.0</v>
      </c>
      <c r="I408" s="43">
        <f t="shared" si="109"/>
        <v>1202</v>
      </c>
      <c r="J408" s="44">
        <f t="shared" si="112"/>
        <v>132.22</v>
      </c>
      <c r="K408" s="51">
        <v>9.027111255517E12</v>
      </c>
      <c r="L408" s="90"/>
      <c r="M408" s="91"/>
    </row>
    <row r="409">
      <c r="A409" s="73" t="s">
        <v>30</v>
      </c>
      <c r="B409" s="41">
        <v>0.0</v>
      </c>
      <c r="C409" s="45">
        <v>0.0</v>
      </c>
      <c r="D409" s="41">
        <v>0.0</v>
      </c>
      <c r="E409" s="41">
        <v>0.0</v>
      </c>
      <c r="F409" s="41">
        <v>0.0</v>
      </c>
      <c r="G409" s="41">
        <v>550.0</v>
      </c>
      <c r="H409" s="41">
        <v>0.0</v>
      </c>
      <c r="I409" s="43">
        <f t="shared" si="109"/>
        <v>550</v>
      </c>
      <c r="J409" s="44">
        <f t="shared" si="112"/>
        <v>60.5</v>
      </c>
      <c r="K409" s="51">
        <v>1.026996570375E12</v>
      </c>
      <c r="L409" s="38"/>
      <c r="M409" s="72"/>
    </row>
    <row r="410">
      <c r="A410" s="40" t="s">
        <v>31</v>
      </c>
      <c r="B410" s="41">
        <v>1325.0</v>
      </c>
      <c r="C410" s="45">
        <v>1165.0</v>
      </c>
      <c r="D410" s="41">
        <v>1200.0</v>
      </c>
      <c r="E410" s="41">
        <v>878.0</v>
      </c>
      <c r="F410" s="41">
        <v>1055.0</v>
      </c>
      <c r="G410" s="41">
        <v>1647.0</v>
      </c>
      <c r="H410" s="41">
        <v>946.0</v>
      </c>
      <c r="I410" s="43">
        <f t="shared" si="109"/>
        <v>8216</v>
      </c>
      <c r="J410" s="44">
        <f>I410*0.09</f>
        <v>739.44</v>
      </c>
      <c r="K410" s="51">
        <v>3.02699942333E12</v>
      </c>
      <c r="L410" s="38"/>
      <c r="M410" s="70"/>
    </row>
    <row r="411">
      <c r="A411" s="73" t="s">
        <v>32</v>
      </c>
      <c r="B411" s="41">
        <v>0.0</v>
      </c>
      <c r="C411" s="45">
        <v>0.0</v>
      </c>
      <c r="D411" s="41">
        <v>0.0</v>
      </c>
      <c r="E411" s="41">
        <v>0.0</v>
      </c>
      <c r="F411" s="41">
        <v>0.0</v>
      </c>
      <c r="G411" s="41">
        <v>0.0</v>
      </c>
      <c r="H411" s="41">
        <v>0.0</v>
      </c>
      <c r="I411" s="43">
        <f t="shared" si="109"/>
        <v>0</v>
      </c>
      <c r="J411" s="50">
        <f t="shared" ref="J411:J414" si="113">I411*0.11</f>
        <v>0</v>
      </c>
      <c r="K411" s="55"/>
      <c r="L411" s="38"/>
      <c r="M411" s="72"/>
    </row>
    <row r="412">
      <c r="A412" s="52" t="s">
        <v>33</v>
      </c>
      <c r="B412" s="41">
        <v>0.0</v>
      </c>
      <c r="C412" s="45">
        <v>444.0</v>
      </c>
      <c r="D412" s="41">
        <v>581.0</v>
      </c>
      <c r="E412" s="41">
        <v>496.0</v>
      </c>
      <c r="F412" s="41">
        <v>535.0</v>
      </c>
      <c r="G412" s="41">
        <v>0.0</v>
      </c>
      <c r="H412" s="41">
        <v>589.0</v>
      </c>
      <c r="I412" s="43">
        <f t="shared" si="109"/>
        <v>2645</v>
      </c>
      <c r="J412" s="44">
        <f t="shared" si="113"/>
        <v>290.95</v>
      </c>
      <c r="K412" s="51">
        <v>6.027047484914E12</v>
      </c>
      <c r="L412" s="92"/>
      <c r="M412" s="91"/>
    </row>
    <row r="413">
      <c r="A413" s="73" t="s">
        <v>34</v>
      </c>
      <c r="B413" s="41">
        <v>148.0</v>
      </c>
      <c r="C413" s="45">
        <v>744.0</v>
      </c>
      <c r="D413" s="41">
        <v>514.0</v>
      </c>
      <c r="E413" s="41">
        <v>245.0</v>
      </c>
      <c r="F413" s="41">
        <v>145.0</v>
      </c>
      <c r="G413" s="41">
        <v>0.0</v>
      </c>
      <c r="H413" s="41">
        <v>159.0</v>
      </c>
      <c r="I413" s="43">
        <f t="shared" si="109"/>
        <v>1955</v>
      </c>
      <c r="J413" s="50">
        <f t="shared" si="113"/>
        <v>215.05</v>
      </c>
      <c r="K413" s="58" t="s">
        <v>73</v>
      </c>
      <c r="L413" s="48"/>
      <c r="M413" s="78">
        <v>224.0</v>
      </c>
    </row>
    <row r="414">
      <c r="A414" s="40" t="s">
        <v>35</v>
      </c>
      <c r="B414" s="41">
        <v>275.0</v>
      </c>
      <c r="C414" s="42">
        <v>0.0</v>
      </c>
      <c r="D414" s="41">
        <v>0.0</v>
      </c>
      <c r="E414" s="41">
        <v>545.0</v>
      </c>
      <c r="F414" s="41">
        <v>543.0</v>
      </c>
      <c r="G414" s="41">
        <v>0.0</v>
      </c>
      <c r="H414" s="41">
        <v>0.0</v>
      </c>
      <c r="I414" s="43">
        <f t="shared" si="109"/>
        <v>1363</v>
      </c>
      <c r="J414" s="44">
        <f t="shared" si="113"/>
        <v>149.93</v>
      </c>
      <c r="K414" s="51" t="s">
        <v>78</v>
      </c>
      <c r="L414" s="38"/>
      <c r="M414" s="72"/>
    </row>
    <row r="415">
      <c r="A415" s="53" t="s">
        <v>36</v>
      </c>
      <c r="B415" s="41">
        <v>753.0</v>
      </c>
      <c r="C415" s="42">
        <v>1360.0</v>
      </c>
      <c r="D415" s="41">
        <v>1143.0</v>
      </c>
      <c r="E415" s="41">
        <v>725.0</v>
      </c>
      <c r="F415" s="41">
        <v>0.0</v>
      </c>
      <c r="G415" s="41">
        <v>1010.0</v>
      </c>
      <c r="H415" s="41">
        <v>483.0</v>
      </c>
      <c r="I415" s="43">
        <f t="shared" si="109"/>
        <v>5474</v>
      </c>
      <c r="J415" s="44">
        <f>I415*0.08</f>
        <v>437.92</v>
      </c>
      <c r="K415" s="51">
        <v>9.026995685761E12</v>
      </c>
      <c r="L415" s="38"/>
      <c r="M415" s="72"/>
    </row>
    <row r="416">
      <c r="A416" s="40" t="s">
        <v>37</v>
      </c>
      <c r="B416" s="41">
        <v>1298.0</v>
      </c>
      <c r="C416" s="42">
        <v>983.0</v>
      </c>
      <c r="D416" s="41">
        <v>1243.0</v>
      </c>
      <c r="E416" s="41">
        <v>588.0</v>
      </c>
      <c r="F416" s="41">
        <v>785.0</v>
      </c>
      <c r="G416" s="41">
        <v>748.0</v>
      </c>
      <c r="H416" s="41">
        <v>736.0</v>
      </c>
      <c r="I416" s="43">
        <f t="shared" si="109"/>
        <v>6381</v>
      </c>
      <c r="J416" s="46">
        <f>I416*0.09</f>
        <v>574.29</v>
      </c>
      <c r="K416" s="47">
        <v>1.027030668161E12</v>
      </c>
      <c r="L416" s="85"/>
      <c r="M416" s="89"/>
    </row>
    <row r="417">
      <c r="A417" s="40" t="s">
        <v>38</v>
      </c>
      <c r="B417" s="41">
        <v>0.0</v>
      </c>
      <c r="C417" s="45">
        <v>0.0</v>
      </c>
      <c r="D417" s="41">
        <v>386.0</v>
      </c>
      <c r="E417" s="41">
        <v>425.0</v>
      </c>
      <c r="F417" s="41">
        <v>225.0</v>
      </c>
      <c r="G417" s="41">
        <v>534.0</v>
      </c>
      <c r="H417" s="41">
        <v>254.0</v>
      </c>
      <c r="I417" s="43">
        <f t="shared" si="109"/>
        <v>1824</v>
      </c>
      <c r="J417" s="50">
        <f>I417*0.11</f>
        <v>200.64</v>
      </c>
      <c r="K417" s="58" t="s">
        <v>79</v>
      </c>
      <c r="L417" s="48">
        <v>205.0</v>
      </c>
      <c r="M417" s="72"/>
    </row>
    <row r="418">
      <c r="A418" s="49" t="s">
        <v>39</v>
      </c>
      <c r="B418" s="41">
        <v>1137.0</v>
      </c>
      <c r="C418" s="42">
        <v>600.0</v>
      </c>
      <c r="D418" s="41">
        <v>0.0</v>
      </c>
      <c r="E418" s="41">
        <v>1621.0</v>
      </c>
      <c r="F418" s="41">
        <v>625.0</v>
      </c>
      <c r="G418" s="41">
        <v>1514.0</v>
      </c>
      <c r="H418" s="41">
        <v>992.0</v>
      </c>
      <c r="I418" s="43">
        <f t="shared" si="109"/>
        <v>6489</v>
      </c>
      <c r="J418" s="44">
        <f>I418*0.08</f>
        <v>519.12</v>
      </c>
      <c r="K418" s="51">
        <v>1.02700111026E12</v>
      </c>
      <c r="L418" s="38"/>
      <c r="M418" s="72"/>
    </row>
    <row r="419">
      <c r="A419" s="40" t="s">
        <v>63</v>
      </c>
      <c r="B419" s="41">
        <v>90.0</v>
      </c>
      <c r="C419" s="42">
        <v>65.0</v>
      </c>
      <c r="D419" s="41">
        <v>0.0</v>
      </c>
      <c r="E419" s="41">
        <v>0.0</v>
      </c>
      <c r="F419" s="41">
        <v>640.0</v>
      </c>
      <c r="G419" s="41">
        <v>493.0</v>
      </c>
      <c r="H419" s="41">
        <v>360.0</v>
      </c>
      <c r="I419" s="43">
        <f t="shared" si="109"/>
        <v>1648</v>
      </c>
      <c r="J419" s="44">
        <f t="shared" ref="J419:J426" si="114">I419*0.11</f>
        <v>181.28</v>
      </c>
      <c r="K419" s="51">
        <v>5.027103234448E12</v>
      </c>
      <c r="L419" s="85"/>
      <c r="M419" s="89"/>
    </row>
    <row r="420">
      <c r="A420" s="40" t="s">
        <v>40</v>
      </c>
      <c r="B420" s="41">
        <v>725.0</v>
      </c>
      <c r="C420" s="45">
        <v>775.0</v>
      </c>
      <c r="D420" s="41">
        <v>0.0</v>
      </c>
      <c r="E420" s="41">
        <v>0.0</v>
      </c>
      <c r="F420" s="41">
        <v>0.0</v>
      </c>
      <c r="G420" s="41">
        <v>0.0</v>
      </c>
      <c r="H420" s="41">
        <v>0.0</v>
      </c>
      <c r="I420" s="43">
        <f t="shared" si="109"/>
        <v>1500</v>
      </c>
      <c r="J420" s="50">
        <f t="shared" si="114"/>
        <v>165</v>
      </c>
      <c r="K420" s="58" t="s">
        <v>73</v>
      </c>
      <c r="L420" s="48">
        <v>172.0</v>
      </c>
      <c r="M420" s="79">
        <v>0.04</v>
      </c>
    </row>
    <row r="421">
      <c r="A421" s="40" t="s">
        <v>41</v>
      </c>
      <c r="B421" s="41">
        <v>481.0</v>
      </c>
      <c r="C421" s="45">
        <v>438.0</v>
      </c>
      <c r="D421" s="41">
        <v>0.0</v>
      </c>
      <c r="E421" s="41">
        <v>220.0</v>
      </c>
      <c r="F421" s="41">
        <v>405.0</v>
      </c>
      <c r="G421" s="41">
        <v>543.0</v>
      </c>
      <c r="H421" s="41">
        <v>325.0</v>
      </c>
      <c r="I421" s="43">
        <f t="shared" si="109"/>
        <v>2412</v>
      </c>
      <c r="J421" s="46">
        <f t="shared" si="114"/>
        <v>265.32</v>
      </c>
      <c r="K421" s="47">
        <v>3.02728127646E12</v>
      </c>
      <c r="L421" s="48">
        <v>271.0</v>
      </c>
      <c r="M421" s="72"/>
    </row>
    <row r="422">
      <c r="A422" s="40" t="s">
        <v>42</v>
      </c>
      <c r="B422" s="41">
        <v>0.0</v>
      </c>
      <c r="C422" s="45">
        <v>0.0</v>
      </c>
      <c r="D422" s="41">
        <v>0.0</v>
      </c>
      <c r="E422" s="41">
        <v>0.0</v>
      </c>
      <c r="F422" s="41">
        <v>1103.0</v>
      </c>
      <c r="G422" s="41">
        <v>358.0</v>
      </c>
      <c r="H422" s="41">
        <v>500.0</v>
      </c>
      <c r="I422" s="43">
        <f t="shared" si="109"/>
        <v>1961</v>
      </c>
      <c r="J422" s="50">
        <f t="shared" si="114"/>
        <v>215.71</v>
      </c>
      <c r="K422" s="58" t="s">
        <v>79</v>
      </c>
      <c r="L422" s="48">
        <v>220.32</v>
      </c>
      <c r="M422" s="72"/>
    </row>
    <row r="423">
      <c r="A423" s="73" t="s">
        <v>44</v>
      </c>
      <c r="B423" s="41">
        <v>0.0</v>
      </c>
      <c r="C423" s="45">
        <v>0.0</v>
      </c>
      <c r="D423" s="41">
        <v>0.0</v>
      </c>
      <c r="E423" s="41">
        <v>0.0</v>
      </c>
      <c r="F423" s="41">
        <v>0.0</v>
      </c>
      <c r="G423" s="41">
        <v>0.0</v>
      </c>
      <c r="H423" s="41">
        <v>0.0</v>
      </c>
      <c r="I423" s="43">
        <f t="shared" si="109"/>
        <v>0</v>
      </c>
      <c r="J423" s="50">
        <f t="shared" si="114"/>
        <v>0</v>
      </c>
      <c r="K423" s="55"/>
      <c r="L423" s="38"/>
      <c r="M423" s="72"/>
    </row>
    <row r="424">
      <c r="A424" s="73" t="s">
        <v>45</v>
      </c>
      <c r="B424" s="41">
        <v>0.0</v>
      </c>
      <c r="C424" s="45">
        <v>0.0</v>
      </c>
      <c r="D424" s="41">
        <v>555.0</v>
      </c>
      <c r="E424" s="41">
        <v>863.0</v>
      </c>
      <c r="F424" s="41">
        <v>389.0</v>
      </c>
      <c r="G424" s="41">
        <v>328.0</v>
      </c>
      <c r="H424" s="41">
        <v>403.0</v>
      </c>
      <c r="I424" s="43">
        <f t="shared" si="109"/>
        <v>2538</v>
      </c>
      <c r="J424" s="46">
        <f t="shared" si="114"/>
        <v>279.18</v>
      </c>
      <c r="K424" s="47">
        <v>5.027388719104E12</v>
      </c>
      <c r="L424" s="48">
        <v>291.0</v>
      </c>
      <c r="M424" s="79">
        <v>0.04</v>
      </c>
    </row>
    <row r="425">
      <c r="A425" s="73" t="s">
        <v>65</v>
      </c>
      <c r="B425" s="41">
        <v>0.0</v>
      </c>
      <c r="C425" s="45">
        <v>0.0</v>
      </c>
      <c r="D425" s="41">
        <v>0.0</v>
      </c>
      <c r="E425" s="41">
        <v>0.0</v>
      </c>
      <c r="F425" s="41">
        <v>0.0</v>
      </c>
      <c r="G425" s="41">
        <v>0.0</v>
      </c>
      <c r="H425" s="41">
        <v>0.0</v>
      </c>
      <c r="I425" s="43">
        <f t="shared" si="109"/>
        <v>0</v>
      </c>
      <c r="J425" s="50">
        <f t="shared" si="114"/>
        <v>0</v>
      </c>
      <c r="K425" s="55"/>
      <c r="L425" s="38"/>
      <c r="M425" s="72"/>
    </row>
    <row r="426">
      <c r="A426" s="53" t="s">
        <v>47</v>
      </c>
      <c r="B426" s="41">
        <v>639.0</v>
      </c>
      <c r="C426" s="45">
        <v>215.0</v>
      </c>
      <c r="D426" s="41">
        <v>330.0</v>
      </c>
      <c r="E426" s="41">
        <v>603.0</v>
      </c>
      <c r="F426" s="41">
        <v>310.0</v>
      </c>
      <c r="G426" s="41">
        <v>387.0</v>
      </c>
      <c r="H426" s="41">
        <v>60.0</v>
      </c>
      <c r="I426" s="43">
        <f t="shared" si="109"/>
        <v>2544</v>
      </c>
      <c r="J426" s="44">
        <f t="shared" si="114"/>
        <v>279.84</v>
      </c>
      <c r="K426" s="51">
        <v>7.027100924882E12</v>
      </c>
      <c r="L426" s="85"/>
      <c r="M426" s="89"/>
    </row>
    <row r="427">
      <c r="A427" s="53" t="s">
        <v>48</v>
      </c>
      <c r="B427" s="41">
        <v>728.0</v>
      </c>
      <c r="C427" s="45">
        <v>822.0</v>
      </c>
      <c r="D427" s="41">
        <v>655.0</v>
      </c>
      <c r="E427" s="41">
        <v>748.0</v>
      </c>
      <c r="F427" s="41">
        <v>534.0</v>
      </c>
      <c r="G427" s="41">
        <v>816.0</v>
      </c>
      <c r="H427" s="41">
        <v>493.0</v>
      </c>
      <c r="I427" s="43">
        <f t="shared" si="109"/>
        <v>4796</v>
      </c>
      <c r="J427" s="44">
        <f>I427*0.1</f>
        <v>479.6</v>
      </c>
      <c r="K427" s="51">
        <v>5.027001189311E12</v>
      </c>
      <c r="L427" s="38"/>
      <c r="M427" s="72"/>
    </row>
    <row r="428">
      <c r="A428" s="73" t="s">
        <v>49</v>
      </c>
      <c r="B428" s="41">
        <v>0.0</v>
      </c>
      <c r="C428" s="45">
        <v>0.0</v>
      </c>
      <c r="D428" s="41">
        <v>0.0</v>
      </c>
      <c r="E428" s="41">
        <v>0.0</v>
      </c>
      <c r="F428" s="41">
        <v>0.0</v>
      </c>
      <c r="G428" s="41">
        <v>0.0</v>
      </c>
      <c r="H428" s="41">
        <v>0.0</v>
      </c>
      <c r="I428" s="43">
        <f t="shared" si="109"/>
        <v>0</v>
      </c>
      <c r="J428" s="50">
        <f t="shared" ref="J428:J429" si="115">I428*0.11</f>
        <v>0</v>
      </c>
      <c r="K428" s="55"/>
      <c r="L428" s="38"/>
      <c r="M428" s="72"/>
    </row>
    <row r="429">
      <c r="A429" s="53" t="s">
        <v>50</v>
      </c>
      <c r="B429" s="41">
        <v>0.0</v>
      </c>
      <c r="C429" s="45">
        <v>0.0</v>
      </c>
      <c r="D429" s="41">
        <v>0.0</v>
      </c>
      <c r="E429" s="41">
        <v>880.0</v>
      </c>
      <c r="F429" s="41">
        <v>0.0</v>
      </c>
      <c r="G429" s="41">
        <v>0.0</v>
      </c>
      <c r="H429" s="41">
        <v>0.0</v>
      </c>
      <c r="I429" s="43">
        <f t="shared" si="109"/>
        <v>880</v>
      </c>
      <c r="J429" s="44">
        <f t="shared" si="115"/>
        <v>96.8</v>
      </c>
      <c r="K429" s="51">
        <v>2.027102034975E12</v>
      </c>
      <c r="L429" s="85"/>
      <c r="M429" s="89"/>
    </row>
    <row r="430">
      <c r="A430" s="53" t="s">
        <v>51</v>
      </c>
      <c r="B430" s="41">
        <v>0.0</v>
      </c>
      <c r="C430" s="45">
        <v>0.0</v>
      </c>
      <c r="D430" s="41">
        <v>0.0</v>
      </c>
      <c r="E430" s="41">
        <v>0.0</v>
      </c>
      <c r="F430" s="41">
        <v>0.0</v>
      </c>
      <c r="G430" s="41">
        <v>0.0</v>
      </c>
      <c r="H430" s="41">
        <v>0.0</v>
      </c>
      <c r="I430" s="43">
        <f t="shared" si="109"/>
        <v>0</v>
      </c>
      <c r="J430" s="50">
        <f>I430*0.1</f>
        <v>0</v>
      </c>
      <c r="K430" s="55"/>
      <c r="L430" s="38"/>
      <c r="M430" s="72"/>
    </row>
    <row r="431">
      <c r="A431" s="73" t="s">
        <v>52</v>
      </c>
      <c r="B431" s="41">
        <v>0.0</v>
      </c>
      <c r="C431" s="45">
        <v>0.0</v>
      </c>
      <c r="D431" s="41">
        <v>0.0</v>
      </c>
      <c r="E431" s="41">
        <v>0.0</v>
      </c>
      <c r="F431" s="41">
        <v>0.0</v>
      </c>
      <c r="G431" s="41">
        <v>0.0</v>
      </c>
      <c r="H431" s="41">
        <v>0.0</v>
      </c>
      <c r="I431" s="43">
        <f t="shared" si="109"/>
        <v>0</v>
      </c>
      <c r="J431" s="50">
        <f>I431*0.11</f>
        <v>0</v>
      </c>
      <c r="K431" s="55"/>
      <c r="L431" s="38"/>
      <c r="M431" s="72"/>
    </row>
    <row r="432">
      <c r="A432" s="53" t="s">
        <v>53</v>
      </c>
      <c r="B432" s="41">
        <v>705.0</v>
      </c>
      <c r="C432" s="42">
        <v>983.0</v>
      </c>
      <c r="D432" s="41">
        <v>1078.0</v>
      </c>
      <c r="E432" s="41">
        <v>620.0</v>
      </c>
      <c r="F432" s="41">
        <v>375.0</v>
      </c>
      <c r="G432" s="41">
        <v>515.0</v>
      </c>
      <c r="H432" s="41">
        <v>345.0</v>
      </c>
      <c r="I432" s="43">
        <f t="shared" si="109"/>
        <v>4621</v>
      </c>
      <c r="J432" s="44">
        <f t="shared" ref="J432:J433" si="116">I432*0.1</f>
        <v>462.1</v>
      </c>
      <c r="K432" s="51">
        <v>6.026995536932E12</v>
      </c>
      <c r="L432" s="38"/>
      <c r="M432" s="70"/>
    </row>
    <row r="433">
      <c r="A433" s="83" t="s">
        <v>77</v>
      </c>
      <c r="B433" s="41">
        <v>730.0</v>
      </c>
      <c r="C433" s="45">
        <v>0.0</v>
      </c>
      <c r="D433" s="41">
        <v>414.0</v>
      </c>
      <c r="E433" s="41">
        <v>324.0</v>
      </c>
      <c r="F433" s="41">
        <v>390.0</v>
      </c>
      <c r="G433" s="41">
        <v>671.0</v>
      </c>
      <c r="H433" s="41">
        <v>595.0</v>
      </c>
      <c r="I433" s="43">
        <f t="shared" si="109"/>
        <v>3124</v>
      </c>
      <c r="J433" s="44">
        <f t="shared" si="116"/>
        <v>312.4</v>
      </c>
      <c r="K433" s="51">
        <v>5.026997900574E12</v>
      </c>
      <c r="L433" s="38"/>
      <c r="M433" s="72"/>
    </row>
    <row r="434">
      <c r="A434" s="53" t="s">
        <v>55</v>
      </c>
      <c r="B434" s="41">
        <v>0.0</v>
      </c>
      <c r="C434" s="45">
        <v>0.0</v>
      </c>
      <c r="D434" s="41">
        <v>0.0</v>
      </c>
      <c r="E434" s="41">
        <v>0.0</v>
      </c>
      <c r="F434" s="41">
        <v>0.0</v>
      </c>
      <c r="G434" s="41">
        <v>0.0</v>
      </c>
      <c r="H434" s="41">
        <v>270.0</v>
      </c>
      <c r="I434" s="43">
        <f t="shared" si="109"/>
        <v>270</v>
      </c>
      <c r="J434" s="44">
        <f>I434*0.11</f>
        <v>29.7</v>
      </c>
      <c r="K434" s="51">
        <v>2.02699507596E12</v>
      </c>
      <c r="L434" s="38"/>
      <c r="M434" s="79"/>
    </row>
    <row r="435">
      <c r="A435" s="83" t="s">
        <v>74</v>
      </c>
      <c r="B435" s="41">
        <v>390.0</v>
      </c>
      <c r="C435" s="45">
        <v>240.0</v>
      </c>
      <c r="D435" s="41">
        <v>80.0</v>
      </c>
      <c r="E435" s="41">
        <v>0.0</v>
      </c>
      <c r="F435" s="41">
        <v>0.0</v>
      </c>
      <c r="G435" s="41">
        <v>0.0</v>
      </c>
      <c r="H435" s="41">
        <v>0.0</v>
      </c>
      <c r="I435" s="43">
        <f t="shared" si="109"/>
        <v>710</v>
      </c>
      <c r="J435" s="46">
        <f>I435*0.08</f>
        <v>56.8</v>
      </c>
      <c r="K435" s="47">
        <v>3.027322499203E12</v>
      </c>
      <c r="L435" s="48">
        <v>58.0</v>
      </c>
      <c r="M435" s="79"/>
    </row>
    <row r="436">
      <c r="A436" s="52" t="s">
        <v>57</v>
      </c>
      <c r="B436" s="41">
        <v>0.0</v>
      </c>
      <c r="C436" s="45">
        <v>290.0</v>
      </c>
      <c r="D436" s="41">
        <v>355.0</v>
      </c>
      <c r="E436" s="41">
        <v>477.0</v>
      </c>
      <c r="F436" s="41">
        <v>313.0</v>
      </c>
      <c r="G436" s="41">
        <v>0.0</v>
      </c>
      <c r="H436" s="41">
        <v>0.0</v>
      </c>
      <c r="I436" s="43">
        <f t="shared" si="109"/>
        <v>1435</v>
      </c>
      <c r="J436" s="46">
        <f t="shared" ref="J436:J437" si="117">I436*0.11</f>
        <v>157.85</v>
      </c>
      <c r="K436" s="47">
        <v>7.027371048374E12</v>
      </c>
      <c r="L436" s="48">
        <v>161.16</v>
      </c>
      <c r="M436" s="72"/>
    </row>
    <row r="437">
      <c r="A437" s="75" t="s">
        <v>75</v>
      </c>
      <c r="B437" s="41">
        <v>0.0</v>
      </c>
      <c r="C437" s="45">
        <v>0.0</v>
      </c>
      <c r="D437" s="41">
        <v>0.0</v>
      </c>
      <c r="E437" s="41">
        <v>0.0</v>
      </c>
      <c r="F437" s="41">
        <v>0.0</v>
      </c>
      <c r="G437" s="41">
        <v>0.0</v>
      </c>
      <c r="H437" s="41">
        <v>0.0</v>
      </c>
      <c r="I437" s="43">
        <f t="shared" si="109"/>
        <v>0</v>
      </c>
      <c r="J437" s="59">
        <f t="shared" si="117"/>
        <v>0</v>
      </c>
      <c r="K437" s="55"/>
      <c r="L437" s="38"/>
      <c r="M437" s="72"/>
    </row>
    <row r="438">
      <c r="A438" s="61" t="s">
        <v>20</v>
      </c>
      <c r="B438" s="59">
        <f t="shared" ref="B438:H438" si="118">SUM(B402:B435)</f>
        <v>11227</v>
      </c>
      <c r="C438" s="59">
        <f t="shared" si="118"/>
        <v>10024</v>
      </c>
      <c r="D438" s="59">
        <f t="shared" si="118"/>
        <v>10067</v>
      </c>
      <c r="E438" s="59">
        <f t="shared" si="118"/>
        <v>10761</v>
      </c>
      <c r="F438" s="59">
        <f t="shared" si="118"/>
        <v>9403</v>
      </c>
      <c r="G438" s="59">
        <f t="shared" si="118"/>
        <v>12045</v>
      </c>
      <c r="H438" s="59">
        <f t="shared" si="118"/>
        <v>9538</v>
      </c>
      <c r="I438" s="59">
        <f t="shared" ref="I438:J438" si="119">SUM(I402:I437)</f>
        <v>74500</v>
      </c>
      <c r="J438" s="59">
        <f t="shared" si="119"/>
        <v>7307.91</v>
      </c>
      <c r="K438" s="38"/>
      <c r="L438" s="62">
        <f>SUM(L403:L435)</f>
        <v>1411.32</v>
      </c>
      <c r="M438" s="72"/>
    </row>
    <row r="439">
      <c r="A439" s="63"/>
      <c r="B439" s="64"/>
      <c r="C439" s="64"/>
      <c r="D439" s="64"/>
      <c r="E439" s="64"/>
      <c r="F439" s="64"/>
      <c r="G439" s="64"/>
      <c r="H439" s="64"/>
      <c r="I439" s="64"/>
      <c r="J439" s="64"/>
      <c r="K439" s="29"/>
      <c r="L439" s="16"/>
      <c r="M439" s="29"/>
    </row>
    <row r="440">
      <c r="A440" s="30" t="s">
        <v>19</v>
      </c>
      <c r="B440" s="31">
        <v>45738.0</v>
      </c>
      <c r="C440" s="31">
        <v>45739.0</v>
      </c>
      <c r="D440" s="31">
        <v>45740.0</v>
      </c>
      <c r="E440" s="31">
        <v>45741.0</v>
      </c>
      <c r="F440" s="31">
        <v>45742.0</v>
      </c>
      <c r="G440" s="31">
        <v>45743.0</v>
      </c>
      <c r="H440" s="31">
        <v>45744.0</v>
      </c>
      <c r="I440" s="32" t="s">
        <v>20</v>
      </c>
      <c r="J440" s="33" t="s">
        <v>21</v>
      </c>
      <c r="K440" s="33" t="s">
        <v>61</v>
      </c>
      <c r="L440" s="34">
        <v>0.02</v>
      </c>
      <c r="M440" s="33" t="s">
        <v>22</v>
      </c>
    </row>
    <row r="441">
      <c r="A441" s="35"/>
      <c r="B441" s="36"/>
      <c r="C441" s="36"/>
      <c r="D441" s="36"/>
      <c r="E441" s="36"/>
      <c r="F441" s="36"/>
      <c r="G441" s="36"/>
      <c r="H441" s="37"/>
      <c r="I441" s="37"/>
      <c r="J441" s="37"/>
      <c r="K441" s="38"/>
      <c r="L441" s="38"/>
      <c r="M441" s="38"/>
    </row>
    <row r="442">
      <c r="A442" s="40" t="s">
        <v>23</v>
      </c>
      <c r="B442" s="41">
        <v>305.0</v>
      </c>
      <c r="C442" s="42">
        <v>885.0</v>
      </c>
      <c r="D442" s="41">
        <v>697.0</v>
      </c>
      <c r="E442" s="41">
        <v>745.0</v>
      </c>
      <c r="F442" s="41">
        <v>665.0</v>
      </c>
      <c r="G442" s="41">
        <v>388.0</v>
      </c>
      <c r="H442" s="41">
        <v>840.0</v>
      </c>
      <c r="I442" s="43">
        <f t="shared" ref="I442:I477" si="120">SUM(B442:H442)</f>
        <v>4525</v>
      </c>
      <c r="J442" s="44">
        <f t="shared" ref="J442:J443" si="121">I442*0.1</f>
        <v>452.5</v>
      </c>
      <c r="K442" s="51">
        <v>4.027343744356E12</v>
      </c>
      <c r="L442" s="38"/>
      <c r="M442" s="37"/>
    </row>
    <row r="443">
      <c r="A443" s="73" t="s">
        <v>24</v>
      </c>
      <c r="B443" s="41">
        <v>0.0</v>
      </c>
      <c r="C443" s="45">
        <v>0.0</v>
      </c>
      <c r="D443" s="41">
        <v>0.0</v>
      </c>
      <c r="E443" s="41">
        <v>0.0</v>
      </c>
      <c r="F443" s="41">
        <v>0.0</v>
      </c>
      <c r="G443" s="41">
        <v>0.0</v>
      </c>
      <c r="H443" s="41">
        <v>0.0</v>
      </c>
      <c r="I443" s="43">
        <f t="shared" si="120"/>
        <v>0</v>
      </c>
      <c r="J443" s="50">
        <f t="shared" si="121"/>
        <v>0</v>
      </c>
      <c r="K443" s="55"/>
      <c r="L443" s="38"/>
      <c r="M443" s="38"/>
    </row>
    <row r="444">
      <c r="A444" s="73" t="s">
        <v>25</v>
      </c>
      <c r="B444" s="41">
        <v>0.0</v>
      </c>
      <c r="C444" s="45">
        <v>0.0</v>
      </c>
      <c r="D444" s="41">
        <v>0.0</v>
      </c>
      <c r="E444" s="41">
        <v>0.0</v>
      </c>
      <c r="F444" s="41">
        <v>0.0</v>
      </c>
      <c r="G444" s="41">
        <v>0.0</v>
      </c>
      <c r="H444" s="41">
        <v>0.0</v>
      </c>
      <c r="I444" s="43">
        <f t="shared" si="120"/>
        <v>0</v>
      </c>
      <c r="J444" s="50">
        <f t="shared" ref="J444:J445" si="122">I444*0.08</f>
        <v>0</v>
      </c>
      <c r="K444" s="55"/>
      <c r="L444" s="38"/>
      <c r="M444" s="38"/>
    </row>
    <row r="445">
      <c r="A445" s="49" t="s">
        <v>26</v>
      </c>
      <c r="B445" s="41">
        <v>0.0</v>
      </c>
      <c r="C445" s="45">
        <v>0.0</v>
      </c>
      <c r="D445" s="41">
        <v>0.0</v>
      </c>
      <c r="E445" s="41">
        <v>0.0</v>
      </c>
      <c r="F445" s="41">
        <v>0.0</v>
      </c>
      <c r="G445" s="41">
        <v>0.0</v>
      </c>
      <c r="H445" s="41">
        <v>0.0</v>
      </c>
      <c r="I445" s="43">
        <f t="shared" si="120"/>
        <v>0</v>
      </c>
      <c r="J445" s="50">
        <f t="shared" si="122"/>
        <v>0</v>
      </c>
      <c r="K445" s="55"/>
      <c r="L445" s="38"/>
      <c r="M445" s="38"/>
    </row>
    <row r="446">
      <c r="A446" s="40" t="s">
        <v>27</v>
      </c>
      <c r="B446" s="41">
        <v>503.0</v>
      </c>
      <c r="C446" s="45">
        <v>651.0</v>
      </c>
      <c r="D446" s="41">
        <v>315.0</v>
      </c>
      <c r="E446" s="41">
        <v>230.0</v>
      </c>
      <c r="F446" s="41">
        <v>0.0</v>
      </c>
      <c r="G446" s="41">
        <v>440.0</v>
      </c>
      <c r="H446" s="41">
        <v>393.0</v>
      </c>
      <c r="I446" s="43">
        <f t="shared" si="120"/>
        <v>2532</v>
      </c>
      <c r="J446" s="44">
        <f>I446*0.11</f>
        <v>278.52</v>
      </c>
      <c r="K446" s="51">
        <v>7.027334236403E12</v>
      </c>
      <c r="L446" s="38"/>
      <c r="M446" s="38"/>
    </row>
    <row r="447">
      <c r="A447" s="52" t="s">
        <v>28</v>
      </c>
      <c r="B447" s="41">
        <v>415.0</v>
      </c>
      <c r="C447" s="45">
        <v>830.0</v>
      </c>
      <c r="D447" s="41">
        <v>495.0</v>
      </c>
      <c r="E447" s="41">
        <v>0.0</v>
      </c>
      <c r="F447" s="41">
        <v>530.0</v>
      </c>
      <c r="G447" s="41">
        <v>1080.0</v>
      </c>
      <c r="H447" s="41">
        <v>971.0</v>
      </c>
      <c r="I447" s="43">
        <f t="shared" si="120"/>
        <v>4321</v>
      </c>
      <c r="J447" s="44">
        <f>I447*0.1</f>
        <v>432.1</v>
      </c>
      <c r="K447" s="51">
        <v>7.02734808786E12</v>
      </c>
      <c r="L447" s="38"/>
      <c r="M447" s="38"/>
    </row>
    <row r="448">
      <c r="A448" s="53" t="s">
        <v>29</v>
      </c>
      <c r="B448" s="54">
        <v>0.0</v>
      </c>
      <c r="C448" s="45">
        <v>0.0</v>
      </c>
      <c r="D448" s="54">
        <v>0.0</v>
      </c>
      <c r="E448" s="54">
        <v>0.0</v>
      </c>
      <c r="F448" s="41">
        <v>426.0</v>
      </c>
      <c r="G448" s="41">
        <v>325.0</v>
      </c>
      <c r="H448" s="54">
        <v>0.0</v>
      </c>
      <c r="I448" s="43">
        <f t="shared" si="120"/>
        <v>751</v>
      </c>
      <c r="J448" s="46">
        <f t="shared" ref="J448:J449" si="123">I448*0.11</f>
        <v>82.61</v>
      </c>
      <c r="K448" s="47">
        <v>9.027407300885E12</v>
      </c>
      <c r="L448" s="48">
        <v>85.0</v>
      </c>
      <c r="M448" s="38"/>
    </row>
    <row r="449">
      <c r="A449" s="73" t="s">
        <v>30</v>
      </c>
      <c r="B449" s="41">
        <v>0.0</v>
      </c>
      <c r="C449" s="45">
        <v>0.0</v>
      </c>
      <c r="D449" s="41">
        <v>0.0</v>
      </c>
      <c r="E449" s="41">
        <v>0.0</v>
      </c>
      <c r="F449" s="41">
        <v>0.0</v>
      </c>
      <c r="G449" s="41">
        <v>465.0</v>
      </c>
      <c r="H449" s="41">
        <v>0.0</v>
      </c>
      <c r="I449" s="43">
        <f t="shared" si="120"/>
        <v>465</v>
      </c>
      <c r="J449" s="44">
        <f t="shared" si="123"/>
        <v>51.15</v>
      </c>
      <c r="K449" s="51">
        <v>1.027238692539E12</v>
      </c>
      <c r="L449" s="38"/>
      <c r="M449" s="38"/>
    </row>
    <row r="450">
      <c r="A450" s="40" t="s">
        <v>31</v>
      </c>
      <c r="B450" s="41">
        <v>1065.0</v>
      </c>
      <c r="C450" s="45">
        <v>1520.0</v>
      </c>
      <c r="D450" s="41">
        <v>1505.0</v>
      </c>
      <c r="E450" s="41">
        <v>1229.0</v>
      </c>
      <c r="F450" s="41">
        <v>1482.0</v>
      </c>
      <c r="G450" s="41">
        <v>360.0</v>
      </c>
      <c r="H450" s="41">
        <v>1145.0</v>
      </c>
      <c r="I450" s="43">
        <f t="shared" si="120"/>
        <v>8306</v>
      </c>
      <c r="J450" s="44">
        <f>I450*0.09</f>
        <v>747.54</v>
      </c>
      <c r="K450" s="51">
        <v>3.027228778742E12</v>
      </c>
      <c r="L450" s="38"/>
      <c r="M450" s="37"/>
    </row>
    <row r="451">
      <c r="A451" s="73" t="s">
        <v>32</v>
      </c>
      <c r="B451" s="41">
        <v>0.0</v>
      </c>
      <c r="C451" s="45">
        <v>0.0</v>
      </c>
      <c r="D451" s="41">
        <v>0.0</v>
      </c>
      <c r="E451" s="41">
        <v>0.0</v>
      </c>
      <c r="F451" s="41">
        <v>0.0</v>
      </c>
      <c r="G451" s="41">
        <v>0.0</v>
      </c>
      <c r="H451" s="41">
        <v>0.0</v>
      </c>
      <c r="I451" s="43">
        <f t="shared" si="120"/>
        <v>0</v>
      </c>
      <c r="J451" s="50">
        <f t="shared" ref="J451:J454" si="124">I451*0.11</f>
        <v>0</v>
      </c>
      <c r="K451" s="55"/>
      <c r="L451" s="38"/>
      <c r="M451" s="38"/>
    </row>
    <row r="452">
      <c r="A452" s="52" t="s">
        <v>33</v>
      </c>
      <c r="B452" s="41">
        <v>933.0</v>
      </c>
      <c r="C452" s="45">
        <v>529.0</v>
      </c>
      <c r="D452" s="41">
        <v>304.0</v>
      </c>
      <c r="E452" s="41">
        <v>160.0</v>
      </c>
      <c r="F452" s="41">
        <v>0.0</v>
      </c>
      <c r="G452" s="41">
        <v>399.0</v>
      </c>
      <c r="H452" s="41">
        <v>0.0</v>
      </c>
      <c r="I452" s="43">
        <f t="shared" si="120"/>
        <v>2325</v>
      </c>
      <c r="J452" s="44">
        <f t="shared" si="124"/>
        <v>255.75</v>
      </c>
      <c r="K452" s="51">
        <v>6.027301728663E12</v>
      </c>
      <c r="L452" s="85"/>
      <c r="M452" s="93"/>
    </row>
    <row r="453">
      <c r="A453" s="73" t="s">
        <v>34</v>
      </c>
      <c r="B453" s="41">
        <v>285.0</v>
      </c>
      <c r="C453" s="45">
        <v>240.0</v>
      </c>
      <c r="D453" s="41">
        <v>445.0</v>
      </c>
      <c r="E453" s="41">
        <v>125.0</v>
      </c>
      <c r="F453" s="41">
        <v>275.0</v>
      </c>
      <c r="G453" s="41">
        <v>510.0</v>
      </c>
      <c r="H453" s="41">
        <v>0.0</v>
      </c>
      <c r="I453" s="43">
        <f t="shared" si="120"/>
        <v>1880</v>
      </c>
      <c r="J453" s="50">
        <f t="shared" si="124"/>
        <v>206.8</v>
      </c>
      <c r="K453" s="58" t="s">
        <v>73</v>
      </c>
      <c r="L453" s="38"/>
      <c r="M453" s="48">
        <v>215.28</v>
      </c>
    </row>
    <row r="454">
      <c r="A454" s="40" t="s">
        <v>35</v>
      </c>
      <c r="B454" s="41">
        <v>505.0</v>
      </c>
      <c r="C454" s="42">
        <v>781.0</v>
      </c>
      <c r="D454" s="41">
        <v>135.0</v>
      </c>
      <c r="E454" s="41">
        <v>0.0</v>
      </c>
      <c r="F454" s="41">
        <v>0.0</v>
      </c>
      <c r="G454" s="41">
        <v>0.0</v>
      </c>
      <c r="H454" s="41">
        <v>1220.0</v>
      </c>
      <c r="I454" s="43">
        <f t="shared" si="120"/>
        <v>2641</v>
      </c>
      <c r="J454" s="44">
        <f t="shared" si="124"/>
        <v>290.51</v>
      </c>
      <c r="K454" s="51">
        <v>4.027342587551E12</v>
      </c>
      <c r="L454" s="38"/>
      <c r="M454" s="38"/>
    </row>
    <row r="455">
      <c r="A455" s="53" t="s">
        <v>36</v>
      </c>
      <c r="B455" s="41">
        <v>705.0</v>
      </c>
      <c r="C455" s="42">
        <v>1035.0</v>
      </c>
      <c r="D455" s="41">
        <v>378.0</v>
      </c>
      <c r="E455" s="41">
        <v>620.0</v>
      </c>
      <c r="F455" s="41">
        <v>1460.0</v>
      </c>
      <c r="G455" s="41">
        <v>1387.0</v>
      </c>
      <c r="H455" s="41">
        <v>830.0</v>
      </c>
      <c r="I455" s="43">
        <f t="shared" si="120"/>
        <v>6415</v>
      </c>
      <c r="J455" s="44">
        <f>I455*0.08</f>
        <v>513.2</v>
      </c>
      <c r="K455" s="51">
        <v>9.027229651619E12</v>
      </c>
      <c r="L455" s="38"/>
      <c r="M455" s="38"/>
    </row>
    <row r="456">
      <c r="A456" s="40" t="s">
        <v>37</v>
      </c>
      <c r="B456" s="41">
        <v>840.0</v>
      </c>
      <c r="C456" s="42">
        <v>1068.0</v>
      </c>
      <c r="D456" s="41">
        <v>828.0</v>
      </c>
      <c r="E456" s="41">
        <v>983.0</v>
      </c>
      <c r="F456" s="41">
        <v>1103.0</v>
      </c>
      <c r="G456" s="41">
        <v>1063.0</v>
      </c>
      <c r="H456" s="41">
        <v>1198.0</v>
      </c>
      <c r="I456" s="43">
        <f t="shared" si="120"/>
        <v>7083</v>
      </c>
      <c r="J456" s="44">
        <f>I456*0.09</f>
        <v>637.47</v>
      </c>
      <c r="K456" s="51">
        <v>1.02727781198E12</v>
      </c>
      <c r="L456" s="38"/>
      <c r="M456" s="38"/>
    </row>
    <row r="457">
      <c r="A457" s="40" t="s">
        <v>38</v>
      </c>
      <c r="B457" s="41">
        <v>0.0</v>
      </c>
      <c r="C457" s="45">
        <v>0.0</v>
      </c>
      <c r="D457" s="41">
        <v>265.0</v>
      </c>
      <c r="E457" s="41">
        <v>677.0</v>
      </c>
      <c r="F457" s="41">
        <v>725.0</v>
      </c>
      <c r="G457" s="41">
        <v>420.0</v>
      </c>
      <c r="H457" s="41">
        <v>330.0</v>
      </c>
      <c r="I457" s="43">
        <f t="shared" si="120"/>
        <v>2417</v>
      </c>
      <c r="J457" s="50">
        <f>I457*0.11</f>
        <v>265.87</v>
      </c>
      <c r="K457" s="58" t="s">
        <v>73</v>
      </c>
      <c r="L457" s="38"/>
      <c r="M457" s="48">
        <v>277.0</v>
      </c>
    </row>
    <row r="458">
      <c r="A458" s="49" t="s">
        <v>39</v>
      </c>
      <c r="B458" s="41">
        <v>440.0</v>
      </c>
      <c r="C458" s="42">
        <v>979.0</v>
      </c>
      <c r="D458" s="41">
        <v>1140.0</v>
      </c>
      <c r="E458" s="41">
        <v>1249.0</v>
      </c>
      <c r="F458" s="41">
        <v>1013.0</v>
      </c>
      <c r="G458" s="41">
        <v>0.0</v>
      </c>
      <c r="H458" s="41">
        <v>1244.0</v>
      </c>
      <c r="I458" s="43">
        <f t="shared" si="120"/>
        <v>6065</v>
      </c>
      <c r="J458" s="44">
        <f>I458*0.08</f>
        <v>485.2</v>
      </c>
      <c r="K458" s="51">
        <v>1.027271541344E12</v>
      </c>
      <c r="L458" s="38"/>
      <c r="M458" s="94"/>
      <c r="N458" s="95"/>
      <c r="O458" s="95"/>
    </row>
    <row r="459">
      <c r="A459" s="40" t="s">
        <v>63</v>
      </c>
      <c r="B459" s="41">
        <v>790.0</v>
      </c>
      <c r="C459" s="42">
        <v>845.0</v>
      </c>
      <c r="D459" s="41">
        <v>290.0</v>
      </c>
      <c r="E459" s="41">
        <v>1145.0</v>
      </c>
      <c r="F459" s="41">
        <v>455.0</v>
      </c>
      <c r="G459" s="41">
        <v>475.0</v>
      </c>
      <c r="H459" s="41">
        <v>0.0</v>
      </c>
      <c r="I459" s="43">
        <f t="shared" si="120"/>
        <v>4000</v>
      </c>
      <c r="J459" s="44">
        <f t="shared" ref="J459:J460" si="125">I459*0.1</f>
        <v>400</v>
      </c>
      <c r="K459" s="51">
        <v>5.027351026069E12</v>
      </c>
      <c r="L459" s="38"/>
      <c r="M459" s="38"/>
    </row>
    <row r="460">
      <c r="A460" s="40" t="s">
        <v>40</v>
      </c>
      <c r="B460" s="41">
        <v>0.0</v>
      </c>
      <c r="C460" s="45">
        <v>0.0</v>
      </c>
      <c r="D460" s="41">
        <v>0.0</v>
      </c>
      <c r="E460" s="41">
        <v>0.0</v>
      </c>
      <c r="F460" s="41">
        <v>0.0</v>
      </c>
      <c r="G460" s="41">
        <v>0.0</v>
      </c>
      <c r="H460" s="41">
        <v>0.0</v>
      </c>
      <c r="I460" s="43">
        <f t="shared" si="120"/>
        <v>0</v>
      </c>
      <c r="J460" s="50">
        <f t="shared" si="125"/>
        <v>0</v>
      </c>
      <c r="K460" s="55"/>
      <c r="L460" s="38"/>
      <c r="M460" s="38"/>
    </row>
    <row r="461">
      <c r="A461" s="40" t="s">
        <v>41</v>
      </c>
      <c r="B461" s="41">
        <v>520.0</v>
      </c>
      <c r="C461" s="45">
        <v>235.0</v>
      </c>
      <c r="D461" s="41">
        <v>395.0</v>
      </c>
      <c r="E461" s="41">
        <v>0.0</v>
      </c>
      <c r="F461" s="41">
        <v>560.0</v>
      </c>
      <c r="G461" s="41">
        <v>0.0</v>
      </c>
      <c r="H461" s="41">
        <v>865.0</v>
      </c>
      <c r="I461" s="43">
        <f t="shared" si="120"/>
        <v>2575</v>
      </c>
      <c r="J461" s="44">
        <f>I461*0.11</f>
        <v>283.25</v>
      </c>
      <c r="K461" s="51">
        <v>3.02728127646E12</v>
      </c>
      <c r="L461" s="38"/>
      <c r="M461" s="38"/>
    </row>
    <row r="462">
      <c r="A462" s="40" t="s">
        <v>42</v>
      </c>
      <c r="B462" s="41" t="s">
        <v>59</v>
      </c>
      <c r="C462" s="45">
        <v>0.0</v>
      </c>
      <c r="D462" s="41" t="s">
        <v>59</v>
      </c>
      <c r="E462" s="41" t="s">
        <v>59</v>
      </c>
      <c r="F462" s="41" t="s">
        <v>59</v>
      </c>
      <c r="G462" s="41">
        <v>0.0</v>
      </c>
      <c r="H462" s="41">
        <v>0.0</v>
      </c>
      <c r="I462" s="43">
        <f t="shared" si="120"/>
        <v>0</v>
      </c>
      <c r="J462" s="50">
        <f>I462*0.1</f>
        <v>0</v>
      </c>
      <c r="K462" s="58" t="s">
        <v>73</v>
      </c>
      <c r="L462" s="38"/>
      <c r="M462" s="38"/>
    </row>
    <row r="463">
      <c r="A463" s="73" t="s">
        <v>44</v>
      </c>
      <c r="B463" s="41">
        <v>0.0</v>
      </c>
      <c r="C463" s="45">
        <v>0.0</v>
      </c>
      <c r="D463" s="41">
        <v>0.0</v>
      </c>
      <c r="E463" s="41">
        <v>0.0</v>
      </c>
      <c r="F463" s="41">
        <v>0.0</v>
      </c>
      <c r="G463" s="41">
        <v>0.0</v>
      </c>
      <c r="H463" s="41">
        <v>809.0</v>
      </c>
      <c r="I463" s="43">
        <f t="shared" si="120"/>
        <v>809</v>
      </c>
      <c r="J463" s="46">
        <f t="shared" ref="J463:J469" si="126">I463*0.11</f>
        <v>88.99</v>
      </c>
      <c r="K463" s="47">
        <v>9.027394441651E12</v>
      </c>
      <c r="L463" s="38"/>
      <c r="M463" s="48">
        <v>93.0</v>
      </c>
      <c r="N463" s="96" t="s">
        <v>80</v>
      </c>
    </row>
    <row r="464">
      <c r="A464" s="73" t="s">
        <v>45</v>
      </c>
      <c r="B464" s="41">
        <v>400.0</v>
      </c>
      <c r="C464" s="45">
        <v>0.0</v>
      </c>
      <c r="D464" s="41">
        <v>778.0</v>
      </c>
      <c r="E464" s="41">
        <v>675.0</v>
      </c>
      <c r="F464" s="41">
        <v>690.0</v>
      </c>
      <c r="G464" s="41">
        <v>90.0</v>
      </c>
      <c r="H464" s="41">
        <v>0.0</v>
      </c>
      <c r="I464" s="43">
        <f t="shared" si="120"/>
        <v>2633</v>
      </c>
      <c r="J464" s="46">
        <f t="shared" si="126"/>
        <v>289.63</v>
      </c>
      <c r="K464" s="47">
        <v>5.027388719104E12</v>
      </c>
      <c r="L464" s="48">
        <v>296.0</v>
      </c>
      <c r="M464" s="38"/>
    </row>
    <row r="465">
      <c r="A465" s="73" t="s">
        <v>65</v>
      </c>
      <c r="B465" s="41">
        <v>0.0</v>
      </c>
      <c r="C465" s="45">
        <v>0.0</v>
      </c>
      <c r="D465" s="41">
        <v>0.0</v>
      </c>
      <c r="E465" s="41">
        <v>0.0</v>
      </c>
      <c r="F465" s="41">
        <v>0.0</v>
      </c>
      <c r="G465" s="41">
        <v>0.0</v>
      </c>
      <c r="H465" s="41">
        <v>0.0</v>
      </c>
      <c r="I465" s="43">
        <f t="shared" si="120"/>
        <v>0</v>
      </c>
      <c r="J465" s="50">
        <f t="shared" si="126"/>
        <v>0</v>
      </c>
      <c r="K465" s="55"/>
      <c r="L465" s="38"/>
      <c r="M465" s="38"/>
    </row>
    <row r="466">
      <c r="A466" s="53" t="s">
        <v>47</v>
      </c>
      <c r="B466" s="41">
        <v>750.0</v>
      </c>
      <c r="C466" s="45">
        <v>425.0</v>
      </c>
      <c r="D466" s="41">
        <v>0.0</v>
      </c>
      <c r="E466" s="41">
        <v>425.0</v>
      </c>
      <c r="F466" s="41">
        <v>385.0</v>
      </c>
      <c r="G466" s="41">
        <v>85.0</v>
      </c>
      <c r="H466" s="41">
        <v>346.0</v>
      </c>
      <c r="I466" s="43">
        <f t="shared" si="120"/>
        <v>2416</v>
      </c>
      <c r="J466" s="44">
        <f t="shared" si="126"/>
        <v>265.76</v>
      </c>
      <c r="K466" s="51">
        <v>7.027300942351E12</v>
      </c>
      <c r="L466" s="90"/>
      <c r="M466" s="97"/>
    </row>
    <row r="467">
      <c r="A467" s="53" t="s">
        <v>48</v>
      </c>
      <c r="B467" s="41">
        <v>0.0</v>
      </c>
      <c r="C467" s="45">
        <v>0.0</v>
      </c>
      <c r="D467" s="41">
        <v>420.0</v>
      </c>
      <c r="E467" s="41">
        <v>881.0</v>
      </c>
      <c r="F467" s="41">
        <v>957.0</v>
      </c>
      <c r="G467" s="41">
        <v>0.0</v>
      </c>
      <c r="H467" s="41">
        <v>0.0</v>
      </c>
      <c r="I467" s="43">
        <f t="shared" si="120"/>
        <v>2258</v>
      </c>
      <c r="J467" s="44">
        <f t="shared" si="126"/>
        <v>248.38</v>
      </c>
      <c r="K467" s="51">
        <v>5.027241984714E12</v>
      </c>
      <c r="L467" s="38"/>
      <c r="M467" s="38"/>
    </row>
    <row r="468">
      <c r="A468" s="73" t="s">
        <v>49</v>
      </c>
      <c r="B468" s="41">
        <v>0.0</v>
      </c>
      <c r="C468" s="45">
        <v>0.0</v>
      </c>
      <c r="D468" s="41">
        <v>0.0</v>
      </c>
      <c r="E468" s="41">
        <v>0.0</v>
      </c>
      <c r="F468" s="41">
        <v>0.0</v>
      </c>
      <c r="G468" s="41">
        <v>0.0</v>
      </c>
      <c r="H468" s="41">
        <v>0.0</v>
      </c>
      <c r="I468" s="43">
        <f t="shared" si="120"/>
        <v>0</v>
      </c>
      <c r="J468" s="50">
        <f t="shared" si="126"/>
        <v>0</v>
      </c>
      <c r="K468" s="55"/>
      <c r="L468" s="38"/>
      <c r="M468" s="38"/>
    </row>
    <row r="469">
      <c r="A469" s="53" t="s">
        <v>50</v>
      </c>
      <c r="B469" s="41">
        <v>0.0</v>
      </c>
      <c r="C469" s="45">
        <v>0.0</v>
      </c>
      <c r="D469" s="41">
        <v>0.0</v>
      </c>
      <c r="E469" s="41">
        <v>0.0</v>
      </c>
      <c r="F469" s="41">
        <v>0.0</v>
      </c>
      <c r="G469" s="41">
        <v>165.0</v>
      </c>
      <c r="H469" s="41">
        <v>0.0</v>
      </c>
      <c r="I469" s="43">
        <f t="shared" si="120"/>
        <v>165</v>
      </c>
      <c r="J469" s="46">
        <f t="shared" si="126"/>
        <v>18.15</v>
      </c>
      <c r="K469" s="47">
        <v>2.027429521695E12</v>
      </c>
      <c r="L469" s="38"/>
      <c r="M469" s="48">
        <v>19.0</v>
      </c>
    </row>
    <row r="470">
      <c r="A470" s="53" t="s">
        <v>51</v>
      </c>
      <c r="B470" s="41">
        <v>0.0</v>
      </c>
      <c r="C470" s="45">
        <v>0.0</v>
      </c>
      <c r="D470" s="41">
        <v>0.0</v>
      </c>
      <c r="E470" s="41">
        <v>0.0</v>
      </c>
      <c r="F470" s="41">
        <v>0.0</v>
      </c>
      <c r="G470" s="41">
        <v>0.0</v>
      </c>
      <c r="H470" s="41">
        <v>0.0</v>
      </c>
      <c r="I470" s="43">
        <f t="shared" si="120"/>
        <v>0</v>
      </c>
      <c r="J470" s="50">
        <f>I470*0.1</f>
        <v>0</v>
      </c>
      <c r="K470" s="55"/>
      <c r="L470" s="38"/>
      <c r="M470" s="38"/>
    </row>
    <row r="471">
      <c r="A471" s="73" t="s">
        <v>52</v>
      </c>
      <c r="B471" s="41">
        <v>0.0</v>
      </c>
      <c r="C471" s="45">
        <v>0.0</v>
      </c>
      <c r="D471" s="41">
        <v>0.0</v>
      </c>
      <c r="E471" s="41">
        <v>0.0</v>
      </c>
      <c r="F471" s="41">
        <v>0.0</v>
      </c>
      <c r="G471" s="41">
        <v>0.0</v>
      </c>
      <c r="H471" s="41">
        <v>0.0</v>
      </c>
      <c r="I471" s="43">
        <f t="shared" si="120"/>
        <v>0</v>
      </c>
      <c r="J471" s="50">
        <f>I471*0.11</f>
        <v>0</v>
      </c>
      <c r="K471" s="55"/>
      <c r="L471" s="38"/>
      <c r="M471" s="38"/>
    </row>
    <row r="472">
      <c r="A472" s="53" t="s">
        <v>53</v>
      </c>
      <c r="B472" s="41">
        <v>340.0</v>
      </c>
      <c r="C472" s="42"/>
      <c r="D472" s="41">
        <v>942.0</v>
      </c>
      <c r="E472" s="41">
        <v>265.0</v>
      </c>
      <c r="F472" s="41">
        <v>738.0</v>
      </c>
      <c r="G472" s="41">
        <v>1148.0</v>
      </c>
      <c r="H472" s="41">
        <v>1128.0</v>
      </c>
      <c r="I472" s="43">
        <f t="shared" si="120"/>
        <v>4561</v>
      </c>
      <c r="J472" s="44">
        <f t="shared" ref="J472:J473" si="127">I472*0.1</f>
        <v>456.1</v>
      </c>
      <c r="K472" s="51">
        <v>6.027248075161E12</v>
      </c>
      <c r="L472" s="38"/>
      <c r="M472" s="37"/>
    </row>
    <row r="473">
      <c r="A473" s="83" t="s">
        <v>77</v>
      </c>
      <c r="B473" s="41">
        <v>655.0</v>
      </c>
      <c r="C473" s="45">
        <v>542.0</v>
      </c>
      <c r="D473" s="41">
        <v>565.0</v>
      </c>
      <c r="E473" s="41">
        <v>885.0</v>
      </c>
      <c r="F473" s="41">
        <v>1035.0</v>
      </c>
      <c r="G473" s="41">
        <v>813.0</v>
      </c>
      <c r="H473" s="41">
        <v>973.0</v>
      </c>
      <c r="I473" s="43">
        <f t="shared" si="120"/>
        <v>5468</v>
      </c>
      <c r="J473" s="44">
        <f t="shared" si="127"/>
        <v>546.8</v>
      </c>
      <c r="K473" s="51">
        <v>5.027294828512E12</v>
      </c>
      <c r="L473" s="85"/>
      <c r="M473" s="93"/>
    </row>
    <row r="474">
      <c r="A474" s="53" t="s">
        <v>55</v>
      </c>
      <c r="B474" s="41">
        <v>0.0</v>
      </c>
      <c r="C474" s="45">
        <v>0.0</v>
      </c>
      <c r="D474" s="41">
        <v>0.0</v>
      </c>
      <c r="E474" s="41">
        <v>0.0</v>
      </c>
      <c r="F474" s="41">
        <v>0.0</v>
      </c>
      <c r="G474" s="41">
        <v>0.0</v>
      </c>
      <c r="H474" s="41">
        <v>0.0</v>
      </c>
      <c r="I474" s="43">
        <f t="shared" si="120"/>
        <v>0</v>
      </c>
      <c r="J474" s="59">
        <f t="shared" ref="J474:J477" si="128">I474*0.11</f>
        <v>0</v>
      </c>
      <c r="K474" s="55"/>
      <c r="L474" s="38"/>
      <c r="M474" s="38"/>
    </row>
    <row r="475">
      <c r="A475" s="83" t="s">
        <v>74</v>
      </c>
      <c r="B475" s="41">
        <v>185.0</v>
      </c>
      <c r="C475" s="45">
        <v>200.0</v>
      </c>
      <c r="D475" s="41">
        <v>120.0</v>
      </c>
      <c r="E475" s="41">
        <v>95.0</v>
      </c>
      <c r="F475" s="41">
        <v>0.0</v>
      </c>
      <c r="G475" s="41">
        <v>0.0</v>
      </c>
      <c r="H475" s="41">
        <v>0.0</v>
      </c>
      <c r="I475" s="43">
        <f t="shared" si="120"/>
        <v>600</v>
      </c>
      <c r="J475" s="57">
        <f t="shared" si="128"/>
        <v>66</v>
      </c>
      <c r="K475" s="47">
        <v>3.027589587411E12</v>
      </c>
      <c r="L475" s="38"/>
      <c r="M475" s="48">
        <v>69.0</v>
      </c>
    </row>
    <row r="476">
      <c r="A476" s="52" t="s">
        <v>57</v>
      </c>
      <c r="B476" s="41">
        <v>0.0</v>
      </c>
      <c r="C476" s="45">
        <v>940.0</v>
      </c>
      <c r="D476" s="41">
        <v>173.0</v>
      </c>
      <c r="E476" s="41">
        <v>0.0</v>
      </c>
      <c r="F476" s="41">
        <v>295.0</v>
      </c>
      <c r="G476" s="41">
        <v>0.0</v>
      </c>
      <c r="H476" s="41">
        <v>575.0</v>
      </c>
      <c r="I476" s="43">
        <f t="shared" si="120"/>
        <v>1983</v>
      </c>
      <c r="J476" s="46">
        <f t="shared" si="128"/>
        <v>218.13</v>
      </c>
      <c r="K476" s="47">
        <v>7.027371048374E12</v>
      </c>
      <c r="L476" s="48">
        <v>223.0</v>
      </c>
      <c r="M476" s="38"/>
    </row>
    <row r="477">
      <c r="A477" s="75" t="s">
        <v>75</v>
      </c>
      <c r="B477" s="41">
        <v>0.0</v>
      </c>
      <c r="C477" s="45">
        <v>0.0</v>
      </c>
      <c r="D477" s="41">
        <v>0.0</v>
      </c>
      <c r="E477" s="41">
        <v>0.0</v>
      </c>
      <c r="F477" s="41">
        <v>0.0</v>
      </c>
      <c r="G477" s="41">
        <v>0.0</v>
      </c>
      <c r="H477" s="41">
        <v>0.0</v>
      </c>
      <c r="I477" s="43">
        <f t="shared" si="120"/>
        <v>0</v>
      </c>
      <c r="J477" s="59">
        <f t="shared" si="128"/>
        <v>0</v>
      </c>
      <c r="K477" s="55"/>
      <c r="L477" s="38"/>
      <c r="M477" s="38"/>
    </row>
    <row r="478">
      <c r="A478" s="61" t="s">
        <v>20</v>
      </c>
      <c r="B478" s="59">
        <f t="shared" ref="B478:H478" si="129">SUM(B442:B475)</f>
        <v>9636</v>
      </c>
      <c r="C478" s="59">
        <f t="shared" si="129"/>
        <v>10765</v>
      </c>
      <c r="D478" s="59">
        <f t="shared" si="129"/>
        <v>10017</v>
      </c>
      <c r="E478" s="59">
        <f t="shared" si="129"/>
        <v>10389</v>
      </c>
      <c r="F478" s="59">
        <f t="shared" si="129"/>
        <v>12499</v>
      </c>
      <c r="G478" s="59">
        <f t="shared" si="129"/>
        <v>9613</v>
      </c>
      <c r="H478" s="59">
        <f t="shared" si="129"/>
        <v>12292</v>
      </c>
      <c r="I478" s="59">
        <f t="shared" ref="I478:J478" si="130">SUM(I442:I477)</f>
        <v>77194</v>
      </c>
      <c r="J478" s="59">
        <f t="shared" si="130"/>
        <v>7580.41</v>
      </c>
      <c r="K478" s="38"/>
      <c r="L478" s="62">
        <f>SUM(L443:L475)</f>
        <v>381</v>
      </c>
      <c r="M478" s="38"/>
    </row>
    <row r="479">
      <c r="A479" s="63"/>
      <c r="B479" s="64"/>
      <c r="C479" s="64"/>
      <c r="D479" s="64"/>
      <c r="E479" s="64"/>
      <c r="F479" s="64"/>
      <c r="G479" s="64"/>
      <c r="H479" s="64"/>
      <c r="I479" s="64"/>
      <c r="J479" s="64"/>
      <c r="K479" s="29"/>
      <c r="L479" s="16"/>
      <c r="M479" s="29"/>
    </row>
    <row r="480">
      <c r="A480" s="30" t="s">
        <v>19</v>
      </c>
      <c r="B480" s="31">
        <v>45745.0</v>
      </c>
      <c r="C480" s="31">
        <v>45746.0</v>
      </c>
      <c r="D480" s="31">
        <v>45747.0</v>
      </c>
      <c r="E480" s="31">
        <v>45748.0</v>
      </c>
      <c r="F480" s="31">
        <v>45749.0</v>
      </c>
      <c r="G480" s="31">
        <v>45750.0</v>
      </c>
      <c r="H480" s="31">
        <v>45751.0</v>
      </c>
      <c r="I480" s="32" t="s">
        <v>20</v>
      </c>
      <c r="J480" s="33" t="s">
        <v>21</v>
      </c>
      <c r="K480" s="33" t="s">
        <v>61</v>
      </c>
      <c r="L480" s="34">
        <v>0.02</v>
      </c>
      <c r="M480" s="98">
        <v>0.04</v>
      </c>
      <c r="N480" s="30" t="s">
        <v>22</v>
      </c>
    </row>
    <row r="481">
      <c r="A481" s="35"/>
      <c r="B481" s="36"/>
      <c r="C481" s="36"/>
      <c r="D481" s="36"/>
      <c r="E481" s="36"/>
      <c r="F481" s="36"/>
      <c r="G481" s="36"/>
      <c r="H481" s="37"/>
      <c r="I481" s="37"/>
      <c r="J481" s="37"/>
      <c r="K481" s="38"/>
      <c r="L481" s="38"/>
      <c r="M481" s="38"/>
      <c r="N481" s="38"/>
    </row>
    <row r="482">
      <c r="A482" s="40" t="s">
        <v>23</v>
      </c>
      <c r="B482" s="41">
        <v>500.0</v>
      </c>
      <c r="C482" s="42">
        <v>545.0</v>
      </c>
      <c r="D482" s="41">
        <v>390.0</v>
      </c>
      <c r="E482" s="41">
        <v>565.0</v>
      </c>
      <c r="F482" s="41">
        <v>305.0</v>
      </c>
      <c r="G482" s="41">
        <v>960.0</v>
      </c>
      <c r="H482" s="41">
        <v>0.0</v>
      </c>
      <c r="I482" s="43">
        <f t="shared" ref="I482:I517" si="131">SUM(B482:H482)</f>
        <v>3265</v>
      </c>
      <c r="J482" s="44">
        <f t="shared" ref="J482:J483" si="132">I482*0.1</f>
        <v>326.5</v>
      </c>
      <c r="K482" s="51">
        <v>4.027544180526E12</v>
      </c>
      <c r="L482" s="38"/>
      <c r="M482" s="37"/>
      <c r="N482" s="38"/>
    </row>
    <row r="483">
      <c r="A483" s="73" t="s">
        <v>24</v>
      </c>
      <c r="B483" s="41">
        <v>0.0</v>
      </c>
      <c r="C483" s="45">
        <v>0.0</v>
      </c>
      <c r="D483" s="41">
        <v>0.0</v>
      </c>
      <c r="E483" s="41">
        <v>0.0</v>
      </c>
      <c r="F483" s="41">
        <v>0.0</v>
      </c>
      <c r="G483" s="41">
        <v>0.0</v>
      </c>
      <c r="H483" s="41">
        <v>0.0</v>
      </c>
      <c r="I483" s="43">
        <f t="shared" si="131"/>
        <v>0</v>
      </c>
      <c r="J483" s="50">
        <f t="shared" si="132"/>
        <v>0</v>
      </c>
      <c r="K483" s="55"/>
      <c r="L483" s="38"/>
      <c r="M483" s="38"/>
      <c r="N483" s="38"/>
    </row>
    <row r="484">
      <c r="A484" s="73" t="s">
        <v>25</v>
      </c>
      <c r="B484" s="41">
        <v>0.0</v>
      </c>
      <c r="C484" s="45">
        <v>0.0</v>
      </c>
      <c r="D484" s="41">
        <v>0.0</v>
      </c>
      <c r="E484" s="41">
        <v>0.0</v>
      </c>
      <c r="F484" s="41">
        <v>0.0</v>
      </c>
      <c r="G484" s="41">
        <v>0.0</v>
      </c>
      <c r="H484" s="41">
        <v>0.0</v>
      </c>
      <c r="I484" s="43">
        <f t="shared" si="131"/>
        <v>0</v>
      </c>
      <c r="J484" s="50">
        <f t="shared" ref="J484:J485" si="133">I484*0.08</f>
        <v>0</v>
      </c>
      <c r="K484" s="55"/>
      <c r="L484" s="38"/>
      <c r="M484" s="38"/>
      <c r="N484" s="38"/>
    </row>
    <row r="485">
      <c r="A485" s="49" t="s">
        <v>26</v>
      </c>
      <c r="B485" s="41">
        <v>0.0</v>
      </c>
      <c r="C485" s="45">
        <v>0.0</v>
      </c>
      <c r="D485" s="41">
        <v>0.0</v>
      </c>
      <c r="E485" s="41">
        <v>0.0</v>
      </c>
      <c r="F485" s="41">
        <v>0.0</v>
      </c>
      <c r="G485" s="41">
        <v>0.0</v>
      </c>
      <c r="H485" s="41">
        <v>0.0</v>
      </c>
      <c r="I485" s="43">
        <f t="shared" si="131"/>
        <v>0</v>
      </c>
      <c r="J485" s="50">
        <f t="shared" si="133"/>
        <v>0</v>
      </c>
      <c r="K485" s="55"/>
      <c r="L485" s="38"/>
      <c r="M485" s="38"/>
      <c r="N485" s="38"/>
    </row>
    <row r="486">
      <c r="A486" s="40" t="s">
        <v>27</v>
      </c>
      <c r="B486" s="41">
        <v>390.0</v>
      </c>
      <c r="C486" s="45">
        <v>699.0</v>
      </c>
      <c r="D486" s="41">
        <v>290.0</v>
      </c>
      <c r="E486" s="41">
        <v>287.0</v>
      </c>
      <c r="F486" s="41">
        <v>0.0</v>
      </c>
      <c r="G486" s="41">
        <v>390.0</v>
      </c>
      <c r="H486" s="41">
        <v>295.0</v>
      </c>
      <c r="I486" s="43">
        <f t="shared" si="131"/>
        <v>2351</v>
      </c>
      <c r="J486" s="44">
        <f>I486*0.11</f>
        <v>258.61</v>
      </c>
      <c r="K486" s="51">
        <v>7.027525157533E12</v>
      </c>
      <c r="L486" s="38"/>
      <c r="M486" s="37"/>
      <c r="N486" s="38"/>
    </row>
    <row r="487">
      <c r="A487" s="52" t="s">
        <v>28</v>
      </c>
      <c r="B487" s="41">
        <v>849.0</v>
      </c>
      <c r="C487" s="45">
        <v>400.0</v>
      </c>
      <c r="D487" s="41">
        <v>445.0</v>
      </c>
      <c r="E487" s="41">
        <v>175.0</v>
      </c>
      <c r="F487" s="41">
        <v>695.0</v>
      </c>
      <c r="G487" s="41">
        <v>530.0</v>
      </c>
      <c r="H487" s="41">
        <v>820.0</v>
      </c>
      <c r="I487" s="43">
        <f t="shared" si="131"/>
        <v>3914</v>
      </c>
      <c r="J487" s="44">
        <f>I487*0.1</f>
        <v>391.4</v>
      </c>
      <c r="K487" s="51">
        <v>7.027582571825E12</v>
      </c>
      <c r="L487" s="38"/>
      <c r="M487" s="38"/>
      <c r="N487" s="38"/>
    </row>
    <row r="488">
      <c r="A488" s="53" t="s">
        <v>29</v>
      </c>
      <c r="B488" s="54">
        <v>865.0</v>
      </c>
      <c r="C488" s="45">
        <v>725.0</v>
      </c>
      <c r="D488" s="54">
        <v>0.0</v>
      </c>
      <c r="E488" s="54">
        <v>0.0</v>
      </c>
      <c r="F488" s="41">
        <v>0.0</v>
      </c>
      <c r="G488" s="41">
        <v>0.0</v>
      </c>
      <c r="H488" s="54">
        <v>270.0</v>
      </c>
      <c r="I488" s="43">
        <f t="shared" si="131"/>
        <v>1860</v>
      </c>
      <c r="J488" s="46">
        <f t="shared" ref="J488:J489" si="134">I488*0.11</f>
        <v>204.6</v>
      </c>
      <c r="K488" s="47">
        <v>9.027639873983E12</v>
      </c>
      <c r="L488" s="38"/>
      <c r="M488" s="38"/>
      <c r="N488" s="38"/>
    </row>
    <row r="489">
      <c r="A489" s="73" t="s">
        <v>30</v>
      </c>
      <c r="B489" s="41">
        <v>0.0</v>
      </c>
      <c r="C489" s="45">
        <v>0.0</v>
      </c>
      <c r="D489" s="41">
        <v>0.0</v>
      </c>
      <c r="E489" s="41">
        <v>0.0</v>
      </c>
      <c r="F489" s="41">
        <v>0.0</v>
      </c>
      <c r="G489" s="41">
        <v>450.0</v>
      </c>
      <c r="H489" s="41">
        <v>0.0</v>
      </c>
      <c r="I489" s="43">
        <f t="shared" si="131"/>
        <v>450</v>
      </c>
      <c r="J489" s="44">
        <f t="shared" si="134"/>
        <v>49.5</v>
      </c>
      <c r="K489" s="51">
        <v>1.027479504338E12</v>
      </c>
      <c r="L489" s="38"/>
      <c r="M489" s="38"/>
      <c r="N489" s="38"/>
    </row>
    <row r="490">
      <c r="A490" s="40" t="s">
        <v>31</v>
      </c>
      <c r="B490" s="41">
        <v>1608.0</v>
      </c>
      <c r="C490" s="45">
        <v>1299.0</v>
      </c>
      <c r="D490" s="41">
        <v>1260.0</v>
      </c>
      <c r="E490" s="41">
        <v>1428.0</v>
      </c>
      <c r="F490" s="41">
        <v>1480.0</v>
      </c>
      <c r="G490" s="41">
        <v>1100.0</v>
      </c>
      <c r="H490" s="41">
        <v>1528.0</v>
      </c>
      <c r="I490" s="43">
        <f t="shared" si="131"/>
        <v>9703</v>
      </c>
      <c r="J490" s="44">
        <f>I490*0.08</f>
        <v>776.24</v>
      </c>
      <c r="K490" s="51">
        <v>3.027484595931E12</v>
      </c>
      <c r="L490" s="38"/>
      <c r="M490" s="38"/>
      <c r="N490" s="38"/>
    </row>
    <row r="491">
      <c r="A491" s="73" t="s">
        <v>32</v>
      </c>
      <c r="B491" s="41">
        <v>0.0</v>
      </c>
      <c r="C491" s="45">
        <v>0.0</v>
      </c>
      <c r="D491" s="41">
        <v>0.0</v>
      </c>
      <c r="E491" s="41">
        <v>369.0</v>
      </c>
      <c r="F491" s="41">
        <v>0.0</v>
      </c>
      <c r="G491" s="41">
        <v>0.0</v>
      </c>
      <c r="H491" s="41">
        <v>0.0</v>
      </c>
      <c r="I491" s="43">
        <f t="shared" si="131"/>
        <v>369</v>
      </c>
      <c r="J491" s="50">
        <f>I491*0.11</f>
        <v>40.59</v>
      </c>
      <c r="K491" s="58" t="s">
        <v>79</v>
      </c>
      <c r="L491" s="48">
        <v>42.0</v>
      </c>
      <c r="M491" s="38"/>
      <c r="N491" s="38"/>
    </row>
    <row r="492">
      <c r="A492" s="52" t="s">
        <v>33</v>
      </c>
      <c r="B492" s="41">
        <v>314.0</v>
      </c>
      <c r="C492" s="45">
        <v>390.0</v>
      </c>
      <c r="D492" s="41">
        <v>701.0</v>
      </c>
      <c r="E492" s="41">
        <v>964.0</v>
      </c>
      <c r="F492" s="41">
        <v>605.0</v>
      </c>
      <c r="G492" s="41">
        <v>70.0</v>
      </c>
      <c r="H492" s="41">
        <v>110.0</v>
      </c>
      <c r="I492" s="43">
        <f t="shared" si="131"/>
        <v>3154</v>
      </c>
      <c r="J492" s="44">
        <f t="shared" ref="J492:J493" si="135">I492*0.1</f>
        <v>315.4</v>
      </c>
      <c r="K492" s="51">
        <v>6.027506146767E12</v>
      </c>
      <c r="L492" s="38"/>
      <c r="M492" s="38"/>
      <c r="N492" s="38"/>
    </row>
    <row r="493">
      <c r="A493" s="73" t="s">
        <v>34</v>
      </c>
      <c r="B493" s="41">
        <v>0.0</v>
      </c>
      <c r="C493" s="45">
        <v>0.0</v>
      </c>
      <c r="D493" s="41">
        <v>0.0</v>
      </c>
      <c r="E493" s="41">
        <v>0.0</v>
      </c>
      <c r="F493" s="41">
        <v>0.0</v>
      </c>
      <c r="G493" s="41">
        <v>0.0</v>
      </c>
      <c r="H493" s="41">
        <v>0.0</v>
      </c>
      <c r="I493" s="43">
        <f t="shared" si="131"/>
        <v>0</v>
      </c>
      <c r="J493" s="50">
        <f t="shared" si="135"/>
        <v>0</v>
      </c>
      <c r="K493" s="55"/>
      <c r="L493" s="38"/>
      <c r="M493" s="38"/>
      <c r="N493" s="38"/>
    </row>
    <row r="494">
      <c r="A494" s="40" t="s">
        <v>35</v>
      </c>
      <c r="B494" s="41">
        <v>420.0</v>
      </c>
      <c r="C494" s="42">
        <v>649.0</v>
      </c>
      <c r="D494" s="41">
        <v>0.0</v>
      </c>
      <c r="E494" s="41">
        <v>655.0</v>
      </c>
      <c r="F494" s="41">
        <v>1062.0</v>
      </c>
      <c r="G494" s="41">
        <v>0.0</v>
      </c>
      <c r="H494" s="41">
        <v>0.0</v>
      </c>
      <c r="I494" s="43">
        <f t="shared" si="131"/>
        <v>2786</v>
      </c>
      <c r="J494" s="44">
        <f>I494*0.11</f>
        <v>306.46</v>
      </c>
      <c r="K494" s="51">
        <v>4.027534754694E12</v>
      </c>
      <c r="L494" s="38"/>
      <c r="M494" s="38"/>
      <c r="N494" s="38"/>
    </row>
    <row r="495">
      <c r="A495" s="53" t="s">
        <v>36</v>
      </c>
      <c r="B495" s="41">
        <v>690.0</v>
      </c>
      <c r="C495" s="42">
        <v>844.0</v>
      </c>
      <c r="D495" s="41">
        <v>322.0</v>
      </c>
      <c r="E495" s="41">
        <v>457.0</v>
      </c>
      <c r="F495" s="41">
        <v>0.0</v>
      </c>
      <c r="G495" s="41">
        <v>845.0</v>
      </c>
      <c r="H495" s="41">
        <v>0.0</v>
      </c>
      <c r="I495" s="43">
        <f t="shared" si="131"/>
        <v>3158</v>
      </c>
      <c r="J495" s="44">
        <f>I495*0.08</f>
        <v>252.64</v>
      </c>
      <c r="K495" s="51">
        <v>9.027478685464E12</v>
      </c>
      <c r="L495" s="38"/>
      <c r="M495" s="38"/>
      <c r="N495" s="38"/>
    </row>
    <row r="496">
      <c r="A496" s="40" t="s">
        <v>37</v>
      </c>
      <c r="B496" s="41">
        <v>1023.0</v>
      </c>
      <c r="C496" s="42">
        <v>715.0</v>
      </c>
      <c r="D496" s="41">
        <v>1128.0</v>
      </c>
      <c r="E496" s="41">
        <v>1013.0</v>
      </c>
      <c r="F496" s="41">
        <v>1008.0</v>
      </c>
      <c r="G496" s="41">
        <v>913.0</v>
      </c>
      <c r="H496" s="41">
        <v>1158.0</v>
      </c>
      <c r="I496" s="43">
        <f t="shared" si="131"/>
        <v>6958</v>
      </c>
      <c r="J496" s="44">
        <f>I496*0.09</f>
        <v>626.22</v>
      </c>
      <c r="K496" s="51">
        <v>1.027479325542E12</v>
      </c>
      <c r="L496" s="38"/>
      <c r="M496" s="38"/>
      <c r="N496" s="38"/>
    </row>
    <row r="497">
      <c r="A497" s="40" t="s">
        <v>38</v>
      </c>
      <c r="B497" s="41">
        <v>0.0</v>
      </c>
      <c r="C497" s="45">
        <v>0.0</v>
      </c>
      <c r="D497" s="41">
        <v>0.0</v>
      </c>
      <c r="E497" s="41">
        <v>0.0</v>
      </c>
      <c r="F497" s="41">
        <v>0.0</v>
      </c>
      <c r="G497" s="41">
        <v>0.0</v>
      </c>
      <c r="H497" s="41">
        <v>0.0</v>
      </c>
      <c r="I497" s="43">
        <f t="shared" si="131"/>
        <v>0</v>
      </c>
      <c r="J497" s="50">
        <f>I497*0.11</f>
        <v>0</v>
      </c>
      <c r="K497" s="55"/>
      <c r="L497" s="38"/>
      <c r="M497" s="38"/>
      <c r="N497" s="38"/>
    </row>
    <row r="498">
      <c r="A498" s="49" t="s">
        <v>39</v>
      </c>
      <c r="B498" s="41">
        <v>1590.0</v>
      </c>
      <c r="C498" s="42">
        <v>1035.0</v>
      </c>
      <c r="D498" s="41">
        <v>1625.0</v>
      </c>
      <c r="E498" s="41">
        <v>1080.0</v>
      </c>
      <c r="F498" s="41">
        <v>1133.0</v>
      </c>
      <c r="G498" s="41">
        <v>746.0</v>
      </c>
      <c r="H498" s="41">
        <v>2082.0</v>
      </c>
      <c r="I498" s="43">
        <f t="shared" si="131"/>
        <v>9291</v>
      </c>
      <c r="J498" s="44">
        <f>I498*0.08</f>
        <v>743.28</v>
      </c>
      <c r="K498" s="51">
        <v>1.027525047147E12</v>
      </c>
      <c r="L498" s="38"/>
      <c r="M498" s="38"/>
      <c r="N498" s="38"/>
    </row>
    <row r="499">
      <c r="A499" s="40" t="s">
        <v>63</v>
      </c>
      <c r="B499" s="41">
        <v>543.0</v>
      </c>
      <c r="C499" s="42">
        <v>779.0</v>
      </c>
      <c r="D499" s="41">
        <v>947.0</v>
      </c>
      <c r="E499" s="41">
        <v>270.0</v>
      </c>
      <c r="F499" s="41">
        <v>801.0</v>
      </c>
      <c r="G499" s="41">
        <v>630.0</v>
      </c>
      <c r="H499" s="41">
        <v>90.0</v>
      </c>
      <c r="I499" s="43">
        <f t="shared" si="131"/>
        <v>4060</v>
      </c>
      <c r="J499" s="44">
        <f t="shared" ref="J499:J502" si="136">I499*0.1</f>
        <v>406</v>
      </c>
      <c r="K499" s="51">
        <v>5.027578880152E12</v>
      </c>
      <c r="L499" s="38"/>
      <c r="M499" s="38"/>
      <c r="N499" s="38"/>
    </row>
    <row r="500">
      <c r="A500" s="40" t="s">
        <v>40</v>
      </c>
      <c r="B500" s="41">
        <v>0.0</v>
      </c>
      <c r="C500" s="45">
        <v>0.0</v>
      </c>
      <c r="D500" s="41">
        <v>0.0</v>
      </c>
      <c r="E500" s="41">
        <v>0.0</v>
      </c>
      <c r="F500" s="41">
        <v>0.0</v>
      </c>
      <c r="G500" s="41">
        <v>0.0</v>
      </c>
      <c r="H500" s="41">
        <v>0.0</v>
      </c>
      <c r="I500" s="43">
        <f t="shared" si="131"/>
        <v>0</v>
      </c>
      <c r="J500" s="50">
        <f t="shared" si="136"/>
        <v>0</v>
      </c>
      <c r="K500" s="55"/>
      <c r="L500" s="38"/>
      <c r="M500" s="37"/>
      <c r="N500" s="38"/>
    </row>
    <row r="501">
      <c r="A501" s="40" t="s">
        <v>41</v>
      </c>
      <c r="B501" s="41">
        <v>510.0</v>
      </c>
      <c r="C501" s="45">
        <v>0.0</v>
      </c>
      <c r="D501" s="41">
        <v>130.0</v>
      </c>
      <c r="E501" s="41">
        <v>600.0</v>
      </c>
      <c r="F501" s="41">
        <v>855.0</v>
      </c>
      <c r="G501" s="41">
        <v>600.0</v>
      </c>
      <c r="H501" s="41">
        <v>1455.0</v>
      </c>
      <c r="I501" s="43">
        <f t="shared" si="131"/>
        <v>4150</v>
      </c>
      <c r="J501" s="57">
        <f t="shared" si="136"/>
        <v>415</v>
      </c>
      <c r="K501" s="47">
        <v>3.027688098752E12</v>
      </c>
      <c r="L501" s="48">
        <v>423.3</v>
      </c>
      <c r="M501" s="38"/>
      <c r="N501" s="48"/>
    </row>
    <row r="502">
      <c r="A502" s="40" t="s">
        <v>42</v>
      </c>
      <c r="B502" s="41">
        <v>0.0</v>
      </c>
      <c r="C502" s="45" t="s">
        <v>59</v>
      </c>
      <c r="D502" s="41">
        <v>0.0</v>
      </c>
      <c r="E502" s="41">
        <v>0.0</v>
      </c>
      <c r="F502" s="41">
        <v>0.0</v>
      </c>
      <c r="G502" s="41">
        <v>0.0</v>
      </c>
      <c r="H502" s="41">
        <v>0.0</v>
      </c>
      <c r="I502" s="43">
        <f t="shared" si="131"/>
        <v>0</v>
      </c>
      <c r="J502" s="50">
        <f t="shared" si="136"/>
        <v>0</v>
      </c>
      <c r="K502" s="58" t="s">
        <v>73</v>
      </c>
      <c r="L502" s="38"/>
      <c r="M502" s="38"/>
      <c r="N502" s="38"/>
    </row>
    <row r="503">
      <c r="A503" s="73" t="s">
        <v>44</v>
      </c>
      <c r="B503" s="41">
        <v>505.0</v>
      </c>
      <c r="C503" s="45">
        <v>0.0</v>
      </c>
      <c r="D503" s="41">
        <v>0.0</v>
      </c>
      <c r="E503" s="41">
        <v>0.0</v>
      </c>
      <c r="F503" s="41">
        <v>0.0</v>
      </c>
      <c r="G503" s="41">
        <v>680.0</v>
      </c>
      <c r="H503" s="41">
        <v>0.0</v>
      </c>
      <c r="I503" s="43">
        <f t="shared" si="131"/>
        <v>1185</v>
      </c>
      <c r="J503" s="44">
        <f t="shared" ref="J503:J504" si="137">I503*0.11</f>
        <v>130.35</v>
      </c>
      <c r="K503" s="51">
        <v>9.0275818563E12</v>
      </c>
      <c r="L503" s="48">
        <v>133.0</v>
      </c>
      <c r="M503" s="48"/>
      <c r="N503" s="68" t="s">
        <v>81</v>
      </c>
    </row>
    <row r="504">
      <c r="A504" s="73" t="s">
        <v>45</v>
      </c>
      <c r="B504" s="41">
        <v>0.0</v>
      </c>
      <c r="C504" s="45">
        <v>0.0</v>
      </c>
      <c r="D504" s="41">
        <v>453.0</v>
      </c>
      <c r="E504" s="41">
        <v>325.0</v>
      </c>
      <c r="F504" s="41">
        <v>600.0</v>
      </c>
      <c r="G504" s="41">
        <v>800.0</v>
      </c>
      <c r="H504" s="41">
        <v>100.0</v>
      </c>
      <c r="I504" s="43">
        <f t="shared" si="131"/>
        <v>2278</v>
      </c>
      <c r="J504" s="46">
        <f t="shared" si="137"/>
        <v>250.58</v>
      </c>
      <c r="K504" s="47">
        <v>5.027767321531E12</v>
      </c>
      <c r="L504" s="38"/>
      <c r="M504" s="48">
        <v>261.0</v>
      </c>
      <c r="N504" s="38"/>
    </row>
    <row r="505">
      <c r="A505" s="75" t="s">
        <v>82</v>
      </c>
      <c r="B505" s="41">
        <v>0.0</v>
      </c>
      <c r="C505" s="45">
        <v>0.0</v>
      </c>
      <c r="D505" s="41">
        <v>0.0</v>
      </c>
      <c r="E505" s="41">
        <v>606.0</v>
      </c>
      <c r="F505" s="41">
        <v>993.0</v>
      </c>
      <c r="G505" s="41">
        <v>1150.0</v>
      </c>
      <c r="H505" s="41">
        <v>595.0</v>
      </c>
      <c r="I505" s="43">
        <f t="shared" si="131"/>
        <v>3344</v>
      </c>
      <c r="J505" s="44">
        <f>I505*0.1</f>
        <v>334.4</v>
      </c>
      <c r="K505" s="51">
        <v>6.027486065825E12</v>
      </c>
      <c r="L505" s="38"/>
      <c r="M505" s="38"/>
      <c r="N505" s="38"/>
    </row>
    <row r="506">
      <c r="A506" s="53" t="s">
        <v>47</v>
      </c>
      <c r="B506" s="41">
        <v>325.0</v>
      </c>
      <c r="C506" s="45">
        <v>0.0</v>
      </c>
      <c r="D506" s="41">
        <v>0.0</v>
      </c>
      <c r="E506" s="41">
        <v>0.0</v>
      </c>
      <c r="F506" s="41">
        <v>335.0</v>
      </c>
      <c r="G506" s="41">
        <v>0.0</v>
      </c>
      <c r="H506" s="41">
        <v>360.0</v>
      </c>
      <c r="I506" s="43">
        <f t="shared" si="131"/>
        <v>1020</v>
      </c>
      <c r="J506" s="44">
        <f>I506*0.11</f>
        <v>112.2</v>
      </c>
      <c r="K506" s="51">
        <v>7.02577633719E11</v>
      </c>
      <c r="L506" s="38"/>
      <c r="M506" s="38"/>
      <c r="N506" s="38"/>
    </row>
    <row r="507">
      <c r="A507" s="53" t="s">
        <v>48</v>
      </c>
      <c r="B507" s="41">
        <v>1223.0</v>
      </c>
      <c r="C507" s="45">
        <v>1225.0</v>
      </c>
      <c r="D507" s="41">
        <v>0.0</v>
      </c>
      <c r="E507" s="41">
        <v>270.0</v>
      </c>
      <c r="F507" s="41">
        <v>1103.0</v>
      </c>
      <c r="G507" s="41">
        <v>1149.0</v>
      </c>
      <c r="H507" s="41">
        <v>0.0</v>
      </c>
      <c r="I507" s="43">
        <f t="shared" si="131"/>
        <v>4970</v>
      </c>
      <c r="J507" s="44">
        <f>I507*0.1</f>
        <v>497</v>
      </c>
      <c r="K507" s="51">
        <v>5.02748099712E12</v>
      </c>
      <c r="L507" s="38"/>
      <c r="M507" s="38"/>
      <c r="N507" s="38"/>
    </row>
    <row r="508">
      <c r="A508" s="73" t="s">
        <v>49</v>
      </c>
      <c r="B508" s="41">
        <v>0.0</v>
      </c>
      <c r="C508" s="45">
        <v>0.0</v>
      </c>
      <c r="D508" s="41">
        <v>0.0</v>
      </c>
      <c r="E508" s="41">
        <v>0.0</v>
      </c>
      <c r="F508" s="41">
        <v>0.0</v>
      </c>
      <c r="G508" s="41">
        <v>0.0</v>
      </c>
      <c r="H508" s="41">
        <v>0.0</v>
      </c>
      <c r="I508" s="43">
        <f t="shared" si="131"/>
        <v>0</v>
      </c>
      <c r="J508" s="50">
        <f t="shared" ref="J508:J509" si="138">I508*0.11</f>
        <v>0</v>
      </c>
      <c r="K508" s="55"/>
      <c r="L508" s="38"/>
      <c r="M508" s="38"/>
      <c r="N508" s="38"/>
    </row>
    <row r="509">
      <c r="A509" s="53" t="s">
        <v>50</v>
      </c>
      <c r="B509" s="41">
        <v>0.0</v>
      </c>
      <c r="C509" s="45">
        <v>0.0</v>
      </c>
      <c r="D509" s="41">
        <v>0.0</v>
      </c>
      <c r="E509" s="41">
        <v>0.0</v>
      </c>
      <c r="F509" s="41">
        <v>0.0</v>
      </c>
      <c r="G509" s="41">
        <v>0.0</v>
      </c>
      <c r="H509" s="41">
        <v>825.0</v>
      </c>
      <c r="I509" s="43">
        <f t="shared" si="131"/>
        <v>825</v>
      </c>
      <c r="J509" s="46">
        <f t="shared" si="138"/>
        <v>90.75</v>
      </c>
      <c r="K509" s="47">
        <v>2.027588458321E12</v>
      </c>
      <c r="L509" s="48">
        <v>93.0</v>
      </c>
      <c r="M509" s="38"/>
      <c r="N509" s="38"/>
    </row>
    <row r="510">
      <c r="A510" s="73" t="s">
        <v>51</v>
      </c>
      <c r="B510" s="41">
        <v>0.0</v>
      </c>
      <c r="C510" s="45">
        <v>0.0</v>
      </c>
      <c r="D510" s="41">
        <v>0.0</v>
      </c>
      <c r="E510" s="41">
        <v>0.0</v>
      </c>
      <c r="F510" s="41">
        <v>0.0</v>
      </c>
      <c r="G510" s="41">
        <v>0.0</v>
      </c>
      <c r="H510" s="41">
        <v>0.0</v>
      </c>
      <c r="I510" s="43">
        <f t="shared" si="131"/>
        <v>0</v>
      </c>
      <c r="J510" s="50">
        <f>I510*0.1</f>
        <v>0</v>
      </c>
      <c r="K510" s="55"/>
      <c r="L510" s="38"/>
      <c r="M510" s="38"/>
      <c r="N510" s="38"/>
    </row>
    <row r="511">
      <c r="A511" s="73" t="s">
        <v>52</v>
      </c>
      <c r="B511" s="41">
        <v>0.0</v>
      </c>
      <c r="C511" s="45">
        <v>0.0</v>
      </c>
      <c r="D511" s="41">
        <v>0.0</v>
      </c>
      <c r="E511" s="41">
        <v>0.0</v>
      </c>
      <c r="F511" s="41">
        <v>0.0</v>
      </c>
      <c r="G511" s="41">
        <v>0.0</v>
      </c>
      <c r="H511" s="41">
        <v>0.0</v>
      </c>
      <c r="I511" s="43">
        <f t="shared" si="131"/>
        <v>0</v>
      </c>
      <c r="J511" s="50">
        <f>I511*0.11</f>
        <v>0</v>
      </c>
      <c r="K511" s="55"/>
      <c r="L511" s="38"/>
      <c r="M511" s="38"/>
      <c r="N511" s="38"/>
    </row>
    <row r="512">
      <c r="A512" s="53" t="s">
        <v>53</v>
      </c>
      <c r="B512" s="41">
        <v>830.0</v>
      </c>
      <c r="C512" s="42">
        <v>360.0</v>
      </c>
      <c r="D512" s="41">
        <v>638.0</v>
      </c>
      <c r="E512" s="41">
        <v>0.0</v>
      </c>
      <c r="F512" s="41">
        <v>618.0</v>
      </c>
      <c r="G512" s="41">
        <v>885.0</v>
      </c>
      <c r="H512" s="41">
        <v>978.0</v>
      </c>
      <c r="I512" s="43">
        <f t="shared" si="131"/>
        <v>4309</v>
      </c>
      <c r="J512" s="44">
        <f t="shared" ref="J512:J513" si="139">I512*0.1</f>
        <v>430.9</v>
      </c>
      <c r="K512" s="51">
        <v>6.027510922757E12</v>
      </c>
      <c r="L512" s="38"/>
      <c r="M512" s="38"/>
      <c r="N512" s="38"/>
    </row>
    <row r="513">
      <c r="A513" s="83" t="s">
        <v>77</v>
      </c>
      <c r="B513" s="41">
        <v>0.0</v>
      </c>
      <c r="C513" s="45">
        <v>1144.0</v>
      </c>
      <c r="D513" s="41">
        <v>817.0</v>
      </c>
      <c r="E513" s="41">
        <v>775.0</v>
      </c>
      <c r="F513" s="41">
        <v>784.0</v>
      </c>
      <c r="G513" s="41">
        <v>0.0</v>
      </c>
      <c r="H513" s="41">
        <v>525.0</v>
      </c>
      <c r="I513" s="43">
        <f t="shared" si="131"/>
        <v>4045</v>
      </c>
      <c r="J513" s="44">
        <f t="shared" si="139"/>
        <v>404.5</v>
      </c>
      <c r="K513" s="51">
        <v>5.027479375457E12</v>
      </c>
      <c r="L513" s="38"/>
      <c r="M513" s="38"/>
      <c r="N513" s="38"/>
    </row>
    <row r="514">
      <c r="A514" s="73" t="s">
        <v>55</v>
      </c>
      <c r="B514" s="41">
        <v>0.0</v>
      </c>
      <c r="C514" s="45">
        <v>0.0</v>
      </c>
      <c r="D514" s="41">
        <v>0.0</v>
      </c>
      <c r="E514" s="41">
        <v>0.0</v>
      </c>
      <c r="F514" s="41">
        <v>0.0</v>
      </c>
      <c r="G514" s="41">
        <v>0.0</v>
      </c>
      <c r="H514" s="41">
        <v>0.0</v>
      </c>
      <c r="I514" s="43">
        <f t="shared" si="131"/>
        <v>0</v>
      </c>
      <c r="J514" s="59">
        <f t="shared" ref="J514:J517" si="140">I514*0.11</f>
        <v>0</v>
      </c>
      <c r="K514" s="55"/>
      <c r="L514" s="38"/>
      <c r="M514" s="38"/>
      <c r="N514" s="38"/>
    </row>
    <row r="515">
      <c r="A515" s="83" t="s">
        <v>74</v>
      </c>
      <c r="B515" s="41">
        <v>0.0</v>
      </c>
      <c r="C515" s="45">
        <v>0.0</v>
      </c>
      <c r="D515" s="41">
        <v>610.0</v>
      </c>
      <c r="E515" s="41">
        <v>330.0</v>
      </c>
      <c r="F515" s="41">
        <v>285.0</v>
      </c>
      <c r="G515" s="41">
        <v>290.0</v>
      </c>
      <c r="H515" s="41">
        <v>0.0</v>
      </c>
      <c r="I515" s="43">
        <f t="shared" si="131"/>
        <v>1515</v>
      </c>
      <c r="J515" s="46">
        <f t="shared" si="140"/>
        <v>166.65</v>
      </c>
      <c r="K515" s="47">
        <v>3.027589587411E12</v>
      </c>
      <c r="L515" s="38"/>
      <c r="M515" s="48">
        <v>174.0</v>
      </c>
      <c r="N515" s="99"/>
    </row>
    <row r="516">
      <c r="A516" s="52" t="s">
        <v>57</v>
      </c>
      <c r="B516" s="41">
        <v>0.0</v>
      </c>
      <c r="C516" s="45">
        <v>0.0</v>
      </c>
      <c r="D516" s="41">
        <v>0.0</v>
      </c>
      <c r="E516" s="41">
        <v>0.0</v>
      </c>
      <c r="F516" s="41">
        <v>390.0</v>
      </c>
      <c r="G516" s="41">
        <v>1276.0</v>
      </c>
      <c r="H516" s="41">
        <v>585.0</v>
      </c>
      <c r="I516" s="43">
        <f t="shared" si="131"/>
        <v>2251</v>
      </c>
      <c r="J516" s="44">
        <f t="shared" si="140"/>
        <v>247.61</v>
      </c>
      <c r="K516" s="51">
        <v>7.027497570358E12</v>
      </c>
      <c r="L516" s="38"/>
      <c r="M516" s="38"/>
      <c r="N516" s="99"/>
    </row>
    <row r="517">
      <c r="A517" s="75" t="s">
        <v>75</v>
      </c>
      <c r="B517" s="41">
        <v>0.0</v>
      </c>
      <c r="C517" s="45">
        <v>0.0</v>
      </c>
      <c r="D517" s="41">
        <v>0.0</v>
      </c>
      <c r="E517" s="41">
        <v>0.0</v>
      </c>
      <c r="F517" s="41">
        <v>0.0</v>
      </c>
      <c r="G517" s="41">
        <v>0.0</v>
      </c>
      <c r="H517" s="41">
        <v>0.0</v>
      </c>
      <c r="I517" s="43">
        <f t="shared" si="131"/>
        <v>0</v>
      </c>
      <c r="J517" s="59">
        <f t="shared" si="140"/>
        <v>0</v>
      </c>
      <c r="K517" s="55"/>
      <c r="L517" s="38"/>
      <c r="M517" s="38"/>
      <c r="N517" s="99"/>
    </row>
    <row r="518">
      <c r="A518" s="61" t="s">
        <v>20</v>
      </c>
      <c r="B518" s="59">
        <f t="shared" ref="B518:H518" si="141">SUM(B482:B515)</f>
        <v>12185</v>
      </c>
      <c r="C518" s="59">
        <f t="shared" si="141"/>
        <v>10809</v>
      </c>
      <c r="D518" s="59">
        <f t="shared" si="141"/>
        <v>9756</v>
      </c>
      <c r="E518" s="59">
        <f t="shared" si="141"/>
        <v>10169</v>
      </c>
      <c r="F518" s="59">
        <f t="shared" si="141"/>
        <v>12662</v>
      </c>
      <c r="G518" s="59">
        <f t="shared" si="141"/>
        <v>12188</v>
      </c>
      <c r="H518" s="59">
        <f t="shared" si="141"/>
        <v>11191</v>
      </c>
      <c r="I518" s="59">
        <f t="shared" ref="I518:J518" si="142">SUM(I482:I517)</f>
        <v>81211</v>
      </c>
      <c r="J518" s="59">
        <f t="shared" si="142"/>
        <v>7777.38</v>
      </c>
      <c r="K518" s="38"/>
      <c r="L518" s="62">
        <f>SUM(L483:L517)</f>
        <v>691.3</v>
      </c>
      <c r="M518" s="38"/>
      <c r="N518" s="99"/>
    </row>
    <row r="519">
      <c r="A519" s="63"/>
      <c r="B519" s="64"/>
      <c r="C519" s="64"/>
      <c r="D519" s="64"/>
      <c r="E519" s="64"/>
      <c r="F519" s="64"/>
      <c r="G519" s="64"/>
      <c r="H519" s="64"/>
      <c r="I519" s="64"/>
      <c r="J519" s="64"/>
      <c r="K519" s="29"/>
      <c r="L519" s="16"/>
      <c r="M519" s="29"/>
    </row>
    <row r="520">
      <c r="A520" s="30" t="s">
        <v>19</v>
      </c>
      <c r="B520" s="31">
        <v>45752.0</v>
      </c>
      <c r="C520" s="31">
        <v>45753.0</v>
      </c>
      <c r="D520" s="31">
        <v>45754.0</v>
      </c>
      <c r="E520" s="31">
        <v>45755.0</v>
      </c>
      <c r="F520" s="31">
        <v>45756.0</v>
      </c>
      <c r="G520" s="31">
        <v>45757.0</v>
      </c>
      <c r="H520" s="31">
        <v>45758.0</v>
      </c>
      <c r="I520" s="32" t="s">
        <v>20</v>
      </c>
      <c r="J520" s="33" t="s">
        <v>21</v>
      </c>
      <c r="K520" s="33" t="s">
        <v>61</v>
      </c>
      <c r="L520" s="34">
        <v>0.02</v>
      </c>
      <c r="M520" s="98">
        <v>0.04</v>
      </c>
      <c r="N520" s="30" t="s">
        <v>22</v>
      </c>
    </row>
    <row r="521">
      <c r="A521" s="35"/>
      <c r="B521" s="36"/>
      <c r="C521" s="36"/>
      <c r="D521" s="36"/>
      <c r="E521" s="36"/>
      <c r="F521" s="36"/>
      <c r="G521" s="36"/>
      <c r="H521" s="37"/>
      <c r="I521" s="37"/>
      <c r="J521" s="37"/>
      <c r="K521" s="38"/>
      <c r="L521" s="38"/>
      <c r="M521" s="38"/>
      <c r="N521" s="38"/>
    </row>
    <row r="522">
      <c r="A522" s="40" t="s">
        <v>23</v>
      </c>
      <c r="B522" s="41">
        <v>0.0</v>
      </c>
      <c r="C522" s="42">
        <v>630.0</v>
      </c>
      <c r="D522" s="41">
        <v>829.0</v>
      </c>
      <c r="E522" s="41">
        <v>0.0</v>
      </c>
      <c r="F522" s="41">
        <v>365.0</v>
      </c>
      <c r="G522" s="41">
        <v>845.0</v>
      </c>
      <c r="H522" s="41">
        <v>765.0</v>
      </c>
      <c r="I522" s="43">
        <f t="shared" ref="I522:I553" si="143">SUM(B522:H522)</f>
        <v>3434</v>
      </c>
      <c r="J522" s="44">
        <f>I522*0.1</f>
        <v>343.4</v>
      </c>
      <c r="K522" s="51">
        <v>4.027802622543E12</v>
      </c>
      <c r="L522" s="38"/>
      <c r="M522" s="37"/>
      <c r="N522" s="38"/>
    </row>
    <row r="523">
      <c r="A523" s="40" t="s">
        <v>27</v>
      </c>
      <c r="B523" s="41">
        <v>305.0</v>
      </c>
      <c r="C523" s="45">
        <v>510.0</v>
      </c>
      <c r="D523" s="41">
        <v>710.0</v>
      </c>
      <c r="E523" s="41">
        <v>435.0</v>
      </c>
      <c r="F523" s="41">
        <v>0.0</v>
      </c>
      <c r="G523" s="41">
        <v>330.0</v>
      </c>
      <c r="H523" s="41">
        <v>153.0</v>
      </c>
      <c r="I523" s="43">
        <f t="shared" si="143"/>
        <v>2443</v>
      </c>
      <c r="J523" s="44">
        <f>I523*0.11</f>
        <v>268.73</v>
      </c>
      <c r="K523" s="51">
        <v>7.027760203374E12</v>
      </c>
      <c r="L523" s="38"/>
      <c r="M523" s="38"/>
      <c r="N523" s="38"/>
    </row>
    <row r="524">
      <c r="A524" s="52" t="s">
        <v>28</v>
      </c>
      <c r="B524" s="41">
        <v>790.0</v>
      </c>
      <c r="C524" s="45">
        <v>264.0</v>
      </c>
      <c r="D524" s="41">
        <v>0.0</v>
      </c>
      <c r="E524" s="41">
        <v>1632.0</v>
      </c>
      <c r="F524" s="41">
        <v>350.0</v>
      </c>
      <c r="G524" s="41">
        <v>788.0</v>
      </c>
      <c r="H524" s="41">
        <v>0.0</v>
      </c>
      <c r="I524" s="43">
        <f t="shared" si="143"/>
        <v>3824</v>
      </c>
      <c r="J524" s="44">
        <f>I524*0.1</f>
        <v>382.4</v>
      </c>
      <c r="K524" s="51">
        <v>7.027810714312E12</v>
      </c>
      <c r="L524" s="38"/>
      <c r="M524" s="38"/>
      <c r="N524" s="38"/>
    </row>
    <row r="525">
      <c r="A525" s="53" t="s">
        <v>29</v>
      </c>
      <c r="B525" s="54">
        <v>490.0</v>
      </c>
      <c r="C525" s="45">
        <v>0.0</v>
      </c>
      <c r="D525" s="54">
        <v>0.0</v>
      </c>
      <c r="E525" s="54">
        <v>456.0</v>
      </c>
      <c r="F525" s="41">
        <v>630.0</v>
      </c>
      <c r="G525" s="41">
        <v>0.0</v>
      </c>
      <c r="H525" s="54">
        <v>450.0</v>
      </c>
      <c r="I525" s="43">
        <f t="shared" si="143"/>
        <v>2026</v>
      </c>
      <c r="J525" s="44">
        <f>I525*0.11</f>
        <v>222.86</v>
      </c>
      <c r="K525" s="51">
        <v>9.027728391261E12</v>
      </c>
      <c r="L525" s="38"/>
      <c r="M525" s="38"/>
      <c r="N525" s="38"/>
    </row>
    <row r="526">
      <c r="A526" s="40" t="s">
        <v>31</v>
      </c>
      <c r="B526" s="41">
        <v>1907.0</v>
      </c>
      <c r="C526" s="45">
        <v>825.0</v>
      </c>
      <c r="D526" s="41">
        <v>1478.0</v>
      </c>
      <c r="E526" s="41">
        <v>1767.0</v>
      </c>
      <c r="F526" s="41">
        <v>1888.0</v>
      </c>
      <c r="G526" s="41">
        <v>1835.0</v>
      </c>
      <c r="H526" s="41">
        <v>2155.0</v>
      </c>
      <c r="I526" s="43">
        <f t="shared" si="143"/>
        <v>11855</v>
      </c>
      <c r="J526" s="44">
        <f>I526*0.08</f>
        <v>948.4</v>
      </c>
      <c r="K526" s="51">
        <v>3.027709694144E12</v>
      </c>
      <c r="L526" s="38"/>
      <c r="M526" s="37"/>
      <c r="N526" s="38"/>
    </row>
    <row r="527">
      <c r="A527" s="52" t="s">
        <v>33</v>
      </c>
      <c r="B527" s="41">
        <v>407.0</v>
      </c>
      <c r="C527" s="45">
        <v>962.0</v>
      </c>
      <c r="D527" s="41">
        <v>669.0</v>
      </c>
      <c r="E527" s="41">
        <v>607.0</v>
      </c>
      <c r="F527" s="41">
        <v>100.0</v>
      </c>
      <c r="G527" s="41">
        <v>350.0</v>
      </c>
      <c r="H527" s="41">
        <v>486.0</v>
      </c>
      <c r="I527" s="43">
        <f t="shared" si="143"/>
        <v>3581</v>
      </c>
      <c r="J527" s="44">
        <f t="shared" ref="J527:J528" si="144">I527*0.1</f>
        <v>358.1</v>
      </c>
      <c r="K527" s="51">
        <v>4.027765898154E12</v>
      </c>
      <c r="L527" s="38"/>
      <c r="M527" s="38"/>
      <c r="N527" s="38"/>
    </row>
    <row r="528">
      <c r="A528" s="40" t="s">
        <v>35</v>
      </c>
      <c r="B528" s="41">
        <v>1265.0</v>
      </c>
      <c r="C528" s="42">
        <v>790.0</v>
      </c>
      <c r="D528" s="41">
        <v>1085.0</v>
      </c>
      <c r="E528" s="41">
        <v>0.0</v>
      </c>
      <c r="F528" s="41">
        <v>615.0</v>
      </c>
      <c r="G528" s="41">
        <v>0.0</v>
      </c>
      <c r="H528" s="41">
        <v>965.0</v>
      </c>
      <c r="I528" s="43">
        <f t="shared" si="143"/>
        <v>4720</v>
      </c>
      <c r="J528" s="44">
        <f t="shared" si="144"/>
        <v>472</v>
      </c>
      <c r="K528" s="51">
        <v>4.027765898154E12</v>
      </c>
      <c r="L528" s="38"/>
      <c r="M528" s="38"/>
      <c r="N528" s="38"/>
    </row>
    <row r="529">
      <c r="A529" s="53" t="s">
        <v>36</v>
      </c>
      <c r="B529" s="41">
        <v>1000.0</v>
      </c>
      <c r="C529" s="42">
        <v>650.0</v>
      </c>
      <c r="D529" s="41">
        <v>0.0</v>
      </c>
      <c r="E529" s="41">
        <v>1363.0</v>
      </c>
      <c r="F529" s="41">
        <v>851.0</v>
      </c>
      <c r="G529" s="41">
        <v>1400.0</v>
      </c>
      <c r="H529" s="41">
        <v>965.0</v>
      </c>
      <c r="I529" s="43">
        <f t="shared" si="143"/>
        <v>6229</v>
      </c>
      <c r="J529" s="44">
        <f>I529*0.08</f>
        <v>498.32</v>
      </c>
      <c r="K529" s="51">
        <v>9.027705205778E12</v>
      </c>
      <c r="L529" s="38"/>
      <c r="M529" s="38"/>
      <c r="N529" s="38"/>
    </row>
    <row r="530">
      <c r="A530" s="40" t="s">
        <v>37</v>
      </c>
      <c r="B530" s="41">
        <v>993.0</v>
      </c>
      <c r="C530" s="42">
        <v>1218.0</v>
      </c>
      <c r="D530" s="41">
        <v>933.0</v>
      </c>
      <c r="E530" s="41">
        <v>1091.0</v>
      </c>
      <c r="F530" s="41">
        <v>1088.0</v>
      </c>
      <c r="G530" s="41">
        <v>1073.0</v>
      </c>
      <c r="H530" s="41">
        <v>1378.0</v>
      </c>
      <c r="I530" s="43">
        <f t="shared" si="143"/>
        <v>7774</v>
      </c>
      <c r="J530" s="44">
        <f>I530*0.09</f>
        <v>699.66</v>
      </c>
      <c r="K530" s="51">
        <v>1.027784934945E12</v>
      </c>
      <c r="L530" s="38"/>
      <c r="M530" s="38"/>
      <c r="N530" s="38"/>
    </row>
    <row r="531">
      <c r="A531" s="40" t="s">
        <v>38</v>
      </c>
      <c r="B531" s="41">
        <v>0.0</v>
      </c>
      <c r="C531" s="45">
        <v>0.0</v>
      </c>
      <c r="D531" s="41">
        <v>0.0</v>
      </c>
      <c r="E531" s="41">
        <v>0.0</v>
      </c>
      <c r="F531" s="41">
        <v>0.0</v>
      </c>
      <c r="G531" s="41">
        <v>0.0</v>
      </c>
      <c r="H531" s="41">
        <v>0.0</v>
      </c>
      <c r="I531" s="43">
        <f t="shared" si="143"/>
        <v>0</v>
      </c>
      <c r="J531" s="50">
        <f>I531*0.11</f>
        <v>0</v>
      </c>
      <c r="K531" s="55"/>
      <c r="L531" s="38"/>
      <c r="M531" s="38"/>
      <c r="N531" s="38"/>
    </row>
    <row r="532">
      <c r="A532" s="49" t="s">
        <v>39</v>
      </c>
      <c r="B532" s="41">
        <v>1190.0</v>
      </c>
      <c r="C532" s="42">
        <v>1235.0</v>
      </c>
      <c r="D532" s="41">
        <v>915.0</v>
      </c>
      <c r="E532" s="41">
        <v>1315.0</v>
      </c>
      <c r="F532" s="41">
        <v>1305.0</v>
      </c>
      <c r="G532" s="41">
        <v>1240.0</v>
      </c>
      <c r="H532" s="41">
        <v>2944.0</v>
      </c>
      <c r="I532" s="43">
        <f t="shared" si="143"/>
        <v>10144</v>
      </c>
      <c r="J532" s="44">
        <f>I532*0.08</f>
        <v>811.52</v>
      </c>
      <c r="K532" s="51">
        <v>1.02772269066E12</v>
      </c>
      <c r="L532" s="38"/>
      <c r="M532" s="38"/>
      <c r="N532" s="38"/>
    </row>
    <row r="533">
      <c r="A533" s="40" t="s">
        <v>63</v>
      </c>
      <c r="B533" s="41">
        <v>720.0</v>
      </c>
      <c r="C533" s="42">
        <v>843.0</v>
      </c>
      <c r="D533" s="41">
        <v>722.0</v>
      </c>
      <c r="E533" s="41">
        <v>705.0</v>
      </c>
      <c r="F533" s="41">
        <v>1320.0</v>
      </c>
      <c r="G533" s="41">
        <v>699.0</v>
      </c>
      <c r="H533" s="41">
        <v>474.0</v>
      </c>
      <c r="I533" s="43">
        <f t="shared" si="143"/>
        <v>5483</v>
      </c>
      <c r="J533" s="44">
        <f t="shared" ref="J533:J536" si="145">I533*0.1</f>
        <v>548.3</v>
      </c>
      <c r="K533" s="51">
        <v>5.027812490019E12</v>
      </c>
      <c r="L533" s="38"/>
      <c r="M533" s="100"/>
      <c r="N533" s="101" t="s">
        <v>83</v>
      </c>
    </row>
    <row r="534">
      <c r="A534" s="40" t="s">
        <v>40</v>
      </c>
      <c r="B534" s="41">
        <v>0.0</v>
      </c>
      <c r="C534" s="45">
        <v>0.0</v>
      </c>
      <c r="D534" s="41">
        <v>0.0</v>
      </c>
      <c r="E534" s="41">
        <v>0.0</v>
      </c>
      <c r="F534" s="41">
        <v>0.0</v>
      </c>
      <c r="G534" s="41">
        <v>0.0</v>
      </c>
      <c r="H534" s="41">
        <v>0.0</v>
      </c>
      <c r="I534" s="43">
        <f t="shared" si="143"/>
        <v>0</v>
      </c>
      <c r="J534" s="50">
        <f t="shared" si="145"/>
        <v>0</v>
      </c>
      <c r="K534" s="55"/>
      <c r="L534" s="38"/>
      <c r="M534" s="38"/>
      <c r="N534" s="38"/>
    </row>
    <row r="535">
      <c r="A535" s="40" t="s">
        <v>41</v>
      </c>
      <c r="B535" s="41">
        <v>1255.0</v>
      </c>
      <c r="C535" s="45">
        <v>380.0</v>
      </c>
      <c r="D535" s="41">
        <v>0.0</v>
      </c>
      <c r="E535" s="41">
        <v>645.0</v>
      </c>
      <c r="F535" s="41">
        <v>1090.0</v>
      </c>
      <c r="G535" s="41">
        <v>0.0</v>
      </c>
      <c r="H535" s="41">
        <v>798.0</v>
      </c>
      <c r="I535" s="43">
        <f t="shared" si="143"/>
        <v>4168</v>
      </c>
      <c r="J535" s="44">
        <f t="shared" si="145"/>
        <v>416.8</v>
      </c>
      <c r="K535" s="51">
        <v>3.027803614333E12</v>
      </c>
      <c r="L535" s="38"/>
      <c r="M535" s="38"/>
      <c r="N535" s="38"/>
    </row>
    <row r="536">
      <c r="A536" s="40" t="s">
        <v>42</v>
      </c>
      <c r="B536" s="41">
        <v>0.0</v>
      </c>
      <c r="C536" s="45">
        <v>0.0</v>
      </c>
      <c r="D536" s="41">
        <v>0.0</v>
      </c>
      <c r="E536" s="41">
        <v>0.0</v>
      </c>
      <c r="F536" s="41">
        <v>0.0</v>
      </c>
      <c r="G536" s="41">
        <v>0.0</v>
      </c>
      <c r="H536" s="41">
        <v>0.0</v>
      </c>
      <c r="I536" s="43">
        <f t="shared" si="143"/>
        <v>0</v>
      </c>
      <c r="J536" s="50">
        <f t="shared" si="145"/>
        <v>0</v>
      </c>
      <c r="K536" s="55"/>
      <c r="L536" s="38"/>
      <c r="M536" s="38"/>
      <c r="N536" s="38"/>
    </row>
    <row r="537">
      <c r="A537" s="53" t="s">
        <v>47</v>
      </c>
      <c r="B537" s="41">
        <v>335.0</v>
      </c>
      <c r="C537" s="45">
        <v>0.0</v>
      </c>
      <c r="D537" s="41">
        <v>0.0</v>
      </c>
      <c r="E537" s="41">
        <v>0.0</v>
      </c>
      <c r="F537" s="41">
        <v>220.0</v>
      </c>
      <c r="G537" s="41">
        <v>410.0</v>
      </c>
      <c r="H537" s="41">
        <v>576.0</v>
      </c>
      <c r="I537" s="43">
        <f t="shared" si="143"/>
        <v>1541</v>
      </c>
      <c r="J537" s="44">
        <f>I537*0.11</f>
        <v>169.51</v>
      </c>
      <c r="K537" s="51">
        <v>7.027797961205E12</v>
      </c>
      <c r="L537" s="38"/>
      <c r="M537" s="38"/>
      <c r="N537" s="38"/>
    </row>
    <row r="538">
      <c r="A538" s="53" t="s">
        <v>48</v>
      </c>
      <c r="B538" s="41">
        <v>1176.0</v>
      </c>
      <c r="C538" s="45">
        <v>815.0</v>
      </c>
      <c r="D538" s="41">
        <v>0.0</v>
      </c>
      <c r="E538" s="41">
        <v>420.0</v>
      </c>
      <c r="F538" s="41">
        <v>0.0</v>
      </c>
      <c r="G538" s="41">
        <v>874.0</v>
      </c>
      <c r="H538" s="41">
        <v>955.0</v>
      </c>
      <c r="I538" s="43">
        <f t="shared" si="143"/>
        <v>4240</v>
      </c>
      <c r="J538" s="44">
        <f>I538*0.1</f>
        <v>424</v>
      </c>
      <c r="K538" s="51">
        <v>5.027702854053E12</v>
      </c>
      <c r="L538" s="38"/>
      <c r="M538" s="38"/>
      <c r="N538" s="38"/>
    </row>
    <row r="539">
      <c r="A539" s="53" t="s">
        <v>50</v>
      </c>
      <c r="B539" s="41">
        <v>0.0</v>
      </c>
      <c r="C539" s="45">
        <v>0.0</v>
      </c>
      <c r="D539" s="41">
        <v>525.0</v>
      </c>
      <c r="E539" s="41">
        <v>0.0</v>
      </c>
      <c r="F539" s="41">
        <v>1384.0</v>
      </c>
      <c r="G539" s="41">
        <v>0.0</v>
      </c>
      <c r="H539" s="41">
        <v>100.0</v>
      </c>
      <c r="I539" s="43">
        <f t="shared" si="143"/>
        <v>2009</v>
      </c>
      <c r="J539" s="46">
        <f t="shared" ref="J539:J540" si="146">I539*0.11</f>
        <v>220.99</v>
      </c>
      <c r="K539" s="47">
        <v>2.027913236908E12</v>
      </c>
      <c r="L539" s="48">
        <v>225.42</v>
      </c>
      <c r="M539" s="38"/>
      <c r="N539" s="38"/>
    </row>
    <row r="540">
      <c r="A540" s="53" t="s">
        <v>53</v>
      </c>
      <c r="B540" s="41">
        <v>0.0</v>
      </c>
      <c r="C540" s="42">
        <v>140.0</v>
      </c>
      <c r="D540" s="41">
        <v>0.0</v>
      </c>
      <c r="E540" s="41">
        <v>0.0</v>
      </c>
      <c r="F540" s="41">
        <v>0.0</v>
      </c>
      <c r="G540" s="41">
        <v>0.0</v>
      </c>
      <c r="H540" s="41">
        <v>0.0</v>
      </c>
      <c r="I540" s="43">
        <f t="shared" si="143"/>
        <v>140</v>
      </c>
      <c r="J540" s="44">
        <f t="shared" si="146"/>
        <v>15.4</v>
      </c>
      <c r="K540" s="51">
        <v>6.027724493443E12</v>
      </c>
      <c r="L540" s="38"/>
      <c r="M540" s="37"/>
      <c r="N540" s="38"/>
    </row>
    <row r="541">
      <c r="A541" s="83" t="s">
        <v>77</v>
      </c>
      <c r="B541" s="41">
        <v>771.0</v>
      </c>
      <c r="C541" s="45">
        <v>650.0</v>
      </c>
      <c r="D541" s="41">
        <v>1145.0</v>
      </c>
      <c r="E541" s="41">
        <v>548.0</v>
      </c>
      <c r="F541" s="41">
        <v>0.0</v>
      </c>
      <c r="G541" s="41">
        <v>599.0</v>
      </c>
      <c r="H541" s="41">
        <v>980.0</v>
      </c>
      <c r="I541" s="43">
        <f t="shared" si="143"/>
        <v>4693</v>
      </c>
      <c r="J541" s="44">
        <f>I541*0.1</f>
        <v>469.3</v>
      </c>
      <c r="K541" s="51">
        <v>5.027706013412E12</v>
      </c>
      <c r="L541" s="38"/>
      <c r="M541" s="38"/>
      <c r="N541" s="38"/>
    </row>
    <row r="542">
      <c r="A542" s="83" t="s">
        <v>74</v>
      </c>
      <c r="B542" s="41">
        <v>265.0</v>
      </c>
      <c r="C542" s="45">
        <v>0.0</v>
      </c>
      <c r="D542" s="41">
        <v>0.0</v>
      </c>
      <c r="E542" s="41">
        <v>225.0</v>
      </c>
      <c r="F542" s="41">
        <v>0.0</v>
      </c>
      <c r="G542" s="41">
        <v>405.0</v>
      </c>
      <c r="H542" s="41">
        <v>0.0</v>
      </c>
      <c r="I542" s="43">
        <f t="shared" si="143"/>
        <v>895</v>
      </c>
      <c r="J542" s="46">
        <f t="shared" ref="J542:J543" si="147">I542*0.11</f>
        <v>98.45</v>
      </c>
      <c r="K542" s="47">
        <v>3.02804446629E12</v>
      </c>
      <c r="L542" s="48">
        <v>100.42</v>
      </c>
      <c r="M542" s="38"/>
      <c r="N542" s="38"/>
    </row>
    <row r="543">
      <c r="A543" s="52" t="s">
        <v>57</v>
      </c>
      <c r="B543" s="41">
        <v>935.0</v>
      </c>
      <c r="C543" s="45">
        <v>1130.0</v>
      </c>
      <c r="D543" s="41">
        <v>0.0</v>
      </c>
      <c r="E543" s="41">
        <v>480.0</v>
      </c>
      <c r="F543" s="41">
        <v>0.0</v>
      </c>
      <c r="G543" s="41">
        <v>0.0</v>
      </c>
      <c r="H543" s="41">
        <v>0.0</v>
      </c>
      <c r="I543" s="43">
        <f t="shared" si="143"/>
        <v>2545</v>
      </c>
      <c r="J543" s="46">
        <f t="shared" si="147"/>
        <v>279.95</v>
      </c>
      <c r="K543" s="47">
        <v>7.027947352285E12</v>
      </c>
      <c r="L543" s="48">
        <v>285.6</v>
      </c>
      <c r="M543" s="38"/>
      <c r="N543" s="38"/>
    </row>
    <row r="544">
      <c r="A544" s="49" t="s">
        <v>26</v>
      </c>
      <c r="B544" s="41">
        <v>0.0</v>
      </c>
      <c r="C544" s="45">
        <v>0.0</v>
      </c>
      <c r="D544" s="41">
        <v>0.0</v>
      </c>
      <c r="E544" s="41">
        <v>0.0</v>
      </c>
      <c r="F544" s="41">
        <v>0.0</v>
      </c>
      <c r="G544" s="41">
        <v>495.0</v>
      </c>
      <c r="H544" s="41">
        <v>625.0</v>
      </c>
      <c r="I544" s="43">
        <f t="shared" si="143"/>
        <v>1120</v>
      </c>
      <c r="J544" s="46">
        <f>I544*0.08</f>
        <v>89.6</v>
      </c>
      <c r="K544" s="47">
        <v>2.028466397925E12</v>
      </c>
      <c r="L544" s="48">
        <v>92.0</v>
      </c>
      <c r="M544" s="38"/>
      <c r="N544" s="38"/>
    </row>
    <row r="545">
      <c r="A545" s="102" t="s">
        <v>45</v>
      </c>
      <c r="B545" s="41">
        <v>265.0</v>
      </c>
      <c r="C545" s="45">
        <v>0.0</v>
      </c>
      <c r="D545" s="41">
        <v>345.0</v>
      </c>
      <c r="E545" s="41">
        <v>455.0</v>
      </c>
      <c r="F545" s="41">
        <v>0.0</v>
      </c>
      <c r="G545" s="41">
        <v>0.0</v>
      </c>
      <c r="H545" s="41">
        <v>0.0</v>
      </c>
      <c r="I545" s="43">
        <f t="shared" si="143"/>
        <v>1065</v>
      </c>
      <c r="J545" s="46">
        <f>I545*0.11</f>
        <v>117.15</v>
      </c>
      <c r="K545" s="47">
        <v>5.027941373131E12</v>
      </c>
      <c r="L545" s="48">
        <v>120.0</v>
      </c>
      <c r="M545" s="38"/>
      <c r="N545" s="38"/>
    </row>
    <row r="546">
      <c r="A546" s="75" t="s">
        <v>82</v>
      </c>
      <c r="B546" s="41">
        <v>882.0</v>
      </c>
      <c r="C546" s="45">
        <v>434.0</v>
      </c>
      <c r="D546" s="41">
        <v>0.0</v>
      </c>
      <c r="E546" s="41">
        <v>871.0</v>
      </c>
      <c r="F546" s="41">
        <v>988.0</v>
      </c>
      <c r="G546" s="41">
        <v>485.0</v>
      </c>
      <c r="H546" s="41">
        <v>647.0</v>
      </c>
      <c r="I546" s="43">
        <f t="shared" si="143"/>
        <v>4307</v>
      </c>
      <c r="J546" s="44">
        <f t="shared" ref="J546:J547" si="148">I546*0.1</f>
        <v>430.7</v>
      </c>
      <c r="K546" s="51">
        <v>6.02770278924E12</v>
      </c>
      <c r="L546" s="38"/>
      <c r="M546" s="38"/>
      <c r="N546" s="38"/>
    </row>
    <row r="547">
      <c r="A547" s="102" t="s">
        <v>24</v>
      </c>
      <c r="B547" s="41">
        <v>0.0</v>
      </c>
      <c r="C547" s="45">
        <v>0.0</v>
      </c>
      <c r="D547" s="41">
        <v>0.0</v>
      </c>
      <c r="E547" s="41">
        <v>0.0</v>
      </c>
      <c r="F547" s="41">
        <v>0.0</v>
      </c>
      <c r="G547" s="41">
        <v>0.0</v>
      </c>
      <c r="H547" s="41">
        <v>0.0</v>
      </c>
      <c r="I547" s="43">
        <f t="shared" si="143"/>
        <v>0</v>
      </c>
      <c r="J547" s="50">
        <f t="shared" si="148"/>
        <v>0</v>
      </c>
      <c r="K547" s="38"/>
      <c r="L547" s="38"/>
      <c r="M547" s="38"/>
      <c r="N547" s="38"/>
    </row>
    <row r="548">
      <c r="A548" s="102" t="s">
        <v>25</v>
      </c>
      <c r="B548" s="41">
        <v>0.0</v>
      </c>
      <c r="C548" s="45">
        <v>509.0</v>
      </c>
      <c r="D548" s="41">
        <v>0.0</v>
      </c>
      <c r="E548" s="41">
        <v>0.0</v>
      </c>
      <c r="F548" s="41">
        <v>280.0</v>
      </c>
      <c r="G548" s="41">
        <v>0.0</v>
      </c>
      <c r="H548" s="41">
        <v>0.0</v>
      </c>
      <c r="I548" s="43">
        <f t="shared" si="143"/>
        <v>789</v>
      </c>
      <c r="J548" s="44">
        <f>I548*0.08</f>
        <v>63.12</v>
      </c>
      <c r="K548" s="51">
        <v>2.7807496763E10</v>
      </c>
      <c r="L548" s="38"/>
      <c r="M548" s="38"/>
      <c r="N548" s="38"/>
    </row>
    <row r="549">
      <c r="A549" s="102" t="s">
        <v>30</v>
      </c>
      <c r="B549" s="41">
        <v>0.0</v>
      </c>
      <c r="C549" s="45">
        <v>0.0</v>
      </c>
      <c r="D549" s="41">
        <v>0.0</v>
      </c>
      <c r="E549" s="41">
        <v>0.0</v>
      </c>
      <c r="F549" s="41">
        <v>0.0</v>
      </c>
      <c r="G549" s="41">
        <v>0.0</v>
      </c>
      <c r="H549" s="41">
        <v>0.0</v>
      </c>
      <c r="I549" s="43">
        <f t="shared" si="143"/>
        <v>0</v>
      </c>
      <c r="J549" s="50">
        <f t="shared" ref="J549:J550" si="149">I549*0.11</f>
        <v>0</v>
      </c>
      <c r="K549" s="38"/>
      <c r="L549" s="38"/>
      <c r="M549" s="38"/>
      <c r="N549" s="38"/>
    </row>
    <row r="550">
      <c r="A550" s="102" t="s">
        <v>32</v>
      </c>
      <c r="B550" s="41">
        <v>145.0</v>
      </c>
      <c r="C550" s="45">
        <v>0.0</v>
      </c>
      <c r="D550" s="41">
        <v>0.0</v>
      </c>
      <c r="E550" s="41">
        <v>0.0</v>
      </c>
      <c r="F550" s="41">
        <v>0.0</v>
      </c>
      <c r="G550" s="41">
        <v>245.0</v>
      </c>
      <c r="H550" s="41">
        <v>0.0</v>
      </c>
      <c r="I550" s="43">
        <f t="shared" si="143"/>
        <v>390</v>
      </c>
      <c r="J550" s="46">
        <f t="shared" si="149"/>
        <v>42.9</v>
      </c>
      <c r="K550" s="47">
        <v>2.028663964457E12</v>
      </c>
      <c r="L550" s="48">
        <v>44.0</v>
      </c>
      <c r="M550" s="38"/>
      <c r="N550" s="38"/>
    </row>
    <row r="551">
      <c r="A551" s="102" t="s">
        <v>34</v>
      </c>
      <c r="B551" s="41">
        <v>0.0</v>
      </c>
      <c r="C551" s="45">
        <v>0.0</v>
      </c>
      <c r="D551" s="41">
        <v>0.0</v>
      </c>
      <c r="E551" s="41">
        <v>0.0</v>
      </c>
      <c r="F551" s="41">
        <v>0.0</v>
      </c>
      <c r="G551" s="41">
        <v>0.0</v>
      </c>
      <c r="H551" s="41">
        <v>0.0</v>
      </c>
      <c r="I551" s="43">
        <f t="shared" si="143"/>
        <v>0</v>
      </c>
      <c r="J551" s="50">
        <f>I551*0.1</f>
        <v>0</v>
      </c>
      <c r="K551" s="38"/>
      <c r="L551" s="38"/>
      <c r="M551" s="38"/>
      <c r="N551" s="38"/>
    </row>
    <row r="552">
      <c r="A552" s="102" t="s">
        <v>44</v>
      </c>
      <c r="B552" s="41">
        <v>0.0</v>
      </c>
      <c r="C552" s="45">
        <v>0.0</v>
      </c>
      <c r="D552" s="41">
        <v>0.0</v>
      </c>
      <c r="E552" s="41">
        <v>0.0</v>
      </c>
      <c r="F552" s="41">
        <v>0.0</v>
      </c>
      <c r="G552" s="41">
        <v>0.0</v>
      </c>
      <c r="H552" s="41">
        <v>0.0</v>
      </c>
      <c r="I552" s="43">
        <f t="shared" si="143"/>
        <v>0</v>
      </c>
      <c r="J552" s="50">
        <f>I552*0.11</f>
        <v>0</v>
      </c>
      <c r="K552" s="38"/>
      <c r="L552" s="38"/>
      <c r="M552" s="38"/>
      <c r="N552" s="38"/>
    </row>
    <row r="553">
      <c r="A553" s="102" t="s">
        <v>51</v>
      </c>
      <c r="B553" s="41">
        <v>0.0</v>
      </c>
      <c r="C553" s="45">
        <v>0.0</v>
      </c>
      <c r="D553" s="41">
        <v>0.0</v>
      </c>
      <c r="E553" s="41">
        <v>0.0</v>
      </c>
      <c r="F553" s="41">
        <v>0.0</v>
      </c>
      <c r="G553" s="41">
        <v>0.0</v>
      </c>
      <c r="H553" s="41">
        <v>0.0</v>
      </c>
      <c r="I553" s="43">
        <f t="shared" si="143"/>
        <v>0</v>
      </c>
      <c r="J553" s="50">
        <f>I553*0.1</f>
        <v>0</v>
      </c>
      <c r="K553" s="38"/>
      <c r="L553" s="38"/>
      <c r="M553" s="38"/>
      <c r="N553" s="38"/>
    </row>
    <row r="554">
      <c r="A554" s="61" t="s">
        <v>20</v>
      </c>
      <c r="B554" s="59">
        <f t="shared" ref="B554:J554" si="150">SUM(B522:B553)</f>
        <v>15096</v>
      </c>
      <c r="C554" s="59">
        <f t="shared" si="150"/>
        <v>11985</v>
      </c>
      <c r="D554" s="59">
        <f t="shared" si="150"/>
        <v>9356</v>
      </c>
      <c r="E554" s="59">
        <f t="shared" si="150"/>
        <v>13015</v>
      </c>
      <c r="F554" s="59">
        <f t="shared" si="150"/>
        <v>12474</v>
      </c>
      <c r="G554" s="59">
        <f t="shared" si="150"/>
        <v>12073</v>
      </c>
      <c r="H554" s="59">
        <f t="shared" si="150"/>
        <v>15416</v>
      </c>
      <c r="I554" s="59">
        <f t="shared" si="150"/>
        <v>89415</v>
      </c>
      <c r="J554" s="59">
        <f t="shared" si="150"/>
        <v>8391.56</v>
      </c>
      <c r="K554" s="38"/>
      <c r="L554" s="62">
        <f>SUM(L523:L552)</f>
        <v>867.44</v>
      </c>
      <c r="M554" s="38"/>
      <c r="N554" s="38"/>
    </row>
    <row r="555">
      <c r="A555" s="63"/>
      <c r="B555" s="64"/>
      <c r="C555" s="64"/>
      <c r="D555" s="64"/>
      <c r="E555" s="64"/>
      <c r="F555" s="64"/>
      <c r="G555" s="64"/>
      <c r="H555" s="64"/>
      <c r="I555" s="64"/>
      <c r="J555" s="64"/>
      <c r="K555" s="29"/>
      <c r="L555" s="16"/>
      <c r="M555" s="29"/>
      <c r="N555" s="29"/>
    </row>
    <row r="556">
      <c r="A556" s="30" t="s">
        <v>19</v>
      </c>
      <c r="B556" s="31">
        <v>45759.0</v>
      </c>
      <c r="C556" s="31">
        <v>45760.0</v>
      </c>
      <c r="D556" s="31">
        <v>45761.0</v>
      </c>
      <c r="E556" s="31">
        <v>45762.0</v>
      </c>
      <c r="F556" s="31">
        <v>45763.0</v>
      </c>
      <c r="G556" s="31">
        <v>45764.0</v>
      </c>
      <c r="H556" s="31">
        <v>45765.0</v>
      </c>
      <c r="I556" s="32" t="s">
        <v>20</v>
      </c>
      <c r="J556" s="33" t="s">
        <v>21</v>
      </c>
      <c r="K556" s="33" t="s">
        <v>61</v>
      </c>
      <c r="L556" s="34">
        <v>0.02</v>
      </c>
      <c r="M556" s="98">
        <v>0.04</v>
      </c>
      <c r="N556" s="30" t="s">
        <v>22</v>
      </c>
    </row>
    <row r="557">
      <c r="A557" s="35"/>
      <c r="B557" s="36"/>
      <c r="C557" s="36"/>
      <c r="D557" s="36"/>
      <c r="E557" s="36"/>
      <c r="F557" s="36"/>
      <c r="G557" s="36"/>
      <c r="H557" s="37"/>
      <c r="I557" s="37"/>
      <c r="J557" s="37"/>
      <c r="K557" s="38"/>
      <c r="L557" s="38"/>
      <c r="M557" s="38"/>
      <c r="N557" s="38"/>
    </row>
    <row r="558">
      <c r="A558" s="40" t="s">
        <v>23</v>
      </c>
      <c r="B558" s="41">
        <v>935.0</v>
      </c>
      <c r="C558" s="42">
        <v>825.0</v>
      </c>
      <c r="D558" s="41">
        <v>0.0</v>
      </c>
      <c r="E558" s="41">
        <v>580.0</v>
      </c>
      <c r="F558" s="41">
        <v>565.0</v>
      </c>
      <c r="G558" s="41">
        <v>536.0</v>
      </c>
      <c r="H558" s="41">
        <v>0.0</v>
      </c>
      <c r="I558" s="43">
        <f t="shared" ref="I558:I589" si="151">SUM(B558:H558)</f>
        <v>3441</v>
      </c>
      <c r="J558" s="44">
        <f>I558*0.1</f>
        <v>344.1</v>
      </c>
      <c r="K558" s="51">
        <v>4.028002508345E12</v>
      </c>
      <c r="L558" s="38"/>
      <c r="M558" s="37"/>
      <c r="N558" s="38"/>
    </row>
    <row r="559">
      <c r="A559" s="40" t="s">
        <v>27</v>
      </c>
      <c r="B559" s="41">
        <v>0.0</v>
      </c>
      <c r="C559" s="45">
        <v>140.0</v>
      </c>
      <c r="D559" s="41">
        <v>471.0</v>
      </c>
      <c r="E559" s="41">
        <v>667.0</v>
      </c>
      <c r="F559" s="41">
        <v>0.0</v>
      </c>
      <c r="G559" s="41">
        <v>0.0</v>
      </c>
      <c r="H559" s="41">
        <v>0.0</v>
      </c>
      <c r="I559" s="43">
        <f t="shared" si="151"/>
        <v>1278</v>
      </c>
      <c r="J559" s="44">
        <f t="shared" ref="J559:J561" si="152">I559*0.11</f>
        <v>140.58</v>
      </c>
      <c r="K559" s="51">
        <v>7.027986899805E12</v>
      </c>
      <c r="L559" s="38"/>
      <c r="M559" s="38"/>
      <c r="N559" s="38"/>
    </row>
    <row r="560">
      <c r="A560" s="52" t="s">
        <v>28</v>
      </c>
      <c r="B560" s="41">
        <v>0.0</v>
      </c>
      <c r="C560" s="45">
        <v>675.0</v>
      </c>
      <c r="D560" s="41">
        <v>0.0</v>
      </c>
      <c r="E560" s="41">
        <v>0.0</v>
      </c>
      <c r="F560" s="41">
        <v>0.0</v>
      </c>
      <c r="G560" s="41">
        <v>0.0</v>
      </c>
      <c r="H560" s="41">
        <v>0.0</v>
      </c>
      <c r="I560" s="43">
        <f t="shared" si="151"/>
        <v>675</v>
      </c>
      <c r="J560" s="44">
        <f t="shared" si="152"/>
        <v>74.25</v>
      </c>
      <c r="K560" s="51">
        <v>7.028008877128E12</v>
      </c>
      <c r="L560" s="38"/>
      <c r="M560" s="38"/>
      <c r="N560" s="38"/>
    </row>
    <row r="561">
      <c r="A561" s="53" t="s">
        <v>29</v>
      </c>
      <c r="B561" s="54">
        <v>495.0</v>
      </c>
      <c r="C561" s="45">
        <v>0.0</v>
      </c>
      <c r="D561" s="54">
        <v>0.0</v>
      </c>
      <c r="E561" s="54">
        <v>858.0</v>
      </c>
      <c r="F561" s="41">
        <v>611.0</v>
      </c>
      <c r="G561" s="41">
        <v>0.0</v>
      </c>
      <c r="H561" s="54">
        <v>0.0</v>
      </c>
      <c r="I561" s="43">
        <f t="shared" si="151"/>
        <v>1964</v>
      </c>
      <c r="J561" s="46">
        <f t="shared" si="152"/>
        <v>216.04</v>
      </c>
      <c r="K561" s="47">
        <v>9.028019692276E12</v>
      </c>
      <c r="L561" s="38"/>
      <c r="M561" s="48">
        <v>225.0</v>
      </c>
      <c r="N561" s="38"/>
    </row>
    <row r="562">
      <c r="A562" s="40" t="s">
        <v>31</v>
      </c>
      <c r="B562" s="41">
        <v>1989.0</v>
      </c>
      <c r="C562" s="45">
        <v>2146.0</v>
      </c>
      <c r="D562" s="41">
        <v>1733.0</v>
      </c>
      <c r="E562" s="41">
        <v>1593.0</v>
      </c>
      <c r="F562" s="41">
        <v>1840.0</v>
      </c>
      <c r="G562" s="41">
        <v>1655.0</v>
      </c>
      <c r="H562" s="41">
        <v>720.0</v>
      </c>
      <c r="I562" s="43">
        <f t="shared" si="151"/>
        <v>11676</v>
      </c>
      <c r="J562" s="44">
        <f>I562*0.08</f>
        <v>934.08</v>
      </c>
      <c r="K562" s="51">
        <v>3.027922618989E12</v>
      </c>
      <c r="L562" s="38"/>
      <c r="M562" s="37"/>
      <c r="N562" s="38"/>
    </row>
    <row r="563">
      <c r="A563" s="52" t="s">
        <v>33</v>
      </c>
      <c r="B563" s="41">
        <v>255.0</v>
      </c>
      <c r="C563" s="45">
        <v>678.0</v>
      </c>
      <c r="D563" s="41">
        <v>979.0</v>
      </c>
      <c r="E563" s="41">
        <v>1416.0</v>
      </c>
      <c r="F563" s="41">
        <v>845.0</v>
      </c>
      <c r="G563" s="41">
        <v>381.0</v>
      </c>
      <c r="H563" s="41">
        <v>0.0</v>
      </c>
      <c r="I563" s="43">
        <f t="shared" si="151"/>
        <v>4554</v>
      </c>
      <c r="J563" s="44">
        <f>I563*0.1</f>
        <v>455.4</v>
      </c>
      <c r="K563" s="51">
        <v>6.02791951739E12</v>
      </c>
      <c r="L563" s="38"/>
      <c r="M563" s="103"/>
      <c r="N563" s="104" t="s">
        <v>84</v>
      </c>
    </row>
    <row r="564">
      <c r="A564" s="40" t="s">
        <v>35</v>
      </c>
      <c r="B564" s="41">
        <v>505.0</v>
      </c>
      <c r="C564" s="42">
        <v>805.0</v>
      </c>
      <c r="D564" s="41">
        <v>1443.0</v>
      </c>
      <c r="E564" s="41">
        <v>250.0</v>
      </c>
      <c r="F564" s="41">
        <v>907.0</v>
      </c>
      <c r="G564" s="41">
        <v>485.0</v>
      </c>
      <c r="H564" s="41">
        <v>0.0</v>
      </c>
      <c r="I564" s="43">
        <f t="shared" si="151"/>
        <v>4395</v>
      </c>
      <c r="J564" s="44">
        <f>I564*0.11</f>
        <v>483.45</v>
      </c>
      <c r="K564" s="51"/>
      <c r="L564" s="38"/>
      <c r="M564" s="38"/>
      <c r="N564" s="38"/>
    </row>
    <row r="565">
      <c r="A565" s="53" t="s">
        <v>36</v>
      </c>
      <c r="B565" s="41">
        <v>913.0</v>
      </c>
      <c r="C565" s="42">
        <v>690.0</v>
      </c>
      <c r="D565" s="41">
        <v>557.0</v>
      </c>
      <c r="E565" s="41">
        <v>1245.0</v>
      </c>
      <c r="F565" s="41">
        <v>738.0</v>
      </c>
      <c r="G565" s="41">
        <v>175.0</v>
      </c>
      <c r="H565" s="41">
        <v>0.0</v>
      </c>
      <c r="I565" s="43">
        <f t="shared" si="151"/>
        <v>4318</v>
      </c>
      <c r="J565" s="44">
        <f>I565*0.08</f>
        <v>345.44</v>
      </c>
      <c r="K565" s="51">
        <v>9.02791834229E12</v>
      </c>
      <c r="L565" s="38"/>
      <c r="M565" s="38"/>
      <c r="N565" s="38"/>
    </row>
    <row r="566">
      <c r="A566" s="40" t="s">
        <v>37</v>
      </c>
      <c r="B566" s="41">
        <v>993.0</v>
      </c>
      <c r="C566" s="42">
        <v>888.0</v>
      </c>
      <c r="D566" s="41">
        <v>1083.0</v>
      </c>
      <c r="E566" s="41">
        <v>908.0</v>
      </c>
      <c r="F566" s="41">
        <v>1058.0</v>
      </c>
      <c r="G566" s="41">
        <v>678.0</v>
      </c>
      <c r="H566" s="41">
        <v>0.0</v>
      </c>
      <c r="I566" s="43">
        <f t="shared" si="151"/>
        <v>5608</v>
      </c>
      <c r="J566" s="44">
        <f>I566*0.1</f>
        <v>560.8</v>
      </c>
      <c r="K566" s="51">
        <v>1.027970215093E12</v>
      </c>
      <c r="L566" s="38"/>
      <c r="M566" s="38"/>
      <c r="N566" s="38"/>
    </row>
    <row r="567">
      <c r="A567" s="40" t="s">
        <v>38</v>
      </c>
      <c r="B567" s="41">
        <v>0.0</v>
      </c>
      <c r="C567" s="45">
        <v>0.0</v>
      </c>
      <c r="D567" s="41">
        <v>0.0</v>
      </c>
      <c r="E567" s="41">
        <v>0.0</v>
      </c>
      <c r="F567" s="41">
        <v>0.0</v>
      </c>
      <c r="G567" s="41">
        <v>0.0</v>
      </c>
      <c r="H567" s="41">
        <v>0.0</v>
      </c>
      <c r="I567" s="43">
        <f t="shared" si="151"/>
        <v>0</v>
      </c>
      <c r="J567" s="50">
        <f>I567*0.11</f>
        <v>0</v>
      </c>
      <c r="K567" s="55"/>
      <c r="L567" s="38"/>
      <c r="M567" s="38"/>
      <c r="N567" s="38"/>
    </row>
    <row r="568">
      <c r="A568" s="49" t="s">
        <v>39</v>
      </c>
      <c r="B568" s="41">
        <v>2256.0</v>
      </c>
      <c r="C568" s="42">
        <v>700.0</v>
      </c>
      <c r="D568" s="41">
        <v>1240.0</v>
      </c>
      <c r="E568" s="41">
        <v>1193.0</v>
      </c>
      <c r="F568" s="41">
        <v>1000.0</v>
      </c>
      <c r="G568" s="41">
        <v>535.0</v>
      </c>
      <c r="H568" s="41">
        <v>0.0</v>
      </c>
      <c r="I568" s="43">
        <f t="shared" si="151"/>
        <v>6924</v>
      </c>
      <c r="J568" s="44">
        <f>I568*0.08</f>
        <v>553.92</v>
      </c>
      <c r="K568" s="51">
        <v>1.027956435743E12</v>
      </c>
      <c r="L568" s="38"/>
      <c r="M568" s="38"/>
      <c r="N568" s="38"/>
    </row>
    <row r="569">
      <c r="A569" s="40" t="s">
        <v>63</v>
      </c>
      <c r="B569" s="41">
        <v>1339.0</v>
      </c>
      <c r="C569" s="42">
        <v>1490.0</v>
      </c>
      <c r="D569" s="41">
        <v>640.0</v>
      </c>
      <c r="E569" s="41">
        <v>1122.0</v>
      </c>
      <c r="F569" s="41">
        <v>500.0</v>
      </c>
      <c r="G569" s="41">
        <v>0.0</v>
      </c>
      <c r="H569" s="41">
        <v>0.0</v>
      </c>
      <c r="I569" s="43">
        <f t="shared" si="151"/>
        <v>5091</v>
      </c>
      <c r="J569" s="44">
        <f t="shared" ref="J569:J572" si="153">I569*0.1</f>
        <v>509.1</v>
      </c>
      <c r="K569" s="51">
        <v>5.028011241188E12</v>
      </c>
      <c r="L569" s="48"/>
      <c r="M569" s="38"/>
      <c r="N569" s="38"/>
    </row>
    <row r="570">
      <c r="A570" s="40" t="s">
        <v>40</v>
      </c>
      <c r="B570" s="41">
        <v>0.0</v>
      </c>
      <c r="C570" s="45">
        <v>0.0</v>
      </c>
      <c r="D570" s="41">
        <v>0.0</v>
      </c>
      <c r="E570" s="41">
        <v>0.0</v>
      </c>
      <c r="F570" s="41">
        <v>0.0</v>
      </c>
      <c r="G570" s="41">
        <v>0.0</v>
      </c>
      <c r="H570" s="41">
        <v>0.0</v>
      </c>
      <c r="I570" s="43">
        <f t="shared" si="151"/>
        <v>0</v>
      </c>
      <c r="J570" s="50">
        <f t="shared" si="153"/>
        <v>0</v>
      </c>
      <c r="K570" s="55"/>
      <c r="L570" s="38"/>
      <c r="M570" s="38"/>
      <c r="N570" s="38"/>
    </row>
    <row r="571">
      <c r="A571" s="40" t="s">
        <v>41</v>
      </c>
      <c r="B571" s="41">
        <v>1070.0</v>
      </c>
      <c r="C571" s="45">
        <v>200.0</v>
      </c>
      <c r="D571" s="41">
        <v>0.0</v>
      </c>
      <c r="E571" s="41">
        <v>707.0</v>
      </c>
      <c r="F571" s="41">
        <v>1100.0</v>
      </c>
      <c r="G571" s="41">
        <v>510.0</v>
      </c>
      <c r="H571" s="41">
        <v>0.0</v>
      </c>
      <c r="I571" s="43">
        <f t="shared" si="151"/>
        <v>3587</v>
      </c>
      <c r="J571" s="44">
        <f t="shared" si="153"/>
        <v>358.7</v>
      </c>
      <c r="K571" s="51">
        <v>3.028000012057E12</v>
      </c>
      <c r="L571" s="38"/>
      <c r="M571" s="38"/>
      <c r="N571" s="38"/>
    </row>
    <row r="572">
      <c r="A572" s="40" t="s">
        <v>42</v>
      </c>
      <c r="B572" s="41">
        <v>0.0</v>
      </c>
      <c r="C572" s="45">
        <v>0.0</v>
      </c>
      <c r="D572" s="41">
        <v>0.0</v>
      </c>
      <c r="E572" s="41">
        <v>0.0</v>
      </c>
      <c r="F572" s="41">
        <v>0.0</v>
      </c>
      <c r="G572" s="41">
        <v>0.0</v>
      </c>
      <c r="H572" s="41">
        <v>0.0</v>
      </c>
      <c r="I572" s="43">
        <f t="shared" si="151"/>
        <v>0</v>
      </c>
      <c r="J572" s="50">
        <f t="shared" si="153"/>
        <v>0</v>
      </c>
      <c r="K572" s="55"/>
      <c r="L572" s="38"/>
      <c r="M572" s="38"/>
      <c r="N572" s="38"/>
    </row>
    <row r="573">
      <c r="A573" s="53" t="s">
        <v>47</v>
      </c>
      <c r="B573" s="41">
        <v>0.0</v>
      </c>
      <c r="C573" s="45">
        <v>0.0</v>
      </c>
      <c r="D573" s="41">
        <v>0.0</v>
      </c>
      <c r="E573" s="41">
        <v>0.0</v>
      </c>
      <c r="F573" s="41">
        <v>234.0</v>
      </c>
      <c r="G573" s="41">
        <v>688.0</v>
      </c>
      <c r="H573" s="41">
        <v>0.0</v>
      </c>
      <c r="I573" s="43">
        <f t="shared" si="151"/>
        <v>922</v>
      </c>
      <c r="J573" s="44">
        <f>I573*0.11</f>
        <v>101.42</v>
      </c>
      <c r="K573" s="51">
        <v>7.028001236852E12</v>
      </c>
      <c r="L573" s="38"/>
      <c r="M573" s="38"/>
      <c r="N573" s="38"/>
    </row>
    <row r="574">
      <c r="A574" s="53" t="s">
        <v>48</v>
      </c>
      <c r="B574" s="41">
        <v>780.0</v>
      </c>
      <c r="C574" s="45">
        <v>795.0</v>
      </c>
      <c r="D574" s="41">
        <v>0.0</v>
      </c>
      <c r="E574" s="41">
        <v>1385.0</v>
      </c>
      <c r="F574" s="41">
        <v>1097.0</v>
      </c>
      <c r="G574" s="41">
        <v>1006.0</v>
      </c>
      <c r="H574" s="41">
        <v>0.0</v>
      </c>
      <c r="I574" s="43">
        <f t="shared" si="151"/>
        <v>5063</v>
      </c>
      <c r="J574" s="44">
        <f>I574*0.1</f>
        <v>506.3</v>
      </c>
      <c r="K574" s="51">
        <v>5.027918012861E12</v>
      </c>
      <c r="L574" s="38"/>
      <c r="M574" s="38"/>
      <c r="N574" s="38"/>
    </row>
    <row r="575">
      <c r="A575" s="53" t="s">
        <v>50</v>
      </c>
      <c r="B575" s="41">
        <v>0.0</v>
      </c>
      <c r="C575" s="45">
        <v>0.0</v>
      </c>
      <c r="D575" s="41">
        <v>713.0</v>
      </c>
      <c r="E575" s="41">
        <v>0.0</v>
      </c>
      <c r="F575" s="41">
        <v>0.0</v>
      </c>
      <c r="G575" s="41">
        <v>0.0</v>
      </c>
      <c r="H575" s="41">
        <v>0.0</v>
      </c>
      <c r="I575" s="43">
        <f t="shared" si="151"/>
        <v>713</v>
      </c>
      <c r="J575" s="46">
        <f>I575*0.11</f>
        <v>78.43</v>
      </c>
      <c r="K575" s="47">
        <v>2.028509781961E12</v>
      </c>
      <c r="L575" s="48">
        <v>80.0</v>
      </c>
      <c r="M575" s="38"/>
      <c r="N575" s="38"/>
    </row>
    <row r="576">
      <c r="A576" s="53" t="s">
        <v>53</v>
      </c>
      <c r="B576" s="41"/>
      <c r="C576" s="42">
        <v>1070.0</v>
      </c>
      <c r="D576" s="41">
        <v>1468.0</v>
      </c>
      <c r="E576" s="41">
        <v>855.0</v>
      </c>
      <c r="F576" s="41">
        <v>600.0</v>
      </c>
      <c r="G576" s="41">
        <v>0.0</v>
      </c>
      <c r="H576" s="41">
        <v>0.0</v>
      </c>
      <c r="I576" s="43">
        <f t="shared" si="151"/>
        <v>3993</v>
      </c>
      <c r="J576" s="44">
        <f t="shared" ref="J576:J577" si="154">I576*0.1</f>
        <v>399.3</v>
      </c>
      <c r="K576" s="51">
        <v>6.027946735272E12</v>
      </c>
      <c r="L576" s="38"/>
      <c r="M576" s="37"/>
      <c r="N576" s="38"/>
    </row>
    <row r="577">
      <c r="A577" s="83" t="s">
        <v>77</v>
      </c>
      <c r="B577" s="41">
        <v>850.0</v>
      </c>
      <c r="C577" s="45">
        <v>1015.0</v>
      </c>
      <c r="D577" s="41">
        <v>285.0</v>
      </c>
      <c r="E577" s="41">
        <v>1061.0</v>
      </c>
      <c r="F577" s="41">
        <v>0.0</v>
      </c>
      <c r="G577" s="41">
        <v>655.0</v>
      </c>
      <c r="H577" s="41">
        <v>0.0</v>
      </c>
      <c r="I577" s="43">
        <f t="shared" si="151"/>
        <v>3866</v>
      </c>
      <c r="J577" s="44">
        <f t="shared" si="154"/>
        <v>386.6</v>
      </c>
      <c r="K577" s="51">
        <v>5.027918642528E12</v>
      </c>
      <c r="L577" s="38"/>
      <c r="M577" s="38"/>
      <c r="N577" s="38"/>
    </row>
    <row r="578">
      <c r="A578" s="83" t="s">
        <v>74</v>
      </c>
      <c r="B578" s="41">
        <v>0.0</v>
      </c>
      <c r="C578" s="45">
        <v>590.0</v>
      </c>
      <c r="D578" s="41">
        <v>994.0</v>
      </c>
      <c r="E578" s="41">
        <v>0.0</v>
      </c>
      <c r="F578" s="41">
        <v>254.0</v>
      </c>
      <c r="G578" s="41">
        <v>0.0</v>
      </c>
      <c r="H578" s="41">
        <v>0.0</v>
      </c>
      <c r="I578" s="43">
        <f t="shared" si="151"/>
        <v>1838</v>
      </c>
      <c r="J578" s="46">
        <f t="shared" ref="J578:J579" si="155">I578*0.11</f>
        <v>202.18</v>
      </c>
      <c r="K578" s="47">
        <v>3.028446191758E12</v>
      </c>
      <c r="L578" s="38"/>
      <c r="M578" s="48">
        <v>210.0</v>
      </c>
      <c r="N578" s="38"/>
    </row>
    <row r="579">
      <c r="A579" s="52" t="s">
        <v>57</v>
      </c>
      <c r="B579" s="41">
        <v>673.0</v>
      </c>
      <c r="C579" s="45">
        <v>0.0</v>
      </c>
      <c r="D579" s="41">
        <v>659.0</v>
      </c>
      <c r="E579" s="41">
        <v>0.0</v>
      </c>
      <c r="F579" s="41">
        <v>289.0</v>
      </c>
      <c r="G579" s="41">
        <v>315.0</v>
      </c>
      <c r="H579" s="41">
        <v>170.0</v>
      </c>
      <c r="I579" s="43">
        <f t="shared" si="151"/>
        <v>2106</v>
      </c>
      <c r="J579" s="46">
        <f t="shared" si="155"/>
        <v>231.66</v>
      </c>
      <c r="K579" s="47">
        <v>7.028051926687E12</v>
      </c>
      <c r="L579" s="48">
        <v>237.0</v>
      </c>
      <c r="M579" s="38"/>
      <c r="N579" s="38"/>
    </row>
    <row r="580">
      <c r="A580" s="49" t="s">
        <v>26</v>
      </c>
      <c r="B580" s="41">
        <v>0.0</v>
      </c>
      <c r="C580" s="45">
        <v>0.0</v>
      </c>
      <c r="D580" s="41">
        <v>0.0</v>
      </c>
      <c r="E580" s="41">
        <v>0.0</v>
      </c>
      <c r="F580" s="41">
        <v>0.0</v>
      </c>
      <c r="G580" s="41">
        <v>0.0</v>
      </c>
      <c r="H580" s="41">
        <v>0.0</v>
      </c>
      <c r="I580" s="43">
        <f t="shared" si="151"/>
        <v>0</v>
      </c>
      <c r="J580" s="50">
        <f>I580*0.08</f>
        <v>0</v>
      </c>
      <c r="K580" s="38"/>
      <c r="L580" s="38"/>
      <c r="M580" s="38"/>
      <c r="N580" s="38"/>
    </row>
    <row r="581">
      <c r="A581" s="102" t="s">
        <v>45</v>
      </c>
      <c r="B581" s="41">
        <v>0.0</v>
      </c>
      <c r="C581" s="45">
        <v>0.0</v>
      </c>
      <c r="D581" s="41">
        <v>0.0</v>
      </c>
      <c r="E581" s="41">
        <v>230.0</v>
      </c>
      <c r="F581" s="41">
        <v>0.0</v>
      </c>
      <c r="G581" s="41">
        <v>0.0</v>
      </c>
      <c r="H581" s="41">
        <v>0.0</v>
      </c>
      <c r="I581" s="43">
        <f t="shared" si="151"/>
        <v>230</v>
      </c>
      <c r="J581" s="44">
        <f t="shared" ref="J581:J582" si="156">I581*0.11</f>
        <v>25.3</v>
      </c>
      <c r="K581" s="51">
        <v>5.027941373131E12</v>
      </c>
      <c r="L581" s="38"/>
      <c r="M581" s="38"/>
      <c r="N581" s="38"/>
    </row>
    <row r="582">
      <c r="A582" s="83" t="s">
        <v>82</v>
      </c>
      <c r="B582" s="41">
        <v>205.0</v>
      </c>
      <c r="C582" s="45">
        <v>0.0</v>
      </c>
      <c r="D582" s="41">
        <v>0.0</v>
      </c>
      <c r="E582" s="41">
        <v>200.0</v>
      </c>
      <c r="F582" s="41">
        <v>0.0</v>
      </c>
      <c r="G582" s="41">
        <v>290.0</v>
      </c>
      <c r="H582" s="41">
        <v>0.0</v>
      </c>
      <c r="I582" s="43">
        <f t="shared" si="151"/>
        <v>695</v>
      </c>
      <c r="J582" s="44">
        <f t="shared" si="156"/>
        <v>76.45</v>
      </c>
      <c r="K582" s="51">
        <v>6.027941589561E12</v>
      </c>
      <c r="L582" s="48"/>
      <c r="M582" s="38"/>
      <c r="N582" s="38"/>
    </row>
    <row r="583">
      <c r="A583" s="102" t="s">
        <v>24</v>
      </c>
      <c r="B583" s="41">
        <v>0.0</v>
      </c>
      <c r="C583" s="45">
        <v>0.0</v>
      </c>
      <c r="D583" s="41">
        <v>0.0</v>
      </c>
      <c r="E583" s="41">
        <v>0.0</v>
      </c>
      <c r="F583" s="41">
        <v>0.0</v>
      </c>
      <c r="G583" s="41">
        <v>0.0</v>
      </c>
      <c r="H583" s="41">
        <v>0.0</v>
      </c>
      <c r="I583" s="43">
        <f t="shared" si="151"/>
        <v>0</v>
      </c>
      <c r="J583" s="50">
        <f>I583*0.1</f>
        <v>0</v>
      </c>
      <c r="K583" s="38"/>
      <c r="L583" s="38"/>
      <c r="M583" s="38"/>
      <c r="N583" s="38"/>
    </row>
    <row r="584">
      <c r="A584" s="105" t="s">
        <v>25</v>
      </c>
      <c r="B584" s="41">
        <v>0.0</v>
      </c>
      <c r="C584" s="45">
        <v>0.0</v>
      </c>
      <c r="D584" s="41">
        <v>1211.0</v>
      </c>
      <c r="E584" s="41">
        <v>0.0</v>
      </c>
      <c r="F584" s="41">
        <v>812.0</v>
      </c>
      <c r="G584" s="41">
        <v>746.0</v>
      </c>
      <c r="H584" s="41">
        <v>660.0</v>
      </c>
      <c r="I584" s="43">
        <f t="shared" si="151"/>
        <v>3429</v>
      </c>
      <c r="J584" s="44">
        <f>I584*0.08</f>
        <v>274.32</v>
      </c>
      <c r="K584" s="51">
        <v>2.8008764271E10</v>
      </c>
      <c r="L584" s="38"/>
      <c r="M584" s="38"/>
      <c r="N584" s="38"/>
    </row>
    <row r="585">
      <c r="A585" s="102" t="s">
        <v>30</v>
      </c>
      <c r="B585" s="41">
        <v>0.0</v>
      </c>
      <c r="C585" s="45">
        <v>0.0</v>
      </c>
      <c r="D585" s="41">
        <v>0.0</v>
      </c>
      <c r="E585" s="41">
        <v>0.0</v>
      </c>
      <c r="F585" s="41">
        <v>0.0</v>
      </c>
      <c r="G585" s="41">
        <v>0.0</v>
      </c>
      <c r="H585" s="41">
        <v>0.0</v>
      </c>
      <c r="I585" s="43">
        <f t="shared" si="151"/>
        <v>0</v>
      </c>
      <c r="J585" s="50">
        <f t="shared" ref="J585:J586" si="157">I585*0.11</f>
        <v>0</v>
      </c>
      <c r="K585" s="38"/>
      <c r="L585" s="38"/>
      <c r="M585" s="38"/>
      <c r="N585" s="38"/>
    </row>
    <row r="586">
      <c r="A586" s="102" t="s">
        <v>32</v>
      </c>
      <c r="B586" s="41">
        <v>0.0</v>
      </c>
      <c r="C586" s="45">
        <v>0.0</v>
      </c>
      <c r="D586" s="41">
        <v>0.0</v>
      </c>
      <c r="E586" s="41">
        <v>0.0</v>
      </c>
      <c r="F586" s="41">
        <v>0.0</v>
      </c>
      <c r="G586" s="41">
        <v>0.0</v>
      </c>
      <c r="H586" s="41">
        <v>0.0</v>
      </c>
      <c r="I586" s="43">
        <f t="shared" si="151"/>
        <v>0</v>
      </c>
      <c r="J586" s="50">
        <f t="shared" si="157"/>
        <v>0</v>
      </c>
      <c r="K586" s="38"/>
      <c r="L586" s="38"/>
      <c r="M586" s="38"/>
      <c r="N586" s="38"/>
    </row>
    <row r="587">
      <c r="A587" s="102" t="s">
        <v>34</v>
      </c>
      <c r="B587" s="41">
        <v>0.0</v>
      </c>
      <c r="C587" s="45">
        <v>0.0</v>
      </c>
      <c r="D587" s="41">
        <v>0.0</v>
      </c>
      <c r="E587" s="41">
        <v>0.0</v>
      </c>
      <c r="F587" s="41">
        <v>0.0</v>
      </c>
      <c r="G587" s="41">
        <v>0.0</v>
      </c>
      <c r="H587" s="41">
        <v>0.0</v>
      </c>
      <c r="I587" s="43">
        <f t="shared" si="151"/>
        <v>0</v>
      </c>
      <c r="J587" s="50">
        <f>I587*0.1</f>
        <v>0</v>
      </c>
      <c r="K587" s="38"/>
      <c r="L587" s="38"/>
      <c r="M587" s="38"/>
      <c r="N587" s="38"/>
    </row>
    <row r="588">
      <c r="A588" s="102" t="s">
        <v>44</v>
      </c>
      <c r="B588" s="41">
        <v>0.0</v>
      </c>
      <c r="C588" s="45">
        <v>0.0</v>
      </c>
      <c r="D588" s="41">
        <v>0.0</v>
      </c>
      <c r="E588" s="41">
        <v>0.0</v>
      </c>
      <c r="F588" s="41">
        <v>0.0</v>
      </c>
      <c r="G588" s="41">
        <v>0.0</v>
      </c>
      <c r="H588" s="41">
        <v>0.0</v>
      </c>
      <c r="I588" s="43">
        <f t="shared" si="151"/>
        <v>0</v>
      </c>
      <c r="J588" s="50">
        <f>I588*0.11</f>
        <v>0</v>
      </c>
      <c r="K588" s="38"/>
      <c r="L588" s="38"/>
      <c r="M588" s="38"/>
      <c r="N588" s="38"/>
    </row>
    <row r="589">
      <c r="A589" s="102" t="s">
        <v>51</v>
      </c>
      <c r="B589" s="41">
        <v>0.0</v>
      </c>
      <c r="C589" s="45">
        <v>0.0</v>
      </c>
      <c r="D589" s="41">
        <v>0.0</v>
      </c>
      <c r="E589" s="41">
        <v>0.0</v>
      </c>
      <c r="F589" s="41">
        <v>0.0</v>
      </c>
      <c r="G589" s="41">
        <v>0.0</v>
      </c>
      <c r="H589" s="41">
        <v>0.0</v>
      </c>
      <c r="I589" s="43">
        <f t="shared" si="151"/>
        <v>0</v>
      </c>
      <c r="J589" s="50">
        <f>I589*0.1</f>
        <v>0</v>
      </c>
      <c r="K589" s="38"/>
      <c r="L589" s="38"/>
      <c r="M589" s="38"/>
      <c r="N589" s="38"/>
    </row>
    <row r="590">
      <c r="A590" s="61" t="s">
        <v>20</v>
      </c>
      <c r="B590" s="59">
        <f t="shared" ref="B590:G590" si="158">SUM(B558:B589)</f>
        <v>13258</v>
      </c>
      <c r="C590" s="59">
        <f t="shared" si="158"/>
        <v>12707</v>
      </c>
      <c r="D590" s="59">
        <f t="shared" si="158"/>
        <v>13476</v>
      </c>
      <c r="E590" s="59">
        <f t="shared" si="158"/>
        <v>14270</v>
      </c>
      <c r="F590" s="59">
        <f t="shared" si="158"/>
        <v>12450</v>
      </c>
      <c r="G590" s="59">
        <f t="shared" si="158"/>
        <v>8655</v>
      </c>
      <c r="H590" s="59">
        <f>SUM(H558:H578)</f>
        <v>720</v>
      </c>
      <c r="I590" s="59">
        <f t="shared" ref="I590:J590" si="159">SUM(I558:I589)</f>
        <v>76366</v>
      </c>
      <c r="J590" s="59">
        <f t="shared" si="159"/>
        <v>7257.82</v>
      </c>
      <c r="K590" s="38"/>
      <c r="L590" s="62">
        <f>SUM(L559:L589)</f>
        <v>317</v>
      </c>
      <c r="M590" s="38"/>
      <c r="N590" s="38"/>
    </row>
    <row r="591">
      <c r="A591" s="63"/>
      <c r="B591" s="64"/>
      <c r="C591" s="64"/>
      <c r="D591" s="64"/>
      <c r="E591" s="64"/>
      <c r="F591" s="64"/>
      <c r="G591" s="64"/>
      <c r="H591" s="64"/>
      <c r="I591" s="64"/>
      <c r="J591" s="64"/>
      <c r="K591" s="29"/>
      <c r="L591" s="16"/>
      <c r="M591" s="29"/>
      <c r="N591" s="29"/>
    </row>
    <row r="592">
      <c r="A592" s="30" t="s">
        <v>19</v>
      </c>
      <c r="B592" s="31">
        <v>45766.0</v>
      </c>
      <c r="C592" s="31">
        <v>45767.0</v>
      </c>
      <c r="D592" s="31">
        <v>45768.0</v>
      </c>
      <c r="E592" s="31">
        <v>45769.0</v>
      </c>
      <c r="F592" s="31">
        <v>45770.0</v>
      </c>
      <c r="G592" s="31">
        <v>45771.0</v>
      </c>
      <c r="H592" s="31">
        <v>45772.0</v>
      </c>
      <c r="I592" s="32" t="s">
        <v>20</v>
      </c>
      <c r="J592" s="33" t="s">
        <v>21</v>
      </c>
      <c r="K592" s="33" t="s">
        <v>61</v>
      </c>
      <c r="L592" s="34">
        <v>0.02</v>
      </c>
      <c r="M592" s="34">
        <v>0.04</v>
      </c>
      <c r="N592" s="30" t="s">
        <v>22</v>
      </c>
    </row>
    <row r="593">
      <c r="A593" s="35"/>
      <c r="B593" s="36"/>
      <c r="C593" s="36"/>
      <c r="D593" s="36"/>
      <c r="E593" s="36"/>
      <c r="F593" s="36"/>
      <c r="G593" s="36"/>
      <c r="H593" s="37"/>
      <c r="I593" s="37"/>
      <c r="J593" s="37"/>
      <c r="K593" s="55"/>
      <c r="L593" s="38"/>
      <c r="M593" s="38"/>
      <c r="N593" s="38"/>
    </row>
    <row r="594">
      <c r="A594" s="40" t="s">
        <v>23</v>
      </c>
      <c r="B594" s="41">
        <v>1113.0</v>
      </c>
      <c r="C594" s="42">
        <v>895.0</v>
      </c>
      <c r="D594" s="41">
        <v>731.0</v>
      </c>
      <c r="E594" s="41">
        <v>0.0</v>
      </c>
      <c r="F594" s="41">
        <v>75.0</v>
      </c>
      <c r="G594" s="41">
        <v>460.0</v>
      </c>
      <c r="H594" s="41">
        <v>673.0</v>
      </c>
      <c r="I594" s="43">
        <f t="shared" ref="I594:I625" si="160">SUM(B594:H594)</f>
        <v>3947</v>
      </c>
      <c r="J594" s="44">
        <f>I594*0.1</f>
        <v>394.7</v>
      </c>
      <c r="K594" s="51">
        <v>4.028215175042E12</v>
      </c>
      <c r="L594" s="38"/>
      <c r="M594" s="37"/>
      <c r="N594" s="38"/>
    </row>
    <row r="595">
      <c r="A595" s="40" t="s">
        <v>27</v>
      </c>
      <c r="B595" s="41">
        <v>0.0</v>
      </c>
      <c r="C595" s="45">
        <v>0.0</v>
      </c>
      <c r="D595" s="41">
        <v>0.0</v>
      </c>
      <c r="E595" s="41">
        <v>535.0</v>
      </c>
      <c r="F595" s="41">
        <v>0.0</v>
      </c>
      <c r="G595" s="41">
        <v>195.0</v>
      </c>
      <c r="H595" s="41">
        <v>615.0</v>
      </c>
      <c r="I595" s="43">
        <f t="shared" si="160"/>
        <v>1345</v>
      </c>
      <c r="J595" s="46">
        <f t="shared" ref="J595:J597" si="161">I595*0.11</f>
        <v>147.95</v>
      </c>
      <c r="K595" s="47">
        <v>7.02822646468318E14</v>
      </c>
      <c r="L595" s="48">
        <v>151.0</v>
      </c>
      <c r="M595" s="38"/>
      <c r="N595" s="38"/>
    </row>
    <row r="596">
      <c r="A596" s="52" t="s">
        <v>28</v>
      </c>
      <c r="B596" s="41">
        <v>0.0</v>
      </c>
      <c r="C596" s="45">
        <v>0.0</v>
      </c>
      <c r="D596" s="41">
        <v>893.0</v>
      </c>
      <c r="E596" s="41">
        <v>645.0</v>
      </c>
      <c r="F596" s="41">
        <v>370.0</v>
      </c>
      <c r="G596" s="41">
        <v>715.0</v>
      </c>
      <c r="H596" s="41">
        <v>0.0</v>
      </c>
      <c r="I596" s="43">
        <f t="shared" si="160"/>
        <v>2623</v>
      </c>
      <c r="J596" s="44">
        <f t="shared" si="161"/>
        <v>288.53</v>
      </c>
      <c r="K596" s="51">
        <v>7.028212344757E12</v>
      </c>
      <c r="L596" s="38"/>
      <c r="M596" s="38"/>
      <c r="N596" s="38"/>
    </row>
    <row r="597">
      <c r="A597" s="53" t="s">
        <v>29</v>
      </c>
      <c r="B597" s="54">
        <v>0.0</v>
      </c>
      <c r="C597" s="45">
        <v>0.0</v>
      </c>
      <c r="D597" s="54">
        <v>0.0</v>
      </c>
      <c r="E597" s="54">
        <v>0.0</v>
      </c>
      <c r="F597" s="41">
        <v>0.0</v>
      </c>
      <c r="G597" s="41">
        <v>256.0</v>
      </c>
      <c r="H597" s="54">
        <v>0.0</v>
      </c>
      <c r="I597" s="43">
        <f t="shared" si="160"/>
        <v>256</v>
      </c>
      <c r="J597" s="46">
        <f t="shared" si="161"/>
        <v>28.16</v>
      </c>
      <c r="K597" s="47">
        <v>9.029223197611E12</v>
      </c>
      <c r="L597" s="48">
        <v>29.0</v>
      </c>
      <c r="M597" s="38"/>
      <c r="N597" s="38"/>
    </row>
    <row r="598">
      <c r="A598" s="40" t="s">
        <v>31</v>
      </c>
      <c r="B598" s="41">
        <v>2275.0</v>
      </c>
      <c r="C598" s="45">
        <v>1704.0</v>
      </c>
      <c r="D598" s="41">
        <v>1761.0</v>
      </c>
      <c r="E598" s="41">
        <v>765.0</v>
      </c>
      <c r="F598" s="41">
        <v>2845.0</v>
      </c>
      <c r="G598" s="41">
        <v>1987.0</v>
      </c>
      <c r="H598" s="41">
        <v>900.0</v>
      </c>
      <c r="I598" s="43">
        <f t="shared" si="160"/>
        <v>12237</v>
      </c>
      <c r="J598" s="44">
        <f>I598*0.07</f>
        <v>856.59</v>
      </c>
      <c r="K598" s="51">
        <v>3.028125830386E12</v>
      </c>
      <c r="L598" s="38"/>
      <c r="M598" s="37"/>
      <c r="N598" s="38"/>
    </row>
    <row r="599">
      <c r="A599" s="52" t="s">
        <v>33</v>
      </c>
      <c r="B599" s="41">
        <v>545.0</v>
      </c>
      <c r="C599" s="45">
        <v>335.0</v>
      </c>
      <c r="D599" s="41">
        <v>0.0</v>
      </c>
      <c r="E599" s="41">
        <v>180.0</v>
      </c>
      <c r="F599" s="41">
        <v>0.0</v>
      </c>
      <c r="G599" s="41">
        <v>483.0</v>
      </c>
      <c r="H599" s="41">
        <v>484.0</v>
      </c>
      <c r="I599" s="43">
        <f t="shared" si="160"/>
        <v>2027</v>
      </c>
      <c r="J599" s="44">
        <f t="shared" ref="J599:J600" si="162">I599*0.11</f>
        <v>222.97</v>
      </c>
      <c r="K599" s="51">
        <v>6.028116706041E12</v>
      </c>
      <c r="L599" s="38"/>
      <c r="M599" s="38"/>
      <c r="N599" s="38"/>
    </row>
    <row r="600">
      <c r="A600" s="40" t="s">
        <v>35</v>
      </c>
      <c r="B600" s="41">
        <v>395.0</v>
      </c>
      <c r="C600" s="42">
        <v>0.0</v>
      </c>
      <c r="D600" s="41">
        <v>202.0</v>
      </c>
      <c r="E600" s="41">
        <v>522.0</v>
      </c>
      <c r="F600" s="41">
        <v>60.0</v>
      </c>
      <c r="G600" s="41">
        <v>775.0</v>
      </c>
      <c r="H600" s="41">
        <v>0.0</v>
      </c>
      <c r="I600" s="43">
        <f t="shared" si="160"/>
        <v>1954</v>
      </c>
      <c r="J600" s="44">
        <f t="shared" si="162"/>
        <v>214.94</v>
      </c>
      <c r="K600" s="51">
        <v>4.028205881348E12</v>
      </c>
      <c r="L600" s="38"/>
      <c r="M600" s="38"/>
      <c r="N600" s="38"/>
    </row>
    <row r="601">
      <c r="A601" s="53" t="s">
        <v>36</v>
      </c>
      <c r="B601" s="41">
        <v>1165.0</v>
      </c>
      <c r="C601" s="42">
        <v>750.0</v>
      </c>
      <c r="D601" s="41">
        <v>230.0</v>
      </c>
      <c r="E601" s="41">
        <v>538.0</v>
      </c>
      <c r="F601" s="41">
        <v>1315.0</v>
      </c>
      <c r="G601" s="41">
        <v>740.0</v>
      </c>
      <c r="H601" s="41">
        <v>525.0</v>
      </c>
      <c r="I601" s="43">
        <f t="shared" si="160"/>
        <v>5263</v>
      </c>
      <c r="J601" s="44">
        <f>I601*0.08</f>
        <v>421.04</v>
      </c>
      <c r="K601" s="51">
        <v>9.02811711833E12</v>
      </c>
      <c r="L601" s="38"/>
      <c r="M601" s="38"/>
      <c r="N601" s="38"/>
    </row>
    <row r="602">
      <c r="A602" s="40" t="s">
        <v>37</v>
      </c>
      <c r="B602" s="41">
        <v>988.0</v>
      </c>
      <c r="C602" s="42">
        <v>846.0</v>
      </c>
      <c r="D602" s="41">
        <v>1043.0</v>
      </c>
      <c r="E602" s="41">
        <v>888.0</v>
      </c>
      <c r="F602" s="41">
        <v>1683.0</v>
      </c>
      <c r="G602" s="41">
        <v>833.0</v>
      </c>
      <c r="H602" s="41">
        <v>998.0</v>
      </c>
      <c r="I602" s="43">
        <f t="shared" si="160"/>
        <v>7279</v>
      </c>
      <c r="J602" s="44">
        <f>I602*0.09</f>
        <v>655.11</v>
      </c>
      <c r="K602" s="51">
        <v>1.028118411772E12</v>
      </c>
      <c r="L602" s="38"/>
      <c r="M602" s="38"/>
      <c r="N602" s="38"/>
    </row>
    <row r="603">
      <c r="A603" s="40" t="s">
        <v>38</v>
      </c>
      <c r="B603" s="41">
        <v>0.0</v>
      </c>
      <c r="C603" s="45">
        <v>0.0</v>
      </c>
      <c r="D603" s="41">
        <v>0.0</v>
      </c>
      <c r="E603" s="41">
        <v>0.0</v>
      </c>
      <c r="F603" s="41">
        <v>334.0</v>
      </c>
      <c r="G603" s="41">
        <v>510.0</v>
      </c>
      <c r="H603" s="41">
        <v>751.0</v>
      </c>
      <c r="I603" s="43">
        <f t="shared" si="160"/>
        <v>1595</v>
      </c>
      <c r="J603" s="46">
        <f>I603*0.11</f>
        <v>175.45</v>
      </c>
      <c r="K603" s="47">
        <v>5.02822668999E12</v>
      </c>
      <c r="L603" s="48">
        <v>179.0</v>
      </c>
      <c r="M603" s="38"/>
      <c r="N603" s="38"/>
    </row>
    <row r="604">
      <c r="A604" s="49" t="s">
        <v>39</v>
      </c>
      <c r="B604" s="41">
        <v>0.0</v>
      </c>
      <c r="C604" s="42">
        <v>0.0</v>
      </c>
      <c r="D604" s="41">
        <v>1147.0</v>
      </c>
      <c r="E604" s="41">
        <v>965.0</v>
      </c>
      <c r="F604" s="41">
        <v>1040.0</v>
      </c>
      <c r="G604" s="41">
        <v>954.0</v>
      </c>
      <c r="H604" s="41">
        <v>635.0</v>
      </c>
      <c r="I604" s="43">
        <f t="shared" si="160"/>
        <v>4741</v>
      </c>
      <c r="J604" s="44">
        <f>I604*0.08</f>
        <v>379.28</v>
      </c>
      <c r="K604" s="51">
        <v>1.028212688472E12</v>
      </c>
      <c r="L604" s="38"/>
      <c r="M604" s="38"/>
      <c r="N604" s="38"/>
    </row>
    <row r="605">
      <c r="A605" s="40" t="s">
        <v>63</v>
      </c>
      <c r="B605" s="41">
        <v>1601.0</v>
      </c>
      <c r="C605" s="42">
        <v>1163.0</v>
      </c>
      <c r="D605" s="41">
        <v>608.0</v>
      </c>
      <c r="E605" s="41">
        <v>810.0</v>
      </c>
      <c r="F605" s="41">
        <v>986.0</v>
      </c>
      <c r="G605" s="41">
        <v>230.0</v>
      </c>
      <c r="H605" s="41">
        <v>955.0</v>
      </c>
      <c r="I605" s="43">
        <f t="shared" si="160"/>
        <v>6353</v>
      </c>
      <c r="J605" s="44">
        <f>I605*0.09</f>
        <v>571.77</v>
      </c>
      <c r="K605" s="51">
        <v>5.028209500048E12</v>
      </c>
      <c r="L605" s="38"/>
      <c r="M605" s="38"/>
      <c r="N605" s="38"/>
    </row>
    <row r="606">
      <c r="A606" s="73" t="s">
        <v>40</v>
      </c>
      <c r="B606" s="41">
        <v>0.0</v>
      </c>
      <c r="C606" s="45">
        <v>0.0</v>
      </c>
      <c r="D606" s="41">
        <v>0.0</v>
      </c>
      <c r="E606" s="41">
        <v>0.0</v>
      </c>
      <c r="F606" s="41">
        <v>0.0</v>
      </c>
      <c r="G606" s="41">
        <v>0.0</v>
      </c>
      <c r="H606" s="41">
        <v>0.0</v>
      </c>
      <c r="I606" s="43">
        <f t="shared" si="160"/>
        <v>0</v>
      </c>
      <c r="J606" s="50">
        <f>I606*0.1</f>
        <v>0</v>
      </c>
      <c r="K606" s="55"/>
      <c r="L606" s="38"/>
      <c r="M606" s="38"/>
      <c r="N606" s="38"/>
    </row>
    <row r="607">
      <c r="A607" s="40" t="s">
        <v>41</v>
      </c>
      <c r="B607" s="41">
        <v>330.0</v>
      </c>
      <c r="C607" s="45">
        <v>0.0</v>
      </c>
      <c r="D607" s="41">
        <v>0.0</v>
      </c>
      <c r="E607" s="41">
        <v>265.0</v>
      </c>
      <c r="F607" s="41">
        <v>852.0</v>
      </c>
      <c r="G607" s="41">
        <v>818.0</v>
      </c>
      <c r="H607" s="41">
        <v>540.0</v>
      </c>
      <c r="I607" s="43">
        <f t="shared" si="160"/>
        <v>2805</v>
      </c>
      <c r="J607" s="44">
        <f>I607*0.11</f>
        <v>308.55</v>
      </c>
      <c r="K607" s="51">
        <v>3.028212870724E12</v>
      </c>
      <c r="L607" s="38"/>
      <c r="M607" s="38"/>
      <c r="N607" s="38"/>
    </row>
    <row r="608">
      <c r="A608" s="73" t="s">
        <v>42</v>
      </c>
      <c r="B608" s="41">
        <v>0.0</v>
      </c>
      <c r="C608" s="45">
        <v>0.0</v>
      </c>
      <c r="D608" s="41">
        <v>0.0</v>
      </c>
      <c r="E608" s="41">
        <v>0.0</v>
      </c>
      <c r="F608" s="41">
        <v>0.0</v>
      </c>
      <c r="G608" s="41">
        <v>0.0</v>
      </c>
      <c r="H608" s="41">
        <v>0.0</v>
      </c>
      <c r="I608" s="43">
        <f t="shared" si="160"/>
        <v>0</v>
      </c>
      <c r="J608" s="50">
        <f>I608*0.1</f>
        <v>0</v>
      </c>
      <c r="K608" s="55"/>
      <c r="L608" s="38"/>
      <c r="M608" s="38"/>
      <c r="N608" s="38"/>
    </row>
    <row r="609">
      <c r="A609" s="53" t="s">
        <v>47</v>
      </c>
      <c r="B609" s="41">
        <v>0.0</v>
      </c>
      <c r="C609" s="45">
        <v>0.0</v>
      </c>
      <c r="D609" s="41">
        <v>300.0</v>
      </c>
      <c r="E609" s="41">
        <v>0.0</v>
      </c>
      <c r="F609" s="41">
        <v>0.0</v>
      </c>
      <c r="G609" s="41">
        <v>0.0</v>
      </c>
      <c r="H609" s="41">
        <v>135.0</v>
      </c>
      <c r="I609" s="43">
        <f t="shared" si="160"/>
        <v>435</v>
      </c>
      <c r="J609" s="44">
        <f>I609*0.11</f>
        <v>47.85</v>
      </c>
      <c r="K609" s="51">
        <v>7.028217125293E12</v>
      </c>
      <c r="L609" s="38"/>
      <c r="M609" s="38"/>
      <c r="N609" s="38"/>
    </row>
    <row r="610">
      <c r="A610" s="53" t="s">
        <v>48</v>
      </c>
      <c r="B610" s="41">
        <v>0.0</v>
      </c>
      <c r="C610" s="45">
        <v>1699.0</v>
      </c>
      <c r="D610" s="41">
        <v>1000.0</v>
      </c>
      <c r="E610" s="41">
        <v>1030.0</v>
      </c>
      <c r="F610" s="41">
        <v>1151.0</v>
      </c>
      <c r="G610" s="41">
        <v>610.0</v>
      </c>
      <c r="H610" s="41">
        <v>0.0</v>
      </c>
      <c r="I610" s="43">
        <f t="shared" si="160"/>
        <v>5490</v>
      </c>
      <c r="J610" s="44">
        <f>I610*0.1</f>
        <v>549</v>
      </c>
      <c r="K610" s="51">
        <v>5.028119639717E12</v>
      </c>
      <c r="L610" s="38"/>
      <c r="M610" s="38"/>
      <c r="N610" s="38"/>
    </row>
    <row r="611">
      <c r="A611" s="53" t="s">
        <v>50</v>
      </c>
      <c r="B611" s="41">
        <v>0.0</v>
      </c>
      <c r="C611" s="45">
        <v>0.0</v>
      </c>
      <c r="D611" s="41">
        <v>0.0</v>
      </c>
      <c r="E611" s="41">
        <v>0.0</v>
      </c>
      <c r="F611" s="41">
        <v>0.0</v>
      </c>
      <c r="G611" s="41">
        <v>0.0</v>
      </c>
      <c r="H611" s="41">
        <v>0.0</v>
      </c>
      <c r="I611" s="43">
        <f t="shared" si="160"/>
        <v>0</v>
      </c>
      <c r="J611" s="50">
        <f>I611*0.11</f>
        <v>0</v>
      </c>
      <c r="K611" s="55"/>
      <c r="L611" s="38"/>
      <c r="M611" s="38"/>
      <c r="N611" s="38"/>
    </row>
    <row r="612">
      <c r="A612" s="53" t="s">
        <v>53</v>
      </c>
      <c r="B612" s="41">
        <v>0.0</v>
      </c>
      <c r="C612" s="42">
        <v>1074.0</v>
      </c>
      <c r="D612" s="41">
        <v>480.0</v>
      </c>
      <c r="E612" s="41">
        <v>915.0</v>
      </c>
      <c r="F612" s="41">
        <v>340.0</v>
      </c>
      <c r="G612" s="41">
        <v>0.0</v>
      </c>
      <c r="H612" s="41">
        <v>525.0</v>
      </c>
      <c r="I612" s="43">
        <f t="shared" si="160"/>
        <v>3334</v>
      </c>
      <c r="J612" s="44">
        <f>I612*0.1</f>
        <v>333.4</v>
      </c>
      <c r="K612" s="51">
        <v>6.02812389157E12</v>
      </c>
      <c r="L612" s="38"/>
      <c r="M612" s="37"/>
      <c r="N612" s="38"/>
    </row>
    <row r="613">
      <c r="A613" s="52" t="s">
        <v>77</v>
      </c>
      <c r="B613" s="41">
        <v>290.0</v>
      </c>
      <c r="C613" s="45">
        <v>0.0</v>
      </c>
      <c r="D613" s="41">
        <v>300.0</v>
      </c>
      <c r="E613" s="41">
        <v>701.0</v>
      </c>
      <c r="F613" s="41">
        <v>755.0</v>
      </c>
      <c r="G613" s="41">
        <v>240.0</v>
      </c>
      <c r="H613" s="41">
        <v>610.0</v>
      </c>
      <c r="I613" s="43">
        <f t="shared" si="160"/>
        <v>2896</v>
      </c>
      <c r="J613" s="44">
        <f t="shared" ref="J613:J615" si="163">I613*0.11</f>
        <v>318.56</v>
      </c>
      <c r="K613" s="51">
        <v>5.028127972653E12</v>
      </c>
      <c r="L613" s="38"/>
      <c r="M613" s="38"/>
      <c r="N613" s="38"/>
    </row>
    <row r="614">
      <c r="A614" s="52" t="s">
        <v>74</v>
      </c>
      <c r="B614" s="41">
        <v>0.0</v>
      </c>
      <c r="C614" s="45">
        <v>0.0</v>
      </c>
      <c r="D614" s="41">
        <v>0.0</v>
      </c>
      <c r="E614" s="41">
        <v>190.0</v>
      </c>
      <c r="F614" s="41">
        <v>485.0</v>
      </c>
      <c r="G614" s="41">
        <v>533.0</v>
      </c>
      <c r="H614" s="41">
        <v>409.0</v>
      </c>
      <c r="I614" s="43">
        <f t="shared" si="160"/>
        <v>1617</v>
      </c>
      <c r="J614" s="46">
        <f t="shared" si="163"/>
        <v>177.87</v>
      </c>
      <c r="K614" s="47">
        <v>3.028446191758E12</v>
      </c>
      <c r="L614" s="38"/>
      <c r="M614" s="48">
        <v>185.0</v>
      </c>
      <c r="N614" s="38"/>
    </row>
    <row r="615">
      <c r="A615" s="52" t="s">
        <v>57</v>
      </c>
      <c r="B615" s="41">
        <v>0.0</v>
      </c>
      <c r="C615" s="45">
        <v>658.0</v>
      </c>
      <c r="D615" s="41">
        <v>353.0</v>
      </c>
      <c r="E615" s="41">
        <v>811.0</v>
      </c>
      <c r="F615" s="41">
        <v>0.0</v>
      </c>
      <c r="G615" s="41">
        <v>305.0</v>
      </c>
      <c r="H615" s="41">
        <v>730.0</v>
      </c>
      <c r="I615" s="43">
        <f t="shared" si="160"/>
        <v>2857</v>
      </c>
      <c r="J615" s="44">
        <f t="shared" si="163"/>
        <v>314.27</v>
      </c>
      <c r="K615" s="51">
        <v>7.028214505354E12</v>
      </c>
      <c r="L615" s="38"/>
      <c r="M615" s="38"/>
      <c r="N615" s="38"/>
    </row>
    <row r="616">
      <c r="A616" s="49" t="s">
        <v>26</v>
      </c>
      <c r="B616" s="41">
        <v>0.0</v>
      </c>
      <c r="C616" s="45">
        <v>0.0</v>
      </c>
      <c r="D616" s="41">
        <v>0.0</v>
      </c>
      <c r="E616" s="41">
        <v>0.0</v>
      </c>
      <c r="F616" s="41">
        <v>0.0</v>
      </c>
      <c r="G616" s="41">
        <v>0.0</v>
      </c>
      <c r="H616" s="41">
        <v>0.0</v>
      </c>
      <c r="I616" s="43">
        <f t="shared" si="160"/>
        <v>0</v>
      </c>
      <c r="J616" s="50">
        <f>I616*0.08</f>
        <v>0</v>
      </c>
      <c r="K616" s="55"/>
      <c r="L616" s="38"/>
      <c r="M616" s="38"/>
      <c r="N616" s="38"/>
    </row>
    <row r="617">
      <c r="A617" s="73" t="s">
        <v>45</v>
      </c>
      <c r="B617" s="41">
        <v>0.0</v>
      </c>
      <c r="C617" s="45">
        <v>0.0</v>
      </c>
      <c r="D617" s="41">
        <v>570.0</v>
      </c>
      <c r="E617" s="41">
        <v>360.0</v>
      </c>
      <c r="F617" s="41">
        <v>1065.0</v>
      </c>
      <c r="G617" s="41">
        <v>275.0</v>
      </c>
      <c r="H617" s="41">
        <v>450.0</v>
      </c>
      <c r="I617" s="43">
        <f t="shared" si="160"/>
        <v>2720</v>
      </c>
      <c r="J617" s="57">
        <f>I617*0.11</f>
        <v>299.2</v>
      </c>
      <c r="K617" s="47">
        <v>5.02859817192E12</v>
      </c>
      <c r="L617" s="38"/>
      <c r="M617" s="48">
        <v>311.0</v>
      </c>
      <c r="N617" s="38"/>
    </row>
    <row r="618">
      <c r="A618" s="73" t="s">
        <v>82</v>
      </c>
      <c r="B618" s="41">
        <v>1535.0</v>
      </c>
      <c r="C618" s="45">
        <v>1045.0</v>
      </c>
      <c r="D618" s="41">
        <v>424.0</v>
      </c>
      <c r="E618" s="41">
        <v>120.0</v>
      </c>
      <c r="F618" s="41">
        <v>0.0</v>
      </c>
      <c r="G618" s="41">
        <v>370.0</v>
      </c>
      <c r="H618" s="41">
        <v>673.0</v>
      </c>
      <c r="I618" s="43">
        <f t="shared" si="160"/>
        <v>4167</v>
      </c>
      <c r="J618" s="44">
        <f>I618*0.1</f>
        <v>416.7</v>
      </c>
      <c r="K618" s="51">
        <v>6.028177263941E12</v>
      </c>
      <c r="L618" s="38"/>
      <c r="M618" s="38"/>
      <c r="N618" s="38"/>
    </row>
    <row r="619">
      <c r="A619" s="106" t="s">
        <v>85</v>
      </c>
      <c r="B619" s="41">
        <v>0.0</v>
      </c>
      <c r="C619" s="45">
        <v>0.0</v>
      </c>
      <c r="D619" s="41">
        <v>750.0</v>
      </c>
      <c r="E619" s="41">
        <v>927.0</v>
      </c>
      <c r="F619" s="41">
        <v>530.0</v>
      </c>
      <c r="G619" s="41">
        <v>769.0</v>
      </c>
      <c r="H619" s="41">
        <v>490.0</v>
      </c>
      <c r="I619" s="43">
        <f t="shared" si="160"/>
        <v>3466</v>
      </c>
      <c r="J619" s="44">
        <f t="shared" ref="J619:J620" si="164">I619*0.08</f>
        <v>277.28</v>
      </c>
      <c r="K619" s="51">
        <v>3.028212004898E12</v>
      </c>
      <c r="L619" s="38"/>
      <c r="M619" s="38"/>
      <c r="N619" s="38"/>
    </row>
    <row r="620">
      <c r="A620" s="73" t="s">
        <v>25</v>
      </c>
      <c r="B620" s="41">
        <v>1037.0</v>
      </c>
      <c r="C620" s="45">
        <v>615.0</v>
      </c>
      <c r="D620" s="41">
        <v>0.0</v>
      </c>
      <c r="E620" s="41">
        <v>740.0</v>
      </c>
      <c r="F620" s="41">
        <v>0.0</v>
      </c>
      <c r="G620" s="41">
        <v>505.0</v>
      </c>
      <c r="H620" s="41">
        <v>88.0</v>
      </c>
      <c r="I620" s="43">
        <f t="shared" si="160"/>
        <v>2985</v>
      </c>
      <c r="J620" s="44">
        <f t="shared" si="164"/>
        <v>238.8</v>
      </c>
      <c r="K620" s="51">
        <v>2.8215496084E10</v>
      </c>
      <c r="L620" s="38"/>
      <c r="M620" s="38"/>
      <c r="N620" s="38"/>
    </row>
    <row r="621">
      <c r="A621" s="73" t="s">
        <v>30</v>
      </c>
      <c r="B621" s="41">
        <v>0.0</v>
      </c>
      <c r="C621" s="45">
        <v>0.0</v>
      </c>
      <c r="D621" s="41">
        <v>0.0</v>
      </c>
      <c r="E621" s="41">
        <v>0.0</v>
      </c>
      <c r="F621" s="41">
        <v>0.0</v>
      </c>
      <c r="G621" s="41">
        <v>675.0</v>
      </c>
      <c r="H621" s="41">
        <v>0.0</v>
      </c>
      <c r="I621" s="43">
        <f t="shared" si="160"/>
        <v>675</v>
      </c>
      <c r="J621" s="44">
        <f t="shared" ref="J621:J624" si="165">I621*0.11</f>
        <v>74.25</v>
      </c>
      <c r="K621" s="51">
        <v>1.028117793736E12</v>
      </c>
      <c r="L621" s="38"/>
      <c r="M621" s="38"/>
      <c r="N621" s="38"/>
    </row>
    <row r="622">
      <c r="A622" s="73" t="s">
        <v>32</v>
      </c>
      <c r="B622" s="41">
        <v>0.0</v>
      </c>
      <c r="C622" s="45">
        <v>0.0</v>
      </c>
      <c r="D622" s="41">
        <v>0.0</v>
      </c>
      <c r="E622" s="41">
        <v>0.0</v>
      </c>
      <c r="F622" s="41">
        <v>0.0</v>
      </c>
      <c r="G622" s="41">
        <v>0.0</v>
      </c>
      <c r="H622" s="41">
        <v>0.0</v>
      </c>
      <c r="I622" s="43">
        <f t="shared" si="160"/>
        <v>0</v>
      </c>
      <c r="J622" s="50">
        <f t="shared" si="165"/>
        <v>0</v>
      </c>
      <c r="K622" s="55"/>
      <c r="L622" s="38"/>
      <c r="M622" s="38"/>
      <c r="N622" s="38"/>
    </row>
    <row r="623">
      <c r="A623" s="75" t="s">
        <v>86</v>
      </c>
      <c r="B623" s="41">
        <v>0.0</v>
      </c>
      <c r="C623" s="45">
        <v>0.0</v>
      </c>
      <c r="D623" s="41">
        <v>0.0</v>
      </c>
      <c r="E623" s="41">
        <v>0.0</v>
      </c>
      <c r="F623" s="41">
        <v>0.0</v>
      </c>
      <c r="G623" s="41">
        <v>440.0</v>
      </c>
      <c r="H623" s="41">
        <v>498.0</v>
      </c>
      <c r="I623" s="43">
        <f t="shared" si="160"/>
        <v>938</v>
      </c>
      <c r="J623" s="44">
        <f t="shared" si="165"/>
        <v>103.18</v>
      </c>
      <c r="K623" s="51">
        <v>3.028339917775E12</v>
      </c>
      <c r="L623" s="38"/>
      <c r="M623" s="38"/>
      <c r="N623" s="38"/>
    </row>
    <row r="624">
      <c r="A624" s="73" t="s">
        <v>44</v>
      </c>
      <c r="B624" s="41">
        <v>0.0</v>
      </c>
      <c r="C624" s="45">
        <v>0.0</v>
      </c>
      <c r="D624" s="41">
        <v>0.0</v>
      </c>
      <c r="E624" s="41">
        <v>0.0</v>
      </c>
      <c r="F624" s="41">
        <v>0.0</v>
      </c>
      <c r="G624" s="41">
        <v>0.0</v>
      </c>
      <c r="H624" s="41">
        <v>0.0</v>
      </c>
      <c r="I624" s="43">
        <f t="shared" si="160"/>
        <v>0</v>
      </c>
      <c r="J624" s="50">
        <f t="shared" si="165"/>
        <v>0</v>
      </c>
      <c r="K624" s="55"/>
      <c r="L624" s="38"/>
      <c r="M624" s="38"/>
      <c r="N624" s="38"/>
    </row>
    <row r="625">
      <c r="A625" s="73" t="s">
        <v>51</v>
      </c>
      <c r="B625" s="41">
        <v>0.0</v>
      </c>
      <c r="C625" s="45">
        <v>0.0</v>
      </c>
      <c r="D625" s="41">
        <v>0.0</v>
      </c>
      <c r="E625" s="41">
        <v>0.0</v>
      </c>
      <c r="F625" s="41">
        <v>0.0</v>
      </c>
      <c r="G625" s="41">
        <v>0.0</v>
      </c>
      <c r="H625" s="41">
        <v>0.0</v>
      </c>
      <c r="I625" s="43">
        <f t="shared" si="160"/>
        <v>0</v>
      </c>
      <c r="J625" s="50">
        <f>I625*0.1</f>
        <v>0</v>
      </c>
      <c r="K625" s="55"/>
      <c r="L625" s="38"/>
      <c r="M625" s="38"/>
      <c r="N625" s="38"/>
    </row>
    <row r="626">
      <c r="A626" s="61" t="s">
        <v>20</v>
      </c>
      <c r="B626" s="59">
        <f t="shared" ref="B626:G626" si="166">SUM(B594:B625)</f>
        <v>11274</v>
      </c>
      <c r="C626" s="59">
        <f t="shared" si="166"/>
        <v>10784</v>
      </c>
      <c r="D626" s="59">
        <f t="shared" si="166"/>
        <v>10792</v>
      </c>
      <c r="E626" s="59">
        <f t="shared" si="166"/>
        <v>11907</v>
      </c>
      <c r="F626" s="59">
        <f t="shared" si="166"/>
        <v>13886</v>
      </c>
      <c r="G626" s="59">
        <f t="shared" si="166"/>
        <v>13678</v>
      </c>
      <c r="H626" s="59">
        <f>SUM(H594:H614)</f>
        <v>8755</v>
      </c>
      <c r="I626" s="59">
        <f t="shared" ref="I626:J626" si="167">SUM(I594:I625)</f>
        <v>84005</v>
      </c>
      <c r="J626" s="59">
        <f t="shared" si="167"/>
        <v>7815.4</v>
      </c>
      <c r="K626" s="55"/>
      <c r="L626" s="62">
        <f>SUM(L595:L625)</f>
        <v>359</v>
      </c>
      <c r="M626" s="38"/>
      <c r="N626" s="38"/>
    </row>
    <row r="627">
      <c r="A627" s="63"/>
      <c r="B627" s="64"/>
      <c r="C627" s="64"/>
      <c r="D627" s="64"/>
      <c r="E627" s="64"/>
      <c r="F627" s="64"/>
      <c r="G627" s="64"/>
      <c r="H627" s="64"/>
      <c r="I627" s="64"/>
      <c r="J627" s="64"/>
      <c r="K627" s="29"/>
      <c r="L627" s="16"/>
      <c r="M627" s="29"/>
      <c r="N627" s="29"/>
    </row>
    <row r="628">
      <c r="A628" s="30" t="s">
        <v>19</v>
      </c>
      <c r="B628" s="31">
        <v>45773.0</v>
      </c>
      <c r="C628" s="31">
        <v>45774.0</v>
      </c>
      <c r="D628" s="31">
        <v>45775.0</v>
      </c>
      <c r="E628" s="31">
        <v>45776.0</v>
      </c>
      <c r="F628" s="31">
        <v>45777.0</v>
      </c>
      <c r="G628" s="31">
        <v>45778.0</v>
      </c>
      <c r="H628" s="31">
        <v>45779.0</v>
      </c>
      <c r="I628" s="32" t="s">
        <v>20</v>
      </c>
      <c r="J628" s="33" t="s">
        <v>21</v>
      </c>
      <c r="K628" s="33" t="s">
        <v>61</v>
      </c>
      <c r="L628" s="34">
        <v>0.02</v>
      </c>
      <c r="M628" s="34">
        <v>0.04</v>
      </c>
      <c r="N628" s="30" t="s">
        <v>22</v>
      </c>
    </row>
    <row r="629">
      <c r="A629" s="35"/>
      <c r="B629" s="36"/>
      <c r="C629" s="36"/>
      <c r="D629" s="36"/>
      <c r="E629" s="36"/>
      <c r="F629" s="36"/>
      <c r="G629" s="36"/>
      <c r="H629" s="37"/>
      <c r="I629" s="37"/>
      <c r="J629" s="37"/>
      <c r="K629" s="38"/>
      <c r="L629" s="38"/>
      <c r="M629" s="38"/>
      <c r="N629" s="38"/>
    </row>
    <row r="630">
      <c r="A630" s="40" t="s">
        <v>23</v>
      </c>
      <c r="B630" s="41">
        <v>855.0</v>
      </c>
      <c r="C630" s="42">
        <v>1010.0</v>
      </c>
      <c r="D630" s="41">
        <v>110.0</v>
      </c>
      <c r="E630" s="41">
        <v>0.0</v>
      </c>
      <c r="F630" s="41">
        <v>935.0</v>
      </c>
      <c r="G630" s="41">
        <v>555.0</v>
      </c>
      <c r="H630" s="41">
        <v>700.0</v>
      </c>
      <c r="I630" s="43">
        <f t="shared" ref="I630:I661" si="168">SUM(B630:H630)</f>
        <v>4165</v>
      </c>
      <c r="J630" s="44">
        <f>I630*0.1</f>
        <v>416.5</v>
      </c>
      <c r="K630" s="51">
        <v>4.02839924341E12</v>
      </c>
      <c r="L630" s="38"/>
      <c r="M630" s="37"/>
      <c r="N630" s="38"/>
    </row>
    <row r="631">
      <c r="A631" s="40" t="s">
        <v>27</v>
      </c>
      <c r="B631" s="41">
        <v>333.0</v>
      </c>
      <c r="C631" s="45">
        <v>0.0</v>
      </c>
      <c r="D631" s="41">
        <v>290.0</v>
      </c>
      <c r="E631" s="41">
        <v>211.0</v>
      </c>
      <c r="F631" s="41">
        <v>0.0</v>
      </c>
      <c r="G631" s="41">
        <v>0.0</v>
      </c>
      <c r="H631" s="41">
        <v>50.0</v>
      </c>
      <c r="I631" s="43">
        <f t="shared" si="168"/>
        <v>884</v>
      </c>
      <c r="J631" s="46">
        <f>I631*0.11</f>
        <v>97.24</v>
      </c>
      <c r="K631" s="47">
        <v>7.028471908789E12</v>
      </c>
      <c r="L631" s="48">
        <v>99.0</v>
      </c>
      <c r="M631" s="38"/>
      <c r="N631" s="38"/>
    </row>
    <row r="632">
      <c r="A632" s="52" t="s">
        <v>28</v>
      </c>
      <c r="B632" s="41">
        <v>635.0</v>
      </c>
      <c r="C632" s="45">
        <v>690.0</v>
      </c>
      <c r="D632" s="41">
        <v>395.0</v>
      </c>
      <c r="E632" s="41">
        <v>1665.0</v>
      </c>
      <c r="F632" s="41">
        <v>690.0</v>
      </c>
      <c r="G632" s="41">
        <v>927.0</v>
      </c>
      <c r="H632" s="41">
        <v>1184.0</v>
      </c>
      <c r="I632" s="43">
        <f t="shared" si="168"/>
        <v>6186</v>
      </c>
      <c r="J632" s="44">
        <f>I632*0.09</f>
        <v>556.74</v>
      </c>
      <c r="K632" s="51">
        <v>7.028436647498E12</v>
      </c>
      <c r="L632" s="38"/>
      <c r="M632" s="38"/>
      <c r="N632" s="38"/>
    </row>
    <row r="633">
      <c r="A633" s="53" t="s">
        <v>29</v>
      </c>
      <c r="B633" s="54">
        <v>312.0</v>
      </c>
      <c r="C633" s="45">
        <v>0.0</v>
      </c>
      <c r="D633" s="54">
        <v>0.0</v>
      </c>
      <c r="E633" s="54">
        <v>0.0</v>
      </c>
      <c r="F633" s="41">
        <v>450.0</v>
      </c>
      <c r="G633" s="41">
        <v>565.0</v>
      </c>
      <c r="H633" s="54">
        <v>523.0</v>
      </c>
      <c r="I633" s="43">
        <f t="shared" si="168"/>
        <v>1850</v>
      </c>
      <c r="J633" s="46">
        <f>I633*0.11</f>
        <v>203.5</v>
      </c>
      <c r="K633" s="47">
        <v>9.028446906704E12</v>
      </c>
      <c r="L633" s="48">
        <v>208.0</v>
      </c>
      <c r="M633" s="38"/>
      <c r="N633" s="38"/>
    </row>
    <row r="634">
      <c r="A634" s="40" t="s">
        <v>31</v>
      </c>
      <c r="B634" s="41">
        <v>1429.0</v>
      </c>
      <c r="C634" s="45">
        <v>1560.0</v>
      </c>
      <c r="D634" s="41">
        <v>2070.0</v>
      </c>
      <c r="E634" s="41">
        <v>1732.0</v>
      </c>
      <c r="F634" s="41">
        <v>1875.0</v>
      </c>
      <c r="G634" s="41">
        <v>1846.0</v>
      </c>
      <c r="H634" s="41">
        <v>1300.0</v>
      </c>
      <c r="I634" s="43">
        <f t="shared" si="168"/>
        <v>11812</v>
      </c>
      <c r="J634" s="44">
        <f>I634*0.08</f>
        <v>944.96</v>
      </c>
      <c r="K634" s="51">
        <v>3.02834446082E12</v>
      </c>
      <c r="L634" s="38"/>
      <c r="M634" s="37"/>
      <c r="N634" s="38"/>
    </row>
    <row r="635">
      <c r="A635" s="52" t="s">
        <v>33</v>
      </c>
      <c r="B635" s="41">
        <v>80.0</v>
      </c>
      <c r="C635" s="45">
        <v>389.0</v>
      </c>
      <c r="D635" s="41">
        <v>0.0</v>
      </c>
      <c r="E635" s="41">
        <v>165.0</v>
      </c>
      <c r="F635" s="41">
        <v>100.0</v>
      </c>
      <c r="G635" s="41">
        <v>550.0</v>
      </c>
      <c r="H635" s="41">
        <v>195.0</v>
      </c>
      <c r="I635" s="43">
        <f t="shared" si="168"/>
        <v>1479</v>
      </c>
      <c r="J635" s="44">
        <f>I635*0.11</f>
        <v>162.69</v>
      </c>
      <c r="K635" s="51">
        <v>6.028358509294E12</v>
      </c>
      <c r="L635" s="38"/>
      <c r="M635" s="38"/>
      <c r="N635" s="38"/>
    </row>
    <row r="636">
      <c r="A636" s="40" t="s">
        <v>35</v>
      </c>
      <c r="B636" s="41">
        <v>0.0</v>
      </c>
      <c r="C636" s="42">
        <v>1075.0</v>
      </c>
      <c r="D636" s="41">
        <v>815.0</v>
      </c>
      <c r="E636" s="41">
        <v>1405.0</v>
      </c>
      <c r="F636" s="41">
        <v>440.0</v>
      </c>
      <c r="G636" s="41">
        <v>395.0</v>
      </c>
      <c r="H636" s="41">
        <v>0.0</v>
      </c>
      <c r="I636" s="43">
        <f t="shared" si="168"/>
        <v>4130</v>
      </c>
      <c r="J636" s="44">
        <f>I636*0.1</f>
        <v>413</v>
      </c>
      <c r="K636" s="51">
        <v>4.028434058809E12</v>
      </c>
      <c r="L636" s="38"/>
      <c r="M636" s="38"/>
      <c r="N636" s="38"/>
    </row>
    <row r="637">
      <c r="A637" s="53" t="s">
        <v>36</v>
      </c>
      <c r="B637" s="41">
        <v>558.0</v>
      </c>
      <c r="C637" s="42">
        <v>0.0</v>
      </c>
      <c r="D637" s="41">
        <v>0.0</v>
      </c>
      <c r="E637" s="41">
        <v>0.0</v>
      </c>
      <c r="F637" s="41">
        <v>648.0</v>
      </c>
      <c r="G637" s="41">
        <v>843.0</v>
      </c>
      <c r="H637" s="41">
        <v>1075.0</v>
      </c>
      <c r="I637" s="43">
        <f t="shared" si="168"/>
        <v>3124</v>
      </c>
      <c r="J637" s="44">
        <f>I637*0.08</f>
        <v>249.92</v>
      </c>
      <c r="K637" s="51">
        <v>9.0284341534997E13</v>
      </c>
      <c r="L637" s="38"/>
      <c r="M637" s="38"/>
      <c r="N637" s="38"/>
    </row>
    <row r="638">
      <c r="A638" s="40" t="s">
        <v>37</v>
      </c>
      <c r="B638" s="41">
        <v>1098.0</v>
      </c>
      <c r="C638" s="42">
        <v>1043.0</v>
      </c>
      <c r="D638" s="41">
        <v>1203.0</v>
      </c>
      <c r="E638" s="41">
        <v>1193.0</v>
      </c>
      <c r="F638" s="41">
        <v>1173.0</v>
      </c>
      <c r="G638" s="41">
        <v>1143.0</v>
      </c>
      <c r="H638" s="41">
        <v>1118.0</v>
      </c>
      <c r="I638" s="43">
        <f t="shared" si="168"/>
        <v>7971</v>
      </c>
      <c r="J638" s="44">
        <f>I638*0.09</f>
        <v>717.39</v>
      </c>
      <c r="K638" s="51">
        <v>1.028387565816E12</v>
      </c>
      <c r="L638" s="38"/>
      <c r="M638" s="38"/>
      <c r="N638" s="38"/>
    </row>
    <row r="639">
      <c r="A639" s="40" t="s">
        <v>38</v>
      </c>
      <c r="B639" s="41">
        <v>244.0</v>
      </c>
      <c r="C639" s="45">
        <v>445.0</v>
      </c>
      <c r="D639" s="41">
        <v>0.0</v>
      </c>
      <c r="E639" s="41">
        <v>1024.0</v>
      </c>
      <c r="F639" s="41">
        <v>785.0</v>
      </c>
      <c r="G639" s="41">
        <v>755.0</v>
      </c>
      <c r="H639" s="41">
        <v>0.0</v>
      </c>
      <c r="I639" s="43">
        <f t="shared" si="168"/>
        <v>3253</v>
      </c>
      <c r="J639" s="44">
        <f>I639*0.1</f>
        <v>325.3</v>
      </c>
      <c r="K639" s="51">
        <v>5.028434605131E12</v>
      </c>
      <c r="L639" s="38"/>
      <c r="M639" s="38"/>
      <c r="N639" s="38"/>
    </row>
    <row r="640">
      <c r="A640" s="49" t="s">
        <v>39</v>
      </c>
      <c r="B640" s="41">
        <v>0.0</v>
      </c>
      <c r="C640" s="42">
        <v>1140.0</v>
      </c>
      <c r="D640" s="41">
        <v>1165.0</v>
      </c>
      <c r="E640" s="41">
        <v>1282.0</v>
      </c>
      <c r="F640" s="41">
        <v>450.0</v>
      </c>
      <c r="G640" s="41">
        <v>2330.0</v>
      </c>
      <c r="H640" s="41">
        <v>1555.0</v>
      </c>
      <c r="I640" s="43">
        <f t="shared" si="168"/>
        <v>7922</v>
      </c>
      <c r="J640" s="44">
        <f>I640*0.08</f>
        <v>633.76</v>
      </c>
      <c r="K640" s="51">
        <v>1.028456510023E12</v>
      </c>
      <c r="L640" s="38"/>
      <c r="M640" s="38"/>
      <c r="N640" s="38"/>
    </row>
    <row r="641">
      <c r="A641" s="40" t="s">
        <v>63</v>
      </c>
      <c r="B641" s="41">
        <v>378.0</v>
      </c>
      <c r="C641" s="42">
        <v>604.0</v>
      </c>
      <c r="D641" s="41">
        <v>360.0</v>
      </c>
      <c r="E641" s="41">
        <v>475.0</v>
      </c>
      <c r="F641" s="41">
        <v>670.0</v>
      </c>
      <c r="G641" s="41">
        <v>540.0</v>
      </c>
      <c r="H641" s="41">
        <v>445.0</v>
      </c>
      <c r="I641" s="43">
        <f t="shared" si="168"/>
        <v>3472</v>
      </c>
      <c r="J641" s="44">
        <f t="shared" ref="J641:J644" si="169">I641*0.1</f>
        <v>347.2</v>
      </c>
      <c r="K641" s="51">
        <v>5.028341796527E12</v>
      </c>
      <c r="L641" s="38"/>
      <c r="M641" s="38"/>
      <c r="N641" s="38"/>
    </row>
    <row r="642">
      <c r="A642" s="73" t="s">
        <v>40</v>
      </c>
      <c r="B642" s="41">
        <v>0.0</v>
      </c>
      <c r="C642" s="45">
        <v>0.0</v>
      </c>
      <c r="D642" s="41">
        <v>0.0</v>
      </c>
      <c r="E642" s="41">
        <v>0.0</v>
      </c>
      <c r="F642" s="41">
        <v>0.0</v>
      </c>
      <c r="G642" s="41">
        <v>0.0</v>
      </c>
      <c r="H642" s="41">
        <v>0.0</v>
      </c>
      <c r="I642" s="43">
        <f t="shared" si="168"/>
        <v>0</v>
      </c>
      <c r="J642" s="50">
        <f t="shared" si="169"/>
        <v>0</v>
      </c>
      <c r="K642" s="55"/>
      <c r="L642" s="38"/>
      <c r="M642" s="38"/>
      <c r="N642" s="38"/>
    </row>
    <row r="643">
      <c r="A643" s="40" t="s">
        <v>41</v>
      </c>
      <c r="B643" s="41">
        <v>310.0</v>
      </c>
      <c r="C643" s="45">
        <v>0.0</v>
      </c>
      <c r="D643" s="41">
        <v>0.0</v>
      </c>
      <c r="E643" s="41">
        <v>0.0</v>
      </c>
      <c r="F643" s="41">
        <v>680.0</v>
      </c>
      <c r="G643" s="41">
        <v>1020.0</v>
      </c>
      <c r="H643" s="41">
        <v>1027.0</v>
      </c>
      <c r="I643" s="43">
        <f t="shared" si="168"/>
        <v>3037</v>
      </c>
      <c r="J643" s="44">
        <f t="shared" si="169"/>
        <v>303.7</v>
      </c>
      <c r="K643" s="51">
        <v>3.028394557608E12</v>
      </c>
      <c r="L643" s="38"/>
      <c r="M643" s="38"/>
      <c r="N643" s="38"/>
    </row>
    <row r="644">
      <c r="A644" s="73" t="s">
        <v>42</v>
      </c>
      <c r="B644" s="41">
        <v>0.0</v>
      </c>
      <c r="C644" s="45">
        <v>0.0</v>
      </c>
      <c r="D644" s="41">
        <v>0.0</v>
      </c>
      <c r="E644" s="41">
        <v>0.0</v>
      </c>
      <c r="F644" s="41">
        <v>0.0</v>
      </c>
      <c r="G644" s="41">
        <v>0.0</v>
      </c>
      <c r="H644" s="41">
        <v>0.0</v>
      </c>
      <c r="I644" s="43">
        <f t="shared" si="168"/>
        <v>0</v>
      </c>
      <c r="J644" s="50">
        <f t="shared" si="169"/>
        <v>0</v>
      </c>
      <c r="K644" s="55"/>
      <c r="L644" s="38"/>
      <c r="M644" s="38"/>
      <c r="N644" s="38"/>
    </row>
    <row r="645">
      <c r="A645" s="53" t="s">
        <v>47</v>
      </c>
      <c r="B645" s="41">
        <v>250.0</v>
      </c>
      <c r="C645" s="45">
        <v>0.0</v>
      </c>
      <c r="D645" s="41">
        <v>175.0</v>
      </c>
      <c r="E645" s="41">
        <v>0.0</v>
      </c>
      <c r="F645" s="41">
        <v>101.0</v>
      </c>
      <c r="G645" s="41">
        <v>472.0</v>
      </c>
      <c r="H645" s="41">
        <v>345.0</v>
      </c>
      <c r="I645" s="43">
        <f t="shared" si="168"/>
        <v>1343</v>
      </c>
      <c r="J645" s="46">
        <f>I645*0.11</f>
        <v>147.73</v>
      </c>
      <c r="K645" s="47">
        <v>7.028447032651E12</v>
      </c>
      <c r="L645" s="48">
        <v>151.0</v>
      </c>
      <c r="M645" s="38"/>
      <c r="N645" s="38"/>
    </row>
    <row r="646">
      <c r="A646" s="53" t="s">
        <v>48</v>
      </c>
      <c r="B646" s="41">
        <v>845.0</v>
      </c>
      <c r="C646" s="45">
        <v>1263.0</v>
      </c>
      <c r="D646" s="41">
        <v>1071.0</v>
      </c>
      <c r="E646" s="41">
        <v>1274.0</v>
      </c>
      <c r="F646" s="41">
        <v>110.0</v>
      </c>
      <c r="G646" s="41">
        <v>964.0</v>
      </c>
      <c r="H646" s="41">
        <v>1083.0</v>
      </c>
      <c r="I646" s="43">
        <f t="shared" si="168"/>
        <v>6610</v>
      </c>
      <c r="J646" s="44">
        <f>I646*0.09</f>
        <v>594.9</v>
      </c>
      <c r="K646" s="51">
        <v>5.028340209317E12</v>
      </c>
      <c r="L646" s="38"/>
      <c r="M646" s="38"/>
      <c r="N646" s="38"/>
    </row>
    <row r="647">
      <c r="A647" s="53" t="s">
        <v>50</v>
      </c>
      <c r="B647" s="41">
        <v>0.0</v>
      </c>
      <c r="C647" s="45">
        <v>0.0</v>
      </c>
      <c r="D647" s="41">
        <v>0.0</v>
      </c>
      <c r="E647" s="41">
        <v>0.0</v>
      </c>
      <c r="F647" s="41">
        <v>0.0</v>
      </c>
      <c r="G647" s="41">
        <v>0.0</v>
      </c>
      <c r="H647" s="41">
        <v>0.0</v>
      </c>
      <c r="I647" s="43">
        <f t="shared" si="168"/>
        <v>0</v>
      </c>
      <c r="J647" s="50">
        <f>I647*0.11</f>
        <v>0</v>
      </c>
      <c r="K647" s="55"/>
      <c r="L647" s="38"/>
      <c r="M647" s="38"/>
      <c r="N647" s="38"/>
    </row>
    <row r="648">
      <c r="A648" s="53" t="s">
        <v>53</v>
      </c>
      <c r="B648" s="41">
        <v>805.0</v>
      </c>
      <c r="C648" s="42">
        <v>680.0</v>
      </c>
      <c r="D648" s="41">
        <v>0.0</v>
      </c>
      <c r="E648" s="41">
        <v>789.0</v>
      </c>
      <c r="F648" s="41">
        <v>1030.0</v>
      </c>
      <c r="G648" s="41">
        <v>235.0</v>
      </c>
      <c r="H648" s="41">
        <v>0.0</v>
      </c>
      <c r="I648" s="43">
        <f t="shared" si="168"/>
        <v>3539</v>
      </c>
      <c r="J648" s="44">
        <f>I648*0.1</f>
        <v>353.9</v>
      </c>
      <c r="K648" s="51">
        <v>6.028356045604E12</v>
      </c>
      <c r="L648" s="38"/>
      <c r="M648" s="37"/>
      <c r="N648" s="38"/>
    </row>
    <row r="649">
      <c r="A649" s="52" t="s">
        <v>77</v>
      </c>
      <c r="B649" s="41">
        <v>574.0</v>
      </c>
      <c r="C649" s="45">
        <v>0.0</v>
      </c>
      <c r="D649" s="41">
        <v>435.0</v>
      </c>
      <c r="E649" s="41">
        <v>0.0</v>
      </c>
      <c r="F649" s="41">
        <v>0.0</v>
      </c>
      <c r="G649" s="41">
        <v>640.0</v>
      </c>
      <c r="H649" s="41">
        <v>0.0</v>
      </c>
      <c r="I649" s="43">
        <f t="shared" si="168"/>
        <v>1649</v>
      </c>
      <c r="J649" s="44">
        <f t="shared" ref="J649:J651" si="170">I649*0.11</f>
        <v>181.39</v>
      </c>
      <c r="K649" s="51">
        <v>5.028371252432E12</v>
      </c>
      <c r="L649" s="38"/>
      <c r="M649" s="38"/>
      <c r="N649" s="38"/>
    </row>
    <row r="650">
      <c r="A650" s="52" t="s">
        <v>74</v>
      </c>
      <c r="B650" s="41">
        <v>205.0</v>
      </c>
      <c r="C650" s="45">
        <v>0.0</v>
      </c>
      <c r="D650" s="41">
        <v>744.0</v>
      </c>
      <c r="E650" s="41">
        <v>169.0</v>
      </c>
      <c r="F650" s="41">
        <v>0.0</v>
      </c>
      <c r="G650" s="41">
        <v>655.0</v>
      </c>
      <c r="H650" s="41">
        <v>661.0</v>
      </c>
      <c r="I650" s="43">
        <f t="shared" si="168"/>
        <v>2434</v>
      </c>
      <c r="J650" s="57">
        <f t="shared" si="170"/>
        <v>267.74</v>
      </c>
      <c r="K650" s="47">
        <v>3.028750051172E12</v>
      </c>
      <c r="L650" s="38"/>
      <c r="M650" s="48">
        <v>279.0</v>
      </c>
      <c r="N650" s="38"/>
    </row>
    <row r="651">
      <c r="A651" s="52" t="s">
        <v>57</v>
      </c>
      <c r="B651" s="41">
        <v>238.0</v>
      </c>
      <c r="C651" s="45">
        <v>446.0</v>
      </c>
      <c r="D651" s="41">
        <v>391.0</v>
      </c>
      <c r="E651" s="41">
        <v>410.0</v>
      </c>
      <c r="F651" s="41">
        <v>530.0</v>
      </c>
      <c r="G651" s="41">
        <v>0.0</v>
      </c>
      <c r="H651" s="41">
        <v>0.0</v>
      </c>
      <c r="I651" s="43">
        <f t="shared" si="168"/>
        <v>2015</v>
      </c>
      <c r="J651" s="57">
        <f t="shared" si="170"/>
        <v>221.65</v>
      </c>
      <c r="K651" s="47">
        <v>7.028710639334E12</v>
      </c>
      <c r="L651" s="48">
        <v>226.44</v>
      </c>
      <c r="M651" s="38"/>
      <c r="N651" s="38"/>
    </row>
    <row r="652">
      <c r="A652" s="49" t="s">
        <v>26</v>
      </c>
      <c r="B652" s="41">
        <v>0.0</v>
      </c>
      <c r="C652" s="45">
        <v>0.0</v>
      </c>
      <c r="D652" s="41">
        <v>0.0</v>
      </c>
      <c r="E652" s="41">
        <v>0.0</v>
      </c>
      <c r="F652" s="41">
        <v>0.0</v>
      </c>
      <c r="G652" s="41">
        <v>0.0</v>
      </c>
      <c r="H652" s="41">
        <v>0.0</v>
      </c>
      <c r="I652" s="43">
        <f t="shared" si="168"/>
        <v>0</v>
      </c>
      <c r="J652" s="50">
        <f>I652*0.08</f>
        <v>0</v>
      </c>
      <c r="K652" s="55"/>
      <c r="L652" s="38"/>
      <c r="M652" s="38"/>
      <c r="N652" s="38"/>
    </row>
    <row r="653">
      <c r="A653" s="73" t="s">
        <v>45</v>
      </c>
      <c r="B653" s="41">
        <v>645.0</v>
      </c>
      <c r="C653" s="45">
        <v>0.0</v>
      </c>
      <c r="D653" s="41">
        <v>938.0</v>
      </c>
      <c r="E653" s="41">
        <v>595.0</v>
      </c>
      <c r="F653" s="41">
        <v>0.0</v>
      </c>
      <c r="G653" s="41">
        <v>0.0</v>
      </c>
      <c r="H653" s="41">
        <v>0.0</v>
      </c>
      <c r="I653" s="43">
        <f t="shared" si="168"/>
        <v>2178</v>
      </c>
      <c r="J653" s="46">
        <f>I653*0.11</f>
        <v>239.58</v>
      </c>
      <c r="K653" s="47">
        <v>5.02859817192E12</v>
      </c>
      <c r="L653" s="38"/>
      <c r="M653" s="48">
        <v>250.0</v>
      </c>
      <c r="N653" s="38"/>
    </row>
    <row r="654">
      <c r="A654" s="73" t="s">
        <v>82</v>
      </c>
      <c r="B654" s="41">
        <v>305.0</v>
      </c>
      <c r="C654" s="45">
        <v>0.0</v>
      </c>
      <c r="D654" s="41">
        <v>0.0</v>
      </c>
      <c r="E654" s="41">
        <v>1282.0</v>
      </c>
      <c r="F654" s="41">
        <v>774.0</v>
      </c>
      <c r="G654" s="41">
        <v>404.0</v>
      </c>
      <c r="H654" s="41">
        <v>1250.0</v>
      </c>
      <c r="I654" s="43">
        <f t="shared" si="168"/>
        <v>4015</v>
      </c>
      <c r="J654" s="44">
        <f t="shared" ref="J654:J655" si="171">I654*0.1</f>
        <v>401.5</v>
      </c>
      <c r="K654" s="51">
        <v>6.028357801439E12</v>
      </c>
      <c r="L654" s="38"/>
      <c r="M654" s="38"/>
      <c r="N654" s="38"/>
    </row>
    <row r="655">
      <c r="A655" s="106" t="s">
        <v>85</v>
      </c>
      <c r="B655" s="41">
        <v>0.0</v>
      </c>
      <c r="C655" s="45">
        <v>695.0</v>
      </c>
      <c r="D655" s="41">
        <v>475.0</v>
      </c>
      <c r="E655" s="41">
        <v>1225.0</v>
      </c>
      <c r="F655" s="41">
        <v>0.0</v>
      </c>
      <c r="G655" s="41">
        <v>394.0</v>
      </c>
      <c r="H655" s="41">
        <v>825.0</v>
      </c>
      <c r="I655" s="43">
        <f t="shared" si="168"/>
        <v>3614</v>
      </c>
      <c r="J655" s="44">
        <f t="shared" si="171"/>
        <v>361.4</v>
      </c>
      <c r="K655" s="51">
        <v>3.028415228897E12</v>
      </c>
      <c r="L655" s="38"/>
      <c r="M655" s="38"/>
      <c r="N655" s="38"/>
    </row>
    <row r="656">
      <c r="A656" s="73" t="s">
        <v>25</v>
      </c>
      <c r="B656" s="41">
        <v>387.0</v>
      </c>
      <c r="C656" s="45">
        <v>629.0</v>
      </c>
      <c r="D656" s="41">
        <v>986.0</v>
      </c>
      <c r="E656" s="41">
        <v>0.0</v>
      </c>
      <c r="F656" s="41">
        <v>0.0</v>
      </c>
      <c r="G656" s="41">
        <v>740.0</v>
      </c>
      <c r="H656" s="41">
        <v>0.0</v>
      </c>
      <c r="I656" s="43">
        <f t="shared" si="168"/>
        <v>2742</v>
      </c>
      <c r="J656" s="44">
        <f>I656*0.08</f>
        <v>219.36</v>
      </c>
      <c r="K656" s="51">
        <v>2.8440363164E10</v>
      </c>
      <c r="L656" s="38"/>
      <c r="M656" s="38"/>
      <c r="N656" s="38"/>
    </row>
    <row r="657">
      <c r="A657" s="73" t="s">
        <v>30</v>
      </c>
      <c r="B657" s="41">
        <v>0.0</v>
      </c>
      <c r="C657" s="45">
        <v>0.0</v>
      </c>
      <c r="D657" s="41">
        <v>0.0</v>
      </c>
      <c r="E657" s="41">
        <v>0.0</v>
      </c>
      <c r="F657" s="41">
        <v>0.0</v>
      </c>
      <c r="G657" s="41">
        <v>0.0</v>
      </c>
      <c r="H657" s="41">
        <v>0.0</v>
      </c>
      <c r="I657" s="43">
        <f t="shared" si="168"/>
        <v>0</v>
      </c>
      <c r="J657" s="50">
        <f t="shared" ref="J657:J660" si="172">I657*0.11</f>
        <v>0</v>
      </c>
      <c r="K657" s="55"/>
      <c r="L657" s="38"/>
      <c r="M657" s="38"/>
      <c r="N657" s="38"/>
    </row>
    <row r="658">
      <c r="A658" s="73" t="s">
        <v>32</v>
      </c>
      <c r="B658" s="41">
        <v>0.0</v>
      </c>
      <c r="C658" s="45">
        <v>0.0</v>
      </c>
      <c r="D658" s="41">
        <v>0.0</v>
      </c>
      <c r="E658" s="41">
        <v>0.0</v>
      </c>
      <c r="F658" s="41">
        <v>0.0</v>
      </c>
      <c r="G658" s="41">
        <v>0.0</v>
      </c>
      <c r="H658" s="41">
        <v>0.0</v>
      </c>
      <c r="I658" s="43">
        <f t="shared" si="168"/>
        <v>0</v>
      </c>
      <c r="J658" s="50">
        <f t="shared" si="172"/>
        <v>0</v>
      </c>
      <c r="K658" s="55"/>
      <c r="L658" s="38"/>
      <c r="M658" s="38"/>
      <c r="N658" s="38"/>
    </row>
    <row r="659">
      <c r="A659" s="75" t="s">
        <v>86</v>
      </c>
      <c r="B659" s="41">
        <v>323.0</v>
      </c>
      <c r="C659" s="45">
        <v>0.0</v>
      </c>
      <c r="D659" s="41">
        <v>0.0</v>
      </c>
      <c r="E659" s="41">
        <v>0.0</v>
      </c>
      <c r="F659" s="41">
        <v>0.0</v>
      </c>
      <c r="G659" s="41">
        <v>0.0</v>
      </c>
      <c r="H659" s="41">
        <v>0.0</v>
      </c>
      <c r="I659" s="43">
        <f t="shared" si="168"/>
        <v>323</v>
      </c>
      <c r="J659" s="44">
        <f t="shared" si="172"/>
        <v>35.53</v>
      </c>
      <c r="K659" s="51">
        <v>3.028339917775E12</v>
      </c>
      <c r="L659" s="38"/>
      <c r="M659" s="38"/>
      <c r="N659" s="38"/>
    </row>
    <row r="660">
      <c r="A660" s="73" t="s">
        <v>44</v>
      </c>
      <c r="B660" s="41">
        <v>0.0</v>
      </c>
      <c r="C660" s="45">
        <v>0.0</v>
      </c>
      <c r="D660" s="41">
        <v>0.0</v>
      </c>
      <c r="E660" s="41">
        <v>0.0</v>
      </c>
      <c r="F660" s="41">
        <v>0.0</v>
      </c>
      <c r="G660" s="41">
        <v>0.0</v>
      </c>
      <c r="H660" s="41">
        <v>0.0</v>
      </c>
      <c r="I660" s="43">
        <f t="shared" si="168"/>
        <v>0</v>
      </c>
      <c r="J660" s="50">
        <f t="shared" si="172"/>
        <v>0</v>
      </c>
      <c r="K660" s="55"/>
      <c r="L660" s="38"/>
      <c r="M660" s="38"/>
      <c r="N660" s="38"/>
    </row>
    <row r="661">
      <c r="A661" s="73" t="s">
        <v>51</v>
      </c>
      <c r="B661" s="41">
        <v>0.0</v>
      </c>
      <c r="C661" s="45">
        <v>0.0</v>
      </c>
      <c r="D661" s="41">
        <v>0.0</v>
      </c>
      <c r="E661" s="41">
        <v>0.0</v>
      </c>
      <c r="F661" s="41">
        <v>0.0</v>
      </c>
      <c r="G661" s="41">
        <v>0.0</v>
      </c>
      <c r="H661" s="41">
        <v>0.0</v>
      </c>
      <c r="I661" s="43">
        <f t="shared" si="168"/>
        <v>0</v>
      </c>
      <c r="J661" s="50">
        <f>I661*0.1</f>
        <v>0</v>
      </c>
      <c r="K661" s="55"/>
      <c r="L661" s="38"/>
      <c r="M661" s="38"/>
      <c r="N661" s="38"/>
    </row>
    <row r="662">
      <c r="A662" s="61" t="s">
        <v>20</v>
      </c>
      <c r="B662" s="59">
        <f t="shared" ref="B662:G662" si="173">SUM(B630:B661)</f>
        <v>10809</v>
      </c>
      <c r="C662" s="59">
        <f t="shared" si="173"/>
        <v>11669</v>
      </c>
      <c r="D662" s="59">
        <f t="shared" si="173"/>
        <v>11623</v>
      </c>
      <c r="E662" s="59">
        <f t="shared" si="173"/>
        <v>14896</v>
      </c>
      <c r="F662" s="59">
        <f t="shared" si="173"/>
        <v>11441</v>
      </c>
      <c r="G662" s="59">
        <f t="shared" si="173"/>
        <v>15973</v>
      </c>
      <c r="H662" s="59">
        <f>SUM(H630:H650)</f>
        <v>11261</v>
      </c>
      <c r="I662" s="59">
        <f t="shared" ref="I662:J662" si="174">SUM(I630:I661)</f>
        <v>89747</v>
      </c>
      <c r="J662" s="59">
        <f t="shared" si="174"/>
        <v>8396.58</v>
      </c>
      <c r="K662" s="55"/>
      <c r="L662" s="62">
        <f>SUM(L631:L661)</f>
        <v>684.44</v>
      </c>
      <c r="M662" s="38"/>
      <c r="N662" s="38"/>
    </row>
    <row r="663">
      <c r="A663" s="63"/>
      <c r="B663" s="64"/>
      <c r="C663" s="64"/>
      <c r="D663" s="64"/>
      <c r="E663" s="64"/>
      <c r="F663" s="64"/>
      <c r="G663" s="64"/>
      <c r="H663" s="64"/>
      <c r="I663" s="64"/>
      <c r="J663" s="64"/>
      <c r="K663" s="29"/>
      <c r="L663" s="16"/>
      <c r="M663" s="29"/>
      <c r="N663" s="29"/>
    </row>
    <row r="664">
      <c r="A664" s="30" t="s">
        <v>19</v>
      </c>
      <c r="B664" s="31">
        <v>45780.0</v>
      </c>
      <c r="C664" s="31">
        <v>45781.0</v>
      </c>
      <c r="D664" s="31">
        <v>45782.0</v>
      </c>
      <c r="E664" s="31">
        <v>45783.0</v>
      </c>
      <c r="F664" s="31">
        <v>45784.0</v>
      </c>
      <c r="G664" s="31">
        <v>45785.0</v>
      </c>
      <c r="H664" s="31">
        <v>45786.0</v>
      </c>
      <c r="I664" s="32" t="s">
        <v>20</v>
      </c>
      <c r="J664" s="33" t="s">
        <v>21</v>
      </c>
      <c r="K664" s="33" t="s">
        <v>61</v>
      </c>
      <c r="L664" s="34">
        <v>0.02</v>
      </c>
      <c r="M664" s="34">
        <v>0.04</v>
      </c>
      <c r="N664" s="30" t="s">
        <v>22</v>
      </c>
    </row>
    <row r="665">
      <c r="A665" s="35"/>
      <c r="B665" s="36"/>
      <c r="C665" s="36"/>
      <c r="D665" s="36"/>
      <c r="E665" s="36"/>
      <c r="F665" s="36"/>
      <c r="G665" s="36"/>
      <c r="H665" s="37"/>
      <c r="I665" s="37"/>
      <c r="J665" s="37"/>
      <c r="K665" s="38"/>
      <c r="L665" s="38"/>
      <c r="M665" s="38"/>
      <c r="N665" s="38"/>
    </row>
    <row r="666">
      <c r="A666" s="40" t="s">
        <v>23</v>
      </c>
      <c r="B666" s="41">
        <v>809.0</v>
      </c>
      <c r="C666" s="42">
        <v>708.0</v>
      </c>
      <c r="D666" s="41">
        <v>695.0</v>
      </c>
      <c r="E666" s="41">
        <v>450.0</v>
      </c>
      <c r="F666" s="41">
        <v>0.0</v>
      </c>
      <c r="G666" s="41">
        <v>696.0</v>
      </c>
      <c r="H666" s="41">
        <v>1000.0</v>
      </c>
      <c r="I666" s="43">
        <f t="shared" ref="I666:I697" si="175">SUM(B666:H666)</f>
        <v>4358</v>
      </c>
      <c r="J666" s="44">
        <f>I666*0.1</f>
        <v>435.8</v>
      </c>
      <c r="K666" s="51">
        <v>4.028592490759E12</v>
      </c>
      <c r="L666" s="38"/>
      <c r="M666" s="37"/>
      <c r="N666" s="38"/>
    </row>
    <row r="667">
      <c r="A667" s="40" t="s">
        <v>27</v>
      </c>
      <c r="B667" s="41">
        <v>0.0</v>
      </c>
      <c r="C667" s="45">
        <v>485.0</v>
      </c>
      <c r="D667" s="41">
        <v>273.0</v>
      </c>
      <c r="E667" s="41">
        <v>80.0</v>
      </c>
      <c r="F667" s="41">
        <v>0.0</v>
      </c>
      <c r="G667" s="41">
        <v>190.0</v>
      </c>
      <c r="H667" s="41">
        <v>0.0</v>
      </c>
      <c r="I667" s="43">
        <f t="shared" si="175"/>
        <v>1028</v>
      </c>
      <c r="J667" s="46">
        <f>I667*0.11</f>
        <v>113.08</v>
      </c>
      <c r="K667" s="47">
        <v>7.028604114845E12</v>
      </c>
      <c r="L667" s="48">
        <v>115.26</v>
      </c>
      <c r="M667" s="38"/>
      <c r="N667" s="38"/>
    </row>
    <row r="668">
      <c r="A668" s="52" t="s">
        <v>28</v>
      </c>
      <c r="B668" s="41">
        <v>890.0</v>
      </c>
      <c r="C668" s="45">
        <v>0.0</v>
      </c>
      <c r="D668" s="41">
        <v>940.0</v>
      </c>
      <c r="E668" s="41">
        <v>890.0</v>
      </c>
      <c r="F668" s="41">
        <v>580.0</v>
      </c>
      <c r="G668" s="41">
        <v>0.0</v>
      </c>
      <c r="H668" s="41">
        <v>700.0</v>
      </c>
      <c r="I668" s="43">
        <f t="shared" si="175"/>
        <v>4000</v>
      </c>
      <c r="J668" s="44">
        <f>I668*0.1</f>
        <v>400</v>
      </c>
      <c r="K668" s="51">
        <v>7.028649503732E12</v>
      </c>
      <c r="L668" s="38"/>
      <c r="M668" s="38"/>
      <c r="N668" s="38"/>
    </row>
    <row r="669">
      <c r="A669" s="53" t="s">
        <v>29</v>
      </c>
      <c r="B669" s="54">
        <v>0.0</v>
      </c>
      <c r="C669" s="45">
        <v>0.0</v>
      </c>
      <c r="D669" s="54">
        <v>0.0</v>
      </c>
      <c r="E669" s="54">
        <v>0.0</v>
      </c>
      <c r="F669" s="41">
        <v>548.0</v>
      </c>
      <c r="G669" s="41">
        <v>821.0</v>
      </c>
      <c r="H669" s="54">
        <v>560.0</v>
      </c>
      <c r="I669" s="43">
        <f t="shared" si="175"/>
        <v>1929</v>
      </c>
      <c r="J669" s="44">
        <f>I669*0.11</f>
        <v>212.19</v>
      </c>
      <c r="K669" s="51">
        <v>3.028564991491E12</v>
      </c>
      <c r="L669" s="38"/>
      <c r="M669" s="38"/>
      <c r="N669" s="38"/>
    </row>
    <row r="670">
      <c r="A670" s="40" t="s">
        <v>31</v>
      </c>
      <c r="B670" s="41">
        <v>2281.0</v>
      </c>
      <c r="C670" s="45">
        <v>1240.0</v>
      </c>
      <c r="D670" s="41">
        <v>1205.0</v>
      </c>
      <c r="E670" s="41">
        <v>360.0</v>
      </c>
      <c r="F670" s="41">
        <v>1270.0</v>
      </c>
      <c r="G670" s="41">
        <v>1420.0</v>
      </c>
      <c r="H670" s="41">
        <v>1305.0</v>
      </c>
      <c r="I670" s="43">
        <f t="shared" si="175"/>
        <v>9081</v>
      </c>
      <c r="J670" s="44">
        <f>I670*0.08</f>
        <v>726.48</v>
      </c>
      <c r="K670" s="51">
        <v>3.028650848372E12</v>
      </c>
      <c r="L670" s="38"/>
      <c r="M670" s="37"/>
      <c r="N670" s="38"/>
    </row>
    <row r="671">
      <c r="A671" s="52" t="s">
        <v>33</v>
      </c>
      <c r="B671" s="41">
        <v>145.0</v>
      </c>
      <c r="C671" s="45">
        <v>873.0</v>
      </c>
      <c r="D671" s="41">
        <v>0.0</v>
      </c>
      <c r="E671" s="41">
        <v>0.0</v>
      </c>
      <c r="F671" s="41">
        <v>556.0</v>
      </c>
      <c r="G671" s="41">
        <v>622.0</v>
      </c>
      <c r="H671" s="41">
        <v>703.0</v>
      </c>
      <c r="I671" s="43">
        <f t="shared" si="175"/>
        <v>2899</v>
      </c>
      <c r="J671" s="44">
        <f>I671*0.11</f>
        <v>318.89</v>
      </c>
      <c r="K671" s="51">
        <v>6.028553878188E12</v>
      </c>
      <c r="L671" s="38"/>
      <c r="M671" s="38"/>
      <c r="N671" s="38"/>
    </row>
    <row r="672">
      <c r="A672" s="40" t="s">
        <v>35</v>
      </c>
      <c r="B672" s="41">
        <v>850.0</v>
      </c>
      <c r="C672" s="45">
        <v>830.0</v>
      </c>
      <c r="D672" s="41">
        <v>702.0</v>
      </c>
      <c r="E672" s="41">
        <v>442.0</v>
      </c>
      <c r="F672" s="41">
        <v>940.0</v>
      </c>
      <c r="G672" s="41">
        <v>450.0</v>
      </c>
      <c r="H672" s="41">
        <v>658.0</v>
      </c>
      <c r="I672" s="43">
        <f t="shared" si="175"/>
        <v>4872</v>
      </c>
      <c r="J672" s="44">
        <f>I672*0.1</f>
        <v>487.2</v>
      </c>
      <c r="K672" s="51">
        <v>4.028638599405E12</v>
      </c>
      <c r="L672" s="38"/>
      <c r="M672" s="38"/>
      <c r="N672" s="38"/>
    </row>
    <row r="673">
      <c r="A673" s="53" t="s">
        <v>36</v>
      </c>
      <c r="B673" s="41">
        <v>465.0</v>
      </c>
      <c r="C673" s="45">
        <v>0.0</v>
      </c>
      <c r="D673" s="41">
        <v>0.0</v>
      </c>
      <c r="E673" s="41">
        <v>1065.0</v>
      </c>
      <c r="F673" s="41">
        <v>290.0</v>
      </c>
      <c r="G673" s="41">
        <v>635.0</v>
      </c>
      <c r="H673" s="41">
        <v>665.0</v>
      </c>
      <c r="I673" s="43">
        <f t="shared" si="175"/>
        <v>3120</v>
      </c>
      <c r="J673" s="44">
        <f>I673*0.08</f>
        <v>249.6</v>
      </c>
      <c r="K673" s="51">
        <v>9.028586292469E12</v>
      </c>
      <c r="L673" s="38"/>
      <c r="M673" s="38"/>
      <c r="N673" s="38"/>
    </row>
    <row r="674">
      <c r="A674" s="40" t="s">
        <v>37</v>
      </c>
      <c r="B674" s="41">
        <v>1328.0</v>
      </c>
      <c r="C674" s="42">
        <v>445.0</v>
      </c>
      <c r="D674" s="41">
        <v>853.0</v>
      </c>
      <c r="E674" s="41">
        <v>1135.0</v>
      </c>
      <c r="F674" s="41">
        <v>813.0</v>
      </c>
      <c r="G674" s="41">
        <v>975.0</v>
      </c>
      <c r="H674" s="41">
        <v>983.0</v>
      </c>
      <c r="I674" s="43">
        <f t="shared" si="175"/>
        <v>6532</v>
      </c>
      <c r="J674" s="44">
        <f>I674*0.09</f>
        <v>587.88</v>
      </c>
      <c r="K674" s="51">
        <v>1.028561885224E12</v>
      </c>
      <c r="L674" s="38"/>
      <c r="M674" s="38"/>
      <c r="N674" s="38"/>
    </row>
    <row r="675">
      <c r="A675" s="40" t="s">
        <v>38</v>
      </c>
      <c r="B675" s="41">
        <v>0.0</v>
      </c>
      <c r="C675" s="45">
        <v>0.0</v>
      </c>
      <c r="D675" s="41">
        <v>0.0</v>
      </c>
      <c r="E675" s="41">
        <v>1094.0</v>
      </c>
      <c r="F675" s="41">
        <v>850.0</v>
      </c>
      <c r="G675" s="41">
        <v>845.0</v>
      </c>
      <c r="H675" s="41">
        <v>915.0</v>
      </c>
      <c r="I675" s="43">
        <f t="shared" si="175"/>
        <v>3704</v>
      </c>
      <c r="J675" s="46">
        <f>I675*0.1</f>
        <v>370.4</v>
      </c>
      <c r="K675" s="47">
        <v>5.02876993699E12</v>
      </c>
      <c r="L675" s="48">
        <v>378.0</v>
      </c>
      <c r="M675" s="38"/>
      <c r="N675" s="38"/>
    </row>
    <row r="676">
      <c r="A676" s="49" t="s">
        <v>39</v>
      </c>
      <c r="B676" s="41">
        <v>1484.0</v>
      </c>
      <c r="C676" s="42">
        <v>875.0</v>
      </c>
      <c r="D676" s="41">
        <v>844.0</v>
      </c>
      <c r="E676" s="41">
        <v>1049.0</v>
      </c>
      <c r="F676" s="41">
        <v>1471.0</v>
      </c>
      <c r="G676" s="41">
        <v>0.0</v>
      </c>
      <c r="H676" s="41">
        <v>1054.0</v>
      </c>
      <c r="I676" s="43">
        <f t="shared" si="175"/>
        <v>6777</v>
      </c>
      <c r="J676" s="44">
        <f>I676*0.08</f>
        <v>542.16</v>
      </c>
      <c r="K676" s="51">
        <v>1.028562987044E12</v>
      </c>
      <c r="L676" s="38"/>
      <c r="M676" s="38"/>
      <c r="N676" s="38"/>
    </row>
    <row r="677">
      <c r="A677" s="40" t="s">
        <v>63</v>
      </c>
      <c r="B677" s="41">
        <v>1174.0</v>
      </c>
      <c r="C677" s="42">
        <v>215.0</v>
      </c>
      <c r="D677" s="41">
        <v>185.0</v>
      </c>
      <c r="E677" s="41">
        <v>95.0</v>
      </c>
      <c r="F677" s="41">
        <v>280.0</v>
      </c>
      <c r="G677" s="41">
        <v>914.0</v>
      </c>
      <c r="H677" s="41">
        <v>625.0</v>
      </c>
      <c r="I677" s="43">
        <f t="shared" si="175"/>
        <v>3488</v>
      </c>
      <c r="J677" s="44">
        <f>I677*0.1</f>
        <v>348.8</v>
      </c>
      <c r="K677" s="51">
        <v>5.028628891722E12</v>
      </c>
      <c r="L677" s="38"/>
      <c r="M677" s="38"/>
      <c r="N677" s="38"/>
    </row>
    <row r="678">
      <c r="A678" s="73" t="s">
        <v>40</v>
      </c>
      <c r="B678" s="41">
        <v>0.0</v>
      </c>
      <c r="C678" s="45">
        <v>0.0</v>
      </c>
      <c r="D678" s="41">
        <v>635.0</v>
      </c>
      <c r="E678" s="41">
        <v>375.0</v>
      </c>
      <c r="F678" s="41">
        <v>0.0</v>
      </c>
      <c r="G678" s="41">
        <v>0.0</v>
      </c>
      <c r="H678" s="41">
        <v>490.0</v>
      </c>
      <c r="I678" s="43">
        <f t="shared" si="175"/>
        <v>1500</v>
      </c>
      <c r="J678" s="46">
        <f>I678*0.11</f>
        <v>165</v>
      </c>
      <c r="K678" s="47">
        <v>6.028728512818E12</v>
      </c>
      <c r="L678" s="48">
        <v>168.3</v>
      </c>
      <c r="M678" s="38"/>
      <c r="N678" s="38"/>
    </row>
    <row r="679">
      <c r="A679" s="40" t="s">
        <v>41</v>
      </c>
      <c r="B679" s="41">
        <v>935.0</v>
      </c>
      <c r="C679" s="45">
        <v>0.0</v>
      </c>
      <c r="D679" s="41">
        <v>0.0</v>
      </c>
      <c r="E679" s="41">
        <v>0.0</v>
      </c>
      <c r="F679" s="41">
        <v>1145.0</v>
      </c>
      <c r="G679" s="41">
        <v>795.0</v>
      </c>
      <c r="H679" s="41">
        <v>585.0</v>
      </c>
      <c r="I679" s="43">
        <f t="shared" si="175"/>
        <v>3460</v>
      </c>
      <c r="J679" s="44">
        <f t="shared" ref="J679:J680" si="176">I679*0.1</f>
        <v>346</v>
      </c>
      <c r="K679" s="51">
        <v>3.028649968059E12</v>
      </c>
      <c r="L679" s="38"/>
      <c r="M679" s="38"/>
      <c r="N679" s="38"/>
    </row>
    <row r="680">
      <c r="A680" s="73" t="s">
        <v>42</v>
      </c>
      <c r="B680" s="41">
        <v>0.0</v>
      </c>
      <c r="C680" s="45">
        <v>0.0</v>
      </c>
      <c r="D680" s="41">
        <v>0.0</v>
      </c>
      <c r="E680" s="41">
        <v>0.0</v>
      </c>
      <c r="F680" s="41">
        <v>0.0</v>
      </c>
      <c r="G680" s="41">
        <v>0.0</v>
      </c>
      <c r="H680" s="41">
        <v>0.0</v>
      </c>
      <c r="I680" s="43">
        <f t="shared" si="175"/>
        <v>0</v>
      </c>
      <c r="J680" s="50">
        <f t="shared" si="176"/>
        <v>0</v>
      </c>
      <c r="K680" s="55"/>
      <c r="L680" s="38"/>
      <c r="M680" s="38"/>
      <c r="N680" s="38"/>
    </row>
    <row r="681">
      <c r="A681" s="53" t="s">
        <v>47</v>
      </c>
      <c r="B681" s="41">
        <v>145.0</v>
      </c>
      <c r="C681" s="45">
        <v>0.0</v>
      </c>
      <c r="D681" s="41">
        <v>0.0</v>
      </c>
      <c r="E681" s="41">
        <v>767.0</v>
      </c>
      <c r="F681" s="41">
        <v>135.0</v>
      </c>
      <c r="G681" s="41">
        <v>479.0</v>
      </c>
      <c r="H681" s="41">
        <v>210.0</v>
      </c>
      <c r="I681" s="43">
        <f t="shared" si="175"/>
        <v>1736</v>
      </c>
      <c r="J681" s="46">
        <f>I681*0.11</f>
        <v>190.96</v>
      </c>
      <c r="K681" s="47">
        <v>7.028704181698E12</v>
      </c>
      <c r="L681" s="48">
        <v>195.0</v>
      </c>
      <c r="M681" s="38"/>
      <c r="N681" s="38"/>
    </row>
    <row r="682">
      <c r="A682" s="53" t="s">
        <v>48</v>
      </c>
      <c r="B682" s="41">
        <v>855.0</v>
      </c>
      <c r="C682" s="45">
        <v>1069.0</v>
      </c>
      <c r="D682" s="41">
        <v>358.0</v>
      </c>
      <c r="E682" s="41">
        <v>859.0</v>
      </c>
      <c r="F682" s="41">
        <v>1035.0</v>
      </c>
      <c r="G682" s="41">
        <v>0.0</v>
      </c>
      <c r="H682" s="41">
        <v>957.0</v>
      </c>
      <c r="I682" s="43">
        <f t="shared" si="175"/>
        <v>5133</v>
      </c>
      <c r="J682" s="44">
        <f>I682*0.1</f>
        <v>513.3</v>
      </c>
      <c r="K682" s="51">
        <v>5.028554556022E12</v>
      </c>
      <c r="L682" s="38"/>
      <c r="M682" s="38"/>
      <c r="N682" s="38"/>
    </row>
    <row r="683">
      <c r="A683" s="53" t="s">
        <v>50</v>
      </c>
      <c r="B683" s="41">
        <v>0.0</v>
      </c>
      <c r="C683" s="45">
        <v>0.0</v>
      </c>
      <c r="D683" s="41">
        <v>0.0</v>
      </c>
      <c r="E683" s="41">
        <v>0.0</v>
      </c>
      <c r="F683" s="41">
        <v>0.0</v>
      </c>
      <c r="G683" s="41">
        <v>0.0</v>
      </c>
      <c r="H683" s="41">
        <v>580.0</v>
      </c>
      <c r="I683" s="43">
        <f t="shared" si="175"/>
        <v>580</v>
      </c>
      <c r="J683" s="46">
        <f>I683*0.11</f>
        <v>63.8</v>
      </c>
      <c r="K683" s="47">
        <v>2.028733450878E12</v>
      </c>
      <c r="L683" s="48">
        <v>65.28</v>
      </c>
      <c r="M683" s="38"/>
      <c r="N683" s="38"/>
    </row>
    <row r="684">
      <c r="A684" s="53" t="s">
        <v>53</v>
      </c>
      <c r="B684" s="41">
        <v>0.0</v>
      </c>
      <c r="C684" s="42">
        <v>860.0</v>
      </c>
      <c r="D684" s="41">
        <v>825.0</v>
      </c>
      <c r="E684" s="41">
        <v>960.0</v>
      </c>
      <c r="F684" s="41">
        <v>510.0</v>
      </c>
      <c r="G684" s="41">
        <v>0.0</v>
      </c>
      <c r="H684" s="41">
        <v>595.0</v>
      </c>
      <c r="I684" s="43">
        <f t="shared" si="175"/>
        <v>3750</v>
      </c>
      <c r="J684" s="44">
        <f t="shared" ref="J684:J685" si="177">I684*0.1</f>
        <v>375</v>
      </c>
      <c r="K684" s="51">
        <v>6.02863791406E12</v>
      </c>
      <c r="L684" s="38"/>
      <c r="M684" s="37"/>
      <c r="N684" s="38"/>
    </row>
    <row r="685">
      <c r="A685" s="52" t="s">
        <v>77</v>
      </c>
      <c r="B685" s="41">
        <v>1394.0</v>
      </c>
      <c r="C685" s="45">
        <v>0.0</v>
      </c>
      <c r="D685" s="41">
        <v>641.0</v>
      </c>
      <c r="E685" s="41">
        <v>658.0</v>
      </c>
      <c r="F685" s="41">
        <v>515.0</v>
      </c>
      <c r="G685" s="41">
        <v>1290.0</v>
      </c>
      <c r="H685" s="41">
        <v>0.0</v>
      </c>
      <c r="I685" s="43">
        <f t="shared" si="175"/>
        <v>4498</v>
      </c>
      <c r="J685" s="44">
        <f t="shared" si="177"/>
        <v>449.8</v>
      </c>
      <c r="K685" s="51">
        <v>5.028559733336E12</v>
      </c>
      <c r="L685" s="38"/>
      <c r="M685" s="38"/>
      <c r="N685" s="38"/>
    </row>
    <row r="686">
      <c r="A686" s="52" t="s">
        <v>74</v>
      </c>
      <c r="B686" s="41">
        <v>811.0</v>
      </c>
      <c r="C686" s="45">
        <v>250.0</v>
      </c>
      <c r="D686" s="41">
        <v>601.0</v>
      </c>
      <c r="E686" s="41">
        <v>90.0</v>
      </c>
      <c r="F686" s="41">
        <v>275.0</v>
      </c>
      <c r="G686" s="41">
        <v>165.0</v>
      </c>
      <c r="H686" s="41">
        <v>80.0</v>
      </c>
      <c r="I686" s="43">
        <f t="shared" si="175"/>
        <v>2272</v>
      </c>
      <c r="J686" s="46">
        <f t="shared" ref="J686:J687" si="178">I686*0.11</f>
        <v>249.92</v>
      </c>
      <c r="K686" s="47">
        <v>3.028750051172E12</v>
      </c>
      <c r="L686" s="38"/>
      <c r="M686" s="48">
        <v>260.0</v>
      </c>
      <c r="N686" s="38"/>
    </row>
    <row r="687">
      <c r="A687" s="52" t="s">
        <v>57</v>
      </c>
      <c r="B687" s="41">
        <v>0.0</v>
      </c>
      <c r="C687" s="45">
        <v>0.0</v>
      </c>
      <c r="D687" s="41">
        <v>189.0</v>
      </c>
      <c r="E687" s="41">
        <v>270.0</v>
      </c>
      <c r="F687" s="41">
        <v>320.0</v>
      </c>
      <c r="G687" s="41">
        <v>0.0</v>
      </c>
      <c r="H687" s="41">
        <v>0.0</v>
      </c>
      <c r="I687" s="43">
        <f t="shared" si="175"/>
        <v>779</v>
      </c>
      <c r="J687" s="46">
        <f t="shared" si="178"/>
        <v>85.69</v>
      </c>
      <c r="K687" s="47">
        <v>7.028710639334E12</v>
      </c>
      <c r="L687" s="38"/>
      <c r="M687" s="48">
        <v>90.0</v>
      </c>
      <c r="N687" s="38"/>
    </row>
    <row r="688">
      <c r="A688" s="49" t="s">
        <v>26</v>
      </c>
      <c r="B688" s="41">
        <v>0.0</v>
      </c>
      <c r="C688" s="45">
        <v>0.0</v>
      </c>
      <c r="D688" s="41">
        <v>0.0</v>
      </c>
      <c r="E688" s="41">
        <v>0.0</v>
      </c>
      <c r="F688" s="41">
        <v>0.0</v>
      </c>
      <c r="G688" s="41">
        <v>0.0</v>
      </c>
      <c r="H688" s="41">
        <v>0.0</v>
      </c>
      <c r="I688" s="43">
        <f t="shared" si="175"/>
        <v>0</v>
      </c>
      <c r="J688" s="50">
        <f>I688*0.08</f>
        <v>0</v>
      </c>
      <c r="K688" s="55"/>
      <c r="L688" s="38"/>
      <c r="M688" s="38"/>
      <c r="N688" s="38"/>
    </row>
    <row r="689">
      <c r="A689" s="73" t="s">
        <v>45</v>
      </c>
      <c r="B689" s="41">
        <v>0.0</v>
      </c>
      <c r="C689" s="45">
        <v>0.0</v>
      </c>
      <c r="D689" s="41">
        <v>240.0</v>
      </c>
      <c r="E689" s="41">
        <v>655.0</v>
      </c>
      <c r="F689" s="41">
        <v>415.0</v>
      </c>
      <c r="G689" s="41">
        <v>590.0</v>
      </c>
      <c r="H689" s="41">
        <v>735.0</v>
      </c>
      <c r="I689" s="43">
        <f t="shared" si="175"/>
        <v>2635</v>
      </c>
      <c r="J689" s="46">
        <f t="shared" ref="J689:J690" si="179">I689*0.11</f>
        <v>289.85</v>
      </c>
      <c r="K689" s="47">
        <v>5.028666168232E12</v>
      </c>
      <c r="L689" s="48">
        <v>296.0</v>
      </c>
      <c r="M689" s="38"/>
      <c r="N689" s="107" t="s">
        <v>87</v>
      </c>
    </row>
    <row r="690">
      <c r="A690" s="73" t="s">
        <v>82</v>
      </c>
      <c r="B690" s="41">
        <v>1033.0</v>
      </c>
      <c r="C690" s="45">
        <v>749.0</v>
      </c>
      <c r="D690" s="41">
        <v>424.0</v>
      </c>
      <c r="E690" s="41">
        <v>0.0</v>
      </c>
      <c r="F690" s="41">
        <v>0.0</v>
      </c>
      <c r="G690" s="41">
        <v>0.0</v>
      </c>
      <c r="H690" s="41">
        <v>0.0</v>
      </c>
      <c r="I690" s="43">
        <f t="shared" si="175"/>
        <v>2206</v>
      </c>
      <c r="J690" s="44">
        <f t="shared" si="179"/>
        <v>242.66</v>
      </c>
      <c r="K690" s="51">
        <v>6.028554672405E12</v>
      </c>
      <c r="L690" s="38"/>
      <c r="M690" s="38"/>
      <c r="N690" s="38"/>
    </row>
    <row r="691">
      <c r="A691" s="49" t="s">
        <v>85</v>
      </c>
      <c r="B691" s="41">
        <v>0.0</v>
      </c>
      <c r="C691" s="45">
        <v>926.0</v>
      </c>
      <c r="D691" s="41">
        <v>459.0</v>
      </c>
      <c r="E691" s="41">
        <v>683.0</v>
      </c>
      <c r="F691" s="41">
        <v>0.0</v>
      </c>
      <c r="G691" s="41">
        <v>0.0</v>
      </c>
      <c r="H691" s="41">
        <v>0.0</v>
      </c>
      <c r="I691" s="43">
        <f t="shared" si="175"/>
        <v>2068</v>
      </c>
      <c r="J691" s="44">
        <f t="shared" ref="J691:J692" si="180">I691*0.08</f>
        <v>165.44</v>
      </c>
      <c r="K691" s="51">
        <v>3.028654909778E12</v>
      </c>
      <c r="L691" s="38"/>
      <c r="M691" s="38"/>
      <c r="N691" s="38"/>
    </row>
    <row r="692">
      <c r="A692" s="73" t="s">
        <v>25</v>
      </c>
      <c r="B692" s="41">
        <v>1124.0</v>
      </c>
      <c r="C692" s="45">
        <v>0.0</v>
      </c>
      <c r="D692" s="41">
        <v>0.0</v>
      </c>
      <c r="E692" s="41">
        <v>550.0</v>
      </c>
      <c r="F692" s="41">
        <v>447.0</v>
      </c>
      <c r="G692" s="41">
        <v>735.0</v>
      </c>
      <c r="H692" s="41">
        <v>375.0</v>
      </c>
      <c r="I692" s="43">
        <f t="shared" si="175"/>
        <v>3231</v>
      </c>
      <c r="J692" s="44">
        <f t="shared" si="180"/>
        <v>258.48</v>
      </c>
      <c r="K692" s="51">
        <v>2.8649510906E10</v>
      </c>
      <c r="L692" s="38"/>
      <c r="M692" s="38"/>
      <c r="N692" s="38"/>
    </row>
    <row r="693">
      <c r="A693" s="73" t="s">
        <v>30</v>
      </c>
      <c r="B693" s="41">
        <v>0.0</v>
      </c>
      <c r="C693" s="45">
        <v>0.0</v>
      </c>
      <c r="D693" s="41">
        <v>0.0</v>
      </c>
      <c r="E693" s="41">
        <v>0.0</v>
      </c>
      <c r="F693" s="41">
        <v>0.0</v>
      </c>
      <c r="G693" s="41">
        <v>0.0</v>
      </c>
      <c r="H693" s="41">
        <v>0.0</v>
      </c>
      <c r="I693" s="43">
        <f t="shared" si="175"/>
        <v>0</v>
      </c>
      <c r="J693" s="50">
        <f t="shared" ref="J693:J694" si="181">I693*0.11</f>
        <v>0</v>
      </c>
      <c r="K693" s="55"/>
      <c r="L693" s="38"/>
      <c r="M693" s="38"/>
      <c r="N693" s="38"/>
    </row>
    <row r="694">
      <c r="A694" s="73" t="s">
        <v>32</v>
      </c>
      <c r="B694" s="70">
        <v>0.0</v>
      </c>
      <c r="C694" s="71">
        <v>0.0</v>
      </c>
      <c r="D694" s="70">
        <v>0.0</v>
      </c>
      <c r="E694" s="70">
        <v>0.0</v>
      </c>
      <c r="F694" s="70">
        <v>0.0</v>
      </c>
      <c r="G694" s="70">
        <v>0.0</v>
      </c>
      <c r="H694" s="70">
        <v>0.0</v>
      </c>
      <c r="I694" s="43">
        <f t="shared" si="175"/>
        <v>0</v>
      </c>
      <c r="J694" s="50">
        <f t="shared" si="181"/>
        <v>0</v>
      </c>
      <c r="K694" s="55"/>
      <c r="L694" s="38"/>
      <c r="M694" s="38"/>
      <c r="N694" s="38"/>
    </row>
    <row r="695">
      <c r="A695" s="73" t="s">
        <v>34</v>
      </c>
      <c r="B695" s="70">
        <v>0.0</v>
      </c>
      <c r="C695" s="71">
        <v>0.0</v>
      </c>
      <c r="D695" s="70">
        <v>0.0</v>
      </c>
      <c r="E695" s="70">
        <v>0.0</v>
      </c>
      <c r="F695" s="70">
        <v>0.0</v>
      </c>
      <c r="G695" s="70">
        <v>0.0</v>
      </c>
      <c r="H695" s="70">
        <v>0.0</v>
      </c>
      <c r="I695" s="43">
        <f t="shared" si="175"/>
        <v>0</v>
      </c>
      <c r="J695" s="50">
        <f>I695*0.1</f>
        <v>0</v>
      </c>
      <c r="K695" s="55"/>
      <c r="L695" s="38"/>
      <c r="M695" s="38"/>
      <c r="N695" s="38"/>
    </row>
    <row r="696">
      <c r="A696" s="73" t="s">
        <v>44</v>
      </c>
      <c r="B696" s="70">
        <v>0.0</v>
      </c>
      <c r="C696" s="71">
        <v>0.0</v>
      </c>
      <c r="D696" s="70">
        <v>0.0</v>
      </c>
      <c r="E696" s="70">
        <v>0.0</v>
      </c>
      <c r="F696" s="70">
        <v>0.0</v>
      </c>
      <c r="G696" s="70">
        <v>0.0</v>
      </c>
      <c r="H696" s="70">
        <v>0.0</v>
      </c>
      <c r="I696" s="43">
        <f t="shared" si="175"/>
        <v>0</v>
      </c>
      <c r="J696" s="50">
        <f>I696*0.11</f>
        <v>0</v>
      </c>
      <c r="K696" s="55"/>
      <c r="L696" s="38"/>
      <c r="M696" s="38"/>
      <c r="N696" s="38"/>
    </row>
    <row r="697">
      <c r="A697" s="73" t="s">
        <v>51</v>
      </c>
      <c r="B697" s="70">
        <v>0.0</v>
      </c>
      <c r="C697" s="71">
        <v>0.0</v>
      </c>
      <c r="D697" s="70">
        <v>0.0</v>
      </c>
      <c r="E697" s="70">
        <v>0.0</v>
      </c>
      <c r="F697" s="70">
        <v>0.0</v>
      </c>
      <c r="G697" s="70">
        <v>0.0</v>
      </c>
      <c r="H697" s="70">
        <v>0.0</v>
      </c>
      <c r="I697" s="43">
        <f t="shared" si="175"/>
        <v>0</v>
      </c>
      <c r="J697" s="50">
        <f>I697*0.1</f>
        <v>0</v>
      </c>
      <c r="K697" s="55"/>
      <c r="L697" s="38"/>
      <c r="M697" s="38"/>
      <c r="N697" s="38"/>
    </row>
    <row r="698">
      <c r="A698" s="61" t="s">
        <v>20</v>
      </c>
      <c r="B698" s="59">
        <f t="shared" ref="B698:G698" si="182">SUM(B666:B697)</f>
        <v>15723</v>
      </c>
      <c r="C698" s="59">
        <f t="shared" si="182"/>
        <v>9525</v>
      </c>
      <c r="D698" s="59">
        <f t="shared" si="182"/>
        <v>10069</v>
      </c>
      <c r="E698" s="59">
        <f t="shared" si="182"/>
        <v>12527</v>
      </c>
      <c r="F698" s="59">
        <f t="shared" si="182"/>
        <v>12395</v>
      </c>
      <c r="G698" s="59">
        <f t="shared" si="182"/>
        <v>11622</v>
      </c>
      <c r="H698" s="59">
        <f>SUM(H666:H686)</f>
        <v>12665</v>
      </c>
      <c r="I698" s="59">
        <f t="shared" ref="I698:J698" si="183">SUM(I666:I697)</f>
        <v>85636</v>
      </c>
      <c r="J698" s="59">
        <f t="shared" si="183"/>
        <v>8188.38</v>
      </c>
      <c r="K698" s="55"/>
      <c r="L698" s="62">
        <f>SUM(L667:L697)</f>
        <v>1217.84</v>
      </c>
      <c r="M698" s="38"/>
      <c r="N698" s="38"/>
    </row>
    <row r="699">
      <c r="A699" s="63"/>
      <c r="B699" s="64"/>
      <c r="C699" s="64"/>
      <c r="D699" s="64"/>
      <c r="E699" s="64"/>
      <c r="F699" s="64"/>
      <c r="G699" s="64"/>
      <c r="H699" s="64"/>
      <c r="I699" s="64"/>
      <c r="J699" s="64"/>
      <c r="K699" s="29"/>
      <c r="L699" s="16"/>
      <c r="M699" s="29"/>
      <c r="N699" s="29"/>
    </row>
    <row r="700">
      <c r="A700" s="30" t="s">
        <v>19</v>
      </c>
      <c r="B700" s="31">
        <v>45787.0</v>
      </c>
      <c r="C700" s="31">
        <v>45788.0</v>
      </c>
      <c r="D700" s="31">
        <v>45789.0</v>
      </c>
      <c r="E700" s="31">
        <v>45790.0</v>
      </c>
      <c r="F700" s="31">
        <v>45791.0</v>
      </c>
      <c r="G700" s="31">
        <v>45792.0</v>
      </c>
      <c r="H700" s="31">
        <v>45793.0</v>
      </c>
      <c r="I700" s="32" t="s">
        <v>20</v>
      </c>
      <c r="J700" s="33" t="s">
        <v>21</v>
      </c>
      <c r="K700" s="33" t="s">
        <v>61</v>
      </c>
      <c r="L700" s="34">
        <v>0.02</v>
      </c>
      <c r="M700" s="34">
        <v>0.04</v>
      </c>
      <c r="N700" s="30" t="s">
        <v>22</v>
      </c>
    </row>
    <row r="701">
      <c r="A701" s="35"/>
      <c r="B701" s="36"/>
      <c r="C701" s="36"/>
      <c r="D701" s="36"/>
      <c r="E701" s="36"/>
      <c r="F701" s="36"/>
      <c r="G701" s="36"/>
      <c r="H701" s="37"/>
      <c r="I701" s="37"/>
      <c r="J701" s="37"/>
      <c r="K701" s="55"/>
      <c r="L701" s="38"/>
      <c r="M701" s="38"/>
      <c r="N701" s="38"/>
    </row>
    <row r="702">
      <c r="A702" s="40" t="s">
        <v>23</v>
      </c>
      <c r="B702" s="41">
        <v>925.0</v>
      </c>
      <c r="C702" s="42">
        <v>992.0</v>
      </c>
      <c r="D702" s="41">
        <v>0.0</v>
      </c>
      <c r="E702" s="41">
        <v>855.0</v>
      </c>
      <c r="F702" s="41">
        <v>0.0</v>
      </c>
      <c r="G702" s="41">
        <v>215.0</v>
      </c>
      <c r="H702" s="41">
        <v>245.0</v>
      </c>
      <c r="I702" s="43">
        <f t="shared" ref="I702:I733" si="184">SUM(B702:H702)</f>
        <v>3232</v>
      </c>
      <c r="J702" s="44">
        <f>I702*0.1</f>
        <v>323.2</v>
      </c>
      <c r="K702" s="51">
        <v>4.028878287989E12</v>
      </c>
      <c r="L702" s="38"/>
      <c r="M702" s="37"/>
      <c r="N702" s="38"/>
    </row>
    <row r="703">
      <c r="A703" s="40" t="s">
        <v>27</v>
      </c>
      <c r="B703" s="41">
        <v>651.0</v>
      </c>
      <c r="C703" s="45">
        <v>305.0</v>
      </c>
      <c r="D703" s="41">
        <v>0.0</v>
      </c>
      <c r="E703" s="41">
        <v>0.0</v>
      </c>
      <c r="F703" s="41">
        <v>0.0</v>
      </c>
      <c r="G703" s="41">
        <v>195.0</v>
      </c>
      <c r="H703" s="41">
        <v>205.0</v>
      </c>
      <c r="I703" s="43">
        <f t="shared" si="184"/>
        <v>1356</v>
      </c>
      <c r="J703" s="44">
        <f>I703*0.11</f>
        <v>149.16</v>
      </c>
      <c r="K703" s="51">
        <v>7.028849813657E12</v>
      </c>
      <c r="L703" s="38"/>
      <c r="M703" s="38"/>
      <c r="N703" s="38"/>
    </row>
    <row r="704">
      <c r="A704" s="52" t="s">
        <v>28</v>
      </c>
      <c r="B704" s="41">
        <v>853.0</v>
      </c>
      <c r="C704" s="45">
        <v>870.0</v>
      </c>
      <c r="D704" s="41">
        <v>0.0</v>
      </c>
      <c r="E704" s="41">
        <v>0.0</v>
      </c>
      <c r="F704" s="41">
        <v>810.0</v>
      </c>
      <c r="G704" s="41">
        <v>645.0</v>
      </c>
      <c r="H704" s="41">
        <v>483.0</v>
      </c>
      <c r="I704" s="43">
        <f t="shared" si="184"/>
        <v>3661</v>
      </c>
      <c r="J704" s="44">
        <f>I704*0.1</f>
        <v>366.1</v>
      </c>
      <c r="K704" s="51">
        <v>7.02887809802E12</v>
      </c>
      <c r="L704" s="38"/>
      <c r="M704" s="38"/>
      <c r="N704" s="38"/>
    </row>
    <row r="705">
      <c r="A705" s="53" t="s">
        <v>29</v>
      </c>
      <c r="B705" s="54">
        <v>0.0</v>
      </c>
      <c r="C705" s="45">
        <v>1070.0</v>
      </c>
      <c r="D705" s="54">
        <v>0.0</v>
      </c>
      <c r="E705" s="54">
        <v>421.0</v>
      </c>
      <c r="F705" s="41">
        <v>0.0</v>
      </c>
      <c r="G705" s="41">
        <v>440.0</v>
      </c>
      <c r="H705" s="54">
        <v>0.0</v>
      </c>
      <c r="I705" s="43">
        <f t="shared" si="184"/>
        <v>1931</v>
      </c>
      <c r="J705" s="46">
        <f>I705*0.11</f>
        <v>212.41</v>
      </c>
      <c r="K705" s="47">
        <v>9.0288903566E12</v>
      </c>
      <c r="L705" s="48">
        <v>216.0</v>
      </c>
      <c r="M705" s="38"/>
      <c r="N705" s="38"/>
    </row>
    <row r="706">
      <c r="A706" s="40" t="s">
        <v>31</v>
      </c>
      <c r="B706" s="41">
        <v>2099.0</v>
      </c>
      <c r="C706" s="45">
        <v>2215.0</v>
      </c>
      <c r="D706" s="41">
        <v>1698.0</v>
      </c>
      <c r="E706" s="41">
        <v>2175.0</v>
      </c>
      <c r="F706" s="41">
        <v>1850.0</v>
      </c>
      <c r="G706" s="41">
        <v>1898.0</v>
      </c>
      <c r="H706" s="41">
        <v>1741.0</v>
      </c>
      <c r="I706" s="43">
        <f t="shared" si="184"/>
        <v>13676</v>
      </c>
      <c r="J706" s="44">
        <f>I706*0.07</f>
        <v>957.32</v>
      </c>
      <c r="K706" s="51">
        <v>3.028786490994E12</v>
      </c>
      <c r="L706" s="38"/>
      <c r="M706" s="37"/>
      <c r="N706" s="38"/>
    </row>
    <row r="707">
      <c r="A707" s="52" t="s">
        <v>33</v>
      </c>
      <c r="B707" s="41">
        <v>0.0</v>
      </c>
      <c r="C707" s="45">
        <v>0.0</v>
      </c>
      <c r="D707" s="41">
        <v>0.0</v>
      </c>
      <c r="E707" s="41">
        <v>0.0</v>
      </c>
      <c r="F707" s="41">
        <v>959.0</v>
      </c>
      <c r="G707" s="41">
        <v>0.0</v>
      </c>
      <c r="H707" s="41">
        <v>350.0</v>
      </c>
      <c r="I707" s="43">
        <f t="shared" si="184"/>
        <v>1309</v>
      </c>
      <c r="J707" s="44">
        <f>I707*0.11</f>
        <v>143.99</v>
      </c>
      <c r="K707" s="51">
        <v>6.028783282517E12</v>
      </c>
      <c r="L707" s="38"/>
      <c r="M707" s="38"/>
      <c r="N707" s="38"/>
    </row>
    <row r="708">
      <c r="A708" s="40" t="s">
        <v>35</v>
      </c>
      <c r="B708" s="41">
        <v>1130.0</v>
      </c>
      <c r="C708" s="45">
        <v>800.0</v>
      </c>
      <c r="D708" s="41">
        <v>908.0</v>
      </c>
      <c r="E708" s="41">
        <v>170.0</v>
      </c>
      <c r="F708" s="41">
        <v>595.0</v>
      </c>
      <c r="G708" s="41">
        <v>755.0</v>
      </c>
      <c r="H708" s="41">
        <v>790.0</v>
      </c>
      <c r="I708" s="43">
        <f t="shared" si="184"/>
        <v>5148</v>
      </c>
      <c r="J708" s="44">
        <f>I708*0.1</f>
        <v>514.8</v>
      </c>
      <c r="K708" s="51">
        <v>4.028874972915E12</v>
      </c>
      <c r="L708" s="38"/>
      <c r="M708" s="38"/>
      <c r="N708" s="38"/>
    </row>
    <row r="709">
      <c r="A709" s="53" t="s">
        <v>36</v>
      </c>
      <c r="B709" s="41">
        <v>940.0</v>
      </c>
      <c r="C709" s="45">
        <v>1550.0</v>
      </c>
      <c r="D709" s="41">
        <v>0.0</v>
      </c>
      <c r="E709" s="41">
        <v>1438.0</v>
      </c>
      <c r="F709" s="41">
        <v>836.0</v>
      </c>
      <c r="G709" s="41">
        <v>1015.0</v>
      </c>
      <c r="H709" s="41">
        <v>205.0</v>
      </c>
      <c r="I709" s="43">
        <f t="shared" si="184"/>
        <v>5984</v>
      </c>
      <c r="J709" s="44">
        <f>I709*0.08</f>
        <v>478.72</v>
      </c>
      <c r="K709" s="51">
        <v>9.028799189081E12</v>
      </c>
      <c r="L709" s="38"/>
      <c r="M709" s="38"/>
      <c r="N709" s="38"/>
    </row>
    <row r="710">
      <c r="A710" s="40" t="s">
        <v>37</v>
      </c>
      <c r="B710" s="41">
        <v>930.0</v>
      </c>
      <c r="C710" s="42">
        <v>978.0</v>
      </c>
      <c r="D710" s="41">
        <v>1003.0</v>
      </c>
      <c r="E710" s="41">
        <v>1068.0</v>
      </c>
      <c r="F710" s="41">
        <v>1168.0</v>
      </c>
      <c r="G710" s="41">
        <v>690.0</v>
      </c>
      <c r="H710" s="41">
        <v>800.0</v>
      </c>
      <c r="I710" s="43">
        <f t="shared" si="184"/>
        <v>6637</v>
      </c>
      <c r="J710" s="44">
        <f>I710*0.09</f>
        <v>597.33</v>
      </c>
      <c r="K710" s="51">
        <v>1.028845257463E12</v>
      </c>
      <c r="L710" s="38"/>
      <c r="M710" s="38"/>
      <c r="N710" s="38"/>
    </row>
    <row r="711">
      <c r="A711" s="40" t="s">
        <v>38</v>
      </c>
      <c r="B711" s="41">
        <v>480.0</v>
      </c>
      <c r="C711" s="45">
        <v>750.0</v>
      </c>
      <c r="D711" s="41">
        <v>0.0</v>
      </c>
      <c r="E711" s="41">
        <v>0.0</v>
      </c>
      <c r="F711" s="41">
        <v>0.0</v>
      </c>
      <c r="G711" s="41">
        <v>0.0</v>
      </c>
      <c r="H711" s="41">
        <v>0.0</v>
      </c>
      <c r="I711" s="43">
        <f t="shared" si="184"/>
        <v>1230</v>
      </c>
      <c r="J711" s="44">
        <f>I711*0.11</f>
        <v>135.3</v>
      </c>
      <c r="K711" s="51">
        <v>5.028875845219E12</v>
      </c>
      <c r="L711" s="38"/>
      <c r="M711" s="38"/>
      <c r="N711" s="38"/>
    </row>
    <row r="712">
      <c r="A712" s="49" t="s">
        <v>39</v>
      </c>
      <c r="B712" s="41">
        <v>984.0</v>
      </c>
      <c r="C712" s="42">
        <v>1388.0</v>
      </c>
      <c r="D712" s="41">
        <v>1039.0</v>
      </c>
      <c r="E712" s="41">
        <v>1330.0</v>
      </c>
      <c r="F712" s="41">
        <v>965.0</v>
      </c>
      <c r="G712" s="41">
        <v>1080.0</v>
      </c>
      <c r="H712" s="41">
        <v>1154.0</v>
      </c>
      <c r="I712" s="43">
        <f t="shared" si="184"/>
        <v>7940</v>
      </c>
      <c r="J712" s="44">
        <f>I712*0.08</f>
        <v>635.2</v>
      </c>
      <c r="K712" s="51">
        <v>1.028797366041E12</v>
      </c>
      <c r="L712" s="38"/>
      <c r="M712" s="38"/>
      <c r="N712" s="38"/>
    </row>
    <row r="713">
      <c r="A713" s="40" t="s">
        <v>63</v>
      </c>
      <c r="B713" s="41">
        <v>1183.0</v>
      </c>
      <c r="C713" s="42">
        <v>973.0</v>
      </c>
      <c r="D713" s="41">
        <v>613.0</v>
      </c>
      <c r="E713" s="41">
        <v>454.0</v>
      </c>
      <c r="F713" s="41">
        <v>0.0</v>
      </c>
      <c r="G713" s="41">
        <v>0.0</v>
      </c>
      <c r="H713" s="41">
        <v>0.0</v>
      </c>
      <c r="I713" s="43">
        <f t="shared" si="184"/>
        <v>3223</v>
      </c>
      <c r="J713" s="44">
        <f>I713*0.1</f>
        <v>322.3</v>
      </c>
      <c r="K713" s="51">
        <v>5.02885733053E12</v>
      </c>
      <c r="L713" s="38"/>
      <c r="M713" s="38"/>
      <c r="N713" s="38"/>
    </row>
    <row r="714">
      <c r="A714" s="73" t="s">
        <v>40</v>
      </c>
      <c r="B714" s="41">
        <v>810.0</v>
      </c>
      <c r="C714" s="45">
        <v>0.0</v>
      </c>
      <c r="D714" s="41">
        <v>0.0</v>
      </c>
      <c r="E714" s="41">
        <v>0.0</v>
      </c>
      <c r="F714" s="41">
        <v>0.0</v>
      </c>
      <c r="G714" s="41">
        <v>1610.0</v>
      </c>
      <c r="H714" s="41">
        <v>455.0</v>
      </c>
      <c r="I714" s="43">
        <f t="shared" si="184"/>
        <v>2875</v>
      </c>
      <c r="J714" s="57">
        <f t="shared" ref="J714:J715" si="185">I714*0.11</f>
        <v>316.25</v>
      </c>
      <c r="K714" s="47">
        <v>6.029271275114E12</v>
      </c>
      <c r="L714" s="38"/>
      <c r="M714" s="48">
        <v>329.0</v>
      </c>
      <c r="N714" s="38"/>
    </row>
    <row r="715">
      <c r="A715" s="40" t="s">
        <v>41</v>
      </c>
      <c r="B715" s="41">
        <v>360.0</v>
      </c>
      <c r="C715" s="45">
        <v>745.0</v>
      </c>
      <c r="D715" s="41">
        <v>0.0</v>
      </c>
      <c r="E715" s="41">
        <v>0.0</v>
      </c>
      <c r="F715" s="41">
        <v>610.0</v>
      </c>
      <c r="G715" s="41">
        <v>570.0</v>
      </c>
      <c r="H715" s="41">
        <v>690.0</v>
      </c>
      <c r="I715" s="43">
        <f t="shared" si="184"/>
        <v>2975</v>
      </c>
      <c r="J715" s="44">
        <f t="shared" si="185"/>
        <v>327.25</v>
      </c>
      <c r="K715" s="51">
        <v>3.028876307184E12</v>
      </c>
      <c r="L715" s="38"/>
      <c r="M715" s="38"/>
      <c r="N715" s="38"/>
    </row>
    <row r="716">
      <c r="A716" s="73" t="s">
        <v>42</v>
      </c>
      <c r="B716" s="41">
        <v>0.0</v>
      </c>
      <c r="C716" s="45">
        <v>0.0</v>
      </c>
      <c r="D716" s="41">
        <v>0.0</v>
      </c>
      <c r="E716" s="41">
        <v>0.0</v>
      </c>
      <c r="F716" s="41">
        <v>0.0</v>
      </c>
      <c r="G716" s="41">
        <v>0.0</v>
      </c>
      <c r="H716" s="41">
        <v>0.0</v>
      </c>
      <c r="I716" s="43">
        <f t="shared" si="184"/>
        <v>0</v>
      </c>
      <c r="J716" s="50">
        <f>I716*0.1</f>
        <v>0</v>
      </c>
      <c r="K716" s="55"/>
      <c r="L716" s="38"/>
      <c r="M716" s="38"/>
      <c r="N716" s="38"/>
    </row>
    <row r="717">
      <c r="A717" s="53" t="s">
        <v>47</v>
      </c>
      <c r="B717" s="41">
        <v>453.0</v>
      </c>
      <c r="C717" s="45">
        <v>280.0</v>
      </c>
      <c r="D717" s="41">
        <v>0.0</v>
      </c>
      <c r="E717" s="41">
        <v>0.0</v>
      </c>
      <c r="F717" s="41">
        <v>0.0</v>
      </c>
      <c r="G717" s="41">
        <v>490.0</v>
      </c>
      <c r="H717" s="41">
        <v>0.0</v>
      </c>
      <c r="I717" s="43">
        <f t="shared" si="184"/>
        <v>1223</v>
      </c>
      <c r="J717" s="46">
        <f>I717*0.11</f>
        <v>134.53</v>
      </c>
      <c r="K717" s="47">
        <v>7.029015570615E12</v>
      </c>
      <c r="L717" s="48">
        <v>138.0</v>
      </c>
      <c r="M717" s="38"/>
      <c r="N717" s="38"/>
    </row>
    <row r="718">
      <c r="A718" s="53" t="s">
        <v>48</v>
      </c>
      <c r="B718" s="41">
        <v>1718.0</v>
      </c>
      <c r="C718" s="45">
        <v>1530.0</v>
      </c>
      <c r="D718" s="41">
        <v>855.0</v>
      </c>
      <c r="E718" s="41">
        <v>943.0</v>
      </c>
      <c r="F718" s="41">
        <v>1385.0</v>
      </c>
      <c r="G718" s="41">
        <v>879.0</v>
      </c>
      <c r="H718" s="41">
        <v>650.0</v>
      </c>
      <c r="I718" s="43">
        <f t="shared" si="184"/>
        <v>7960</v>
      </c>
      <c r="J718" s="44">
        <f>I718*0.09</f>
        <v>716.4</v>
      </c>
      <c r="K718" s="51">
        <v>5.028783496405E12</v>
      </c>
      <c r="L718" s="38"/>
      <c r="M718" s="38"/>
      <c r="N718" s="38"/>
    </row>
    <row r="719">
      <c r="A719" s="53" t="s">
        <v>50</v>
      </c>
      <c r="B719" s="41">
        <v>0.0</v>
      </c>
      <c r="C719" s="45">
        <v>0.0</v>
      </c>
      <c r="D719" s="41">
        <v>0.0</v>
      </c>
      <c r="E719" s="41">
        <v>0.0</v>
      </c>
      <c r="F719" s="41">
        <v>0.0</v>
      </c>
      <c r="G719" s="41">
        <v>0.0</v>
      </c>
      <c r="H719" s="41">
        <v>428.0</v>
      </c>
      <c r="I719" s="43">
        <f t="shared" si="184"/>
        <v>428</v>
      </c>
      <c r="J719" s="57">
        <f>I719*0.11</f>
        <v>47.08</v>
      </c>
      <c r="K719" s="60"/>
      <c r="L719" s="48">
        <v>48.0</v>
      </c>
      <c r="M719" s="38"/>
      <c r="N719" s="38"/>
    </row>
    <row r="720">
      <c r="A720" s="53" t="s">
        <v>53</v>
      </c>
      <c r="B720" s="41">
        <v>985.0</v>
      </c>
      <c r="C720" s="42">
        <v>1215.0</v>
      </c>
      <c r="D720" s="41">
        <v>0.0</v>
      </c>
      <c r="E720" s="41">
        <v>0.0</v>
      </c>
      <c r="F720" s="41">
        <v>495.0</v>
      </c>
      <c r="G720" s="41">
        <v>732.0</v>
      </c>
      <c r="H720" s="41">
        <v>633.0</v>
      </c>
      <c r="I720" s="43">
        <f t="shared" si="184"/>
        <v>4060</v>
      </c>
      <c r="J720" s="44">
        <f t="shared" ref="J720:J721" si="186">I720*0.1</f>
        <v>406</v>
      </c>
      <c r="K720" s="51">
        <v>6.028786061101E12</v>
      </c>
      <c r="L720" s="38"/>
      <c r="M720" s="37"/>
      <c r="N720" s="38"/>
    </row>
    <row r="721">
      <c r="A721" s="52" t="s">
        <v>77</v>
      </c>
      <c r="B721" s="41">
        <v>1657.0</v>
      </c>
      <c r="C721" s="45">
        <v>0.0</v>
      </c>
      <c r="D721" s="41">
        <v>0.0</v>
      </c>
      <c r="E721" s="41">
        <v>1020.0</v>
      </c>
      <c r="F721" s="41">
        <v>966.0</v>
      </c>
      <c r="G721" s="41">
        <v>0.0</v>
      </c>
      <c r="H721" s="41">
        <v>0.0</v>
      </c>
      <c r="I721" s="43">
        <f t="shared" si="184"/>
        <v>3643</v>
      </c>
      <c r="J721" s="44">
        <f t="shared" si="186"/>
        <v>364.3</v>
      </c>
      <c r="K721" s="51">
        <v>5.028878774877E12</v>
      </c>
      <c r="L721" s="38"/>
      <c r="M721" s="38"/>
      <c r="N721" s="38"/>
    </row>
    <row r="722">
      <c r="A722" s="52" t="s">
        <v>74</v>
      </c>
      <c r="B722" s="41">
        <v>175.0</v>
      </c>
      <c r="C722" s="45">
        <v>454.0</v>
      </c>
      <c r="D722" s="41">
        <v>0.0</v>
      </c>
      <c r="E722" s="41">
        <v>0.0</v>
      </c>
      <c r="F722" s="41">
        <v>0.0</v>
      </c>
      <c r="G722" s="41">
        <v>615.0</v>
      </c>
      <c r="H722" s="41">
        <v>265.0</v>
      </c>
      <c r="I722" s="43">
        <f t="shared" si="184"/>
        <v>1509</v>
      </c>
      <c r="J722" s="46">
        <f t="shared" ref="J722:J723" si="187">I722*0.11</f>
        <v>165.99</v>
      </c>
      <c r="K722" s="47">
        <v>3.029060191225E12</v>
      </c>
      <c r="L722" s="38"/>
      <c r="M722" s="48">
        <v>173.0</v>
      </c>
      <c r="N722" s="38"/>
    </row>
    <row r="723">
      <c r="A723" s="52" t="s">
        <v>57</v>
      </c>
      <c r="B723" s="41">
        <v>150.0</v>
      </c>
      <c r="C723" s="45">
        <v>0.0</v>
      </c>
      <c r="D723" s="41">
        <v>390.0</v>
      </c>
      <c r="E723" s="41">
        <v>0.0</v>
      </c>
      <c r="F723" s="41">
        <v>0.0</v>
      </c>
      <c r="G723" s="41">
        <v>130.0</v>
      </c>
      <c r="H723" s="41">
        <v>873.0</v>
      </c>
      <c r="I723" s="43">
        <f t="shared" si="184"/>
        <v>1543</v>
      </c>
      <c r="J723" s="46">
        <f t="shared" si="187"/>
        <v>169.73</v>
      </c>
      <c r="K723" s="47">
        <v>7.029088463546E12</v>
      </c>
      <c r="L723" s="48">
        <v>173.4</v>
      </c>
      <c r="M723" s="38"/>
      <c r="N723" s="38"/>
    </row>
    <row r="724">
      <c r="A724" s="49" t="s">
        <v>26</v>
      </c>
      <c r="B724" s="41">
        <v>0.0</v>
      </c>
      <c r="C724" s="45">
        <v>990.0</v>
      </c>
      <c r="D724" s="41">
        <v>0.0</v>
      </c>
      <c r="E724" s="41">
        <v>0.0</v>
      </c>
      <c r="F724" s="41">
        <v>0.0</v>
      </c>
      <c r="G724" s="41">
        <v>630.0</v>
      </c>
      <c r="H724" s="41">
        <v>951.0</v>
      </c>
      <c r="I724" s="43">
        <f t="shared" si="184"/>
        <v>2571</v>
      </c>
      <c r="J724" s="46">
        <f>I724*0.08</f>
        <v>205.68</v>
      </c>
      <c r="K724" s="47">
        <v>2.030180090781E12</v>
      </c>
      <c r="L724" s="38"/>
      <c r="M724" s="48">
        <v>214.24</v>
      </c>
      <c r="N724" s="38"/>
    </row>
    <row r="725">
      <c r="A725" s="73" t="s">
        <v>45</v>
      </c>
      <c r="B725" s="41">
        <v>920.0</v>
      </c>
      <c r="C725" s="45">
        <v>173.0</v>
      </c>
      <c r="D725" s="41">
        <v>1028.0</v>
      </c>
      <c r="E725" s="41">
        <v>713.0</v>
      </c>
      <c r="F725" s="41">
        <v>360.0</v>
      </c>
      <c r="G725" s="41">
        <v>542.0</v>
      </c>
      <c r="H725" s="41">
        <v>460.0</v>
      </c>
      <c r="I725" s="43">
        <f t="shared" si="184"/>
        <v>4196</v>
      </c>
      <c r="J725" s="46">
        <f>I725*0.1</f>
        <v>419.6</v>
      </c>
      <c r="K725" s="47">
        <v>5.028988820592E12</v>
      </c>
      <c r="L725" s="48">
        <v>428.4</v>
      </c>
      <c r="M725" s="38"/>
      <c r="N725" s="38"/>
    </row>
    <row r="726">
      <c r="A726" s="73" t="s">
        <v>82</v>
      </c>
      <c r="B726" s="41">
        <v>0.0</v>
      </c>
      <c r="C726" s="45">
        <v>1005.0</v>
      </c>
      <c r="D726" s="41">
        <v>0.0</v>
      </c>
      <c r="E726" s="41">
        <v>0.0</v>
      </c>
      <c r="F726" s="41">
        <v>0.0</v>
      </c>
      <c r="G726" s="41">
        <v>0.0</v>
      </c>
      <c r="H726" s="41">
        <v>0.0</v>
      </c>
      <c r="I726" s="43">
        <f t="shared" si="184"/>
        <v>1005</v>
      </c>
      <c r="J726" s="44">
        <f>I726*0.11</f>
        <v>110.55</v>
      </c>
      <c r="K726" s="51">
        <v>6.028788668643E12</v>
      </c>
      <c r="L726" s="38"/>
      <c r="M726" s="38"/>
      <c r="N726" s="38"/>
    </row>
    <row r="727">
      <c r="A727" s="49" t="s">
        <v>85</v>
      </c>
      <c r="B727" s="41">
        <v>0.0</v>
      </c>
      <c r="C727" s="45">
        <v>0.0</v>
      </c>
      <c r="D727" s="41">
        <v>0.0</v>
      </c>
      <c r="E727" s="41">
        <v>1161.0</v>
      </c>
      <c r="F727" s="41">
        <v>0.0</v>
      </c>
      <c r="G727" s="41">
        <v>550.0</v>
      </c>
      <c r="H727" s="41">
        <v>484.0</v>
      </c>
      <c r="I727" s="43">
        <f t="shared" si="184"/>
        <v>2195</v>
      </c>
      <c r="J727" s="44">
        <f t="shared" ref="J727:J728" si="188">I727*0.08</f>
        <v>175.6</v>
      </c>
      <c r="K727" s="51">
        <v>3.028880426661E12</v>
      </c>
      <c r="L727" s="38"/>
      <c r="M727" s="38"/>
      <c r="N727" s="38"/>
    </row>
    <row r="728">
      <c r="A728" s="73" t="s">
        <v>25</v>
      </c>
      <c r="B728" s="41">
        <v>295.0</v>
      </c>
      <c r="C728" s="45">
        <v>0.0</v>
      </c>
      <c r="D728" s="41">
        <v>0.0</v>
      </c>
      <c r="E728" s="41">
        <v>143.0</v>
      </c>
      <c r="F728" s="41">
        <v>0.0</v>
      </c>
      <c r="G728" s="41">
        <v>641.0</v>
      </c>
      <c r="H728" s="41">
        <v>120.0</v>
      </c>
      <c r="I728" s="43">
        <f t="shared" si="184"/>
        <v>1199</v>
      </c>
      <c r="J728" s="44">
        <f t="shared" si="188"/>
        <v>95.92</v>
      </c>
      <c r="K728" s="51">
        <v>2.8884973324E10</v>
      </c>
      <c r="L728" s="38"/>
      <c r="M728" s="38"/>
      <c r="N728" s="38"/>
    </row>
    <row r="729">
      <c r="A729" s="73" t="s">
        <v>30</v>
      </c>
      <c r="B729" s="41">
        <v>0.0</v>
      </c>
      <c r="C729" s="45">
        <v>0.0</v>
      </c>
      <c r="D729" s="41">
        <v>0.0</v>
      </c>
      <c r="E729" s="41">
        <v>0.0</v>
      </c>
      <c r="F729" s="41">
        <v>0.0</v>
      </c>
      <c r="G729" s="41">
        <v>0.0</v>
      </c>
      <c r="H729" s="41">
        <v>0.0</v>
      </c>
      <c r="I729" s="43">
        <f t="shared" si="184"/>
        <v>0</v>
      </c>
      <c r="J729" s="50">
        <f t="shared" ref="J729:J730" si="189">I729*0.11</f>
        <v>0</v>
      </c>
      <c r="K729" s="55"/>
      <c r="L729" s="38"/>
      <c r="M729" s="38"/>
      <c r="N729" s="38"/>
    </row>
    <row r="730">
      <c r="A730" s="73" t="s">
        <v>32</v>
      </c>
      <c r="B730" s="70">
        <v>0.0</v>
      </c>
      <c r="C730" s="71">
        <v>0.0</v>
      </c>
      <c r="D730" s="70">
        <v>0.0</v>
      </c>
      <c r="E730" s="70">
        <v>0.0</v>
      </c>
      <c r="F730" s="70">
        <v>0.0</v>
      </c>
      <c r="G730" s="70">
        <v>0.0</v>
      </c>
      <c r="H730" s="70">
        <v>0.0</v>
      </c>
      <c r="I730" s="43">
        <f t="shared" si="184"/>
        <v>0</v>
      </c>
      <c r="J730" s="50">
        <f t="shared" si="189"/>
        <v>0</v>
      </c>
      <c r="K730" s="55"/>
      <c r="L730" s="38"/>
      <c r="M730" s="38"/>
      <c r="N730" s="38"/>
    </row>
    <row r="731">
      <c r="A731" s="73" t="s">
        <v>34</v>
      </c>
      <c r="B731" s="70">
        <v>0.0</v>
      </c>
      <c r="C731" s="71">
        <v>0.0</v>
      </c>
      <c r="D731" s="70">
        <v>0.0</v>
      </c>
      <c r="E731" s="70">
        <v>0.0</v>
      </c>
      <c r="F731" s="70">
        <v>0.0</v>
      </c>
      <c r="G731" s="70">
        <v>0.0</v>
      </c>
      <c r="H731" s="70">
        <v>0.0</v>
      </c>
      <c r="I731" s="43">
        <f t="shared" si="184"/>
        <v>0</v>
      </c>
      <c r="J731" s="50">
        <f>I731*0.1</f>
        <v>0</v>
      </c>
      <c r="K731" s="55"/>
      <c r="L731" s="38"/>
      <c r="M731" s="38"/>
      <c r="N731" s="38"/>
    </row>
    <row r="732">
      <c r="A732" s="73" t="s">
        <v>44</v>
      </c>
      <c r="B732" s="70">
        <v>0.0</v>
      </c>
      <c r="C732" s="71">
        <v>0.0</v>
      </c>
      <c r="D732" s="70">
        <v>0.0</v>
      </c>
      <c r="E732" s="70">
        <v>0.0</v>
      </c>
      <c r="F732" s="70">
        <v>0.0</v>
      </c>
      <c r="G732" s="70">
        <v>0.0</v>
      </c>
      <c r="H732" s="70">
        <v>0.0</v>
      </c>
      <c r="I732" s="43">
        <f t="shared" si="184"/>
        <v>0</v>
      </c>
      <c r="J732" s="50">
        <f>I732*0.11</f>
        <v>0</v>
      </c>
      <c r="K732" s="55"/>
      <c r="L732" s="38"/>
      <c r="M732" s="38"/>
      <c r="N732" s="38"/>
    </row>
    <row r="733">
      <c r="A733" s="73" t="s">
        <v>51</v>
      </c>
      <c r="B733" s="70">
        <v>0.0</v>
      </c>
      <c r="C733" s="71">
        <v>0.0</v>
      </c>
      <c r="D733" s="70">
        <v>0.0</v>
      </c>
      <c r="E733" s="70">
        <v>0.0</v>
      </c>
      <c r="F733" s="70">
        <v>0.0</v>
      </c>
      <c r="G733" s="70">
        <v>0.0</v>
      </c>
      <c r="H733" s="70">
        <v>0.0</v>
      </c>
      <c r="I733" s="43">
        <f t="shared" si="184"/>
        <v>0</v>
      </c>
      <c r="J733" s="50">
        <f>I733*0.1</f>
        <v>0</v>
      </c>
      <c r="K733" s="55"/>
      <c r="L733" s="38"/>
      <c r="M733" s="38"/>
      <c r="N733" s="38"/>
    </row>
    <row r="734">
      <c r="A734" s="61" t="s">
        <v>20</v>
      </c>
      <c r="B734" s="59">
        <f t="shared" ref="B734:G734" si="190">SUM(B702:B733)</f>
        <v>17698</v>
      </c>
      <c r="C734" s="59">
        <f t="shared" si="190"/>
        <v>18283</v>
      </c>
      <c r="D734" s="59">
        <f t="shared" si="190"/>
        <v>7534</v>
      </c>
      <c r="E734" s="59">
        <f t="shared" si="190"/>
        <v>11891</v>
      </c>
      <c r="F734" s="59">
        <f t="shared" si="190"/>
        <v>10999</v>
      </c>
      <c r="G734" s="59">
        <f t="shared" si="190"/>
        <v>14322</v>
      </c>
      <c r="H734" s="59">
        <f>SUM(H702:H722)</f>
        <v>9094</v>
      </c>
      <c r="I734" s="59">
        <f t="shared" ref="I734:J734" si="191">SUM(I702:I733)</f>
        <v>92709</v>
      </c>
      <c r="J734" s="59">
        <f t="shared" si="191"/>
        <v>8490.71</v>
      </c>
      <c r="K734" s="38"/>
      <c r="L734" s="62">
        <f>SUM(L703:L733)</f>
        <v>1003.8</v>
      </c>
      <c r="M734" s="38"/>
      <c r="N734" s="38"/>
    </row>
    <row r="735">
      <c r="A735" s="63"/>
      <c r="B735" s="64"/>
      <c r="C735" s="64"/>
      <c r="D735" s="64"/>
      <c r="E735" s="64"/>
      <c r="F735" s="64"/>
      <c r="G735" s="64"/>
      <c r="H735" s="64"/>
      <c r="I735" s="64"/>
      <c r="J735" s="64"/>
      <c r="K735" s="29"/>
      <c r="L735" s="16"/>
      <c r="M735" s="29"/>
      <c r="N735" s="29"/>
    </row>
    <row r="736">
      <c r="A736" s="30" t="s">
        <v>19</v>
      </c>
      <c r="B736" s="31">
        <v>45794.0</v>
      </c>
      <c r="C736" s="31">
        <v>45795.0</v>
      </c>
      <c r="D736" s="31">
        <v>45796.0</v>
      </c>
      <c r="E736" s="31">
        <v>45797.0</v>
      </c>
      <c r="F736" s="31">
        <v>45798.0</v>
      </c>
      <c r="G736" s="31">
        <v>45799.0</v>
      </c>
      <c r="H736" s="31">
        <v>45800.0</v>
      </c>
      <c r="I736" s="32" t="s">
        <v>20</v>
      </c>
      <c r="J736" s="33" t="s">
        <v>21</v>
      </c>
      <c r="K736" s="33" t="s">
        <v>61</v>
      </c>
      <c r="L736" s="34">
        <v>0.02</v>
      </c>
      <c r="M736" s="34">
        <v>0.04</v>
      </c>
      <c r="N736" s="30" t="s">
        <v>22</v>
      </c>
    </row>
    <row r="737">
      <c r="A737" s="35"/>
      <c r="B737" s="36"/>
      <c r="C737" s="36"/>
      <c r="D737" s="36"/>
      <c r="E737" s="36"/>
      <c r="F737" s="36"/>
      <c r="G737" s="36"/>
      <c r="H737" s="37"/>
      <c r="I737" s="37"/>
      <c r="J737" s="37"/>
      <c r="K737" s="38"/>
      <c r="L737" s="38"/>
      <c r="M737" s="38"/>
      <c r="N737" s="38"/>
    </row>
    <row r="738">
      <c r="A738" s="40" t="s">
        <v>23</v>
      </c>
      <c r="B738" s="41" t="s">
        <v>88</v>
      </c>
      <c r="C738" s="42">
        <v>195.0</v>
      </c>
      <c r="D738" s="41">
        <v>775.0</v>
      </c>
      <c r="E738" s="41">
        <v>899.0</v>
      </c>
      <c r="F738" s="41">
        <v>963.0</v>
      </c>
      <c r="G738" s="41">
        <v>825.0</v>
      </c>
      <c r="H738" s="41">
        <v>650.0</v>
      </c>
      <c r="I738" s="43">
        <f t="shared" ref="I738:I769" si="192">SUM(B738:H738)</f>
        <v>4307</v>
      </c>
      <c r="J738" s="44">
        <f>I738*0.1</f>
        <v>430.7</v>
      </c>
      <c r="K738" s="51">
        <v>4.02909466454E12</v>
      </c>
      <c r="L738" s="38"/>
      <c r="M738" s="37"/>
      <c r="N738" s="38"/>
    </row>
    <row r="739">
      <c r="A739" s="40" t="s">
        <v>27</v>
      </c>
      <c r="B739" s="41">
        <v>689.0</v>
      </c>
      <c r="C739" s="45">
        <v>390.0</v>
      </c>
      <c r="D739" s="41">
        <v>535.0</v>
      </c>
      <c r="E739" s="41">
        <v>371.0</v>
      </c>
      <c r="F739" s="41">
        <v>0.0</v>
      </c>
      <c r="G739" s="41">
        <v>335.0</v>
      </c>
      <c r="H739" s="41">
        <v>366.0</v>
      </c>
      <c r="I739" s="43">
        <f t="shared" si="192"/>
        <v>2686</v>
      </c>
      <c r="J739" s="44">
        <f t="shared" ref="J739:J741" si="193">I739*0.11</f>
        <v>295.46</v>
      </c>
      <c r="K739" s="51">
        <v>7.029099672515E12</v>
      </c>
      <c r="L739" s="38"/>
      <c r="M739" s="38"/>
      <c r="N739" s="38"/>
    </row>
    <row r="740">
      <c r="A740" s="52" t="s">
        <v>28</v>
      </c>
      <c r="B740" s="41">
        <v>825.0</v>
      </c>
      <c r="C740" s="45">
        <v>710.0</v>
      </c>
      <c r="D740" s="41">
        <v>0.0</v>
      </c>
      <c r="E740" s="41">
        <v>755.0</v>
      </c>
      <c r="F740" s="41">
        <v>550.0</v>
      </c>
      <c r="G740" s="41">
        <v>0.0</v>
      </c>
      <c r="H740" s="41">
        <v>0.0</v>
      </c>
      <c r="I740" s="43">
        <f t="shared" si="192"/>
        <v>2840</v>
      </c>
      <c r="J740" s="44">
        <f t="shared" si="193"/>
        <v>312.4</v>
      </c>
      <c r="K740" s="51">
        <v>7.02909847443E12</v>
      </c>
      <c r="L740" s="38"/>
      <c r="M740" s="38"/>
      <c r="N740" s="38"/>
    </row>
    <row r="741">
      <c r="A741" s="53" t="s">
        <v>29</v>
      </c>
      <c r="B741" s="54">
        <v>593.0</v>
      </c>
      <c r="C741" s="45">
        <v>759.0</v>
      </c>
      <c r="D741" s="54">
        <v>0.0</v>
      </c>
      <c r="E741" s="54">
        <v>0.0</v>
      </c>
      <c r="F741" s="41">
        <v>423.0</v>
      </c>
      <c r="G741" s="41">
        <v>202.0</v>
      </c>
      <c r="H741" s="54">
        <v>0.0</v>
      </c>
      <c r="I741" s="43">
        <f t="shared" si="192"/>
        <v>1977</v>
      </c>
      <c r="J741" s="44">
        <f t="shared" si="193"/>
        <v>217.47</v>
      </c>
      <c r="K741" s="51"/>
      <c r="L741" s="38"/>
      <c r="M741" s="38"/>
      <c r="N741" s="38"/>
    </row>
    <row r="742">
      <c r="A742" s="40" t="s">
        <v>31</v>
      </c>
      <c r="B742" s="41">
        <v>1790.0</v>
      </c>
      <c r="C742" s="45">
        <v>1820.0</v>
      </c>
      <c r="D742" s="41">
        <v>1623.0</v>
      </c>
      <c r="E742" s="41">
        <v>1675.0</v>
      </c>
      <c r="F742" s="41">
        <v>2070.0</v>
      </c>
      <c r="G742" s="41">
        <v>1810.0</v>
      </c>
      <c r="H742" s="41">
        <v>1572.0</v>
      </c>
      <c r="I742" s="43">
        <f t="shared" si="192"/>
        <v>12360</v>
      </c>
      <c r="J742" s="44">
        <f>I742*0.07</f>
        <v>865.2</v>
      </c>
      <c r="K742" s="51">
        <v>3.029006794958E12</v>
      </c>
      <c r="L742" s="38"/>
      <c r="M742" s="37"/>
      <c r="N742" s="38"/>
    </row>
    <row r="743">
      <c r="A743" s="52" t="s">
        <v>33</v>
      </c>
      <c r="B743" s="41">
        <v>0.0</v>
      </c>
      <c r="C743" s="45">
        <v>170.0</v>
      </c>
      <c r="D743" s="41">
        <v>640.0</v>
      </c>
      <c r="E743" s="41">
        <v>536.0</v>
      </c>
      <c r="F743" s="41">
        <v>143.0</v>
      </c>
      <c r="G743" s="41">
        <v>203.0</v>
      </c>
      <c r="H743" s="41">
        <v>646.0</v>
      </c>
      <c r="I743" s="43">
        <f t="shared" si="192"/>
        <v>2338</v>
      </c>
      <c r="J743" s="44">
        <f>I743*0.11</f>
        <v>257.18</v>
      </c>
      <c r="K743" s="51">
        <v>6.028999843656E12</v>
      </c>
      <c r="L743" s="38"/>
      <c r="M743" s="38"/>
      <c r="N743" s="38"/>
    </row>
    <row r="744">
      <c r="A744" s="40" t="s">
        <v>35</v>
      </c>
      <c r="B744" s="41">
        <v>0.0</v>
      </c>
      <c r="C744" s="45">
        <v>910.0</v>
      </c>
      <c r="D744" s="41">
        <v>562.0</v>
      </c>
      <c r="E744" s="41">
        <v>370.0</v>
      </c>
      <c r="F744" s="41">
        <v>1005.0</v>
      </c>
      <c r="G744" s="41">
        <v>0.0</v>
      </c>
      <c r="H744" s="41">
        <v>465.0</v>
      </c>
      <c r="I744" s="43">
        <f t="shared" si="192"/>
        <v>3312</v>
      </c>
      <c r="J744" s="44">
        <f>I744*0.1</f>
        <v>331.2</v>
      </c>
      <c r="K744" s="51">
        <v>4.029080940033E12</v>
      </c>
      <c r="L744" s="38"/>
      <c r="M744" s="38"/>
      <c r="N744" s="38"/>
    </row>
    <row r="745">
      <c r="A745" s="53" t="s">
        <v>36</v>
      </c>
      <c r="B745" s="41">
        <v>1005.0</v>
      </c>
      <c r="C745" s="45">
        <v>575.0</v>
      </c>
      <c r="D745" s="41">
        <v>1638.0</v>
      </c>
      <c r="E745" s="41">
        <v>725.0</v>
      </c>
      <c r="F745" s="41">
        <v>600.0</v>
      </c>
      <c r="G745" s="41">
        <v>1120.0</v>
      </c>
      <c r="H745" s="41">
        <v>0.0</v>
      </c>
      <c r="I745" s="43">
        <f t="shared" si="192"/>
        <v>5663</v>
      </c>
      <c r="J745" s="44">
        <f>I745*0.08</f>
        <v>453.04</v>
      </c>
      <c r="K745" s="51">
        <v>9.02901594496E12</v>
      </c>
      <c r="L745" s="38"/>
      <c r="M745" s="38"/>
      <c r="N745" s="38"/>
    </row>
    <row r="746">
      <c r="A746" s="40" t="s">
        <v>37</v>
      </c>
      <c r="B746" s="41">
        <v>1158.0</v>
      </c>
      <c r="C746" s="42">
        <v>1228.0</v>
      </c>
      <c r="D746" s="41">
        <v>1018.0</v>
      </c>
      <c r="E746" s="41">
        <v>933.0</v>
      </c>
      <c r="F746" s="41">
        <v>1035.0</v>
      </c>
      <c r="G746" s="41">
        <v>1233.0</v>
      </c>
      <c r="H746" s="41">
        <v>968.0</v>
      </c>
      <c r="I746" s="43">
        <f t="shared" si="192"/>
        <v>7573</v>
      </c>
      <c r="J746" s="44">
        <f>I746*0.09</f>
        <v>681.57</v>
      </c>
      <c r="K746" s="51">
        <v>1.029006777098E12</v>
      </c>
      <c r="L746" s="38"/>
      <c r="M746" s="38"/>
      <c r="N746" s="38"/>
    </row>
    <row r="747">
      <c r="A747" s="40" t="s">
        <v>38</v>
      </c>
      <c r="B747" s="41">
        <v>1357.0</v>
      </c>
      <c r="C747" s="45">
        <v>827.0</v>
      </c>
      <c r="D747" s="41">
        <v>0.0</v>
      </c>
      <c r="E747" s="41">
        <v>0.0</v>
      </c>
      <c r="F747" s="41">
        <v>765.0</v>
      </c>
      <c r="G747" s="41">
        <v>752.0</v>
      </c>
      <c r="H747" s="41">
        <v>735.0</v>
      </c>
      <c r="I747" s="43">
        <f t="shared" si="192"/>
        <v>4436</v>
      </c>
      <c r="J747" s="44">
        <f>I747*0.1</f>
        <v>443.6</v>
      </c>
      <c r="K747" s="51">
        <v>5.029080112135E12</v>
      </c>
      <c r="L747" s="38"/>
      <c r="M747" s="38"/>
      <c r="N747" s="38"/>
    </row>
    <row r="748">
      <c r="A748" s="49" t="s">
        <v>39</v>
      </c>
      <c r="B748" s="41">
        <v>1598.0</v>
      </c>
      <c r="C748" s="42">
        <v>1126.0</v>
      </c>
      <c r="D748" s="41">
        <v>1539.0</v>
      </c>
      <c r="E748" s="41">
        <v>1224.0</v>
      </c>
      <c r="F748" s="41">
        <v>2585.0</v>
      </c>
      <c r="G748" s="41">
        <v>0.0</v>
      </c>
      <c r="H748" s="41">
        <v>959.0</v>
      </c>
      <c r="I748" s="43">
        <f t="shared" si="192"/>
        <v>9031</v>
      </c>
      <c r="J748" s="44">
        <f>I748*0.08</f>
        <v>722.48</v>
      </c>
      <c r="K748" s="51">
        <v>1.029014391012E12</v>
      </c>
      <c r="L748" s="38"/>
      <c r="M748" s="38"/>
      <c r="N748" s="38"/>
    </row>
    <row r="749">
      <c r="A749" s="40" t="s">
        <v>63</v>
      </c>
      <c r="B749" s="41">
        <v>0.0</v>
      </c>
      <c r="C749" s="42">
        <v>0.0</v>
      </c>
      <c r="D749" s="41">
        <v>0.0</v>
      </c>
      <c r="E749" s="41">
        <v>619.0</v>
      </c>
      <c r="F749" s="41">
        <v>595.0</v>
      </c>
      <c r="G749" s="41">
        <v>661.0</v>
      </c>
      <c r="H749" s="41">
        <v>0.0</v>
      </c>
      <c r="I749" s="43">
        <f t="shared" si="192"/>
        <v>1875</v>
      </c>
      <c r="J749" s="44">
        <f t="shared" ref="J749:J750" si="194">I749*0.11</f>
        <v>206.25</v>
      </c>
      <c r="K749" s="51">
        <v>5.029014417973E12</v>
      </c>
      <c r="L749" s="38"/>
      <c r="M749" s="38"/>
      <c r="N749" s="38"/>
    </row>
    <row r="750">
      <c r="A750" s="73" t="s">
        <v>40</v>
      </c>
      <c r="B750" s="41">
        <v>0.0</v>
      </c>
      <c r="C750" s="45">
        <v>0.0</v>
      </c>
      <c r="D750" s="41">
        <v>660.0</v>
      </c>
      <c r="E750" s="41">
        <v>0.0</v>
      </c>
      <c r="F750" s="41">
        <v>0.0</v>
      </c>
      <c r="G750" s="41">
        <v>0.0</v>
      </c>
      <c r="H750" s="41">
        <v>0.0</v>
      </c>
      <c r="I750" s="43">
        <f t="shared" si="192"/>
        <v>660</v>
      </c>
      <c r="J750" s="46">
        <f t="shared" si="194"/>
        <v>72.6</v>
      </c>
      <c r="K750" s="47">
        <v>6.029271275114E12</v>
      </c>
      <c r="L750" s="38"/>
      <c r="M750" s="48">
        <v>76.0</v>
      </c>
      <c r="N750" s="38"/>
    </row>
    <row r="751">
      <c r="A751" s="40" t="s">
        <v>41</v>
      </c>
      <c r="B751" s="41">
        <v>1660.0</v>
      </c>
      <c r="C751" s="45">
        <v>743.0</v>
      </c>
      <c r="D751" s="41">
        <v>0.0</v>
      </c>
      <c r="E751" s="41">
        <v>865.0</v>
      </c>
      <c r="F751" s="41">
        <v>1123.0</v>
      </c>
      <c r="G751" s="41">
        <v>1227.0</v>
      </c>
      <c r="H751" s="41">
        <v>1075.0</v>
      </c>
      <c r="I751" s="43">
        <f t="shared" si="192"/>
        <v>6693</v>
      </c>
      <c r="J751" s="44">
        <f t="shared" ref="J751:J752" si="195">I751*0.1</f>
        <v>669.3</v>
      </c>
      <c r="K751" s="51">
        <v>3.029102381291E12</v>
      </c>
      <c r="L751" s="38"/>
      <c r="M751" s="38"/>
      <c r="N751" s="38"/>
    </row>
    <row r="752">
      <c r="A752" s="73" t="s">
        <v>42</v>
      </c>
      <c r="B752" s="41">
        <v>0.0</v>
      </c>
      <c r="C752" s="45">
        <v>0.0</v>
      </c>
      <c r="D752" s="41">
        <v>0.0</v>
      </c>
      <c r="E752" s="41">
        <v>0.0</v>
      </c>
      <c r="F752" s="41">
        <v>0.0</v>
      </c>
      <c r="G752" s="41">
        <v>0.0</v>
      </c>
      <c r="H752" s="41">
        <v>0.0</v>
      </c>
      <c r="I752" s="43">
        <f t="shared" si="192"/>
        <v>0</v>
      </c>
      <c r="J752" s="50">
        <f t="shared" si="195"/>
        <v>0</v>
      </c>
      <c r="K752" s="55"/>
      <c r="L752" s="38"/>
      <c r="M752" s="38"/>
      <c r="N752" s="38"/>
    </row>
    <row r="753">
      <c r="A753" s="53" t="s">
        <v>47</v>
      </c>
      <c r="B753" s="41">
        <v>448.0</v>
      </c>
      <c r="C753" s="45">
        <v>0.0</v>
      </c>
      <c r="D753" s="41">
        <v>0.0</v>
      </c>
      <c r="E753" s="41">
        <v>0.0</v>
      </c>
      <c r="F753" s="41">
        <v>0.0</v>
      </c>
      <c r="G753" s="41">
        <v>0.0</v>
      </c>
      <c r="H753" s="41">
        <v>0.0</v>
      </c>
      <c r="I753" s="43">
        <f t="shared" si="192"/>
        <v>448</v>
      </c>
      <c r="J753" s="44">
        <f>I753*0.11</f>
        <v>49.28</v>
      </c>
      <c r="K753" s="51">
        <v>7.029015570615E12</v>
      </c>
      <c r="L753" s="38"/>
      <c r="M753" s="38"/>
      <c r="N753" s="38"/>
    </row>
    <row r="754">
      <c r="A754" s="53" t="s">
        <v>48</v>
      </c>
      <c r="B754" s="41">
        <v>0.0</v>
      </c>
      <c r="C754" s="45">
        <v>1234.0</v>
      </c>
      <c r="D754" s="41">
        <v>0.0</v>
      </c>
      <c r="E754" s="41">
        <v>835.0</v>
      </c>
      <c r="F754" s="41">
        <v>975.0</v>
      </c>
      <c r="G754" s="41">
        <v>100.0</v>
      </c>
      <c r="H754" s="41">
        <v>0.0</v>
      </c>
      <c r="I754" s="43">
        <f t="shared" si="192"/>
        <v>3144</v>
      </c>
      <c r="J754" s="44">
        <f>I754*0.1</f>
        <v>314.4</v>
      </c>
      <c r="K754" s="51">
        <v>5.029005183196E12</v>
      </c>
      <c r="L754" s="38"/>
      <c r="M754" s="38"/>
      <c r="N754" s="38"/>
    </row>
    <row r="755">
      <c r="A755" s="53" t="s">
        <v>50</v>
      </c>
      <c r="B755" s="41">
        <v>0.0</v>
      </c>
      <c r="C755" s="45">
        <v>0.0</v>
      </c>
      <c r="D755" s="41">
        <v>0.0</v>
      </c>
      <c r="E755" s="41">
        <v>0.0</v>
      </c>
      <c r="F755" s="41">
        <v>0.0</v>
      </c>
      <c r="G755" s="41">
        <v>0.0</v>
      </c>
      <c r="H755" s="41">
        <v>0.0</v>
      </c>
      <c r="I755" s="43">
        <f t="shared" si="192"/>
        <v>0</v>
      </c>
      <c r="J755" s="50">
        <f>I755*0.11</f>
        <v>0</v>
      </c>
      <c r="K755" s="55"/>
      <c r="L755" s="38"/>
      <c r="M755" s="38"/>
      <c r="N755" s="38"/>
    </row>
    <row r="756">
      <c r="A756" s="53" t="s">
        <v>53</v>
      </c>
      <c r="B756" s="41">
        <v>0.0</v>
      </c>
      <c r="C756" s="42">
        <v>670.0</v>
      </c>
      <c r="D756" s="41">
        <v>345.0</v>
      </c>
      <c r="E756" s="41">
        <v>712.0</v>
      </c>
      <c r="F756" s="41">
        <v>0.0</v>
      </c>
      <c r="G756" s="41">
        <v>710.0</v>
      </c>
      <c r="H756" s="41">
        <v>714.0</v>
      </c>
      <c r="I756" s="43">
        <f t="shared" si="192"/>
        <v>3151</v>
      </c>
      <c r="J756" s="44">
        <f t="shared" ref="J756:J758" si="196">I756*0.1</f>
        <v>315.1</v>
      </c>
      <c r="K756" s="51">
        <v>3.029067197193E12</v>
      </c>
      <c r="L756" s="38"/>
      <c r="M756" s="37"/>
      <c r="N756" s="38"/>
    </row>
    <row r="757">
      <c r="A757" s="52" t="s">
        <v>77</v>
      </c>
      <c r="B757" s="41">
        <v>0.0</v>
      </c>
      <c r="C757" s="45">
        <v>1052.0</v>
      </c>
      <c r="D757" s="41">
        <v>0.0</v>
      </c>
      <c r="E757" s="41">
        <v>1035.0</v>
      </c>
      <c r="F757" s="41">
        <v>559.0</v>
      </c>
      <c r="G757" s="41">
        <v>0.0</v>
      </c>
      <c r="H757" s="41">
        <v>933.0</v>
      </c>
      <c r="I757" s="43">
        <f t="shared" si="192"/>
        <v>3579</v>
      </c>
      <c r="J757" s="44">
        <f t="shared" si="196"/>
        <v>357.9</v>
      </c>
      <c r="K757" s="51">
        <v>5.029064896817E12</v>
      </c>
      <c r="L757" s="38"/>
      <c r="M757" s="38"/>
      <c r="N757" s="38"/>
    </row>
    <row r="758">
      <c r="A758" s="52" t="s">
        <v>74</v>
      </c>
      <c r="B758" s="41">
        <v>839.0</v>
      </c>
      <c r="C758" s="45">
        <v>290.0</v>
      </c>
      <c r="D758" s="41">
        <v>700.0</v>
      </c>
      <c r="E758" s="41">
        <v>285.0</v>
      </c>
      <c r="F758" s="41">
        <v>265.0</v>
      </c>
      <c r="G758" s="41">
        <v>270.0</v>
      </c>
      <c r="H758" s="41">
        <v>580.0</v>
      </c>
      <c r="I758" s="43">
        <f t="shared" si="192"/>
        <v>3229</v>
      </c>
      <c r="J758" s="44">
        <f t="shared" si="196"/>
        <v>322.9</v>
      </c>
      <c r="K758" s="51">
        <v>3.029060191225E12</v>
      </c>
      <c r="L758" s="38"/>
      <c r="M758" s="38"/>
      <c r="N758" s="38"/>
    </row>
    <row r="759">
      <c r="A759" s="52" t="s">
        <v>57</v>
      </c>
      <c r="B759" s="41">
        <v>75.0</v>
      </c>
      <c r="C759" s="45">
        <v>0.0</v>
      </c>
      <c r="D759" s="41">
        <v>0.0</v>
      </c>
      <c r="E759" s="41">
        <v>685.0</v>
      </c>
      <c r="F759" s="41">
        <v>0.0</v>
      </c>
      <c r="G759" s="41">
        <v>0.0</v>
      </c>
      <c r="H759" s="41">
        <v>0.0</v>
      </c>
      <c r="I759" s="43">
        <f t="shared" si="192"/>
        <v>760</v>
      </c>
      <c r="J759" s="57">
        <f>I759*0.11</f>
        <v>83.6</v>
      </c>
      <c r="K759" s="47">
        <v>7.029338265986E12</v>
      </c>
      <c r="L759" s="38"/>
      <c r="M759" s="48">
        <v>88.0</v>
      </c>
      <c r="N759" s="38"/>
    </row>
    <row r="760">
      <c r="A760" s="49" t="s">
        <v>26</v>
      </c>
      <c r="B760" s="41">
        <v>0.0</v>
      </c>
      <c r="C760" s="45">
        <v>0.0</v>
      </c>
      <c r="D760" s="41">
        <v>0.0</v>
      </c>
      <c r="E760" s="41">
        <v>0.0</v>
      </c>
      <c r="F760" s="41">
        <v>0.0</v>
      </c>
      <c r="G760" s="41">
        <v>0.0</v>
      </c>
      <c r="H760" s="41">
        <v>0.0</v>
      </c>
      <c r="I760" s="43">
        <f t="shared" si="192"/>
        <v>0</v>
      </c>
      <c r="J760" s="50">
        <f>I760*0.08</f>
        <v>0</v>
      </c>
      <c r="K760" s="55"/>
      <c r="L760" s="38"/>
      <c r="M760" s="38"/>
      <c r="N760" s="38"/>
    </row>
    <row r="761">
      <c r="A761" s="73" t="s">
        <v>45</v>
      </c>
      <c r="B761" s="41">
        <v>715.0</v>
      </c>
      <c r="C761" s="45">
        <v>0.0</v>
      </c>
      <c r="D761" s="41">
        <v>676.0</v>
      </c>
      <c r="E761" s="41">
        <v>240.0</v>
      </c>
      <c r="F761" s="41">
        <v>418.0</v>
      </c>
      <c r="G761" s="41">
        <v>475.0</v>
      </c>
      <c r="H761" s="41">
        <v>160.0</v>
      </c>
      <c r="I761" s="43">
        <f t="shared" si="192"/>
        <v>2684</v>
      </c>
      <c r="J761" s="46">
        <f t="shared" ref="J761:J762" si="197">I761*0.11</f>
        <v>295.24</v>
      </c>
      <c r="K761" s="47">
        <v>5.029213064991E12</v>
      </c>
      <c r="L761" s="48">
        <v>302.0</v>
      </c>
      <c r="M761" s="38"/>
      <c r="N761" s="38"/>
    </row>
    <row r="762">
      <c r="A762" s="73" t="s">
        <v>82</v>
      </c>
      <c r="B762" s="41">
        <v>0.0</v>
      </c>
      <c r="C762" s="45">
        <v>0.0</v>
      </c>
      <c r="D762" s="41">
        <v>583.0</v>
      </c>
      <c r="E762" s="41">
        <v>0.0</v>
      </c>
      <c r="F762" s="41">
        <v>0.0</v>
      </c>
      <c r="G762" s="41">
        <v>200.0</v>
      </c>
      <c r="H762" s="41">
        <v>0.0</v>
      </c>
      <c r="I762" s="43">
        <f t="shared" si="192"/>
        <v>783</v>
      </c>
      <c r="J762" s="44">
        <f t="shared" si="197"/>
        <v>86.13</v>
      </c>
      <c r="K762" s="51">
        <v>6.029020488471E12</v>
      </c>
      <c r="L762" s="38"/>
      <c r="M762" s="38"/>
      <c r="N762" s="38"/>
    </row>
    <row r="763">
      <c r="A763" s="49" t="s">
        <v>85</v>
      </c>
      <c r="B763" s="41">
        <v>0.0</v>
      </c>
      <c r="C763" s="45">
        <v>0.0</v>
      </c>
      <c r="D763" s="41">
        <v>775.0</v>
      </c>
      <c r="E763" s="41">
        <v>0.0</v>
      </c>
      <c r="F763" s="41">
        <v>0.0</v>
      </c>
      <c r="G763" s="41">
        <v>539.0</v>
      </c>
      <c r="H763" s="41">
        <v>0.0</v>
      </c>
      <c r="I763" s="43">
        <f t="shared" si="192"/>
        <v>1314</v>
      </c>
      <c r="J763" s="44">
        <f t="shared" ref="J763:J764" si="198">I763*0.08</f>
        <v>105.12</v>
      </c>
      <c r="K763" s="51">
        <v>3.029095895955E12</v>
      </c>
      <c r="L763" s="38"/>
      <c r="M763" s="38"/>
      <c r="N763" s="38"/>
    </row>
    <row r="764">
      <c r="A764" s="73" t="s">
        <v>25</v>
      </c>
      <c r="B764" s="41">
        <v>130.0</v>
      </c>
      <c r="C764" s="45">
        <v>0.0</v>
      </c>
      <c r="D764" s="41">
        <v>0.0</v>
      </c>
      <c r="E764" s="41">
        <v>0.0</v>
      </c>
      <c r="F764" s="41">
        <v>500.0</v>
      </c>
      <c r="G764" s="41">
        <v>355.0</v>
      </c>
      <c r="H764" s="41">
        <v>244.0</v>
      </c>
      <c r="I764" s="43">
        <f t="shared" si="192"/>
        <v>1229</v>
      </c>
      <c r="J764" s="44">
        <f t="shared" si="198"/>
        <v>98.32</v>
      </c>
      <c r="K764" s="51">
        <v>2.9108480138E10</v>
      </c>
      <c r="L764" s="38"/>
      <c r="M764" s="38"/>
      <c r="N764" s="38"/>
    </row>
    <row r="765">
      <c r="A765" s="73" t="s">
        <v>30</v>
      </c>
      <c r="B765" s="41">
        <v>0.0</v>
      </c>
      <c r="C765" s="45">
        <v>0.0</v>
      </c>
      <c r="D765" s="41">
        <v>0.0</v>
      </c>
      <c r="E765" s="41">
        <v>0.0</v>
      </c>
      <c r="F765" s="41">
        <v>0.0</v>
      </c>
      <c r="G765" s="41">
        <v>0.0</v>
      </c>
      <c r="H765" s="41">
        <v>0.0</v>
      </c>
      <c r="I765" s="43">
        <f t="shared" si="192"/>
        <v>0</v>
      </c>
      <c r="J765" s="50">
        <f t="shared" ref="J765:J766" si="199">I765*0.11</f>
        <v>0</v>
      </c>
      <c r="K765" s="55"/>
      <c r="L765" s="38"/>
      <c r="M765" s="38"/>
      <c r="N765" s="38"/>
    </row>
    <row r="766">
      <c r="A766" s="73" t="s">
        <v>32</v>
      </c>
      <c r="B766" s="70">
        <v>0.0</v>
      </c>
      <c r="C766" s="71">
        <v>0.0</v>
      </c>
      <c r="D766" s="70">
        <v>0.0</v>
      </c>
      <c r="E766" s="70">
        <v>0.0</v>
      </c>
      <c r="F766" s="70">
        <v>0.0</v>
      </c>
      <c r="G766" s="70">
        <v>0.0</v>
      </c>
      <c r="H766" s="70">
        <v>0.0</v>
      </c>
      <c r="I766" s="43">
        <f t="shared" si="192"/>
        <v>0</v>
      </c>
      <c r="J766" s="50">
        <f t="shared" si="199"/>
        <v>0</v>
      </c>
      <c r="K766" s="55"/>
      <c r="L766" s="38"/>
      <c r="M766" s="38"/>
      <c r="N766" s="38"/>
    </row>
    <row r="767">
      <c r="A767" s="73" t="s">
        <v>34</v>
      </c>
      <c r="B767" s="41">
        <v>420.0</v>
      </c>
      <c r="C767" s="45">
        <v>650.0</v>
      </c>
      <c r="D767" s="41">
        <v>841.0</v>
      </c>
      <c r="E767" s="41">
        <v>375.0</v>
      </c>
      <c r="F767" s="41">
        <v>523.0</v>
      </c>
      <c r="G767" s="41">
        <v>230.0</v>
      </c>
      <c r="H767" s="41">
        <v>365.0</v>
      </c>
      <c r="I767" s="43">
        <f t="shared" si="192"/>
        <v>3404</v>
      </c>
      <c r="J767" s="46">
        <f>I767*0.1</f>
        <v>340.4</v>
      </c>
      <c r="K767" s="47">
        <v>6.0295728665509E13</v>
      </c>
      <c r="L767" s="38"/>
      <c r="M767" s="48">
        <v>355.0</v>
      </c>
      <c r="N767" s="38"/>
    </row>
    <row r="768">
      <c r="A768" s="67" t="s">
        <v>89</v>
      </c>
      <c r="B768" s="70">
        <v>0.0</v>
      </c>
      <c r="C768" s="71">
        <v>0.0</v>
      </c>
      <c r="D768" s="70">
        <v>0.0</v>
      </c>
      <c r="E768" s="70">
        <v>0.0</v>
      </c>
      <c r="F768" s="41">
        <v>504.0</v>
      </c>
      <c r="G768" s="41">
        <v>900.0</v>
      </c>
      <c r="H768" s="41">
        <v>1021.0</v>
      </c>
      <c r="I768" s="43">
        <f t="shared" si="192"/>
        <v>2425</v>
      </c>
      <c r="J768" s="44">
        <f>I768*0.11</f>
        <v>266.75</v>
      </c>
      <c r="K768" s="51">
        <v>8.029026300952E12</v>
      </c>
      <c r="L768" s="38"/>
      <c r="M768" s="38"/>
      <c r="N768" s="38"/>
    </row>
    <row r="769">
      <c r="A769" s="73" t="s">
        <v>51</v>
      </c>
      <c r="B769" s="70">
        <v>0.0</v>
      </c>
      <c r="C769" s="71">
        <v>0.0</v>
      </c>
      <c r="D769" s="70">
        <v>0.0</v>
      </c>
      <c r="E769" s="70">
        <v>0.0</v>
      </c>
      <c r="F769" s="70">
        <v>0.0</v>
      </c>
      <c r="G769" s="70">
        <v>0.0</v>
      </c>
      <c r="H769" s="70">
        <v>0.0</v>
      </c>
      <c r="I769" s="43">
        <f t="shared" si="192"/>
        <v>0</v>
      </c>
      <c r="J769" s="50">
        <f>I769*0.1</f>
        <v>0</v>
      </c>
      <c r="K769" s="55"/>
      <c r="L769" s="38"/>
      <c r="M769" s="38"/>
      <c r="N769" s="38"/>
    </row>
    <row r="770">
      <c r="A770" s="61" t="s">
        <v>20</v>
      </c>
      <c r="B770" s="59">
        <f t="shared" ref="B770:G770" si="200">SUM(B738:B769)</f>
        <v>13302</v>
      </c>
      <c r="C770" s="59">
        <f t="shared" si="200"/>
        <v>13349</v>
      </c>
      <c r="D770" s="59">
        <f t="shared" si="200"/>
        <v>12910</v>
      </c>
      <c r="E770" s="59">
        <f t="shared" si="200"/>
        <v>13139</v>
      </c>
      <c r="F770" s="59">
        <f t="shared" si="200"/>
        <v>15601</v>
      </c>
      <c r="G770" s="59">
        <f t="shared" si="200"/>
        <v>12147</v>
      </c>
      <c r="H770" s="59">
        <f>SUM(H738:H758)</f>
        <v>9663</v>
      </c>
      <c r="I770" s="59">
        <f t="shared" ref="I770:J770" si="201">SUM(I738:I769)</f>
        <v>91901</v>
      </c>
      <c r="J770" s="59">
        <f t="shared" si="201"/>
        <v>8593.59</v>
      </c>
      <c r="K770" s="55"/>
      <c r="L770" s="62">
        <f>SUM(L739:L769)</f>
        <v>302</v>
      </c>
      <c r="M770" s="38"/>
      <c r="N770" s="38"/>
    </row>
    <row r="771">
      <c r="A771" s="63"/>
      <c r="B771" s="64"/>
      <c r="C771" s="64"/>
      <c r="D771" s="64"/>
      <c r="E771" s="64"/>
      <c r="F771" s="64"/>
      <c r="G771" s="64"/>
      <c r="H771" s="64"/>
      <c r="I771" s="64"/>
      <c r="J771" s="64"/>
      <c r="K771" s="29"/>
      <c r="L771" s="16"/>
      <c r="M771" s="29"/>
      <c r="N771" s="29"/>
    </row>
    <row r="772">
      <c r="A772" s="30" t="s">
        <v>19</v>
      </c>
      <c r="B772" s="31">
        <v>45801.0</v>
      </c>
      <c r="C772" s="31">
        <v>45802.0</v>
      </c>
      <c r="D772" s="31">
        <v>45803.0</v>
      </c>
      <c r="E772" s="31">
        <v>45804.0</v>
      </c>
      <c r="F772" s="31">
        <v>45805.0</v>
      </c>
      <c r="G772" s="31">
        <v>45806.0</v>
      </c>
      <c r="H772" s="31">
        <v>45807.0</v>
      </c>
      <c r="I772" s="32" t="s">
        <v>20</v>
      </c>
      <c r="J772" s="33" t="s">
        <v>21</v>
      </c>
      <c r="K772" s="33" t="s">
        <v>61</v>
      </c>
      <c r="L772" s="34">
        <v>0.02</v>
      </c>
      <c r="M772" s="34">
        <v>0.04</v>
      </c>
      <c r="N772" s="30" t="s">
        <v>22</v>
      </c>
    </row>
    <row r="773">
      <c r="A773" s="35"/>
      <c r="B773" s="36"/>
      <c r="C773" s="36"/>
      <c r="D773" s="36"/>
      <c r="E773" s="36"/>
      <c r="F773" s="36"/>
      <c r="G773" s="36"/>
      <c r="H773" s="37"/>
      <c r="I773" s="37"/>
      <c r="J773" s="37"/>
      <c r="K773" s="38"/>
      <c r="L773" s="38"/>
      <c r="M773" s="38"/>
      <c r="N773" s="38"/>
    </row>
    <row r="774">
      <c r="A774" s="40" t="s">
        <v>23</v>
      </c>
      <c r="B774" s="41">
        <v>561.0</v>
      </c>
      <c r="C774" s="42">
        <v>790.0</v>
      </c>
      <c r="D774" s="41">
        <v>925.0</v>
      </c>
      <c r="E774" s="41">
        <v>623.0</v>
      </c>
      <c r="F774" s="41">
        <v>0.0</v>
      </c>
      <c r="G774" s="41">
        <v>800.0</v>
      </c>
      <c r="H774" s="41">
        <v>883.0</v>
      </c>
      <c r="I774" s="43">
        <f t="shared" ref="I774:I805" si="202">SUM(B774:H774)</f>
        <v>4582</v>
      </c>
      <c r="J774" s="44">
        <f>I774*0.1</f>
        <v>458.2</v>
      </c>
      <c r="K774" s="51">
        <v>4.029331183406E12</v>
      </c>
      <c r="L774" s="38"/>
      <c r="M774" s="37"/>
      <c r="N774" s="38"/>
    </row>
    <row r="775">
      <c r="A775" s="40" t="s">
        <v>27</v>
      </c>
      <c r="B775" s="41">
        <v>0.0</v>
      </c>
      <c r="C775" s="45">
        <v>327.0</v>
      </c>
      <c r="D775" s="41">
        <v>161.0</v>
      </c>
      <c r="E775" s="41">
        <v>280.0</v>
      </c>
      <c r="F775" s="41">
        <v>0.0</v>
      </c>
      <c r="G775" s="41">
        <v>0.0</v>
      </c>
      <c r="H775" s="41">
        <v>210.0</v>
      </c>
      <c r="I775" s="43">
        <f t="shared" si="202"/>
        <v>978</v>
      </c>
      <c r="J775" s="46">
        <f t="shared" ref="J775:J777" si="203">I775*0.11</f>
        <v>107.58</v>
      </c>
      <c r="K775" s="47">
        <v>7.02934377007E12</v>
      </c>
      <c r="L775" s="48">
        <v>110.16</v>
      </c>
      <c r="M775" s="38"/>
      <c r="N775" s="38"/>
    </row>
    <row r="776">
      <c r="A776" s="52" t="s">
        <v>28</v>
      </c>
      <c r="B776" s="41">
        <v>0.0</v>
      </c>
      <c r="C776" s="45">
        <v>0.0</v>
      </c>
      <c r="D776" s="41">
        <v>0.0</v>
      </c>
      <c r="E776" s="41">
        <v>335.0</v>
      </c>
      <c r="F776" s="41">
        <v>650.0</v>
      </c>
      <c r="G776" s="41">
        <v>980.0</v>
      </c>
      <c r="H776" s="41">
        <v>460.0</v>
      </c>
      <c r="I776" s="43">
        <f t="shared" si="202"/>
        <v>2425</v>
      </c>
      <c r="J776" s="44">
        <f t="shared" si="203"/>
        <v>266.75</v>
      </c>
      <c r="K776" s="51">
        <v>7.029328027516E12</v>
      </c>
      <c r="L776" s="38"/>
      <c r="M776" s="38"/>
      <c r="N776" s="38"/>
    </row>
    <row r="777">
      <c r="A777" s="53" t="s">
        <v>29</v>
      </c>
      <c r="B777" s="54">
        <v>0.0</v>
      </c>
      <c r="C777" s="45">
        <v>0.0</v>
      </c>
      <c r="D777" s="54">
        <v>0.0</v>
      </c>
      <c r="E777" s="54">
        <v>425.0</v>
      </c>
      <c r="F777" s="41">
        <v>505.0</v>
      </c>
      <c r="G777" s="41">
        <v>0.0</v>
      </c>
      <c r="H777" s="54">
        <v>0.0</v>
      </c>
      <c r="I777" s="43">
        <f t="shared" si="202"/>
        <v>930</v>
      </c>
      <c r="J777" s="46">
        <f t="shared" si="203"/>
        <v>102.3</v>
      </c>
      <c r="K777" s="47">
        <v>9.029747586777E12</v>
      </c>
      <c r="L777" s="48">
        <v>105.0</v>
      </c>
      <c r="M777" s="38"/>
      <c r="N777" s="38"/>
    </row>
    <row r="778">
      <c r="A778" s="40" t="s">
        <v>31</v>
      </c>
      <c r="B778" s="41">
        <v>2235.0</v>
      </c>
      <c r="C778" s="45">
        <v>1420.0</v>
      </c>
      <c r="D778" s="41">
        <v>2080.0</v>
      </c>
      <c r="E778" s="41">
        <v>1550.0</v>
      </c>
      <c r="F778" s="41">
        <v>1750.0</v>
      </c>
      <c r="G778" s="41">
        <v>1450.0</v>
      </c>
      <c r="H778" s="41">
        <v>1873.0</v>
      </c>
      <c r="I778" s="43">
        <f t="shared" si="202"/>
        <v>12358</v>
      </c>
      <c r="J778" s="44">
        <f>I778*0.07</f>
        <v>865.06</v>
      </c>
      <c r="K778" s="51">
        <v>3.029223655363E12</v>
      </c>
      <c r="L778" s="38"/>
      <c r="M778" s="37"/>
      <c r="N778" s="38"/>
    </row>
    <row r="779">
      <c r="A779" s="52" t="s">
        <v>33</v>
      </c>
      <c r="B779" s="41">
        <v>0.0</v>
      </c>
      <c r="C779" s="45">
        <v>355.0</v>
      </c>
      <c r="D779" s="41">
        <v>375.0</v>
      </c>
      <c r="E779" s="41">
        <v>275.0</v>
      </c>
      <c r="F779" s="41">
        <v>383.0</v>
      </c>
      <c r="G779" s="41">
        <v>399.0</v>
      </c>
      <c r="H779" s="41">
        <v>310.0</v>
      </c>
      <c r="I779" s="43">
        <f t="shared" si="202"/>
        <v>2097</v>
      </c>
      <c r="J779" s="44">
        <f t="shared" ref="J779:J780" si="204">I779*0.11</f>
        <v>230.67</v>
      </c>
      <c r="K779" s="51">
        <v>6.02933108167E12</v>
      </c>
      <c r="L779" s="38"/>
      <c r="M779" s="38"/>
      <c r="N779" s="38"/>
    </row>
    <row r="780">
      <c r="A780" s="40" t="s">
        <v>35</v>
      </c>
      <c r="B780" s="41">
        <v>90.0</v>
      </c>
      <c r="C780" s="45">
        <v>0.0</v>
      </c>
      <c r="D780" s="41">
        <v>170.0</v>
      </c>
      <c r="E780" s="41">
        <v>172.0</v>
      </c>
      <c r="F780" s="41">
        <v>845.0</v>
      </c>
      <c r="G780" s="41">
        <v>0.0</v>
      </c>
      <c r="H780" s="41">
        <v>235.0</v>
      </c>
      <c r="I780" s="43">
        <f t="shared" si="202"/>
        <v>1512</v>
      </c>
      <c r="J780" s="44">
        <f t="shared" si="204"/>
        <v>166.32</v>
      </c>
      <c r="K780" s="51">
        <v>4.029318609305E12</v>
      </c>
      <c r="L780" s="38"/>
      <c r="M780" s="38"/>
      <c r="N780" s="38"/>
    </row>
    <row r="781">
      <c r="A781" s="53" t="s">
        <v>36</v>
      </c>
      <c r="B781" s="41">
        <v>260.0</v>
      </c>
      <c r="C781" s="45">
        <v>630.0</v>
      </c>
      <c r="D781" s="41">
        <v>1375.0</v>
      </c>
      <c r="E781" s="41">
        <v>745.0</v>
      </c>
      <c r="F781" s="41">
        <v>735.0</v>
      </c>
      <c r="G781" s="41">
        <v>850.0</v>
      </c>
      <c r="H781" s="41">
        <v>365.0</v>
      </c>
      <c r="I781" s="43">
        <f t="shared" si="202"/>
        <v>4960</v>
      </c>
      <c r="J781" s="44">
        <f>I781*0.08</f>
        <v>396.8</v>
      </c>
      <c r="K781" s="51">
        <v>9.029219809581E12</v>
      </c>
      <c r="L781" s="38"/>
      <c r="M781" s="38"/>
      <c r="N781" s="38"/>
    </row>
    <row r="782">
      <c r="A782" s="40" t="s">
        <v>37</v>
      </c>
      <c r="B782" s="41">
        <v>790.0</v>
      </c>
      <c r="C782" s="42">
        <v>1046.0</v>
      </c>
      <c r="D782" s="41">
        <v>1202.0</v>
      </c>
      <c r="E782" s="41">
        <v>1033.0</v>
      </c>
      <c r="F782" s="41">
        <v>0.0</v>
      </c>
      <c r="G782" s="41">
        <v>0.0</v>
      </c>
      <c r="H782" s="41">
        <v>1133.0</v>
      </c>
      <c r="I782" s="43">
        <f t="shared" si="202"/>
        <v>5204</v>
      </c>
      <c r="J782" s="44">
        <f t="shared" ref="J782:J783" si="205">I782*0.1</f>
        <v>520.4</v>
      </c>
      <c r="K782" s="51">
        <v>1.02924666123E12</v>
      </c>
      <c r="L782" s="38"/>
      <c r="M782" s="38"/>
      <c r="N782" s="38"/>
    </row>
    <row r="783">
      <c r="A783" s="40" t="s">
        <v>38</v>
      </c>
      <c r="B783" s="41">
        <v>710.0</v>
      </c>
      <c r="C783" s="45">
        <v>0.0</v>
      </c>
      <c r="D783" s="41">
        <v>0.0</v>
      </c>
      <c r="E783" s="41">
        <v>335.0</v>
      </c>
      <c r="F783" s="41">
        <v>755.0</v>
      </c>
      <c r="G783" s="41">
        <v>705.0</v>
      </c>
      <c r="H783" s="41">
        <v>698.0</v>
      </c>
      <c r="I783" s="43">
        <f t="shared" si="202"/>
        <v>3203</v>
      </c>
      <c r="J783" s="44">
        <f t="shared" si="205"/>
        <v>320.3</v>
      </c>
      <c r="K783" s="51">
        <v>5.029322895535E12</v>
      </c>
      <c r="L783" s="38"/>
      <c r="M783" s="38"/>
      <c r="N783" s="38"/>
    </row>
    <row r="784">
      <c r="A784" s="49" t="s">
        <v>39</v>
      </c>
      <c r="B784" s="41">
        <v>760.0</v>
      </c>
      <c r="C784" s="42">
        <v>1445.0</v>
      </c>
      <c r="D784" s="41">
        <v>465.0</v>
      </c>
      <c r="E784" s="41">
        <v>0.0</v>
      </c>
      <c r="F784" s="41">
        <v>672.0</v>
      </c>
      <c r="G784" s="41">
        <v>1110.0</v>
      </c>
      <c r="H784" s="41">
        <v>1129.0</v>
      </c>
      <c r="I784" s="43">
        <f t="shared" si="202"/>
        <v>5581</v>
      </c>
      <c r="J784" s="44">
        <f>I784*0.08</f>
        <v>446.48</v>
      </c>
      <c r="K784" s="51">
        <v>1.029246240147E12</v>
      </c>
      <c r="L784" s="38"/>
      <c r="M784" s="38"/>
      <c r="N784" s="38"/>
    </row>
    <row r="785">
      <c r="A785" s="40" t="s">
        <v>63</v>
      </c>
      <c r="B785" s="41">
        <v>165.0</v>
      </c>
      <c r="C785" s="42">
        <v>0.0</v>
      </c>
      <c r="D785" s="41">
        <v>245.0</v>
      </c>
      <c r="E785" s="41">
        <v>0.0</v>
      </c>
      <c r="F785" s="41">
        <v>617.0</v>
      </c>
      <c r="G785" s="41">
        <v>330.0</v>
      </c>
      <c r="H785" s="41">
        <v>440.0</v>
      </c>
      <c r="I785" s="43">
        <f t="shared" si="202"/>
        <v>1797</v>
      </c>
      <c r="J785" s="44">
        <f>I785*0.11</f>
        <v>197.67</v>
      </c>
      <c r="K785" s="51">
        <v>5.029327952967E12</v>
      </c>
      <c r="L785" s="38"/>
      <c r="M785" s="38"/>
      <c r="N785" s="38"/>
    </row>
    <row r="786">
      <c r="A786" s="73" t="s">
        <v>40</v>
      </c>
      <c r="B786" s="41">
        <v>0.0</v>
      </c>
      <c r="C786" s="45">
        <v>0.0</v>
      </c>
      <c r="D786" s="41">
        <v>0.0</v>
      </c>
      <c r="E786" s="41">
        <v>0.0</v>
      </c>
      <c r="F786" s="41">
        <v>0.0</v>
      </c>
      <c r="G786" s="41">
        <v>0.0</v>
      </c>
      <c r="H786" s="41">
        <v>0.0</v>
      </c>
      <c r="I786" s="43">
        <f t="shared" si="202"/>
        <v>0</v>
      </c>
      <c r="J786" s="50">
        <f t="shared" ref="J786:J788" si="206">I786*0.1</f>
        <v>0</v>
      </c>
      <c r="K786" s="55"/>
      <c r="L786" s="38"/>
      <c r="M786" s="38"/>
      <c r="N786" s="38"/>
    </row>
    <row r="787">
      <c r="A787" s="40" t="s">
        <v>41</v>
      </c>
      <c r="B787" s="41">
        <v>536.0</v>
      </c>
      <c r="C787" s="45">
        <v>650.0</v>
      </c>
      <c r="D787" s="41">
        <v>0.0</v>
      </c>
      <c r="E787" s="41">
        <v>450.0</v>
      </c>
      <c r="F787" s="41">
        <v>770.0</v>
      </c>
      <c r="G787" s="41">
        <v>710.0</v>
      </c>
      <c r="H787" s="41">
        <v>720.0</v>
      </c>
      <c r="I787" s="43">
        <f t="shared" si="202"/>
        <v>3836</v>
      </c>
      <c r="J787" s="44">
        <f t="shared" si="206"/>
        <v>383.6</v>
      </c>
      <c r="K787" s="51">
        <v>3.029329588117E12</v>
      </c>
      <c r="L787" s="38"/>
      <c r="M787" s="38"/>
      <c r="N787" s="38"/>
    </row>
    <row r="788">
      <c r="A788" s="73" t="s">
        <v>42</v>
      </c>
      <c r="B788" s="41">
        <v>0.0</v>
      </c>
      <c r="C788" s="45">
        <v>0.0</v>
      </c>
      <c r="D788" s="41">
        <v>0.0</v>
      </c>
      <c r="E788" s="41">
        <v>0.0</v>
      </c>
      <c r="F788" s="41">
        <v>0.0</v>
      </c>
      <c r="G788" s="41">
        <v>0.0</v>
      </c>
      <c r="H788" s="41">
        <v>0.0</v>
      </c>
      <c r="I788" s="43">
        <f t="shared" si="202"/>
        <v>0</v>
      </c>
      <c r="J788" s="50">
        <f t="shared" si="206"/>
        <v>0</v>
      </c>
      <c r="K788" s="55"/>
      <c r="L788" s="38"/>
      <c r="M788" s="38"/>
      <c r="N788" s="38"/>
    </row>
    <row r="789">
      <c r="A789" s="53" t="s">
        <v>47</v>
      </c>
      <c r="B789" s="41">
        <v>0.0</v>
      </c>
      <c r="C789" s="45">
        <v>533.0</v>
      </c>
      <c r="D789" s="41">
        <v>289.0</v>
      </c>
      <c r="E789" s="41">
        <v>235.0</v>
      </c>
      <c r="F789" s="41">
        <v>420.0</v>
      </c>
      <c r="G789" s="41">
        <v>0.0</v>
      </c>
      <c r="H789" s="41">
        <v>0.0</v>
      </c>
      <c r="I789" s="43">
        <f t="shared" si="202"/>
        <v>1477</v>
      </c>
      <c r="J789" s="46">
        <f>I789*0.11</f>
        <v>162.47</v>
      </c>
      <c r="K789" s="47">
        <v>7.029434057565E12</v>
      </c>
      <c r="L789" s="48">
        <v>166.0</v>
      </c>
      <c r="M789" s="38"/>
      <c r="N789" s="38"/>
    </row>
    <row r="790">
      <c r="A790" s="53" t="s">
        <v>48</v>
      </c>
      <c r="B790" s="41">
        <v>1065.0</v>
      </c>
      <c r="C790" s="45">
        <v>833.0</v>
      </c>
      <c r="D790" s="41">
        <v>905.0</v>
      </c>
      <c r="E790" s="41">
        <v>0.0</v>
      </c>
      <c r="F790" s="41">
        <v>465.0</v>
      </c>
      <c r="G790" s="41">
        <v>690.0</v>
      </c>
      <c r="H790" s="41">
        <v>1145.0</v>
      </c>
      <c r="I790" s="43">
        <f t="shared" si="202"/>
        <v>5103</v>
      </c>
      <c r="J790" s="44">
        <f>I790*0.1</f>
        <v>510.3</v>
      </c>
      <c r="K790" s="51">
        <v>2.9223717644E10</v>
      </c>
      <c r="L790" s="38"/>
      <c r="M790" s="38"/>
      <c r="N790" s="38"/>
    </row>
    <row r="791">
      <c r="A791" s="53" t="s">
        <v>50</v>
      </c>
      <c r="B791" s="41">
        <v>0.0</v>
      </c>
      <c r="C791" s="45">
        <v>0.0</v>
      </c>
      <c r="D791" s="41">
        <v>0.0</v>
      </c>
      <c r="E791" s="41">
        <v>0.0</v>
      </c>
      <c r="F791" s="41">
        <v>0.0</v>
      </c>
      <c r="G791" s="41">
        <v>0.0</v>
      </c>
      <c r="H791" s="41">
        <v>0.0</v>
      </c>
      <c r="I791" s="43">
        <f t="shared" si="202"/>
        <v>0</v>
      </c>
      <c r="J791" s="50">
        <f t="shared" ref="J791:J795" si="207">I791*0.11</f>
        <v>0</v>
      </c>
      <c r="K791" s="55"/>
      <c r="L791" s="38"/>
      <c r="M791" s="38"/>
      <c r="N791" s="38"/>
    </row>
    <row r="792">
      <c r="A792" s="53" t="s">
        <v>53</v>
      </c>
      <c r="B792" s="41">
        <v>505.0</v>
      </c>
      <c r="C792" s="42">
        <v>460.0</v>
      </c>
      <c r="D792" s="41">
        <v>0.0</v>
      </c>
      <c r="E792" s="41">
        <v>0.0</v>
      </c>
      <c r="F792" s="41">
        <v>408.0</v>
      </c>
      <c r="G792" s="41">
        <v>460.0</v>
      </c>
      <c r="H792" s="41">
        <v>0.0</v>
      </c>
      <c r="I792" s="43">
        <f t="shared" si="202"/>
        <v>1833</v>
      </c>
      <c r="J792" s="44">
        <f t="shared" si="207"/>
        <v>201.63</v>
      </c>
      <c r="K792" s="51">
        <v>6.029235960375E12</v>
      </c>
      <c r="L792" s="38"/>
      <c r="M792" s="37"/>
      <c r="N792" s="38"/>
    </row>
    <row r="793">
      <c r="A793" s="52" t="s">
        <v>77</v>
      </c>
      <c r="B793" s="41">
        <v>948.0</v>
      </c>
      <c r="C793" s="45">
        <v>305.0</v>
      </c>
      <c r="D793" s="41">
        <v>0.0</v>
      </c>
      <c r="E793" s="41">
        <v>0.0</v>
      </c>
      <c r="F793" s="41">
        <v>0.0</v>
      </c>
      <c r="G793" s="41">
        <v>866.0</v>
      </c>
      <c r="H793" s="41">
        <v>672.0</v>
      </c>
      <c r="I793" s="43">
        <f t="shared" si="202"/>
        <v>2791</v>
      </c>
      <c r="J793" s="44">
        <f t="shared" si="207"/>
        <v>307.01</v>
      </c>
      <c r="K793" s="51">
        <v>5.029246305965E12</v>
      </c>
      <c r="L793" s="38"/>
      <c r="M793" s="38"/>
      <c r="N793" s="38"/>
    </row>
    <row r="794">
      <c r="A794" s="52" t="s">
        <v>74</v>
      </c>
      <c r="B794" s="41">
        <v>0.0</v>
      </c>
      <c r="C794" s="45">
        <v>0.0</v>
      </c>
      <c r="D794" s="41">
        <v>275.0</v>
      </c>
      <c r="E794" s="41">
        <v>632.0</v>
      </c>
      <c r="F794" s="41">
        <v>0.0</v>
      </c>
      <c r="G794" s="41">
        <v>517.0</v>
      </c>
      <c r="H794" s="41">
        <v>481.0</v>
      </c>
      <c r="I794" s="43">
        <f t="shared" si="202"/>
        <v>1905</v>
      </c>
      <c r="J794" s="46">
        <f t="shared" si="207"/>
        <v>209.55</v>
      </c>
      <c r="K794" s="47" t="s">
        <v>68</v>
      </c>
      <c r="L794" s="38"/>
      <c r="M794" s="48">
        <v>218.4</v>
      </c>
      <c r="N794" s="38"/>
    </row>
    <row r="795">
      <c r="A795" s="52" t="s">
        <v>57</v>
      </c>
      <c r="B795" s="41">
        <v>0.0</v>
      </c>
      <c r="C795" s="45">
        <v>0.0</v>
      </c>
      <c r="D795" s="41">
        <v>0.0</v>
      </c>
      <c r="E795" s="41">
        <v>160.0</v>
      </c>
      <c r="F795" s="41">
        <v>60.0</v>
      </c>
      <c r="G795" s="41">
        <v>0.0</v>
      </c>
      <c r="H795" s="41">
        <v>0.0</v>
      </c>
      <c r="I795" s="43">
        <f t="shared" si="202"/>
        <v>220</v>
      </c>
      <c r="J795" s="46">
        <f t="shared" si="207"/>
        <v>24.2</v>
      </c>
      <c r="K795" s="47">
        <v>7.029338265986E12</v>
      </c>
      <c r="L795" s="38"/>
      <c r="M795" s="48">
        <v>26.0</v>
      </c>
      <c r="N795" s="38"/>
    </row>
    <row r="796">
      <c r="A796" s="49" t="s">
        <v>26</v>
      </c>
      <c r="B796" s="41">
        <v>0.0</v>
      </c>
      <c r="C796" s="45">
        <v>0.0</v>
      </c>
      <c r="D796" s="41">
        <v>0.0</v>
      </c>
      <c r="E796" s="41">
        <v>0.0</v>
      </c>
      <c r="F796" s="41">
        <v>0.0</v>
      </c>
      <c r="G796" s="41">
        <v>0.0</v>
      </c>
      <c r="H796" s="41">
        <v>0.0</v>
      </c>
      <c r="I796" s="43">
        <f t="shared" si="202"/>
        <v>0</v>
      </c>
      <c r="J796" s="59">
        <f>I796*0.08</f>
        <v>0</v>
      </c>
      <c r="K796" s="108"/>
      <c r="L796" s="38"/>
      <c r="M796" s="38"/>
      <c r="N796" s="38"/>
    </row>
    <row r="797">
      <c r="A797" s="52" t="s">
        <v>45</v>
      </c>
      <c r="B797" s="41">
        <v>867.0</v>
      </c>
      <c r="C797" s="45">
        <v>0.0</v>
      </c>
      <c r="D797" s="41">
        <v>640.0</v>
      </c>
      <c r="E797" s="41">
        <v>485.0</v>
      </c>
      <c r="F797" s="41">
        <v>643.0</v>
      </c>
      <c r="G797" s="41">
        <v>615.0</v>
      </c>
      <c r="H797" s="41">
        <v>770.0</v>
      </c>
      <c r="I797" s="43">
        <f t="shared" si="202"/>
        <v>4020</v>
      </c>
      <c r="J797" s="44">
        <f>I797*0.1</f>
        <v>402</v>
      </c>
      <c r="K797" s="51">
        <v>5.029316627151E12</v>
      </c>
      <c r="L797" s="38"/>
      <c r="M797" s="38"/>
      <c r="N797" s="38"/>
    </row>
    <row r="798">
      <c r="A798" s="52" t="s">
        <v>82</v>
      </c>
      <c r="B798" s="41">
        <v>0.0</v>
      </c>
      <c r="C798" s="45">
        <v>0.0</v>
      </c>
      <c r="D798" s="41">
        <v>586.0</v>
      </c>
      <c r="E798" s="41">
        <v>0.0</v>
      </c>
      <c r="F798" s="41">
        <v>1101.0</v>
      </c>
      <c r="G798" s="41">
        <v>0.0</v>
      </c>
      <c r="H798" s="41">
        <v>0.0</v>
      </c>
      <c r="I798" s="43">
        <f t="shared" si="202"/>
        <v>1687</v>
      </c>
      <c r="J798" s="44">
        <f>I798*0.11</f>
        <v>185.57</v>
      </c>
      <c r="K798" s="51">
        <v>6.029260566989E12</v>
      </c>
      <c r="L798" s="38"/>
      <c r="M798" s="38"/>
      <c r="N798" s="38"/>
    </row>
    <row r="799">
      <c r="A799" s="49" t="s">
        <v>85</v>
      </c>
      <c r="B799" s="41">
        <v>0.0</v>
      </c>
      <c r="C799" s="45">
        <v>0.0</v>
      </c>
      <c r="D799" s="41">
        <v>980.0</v>
      </c>
      <c r="E799" s="41">
        <v>703.0</v>
      </c>
      <c r="F799" s="41">
        <v>135.0</v>
      </c>
      <c r="G799" s="41">
        <v>493.0</v>
      </c>
      <c r="H799" s="41">
        <v>635.0</v>
      </c>
      <c r="I799" s="43">
        <f t="shared" si="202"/>
        <v>2946</v>
      </c>
      <c r="J799" s="44">
        <f t="shared" ref="J799:J800" si="208">I799*0.08</f>
        <v>235.68</v>
      </c>
      <c r="K799" s="51">
        <v>3.029321633116E12</v>
      </c>
      <c r="L799" s="38"/>
      <c r="M799" s="38"/>
      <c r="N799" s="38"/>
    </row>
    <row r="800">
      <c r="A800" s="52" t="s">
        <v>25</v>
      </c>
      <c r="B800" s="41">
        <v>580.0</v>
      </c>
      <c r="C800" s="45">
        <v>560.0</v>
      </c>
      <c r="D800" s="41">
        <v>525.0</v>
      </c>
      <c r="E800" s="41">
        <v>285.0</v>
      </c>
      <c r="F800" s="41">
        <v>668.0</v>
      </c>
      <c r="G800" s="41">
        <v>460.0</v>
      </c>
      <c r="H800" s="41">
        <v>410.0</v>
      </c>
      <c r="I800" s="43">
        <f t="shared" si="202"/>
        <v>3488</v>
      </c>
      <c r="J800" s="44">
        <f t="shared" si="208"/>
        <v>279.04</v>
      </c>
      <c r="K800" s="51">
        <v>2.9327524628E10</v>
      </c>
      <c r="L800" s="38"/>
      <c r="M800" s="38"/>
      <c r="N800" s="38"/>
    </row>
    <row r="801">
      <c r="A801" s="52" t="s">
        <v>30</v>
      </c>
      <c r="B801" s="41">
        <v>0.0</v>
      </c>
      <c r="C801" s="45">
        <v>0.0</v>
      </c>
      <c r="D801" s="41">
        <v>0.0</v>
      </c>
      <c r="E801" s="41">
        <v>0.0</v>
      </c>
      <c r="F801" s="41">
        <v>0.0</v>
      </c>
      <c r="G801" s="41">
        <v>0.0</v>
      </c>
      <c r="H801" s="41">
        <v>0.0</v>
      </c>
      <c r="I801" s="43">
        <f t="shared" si="202"/>
        <v>0</v>
      </c>
      <c r="J801" s="50">
        <f t="shared" ref="J801:J803" si="209">I801*0.11</f>
        <v>0</v>
      </c>
      <c r="K801" s="55"/>
      <c r="L801" s="38"/>
      <c r="M801" s="38"/>
      <c r="N801" s="38"/>
    </row>
    <row r="802">
      <c r="A802" s="73" t="s">
        <v>32</v>
      </c>
      <c r="B802" s="41">
        <v>0.0</v>
      </c>
      <c r="C802" s="45">
        <v>0.0</v>
      </c>
      <c r="D802" s="41">
        <v>0.0</v>
      </c>
      <c r="E802" s="41">
        <v>0.0</v>
      </c>
      <c r="F802" s="41">
        <v>0.0</v>
      </c>
      <c r="G802" s="41">
        <v>0.0</v>
      </c>
      <c r="H802" s="41">
        <v>0.0</v>
      </c>
      <c r="I802" s="43">
        <f t="shared" si="202"/>
        <v>0</v>
      </c>
      <c r="J802" s="50">
        <f t="shared" si="209"/>
        <v>0</v>
      </c>
      <c r="K802" s="55"/>
      <c r="L802" s="38"/>
      <c r="M802" s="38"/>
      <c r="N802" s="38"/>
    </row>
    <row r="803">
      <c r="A803" s="52" t="s">
        <v>34</v>
      </c>
      <c r="B803" s="41">
        <v>498.0</v>
      </c>
      <c r="C803" s="45">
        <v>568.0</v>
      </c>
      <c r="D803" s="41">
        <v>0.0</v>
      </c>
      <c r="E803" s="41">
        <v>0.0</v>
      </c>
      <c r="F803" s="41">
        <v>0.0</v>
      </c>
      <c r="G803" s="41">
        <v>0.0</v>
      </c>
      <c r="H803" s="41">
        <v>0.0</v>
      </c>
      <c r="I803" s="43">
        <f t="shared" si="202"/>
        <v>1066</v>
      </c>
      <c r="J803" s="46">
        <f t="shared" si="209"/>
        <v>117.26</v>
      </c>
      <c r="K803" s="47">
        <v>6.0295728665509E13</v>
      </c>
      <c r="L803" s="38"/>
      <c r="M803" s="48">
        <v>122.0</v>
      </c>
      <c r="N803" s="38"/>
    </row>
    <row r="804">
      <c r="A804" s="67" t="s">
        <v>89</v>
      </c>
      <c r="B804" s="41">
        <v>0.0</v>
      </c>
      <c r="C804" s="45">
        <v>0.0</v>
      </c>
      <c r="D804" s="41">
        <v>817.0</v>
      </c>
      <c r="E804" s="41">
        <v>650.0</v>
      </c>
      <c r="F804" s="41">
        <v>0.0</v>
      </c>
      <c r="G804" s="41">
        <v>716.0</v>
      </c>
      <c r="H804" s="41">
        <v>1025.0</v>
      </c>
      <c r="I804" s="43">
        <f t="shared" si="202"/>
        <v>3208</v>
      </c>
      <c r="J804" s="44">
        <f t="shared" ref="J804:J805" si="210">I804*0.1</f>
        <v>320.8</v>
      </c>
      <c r="K804" s="51">
        <v>8.029290979483E12</v>
      </c>
      <c r="L804" s="38"/>
      <c r="M804" s="38"/>
      <c r="N804" s="38"/>
    </row>
    <row r="805">
      <c r="A805" s="73" t="s">
        <v>51</v>
      </c>
      <c r="B805" s="41">
        <v>0.0</v>
      </c>
      <c r="C805" s="45">
        <v>0.0</v>
      </c>
      <c r="D805" s="41">
        <v>0.0</v>
      </c>
      <c r="E805" s="41">
        <v>0.0</v>
      </c>
      <c r="F805" s="41">
        <v>0.0</v>
      </c>
      <c r="G805" s="41">
        <v>0.0</v>
      </c>
      <c r="H805" s="41">
        <v>0.0</v>
      </c>
      <c r="I805" s="43">
        <f t="shared" si="202"/>
        <v>0</v>
      </c>
      <c r="J805" s="50">
        <f t="shared" si="210"/>
        <v>0</v>
      </c>
      <c r="K805" s="55"/>
      <c r="L805" s="38"/>
      <c r="M805" s="38"/>
      <c r="N805" s="38"/>
    </row>
    <row r="806">
      <c r="A806" s="61" t="s">
        <v>20</v>
      </c>
      <c r="B806" s="59">
        <f t="shared" ref="B806:G806" si="211">SUM(B774:B805)</f>
        <v>10570</v>
      </c>
      <c r="C806" s="59">
        <f t="shared" si="211"/>
        <v>9922</v>
      </c>
      <c r="D806" s="59">
        <f t="shared" si="211"/>
        <v>12015</v>
      </c>
      <c r="E806" s="59">
        <f t="shared" si="211"/>
        <v>9373</v>
      </c>
      <c r="F806" s="59">
        <f t="shared" si="211"/>
        <v>11582</v>
      </c>
      <c r="G806" s="59">
        <f t="shared" si="211"/>
        <v>12151</v>
      </c>
      <c r="H806" s="59">
        <f>SUM(H774:H794)</f>
        <v>10754</v>
      </c>
      <c r="I806" s="59">
        <f t="shared" ref="I806:J806" si="212">SUM(I774:I805)</f>
        <v>79207</v>
      </c>
      <c r="J806" s="59">
        <f t="shared" si="212"/>
        <v>7417.64</v>
      </c>
      <c r="K806" s="55"/>
      <c r="L806" s="62">
        <f>SUM(L775:L805)</f>
        <v>381.16</v>
      </c>
      <c r="M806" s="38"/>
      <c r="N806" s="38"/>
    </row>
    <row r="807">
      <c r="A807" s="63"/>
      <c r="B807" s="64"/>
      <c r="C807" s="64"/>
      <c r="D807" s="64"/>
      <c r="E807" s="64"/>
      <c r="F807" s="64"/>
      <c r="G807" s="64"/>
      <c r="H807" s="64"/>
      <c r="I807" s="64"/>
      <c r="J807" s="64"/>
      <c r="K807" s="29"/>
      <c r="L807" s="16"/>
      <c r="M807" s="29"/>
      <c r="N807" s="29"/>
    </row>
    <row r="808">
      <c r="A808" s="30" t="s">
        <v>19</v>
      </c>
      <c r="B808" s="31">
        <v>45808.0</v>
      </c>
      <c r="C808" s="31">
        <v>45809.0</v>
      </c>
      <c r="D808" s="31">
        <v>45810.0</v>
      </c>
      <c r="E808" s="31">
        <v>45811.0</v>
      </c>
      <c r="F808" s="31">
        <v>45812.0</v>
      </c>
      <c r="G808" s="31">
        <v>45813.0</v>
      </c>
      <c r="H808" s="31">
        <v>45814.0</v>
      </c>
      <c r="I808" s="32" t="s">
        <v>20</v>
      </c>
      <c r="J808" s="33" t="s">
        <v>21</v>
      </c>
      <c r="K808" s="33" t="s">
        <v>61</v>
      </c>
      <c r="L808" s="34">
        <v>0.02</v>
      </c>
      <c r="M808" s="34">
        <v>0.04</v>
      </c>
      <c r="N808" s="30" t="s">
        <v>22</v>
      </c>
    </row>
    <row r="809">
      <c r="A809" s="35"/>
      <c r="B809" s="36"/>
      <c r="C809" s="36"/>
      <c r="D809" s="36"/>
      <c r="E809" s="36"/>
      <c r="F809" s="36"/>
      <c r="G809" s="36"/>
      <c r="H809" s="37"/>
      <c r="I809" s="37"/>
      <c r="J809" s="37"/>
      <c r="K809" s="38"/>
      <c r="L809" s="38"/>
      <c r="M809" s="38"/>
      <c r="N809" s="38"/>
    </row>
    <row r="810">
      <c r="A810" s="40" t="s">
        <v>23</v>
      </c>
      <c r="B810" s="41">
        <v>990.0</v>
      </c>
      <c r="C810" s="42">
        <v>1190.0</v>
      </c>
      <c r="D810" s="41">
        <v>520.0</v>
      </c>
      <c r="E810" s="41">
        <v>370.0</v>
      </c>
      <c r="F810" s="41">
        <v>0.0</v>
      </c>
      <c r="G810" s="41">
        <v>855.0</v>
      </c>
      <c r="H810" s="41">
        <v>745.0</v>
      </c>
      <c r="I810" s="43">
        <f t="shared" ref="I810:I841" si="213">SUM(B810:H810)</f>
        <v>4670</v>
      </c>
      <c r="J810" s="44">
        <f>I810*0.1</f>
        <v>467</v>
      </c>
      <c r="K810" s="51">
        <v>4.029546259551E12</v>
      </c>
      <c r="L810" s="38"/>
      <c r="M810" s="37"/>
      <c r="N810" s="38"/>
    </row>
    <row r="811">
      <c r="A811" s="40" t="s">
        <v>27</v>
      </c>
      <c r="B811" s="41">
        <v>397.0</v>
      </c>
      <c r="C811" s="45">
        <v>399.0</v>
      </c>
      <c r="D811" s="41">
        <v>582.0</v>
      </c>
      <c r="E811" s="41">
        <v>375.0</v>
      </c>
      <c r="F811" s="41">
        <v>0.0</v>
      </c>
      <c r="G811" s="41">
        <v>613.0</v>
      </c>
      <c r="H811" s="41">
        <v>165.0</v>
      </c>
      <c r="I811" s="43">
        <f t="shared" si="213"/>
        <v>2531</v>
      </c>
      <c r="J811" s="44">
        <f t="shared" ref="J811:J813" si="214">I811*0.11</f>
        <v>278.41</v>
      </c>
      <c r="K811" s="51">
        <v>7.029648165087E12</v>
      </c>
      <c r="L811" s="38"/>
      <c r="M811" s="38"/>
      <c r="N811" s="38"/>
    </row>
    <row r="812">
      <c r="A812" s="52" t="s">
        <v>28</v>
      </c>
      <c r="B812" s="41">
        <v>0.0</v>
      </c>
      <c r="C812" s="45">
        <v>0.0</v>
      </c>
      <c r="D812" s="41">
        <v>609.0</v>
      </c>
      <c r="E812" s="41">
        <v>410.0</v>
      </c>
      <c r="F812" s="41">
        <v>555.0</v>
      </c>
      <c r="G812" s="41">
        <v>545.0</v>
      </c>
      <c r="H812" s="41">
        <v>0.0</v>
      </c>
      <c r="I812" s="43">
        <f t="shared" si="213"/>
        <v>2119</v>
      </c>
      <c r="J812" s="44">
        <f t="shared" si="214"/>
        <v>233.09</v>
      </c>
      <c r="K812" s="51">
        <v>7.02954502181E12</v>
      </c>
      <c r="L812" s="38"/>
      <c r="M812" s="38"/>
      <c r="N812" s="38"/>
    </row>
    <row r="813">
      <c r="A813" s="53" t="s">
        <v>29</v>
      </c>
      <c r="B813" s="54">
        <v>370.0</v>
      </c>
      <c r="C813" s="45">
        <v>0.0</v>
      </c>
      <c r="D813" s="54">
        <v>0.0</v>
      </c>
      <c r="E813" s="54">
        <v>335.0</v>
      </c>
      <c r="F813" s="41">
        <v>195.0</v>
      </c>
      <c r="G813" s="41">
        <v>444.0</v>
      </c>
      <c r="H813" s="54">
        <v>800.0</v>
      </c>
      <c r="I813" s="43">
        <f t="shared" si="213"/>
        <v>2144</v>
      </c>
      <c r="J813" s="46">
        <f t="shared" si="214"/>
        <v>235.84</v>
      </c>
      <c r="K813" s="47">
        <v>9.029747586777E12</v>
      </c>
      <c r="L813" s="38"/>
      <c r="M813" s="48">
        <v>245.44</v>
      </c>
      <c r="N813" s="38"/>
    </row>
    <row r="814">
      <c r="A814" s="40" t="s">
        <v>31</v>
      </c>
      <c r="B814" s="41">
        <v>1875.0</v>
      </c>
      <c r="C814" s="45">
        <v>1220.0</v>
      </c>
      <c r="D814" s="41">
        <v>1110.0</v>
      </c>
      <c r="E814" s="41">
        <v>640.0</v>
      </c>
      <c r="F814" s="41">
        <v>1030.0</v>
      </c>
      <c r="G814" s="41">
        <v>1258.0</v>
      </c>
      <c r="H814" s="41">
        <v>1943.0</v>
      </c>
      <c r="I814" s="43">
        <f t="shared" si="213"/>
        <v>9076</v>
      </c>
      <c r="J814" s="44">
        <f>I814*0.08</f>
        <v>726.08</v>
      </c>
      <c r="K814" s="51">
        <v>3.029454087304E12</v>
      </c>
      <c r="L814" s="38"/>
      <c r="M814" s="37"/>
      <c r="N814" s="38"/>
    </row>
    <row r="815">
      <c r="A815" s="52" t="s">
        <v>33</v>
      </c>
      <c r="B815" s="41">
        <v>0.0</v>
      </c>
      <c r="C815" s="45">
        <v>0.0</v>
      </c>
      <c r="D815" s="41">
        <v>722.0</v>
      </c>
      <c r="E815" s="41">
        <v>0.0</v>
      </c>
      <c r="F815" s="41">
        <v>554.0</v>
      </c>
      <c r="G815" s="41">
        <v>0.0</v>
      </c>
      <c r="H815" s="41">
        <v>275.0</v>
      </c>
      <c r="I815" s="43">
        <f t="shared" si="213"/>
        <v>1551</v>
      </c>
      <c r="J815" s="44">
        <f>I815*0.11</f>
        <v>170.61</v>
      </c>
      <c r="K815" s="51">
        <v>6.029516707561E12</v>
      </c>
      <c r="L815" s="38"/>
      <c r="M815" s="38"/>
      <c r="N815" s="38"/>
    </row>
    <row r="816">
      <c r="A816" s="40" t="s">
        <v>35</v>
      </c>
      <c r="B816" s="41">
        <v>780.0</v>
      </c>
      <c r="C816" s="45">
        <v>1190.0</v>
      </c>
      <c r="D816" s="41">
        <v>605.0</v>
      </c>
      <c r="E816" s="41">
        <v>723.0</v>
      </c>
      <c r="F816" s="41">
        <v>0.0</v>
      </c>
      <c r="G816" s="41">
        <v>0.0</v>
      </c>
      <c r="H816" s="41">
        <v>0.0</v>
      </c>
      <c r="I816" s="43">
        <f t="shared" si="213"/>
        <v>3298</v>
      </c>
      <c r="J816" s="44">
        <f>I816*0.1</f>
        <v>329.8</v>
      </c>
      <c r="K816" s="51">
        <v>4.029536136883E12</v>
      </c>
      <c r="L816" s="38"/>
      <c r="M816" s="38"/>
      <c r="N816" s="38"/>
    </row>
    <row r="817">
      <c r="A817" s="53" t="s">
        <v>36</v>
      </c>
      <c r="B817" s="41">
        <v>570.0</v>
      </c>
      <c r="C817" s="45">
        <v>0.0</v>
      </c>
      <c r="D817" s="41">
        <v>675.0</v>
      </c>
      <c r="E817" s="41">
        <v>705.0</v>
      </c>
      <c r="F817" s="41">
        <v>590.0</v>
      </c>
      <c r="G817" s="41">
        <v>670.0</v>
      </c>
      <c r="H817" s="41">
        <v>420.0</v>
      </c>
      <c r="I817" s="43">
        <f t="shared" si="213"/>
        <v>3630</v>
      </c>
      <c r="J817" s="44">
        <f>I817*0.08</f>
        <v>290.4</v>
      </c>
      <c r="K817" s="51">
        <v>9.029503386259E12</v>
      </c>
      <c r="L817" s="38"/>
      <c r="M817" s="38"/>
      <c r="N817" s="38"/>
    </row>
    <row r="818">
      <c r="A818" s="40" t="s">
        <v>37</v>
      </c>
      <c r="B818" s="41">
        <v>1035.0</v>
      </c>
      <c r="C818" s="42">
        <v>120.0</v>
      </c>
      <c r="D818" s="41">
        <v>1193.0</v>
      </c>
      <c r="E818" s="41">
        <v>1307.0</v>
      </c>
      <c r="F818" s="41">
        <v>1008.0</v>
      </c>
      <c r="G818" s="41">
        <v>1265.0</v>
      </c>
      <c r="H818" s="41">
        <v>935.0</v>
      </c>
      <c r="I818" s="43">
        <f t="shared" si="213"/>
        <v>6863</v>
      </c>
      <c r="J818" s="44">
        <f>I818*0.09</f>
        <v>617.67</v>
      </c>
      <c r="K818" s="51">
        <v>1.02954805036E12</v>
      </c>
      <c r="L818" s="38"/>
      <c r="M818" s="38"/>
      <c r="N818" s="48"/>
    </row>
    <row r="819">
      <c r="A819" s="40" t="s">
        <v>38</v>
      </c>
      <c r="B819" s="41">
        <v>500.0</v>
      </c>
      <c r="C819" s="45">
        <v>0.0</v>
      </c>
      <c r="D819" s="41">
        <v>965.0</v>
      </c>
      <c r="E819" s="41">
        <v>528.0</v>
      </c>
      <c r="F819" s="41">
        <v>480.0</v>
      </c>
      <c r="G819" s="41">
        <v>575.0</v>
      </c>
      <c r="H819" s="41">
        <v>303.0</v>
      </c>
      <c r="I819" s="43">
        <f t="shared" si="213"/>
        <v>3351</v>
      </c>
      <c r="J819" s="46">
        <f>I819*0.1</f>
        <v>335.1</v>
      </c>
      <c r="K819" s="47">
        <v>5.029639295643E12</v>
      </c>
      <c r="L819" s="48">
        <v>342.0</v>
      </c>
      <c r="M819" s="38"/>
      <c r="N819" s="38"/>
    </row>
    <row r="820">
      <c r="A820" s="49" t="s">
        <v>39</v>
      </c>
      <c r="B820" s="41">
        <v>870.0</v>
      </c>
      <c r="C820" s="42">
        <v>0.0</v>
      </c>
      <c r="D820" s="41">
        <v>1560.0</v>
      </c>
      <c r="E820" s="41">
        <v>925.0</v>
      </c>
      <c r="F820" s="41">
        <v>1356.0</v>
      </c>
      <c r="G820" s="41">
        <v>994.0</v>
      </c>
      <c r="H820" s="41">
        <v>625.0</v>
      </c>
      <c r="I820" s="43">
        <f t="shared" si="213"/>
        <v>6330</v>
      </c>
      <c r="J820" s="44">
        <f>I820*0.08</f>
        <v>506.4</v>
      </c>
      <c r="K820" s="51">
        <v>1.029449237199E12</v>
      </c>
      <c r="L820" s="38"/>
      <c r="M820" s="38"/>
      <c r="N820" s="38"/>
    </row>
    <row r="821">
      <c r="A821" s="40" t="s">
        <v>63</v>
      </c>
      <c r="B821" s="41">
        <v>0.0</v>
      </c>
      <c r="C821" s="45">
        <v>0.0</v>
      </c>
      <c r="D821" s="41">
        <v>295.0</v>
      </c>
      <c r="E821" s="41">
        <v>135.0</v>
      </c>
      <c r="F821" s="41">
        <v>260.0</v>
      </c>
      <c r="G821" s="41">
        <v>185.0</v>
      </c>
      <c r="H821" s="41">
        <v>0.0</v>
      </c>
      <c r="I821" s="43">
        <f t="shared" si="213"/>
        <v>875</v>
      </c>
      <c r="J821" s="44">
        <f t="shared" ref="J821:J822" si="215">I821*0.11</f>
        <v>96.25</v>
      </c>
      <c r="K821" s="51">
        <v>5.029524922249E12</v>
      </c>
      <c r="L821" s="38"/>
      <c r="M821" s="38"/>
      <c r="N821" s="38"/>
    </row>
    <row r="822">
      <c r="A822" s="73" t="s">
        <v>40</v>
      </c>
      <c r="B822" s="41">
        <v>0.0</v>
      </c>
      <c r="C822" s="45">
        <v>0.0</v>
      </c>
      <c r="D822" s="41">
        <v>565.0</v>
      </c>
      <c r="E822" s="41">
        <v>0.0</v>
      </c>
      <c r="F822" s="41">
        <v>410.0</v>
      </c>
      <c r="G822" s="41">
        <v>0.0</v>
      </c>
      <c r="H822" s="41">
        <v>0.0</v>
      </c>
      <c r="I822" s="43">
        <f t="shared" si="213"/>
        <v>975</v>
      </c>
      <c r="J822" s="46">
        <f t="shared" si="215"/>
        <v>107.25</v>
      </c>
      <c r="K822" s="47">
        <v>6.031602407861E12</v>
      </c>
      <c r="L822" s="38"/>
      <c r="M822" s="48">
        <v>113.0</v>
      </c>
      <c r="N822" s="38"/>
    </row>
    <row r="823">
      <c r="A823" s="40" t="s">
        <v>41</v>
      </c>
      <c r="B823" s="41">
        <v>815.0</v>
      </c>
      <c r="C823" s="45">
        <v>1740.0</v>
      </c>
      <c r="D823" s="41">
        <v>0.0</v>
      </c>
      <c r="E823" s="41">
        <v>750.0</v>
      </c>
      <c r="F823" s="41">
        <v>827.0</v>
      </c>
      <c r="G823" s="41">
        <v>555.0</v>
      </c>
      <c r="H823" s="41">
        <v>789.0</v>
      </c>
      <c r="I823" s="43">
        <f t="shared" si="213"/>
        <v>5476</v>
      </c>
      <c r="J823" s="50">
        <f t="shared" ref="J823:J824" si="216">I823*0.1</f>
        <v>547.6</v>
      </c>
      <c r="K823" s="47">
        <v>3.029558578699E12</v>
      </c>
      <c r="L823" s="38"/>
      <c r="M823" s="38"/>
      <c r="N823" s="104" t="s">
        <v>90</v>
      </c>
    </row>
    <row r="824">
      <c r="A824" s="73" t="s">
        <v>42</v>
      </c>
      <c r="B824" s="41">
        <v>0.0</v>
      </c>
      <c r="C824" s="45">
        <v>0.0</v>
      </c>
      <c r="D824" s="41">
        <v>0.0</v>
      </c>
      <c r="E824" s="41">
        <v>0.0</v>
      </c>
      <c r="F824" s="41">
        <v>0.0</v>
      </c>
      <c r="G824" s="41">
        <v>0.0</v>
      </c>
      <c r="H824" s="41">
        <v>0.0</v>
      </c>
      <c r="I824" s="43">
        <f t="shared" si="213"/>
        <v>0</v>
      </c>
      <c r="J824" s="50">
        <f t="shared" si="216"/>
        <v>0</v>
      </c>
      <c r="K824" s="55"/>
      <c r="L824" s="38"/>
      <c r="M824" s="38"/>
      <c r="N824" s="38"/>
    </row>
    <row r="825">
      <c r="A825" s="53" t="s">
        <v>47</v>
      </c>
      <c r="B825" s="41">
        <v>0.0</v>
      </c>
      <c r="C825" s="45">
        <v>260.0</v>
      </c>
      <c r="D825" s="41">
        <v>0.0</v>
      </c>
      <c r="E825" s="41">
        <v>199.0</v>
      </c>
      <c r="F825" s="41">
        <v>199.0</v>
      </c>
      <c r="G825" s="41">
        <v>691.0</v>
      </c>
      <c r="H825" s="41">
        <v>0.0</v>
      </c>
      <c r="I825" s="43">
        <f t="shared" si="213"/>
        <v>1349</v>
      </c>
      <c r="J825" s="50">
        <f t="shared" ref="J825:J827" si="217">I825*0.11</f>
        <v>148.39</v>
      </c>
      <c r="K825" s="55"/>
      <c r="L825" s="38"/>
      <c r="M825" s="38"/>
      <c r="N825" s="38"/>
    </row>
    <row r="826">
      <c r="A826" s="53" t="s">
        <v>48</v>
      </c>
      <c r="B826" s="41">
        <v>0.0</v>
      </c>
      <c r="C826" s="45">
        <v>0.0</v>
      </c>
      <c r="D826" s="41">
        <v>0.0</v>
      </c>
      <c r="E826" s="41">
        <v>0.0</v>
      </c>
      <c r="F826" s="41">
        <v>632.0</v>
      </c>
      <c r="G826" s="41">
        <v>764.0</v>
      </c>
      <c r="H826" s="41">
        <v>985.0</v>
      </c>
      <c r="I826" s="43">
        <f t="shared" si="213"/>
        <v>2381</v>
      </c>
      <c r="J826" s="44">
        <f t="shared" si="217"/>
        <v>261.91</v>
      </c>
      <c r="K826" s="51">
        <v>2.9449942543E10</v>
      </c>
      <c r="L826" s="38"/>
      <c r="M826" s="38"/>
      <c r="N826" s="38"/>
    </row>
    <row r="827">
      <c r="A827" s="53" t="s">
        <v>50</v>
      </c>
      <c r="B827" s="41">
        <v>0.0</v>
      </c>
      <c r="C827" s="45">
        <v>0.0</v>
      </c>
      <c r="D827" s="41">
        <v>0.0</v>
      </c>
      <c r="E827" s="41">
        <v>0.0</v>
      </c>
      <c r="F827" s="41">
        <v>0.0</v>
      </c>
      <c r="G827" s="41">
        <v>0.0</v>
      </c>
      <c r="H827" s="41">
        <v>0.0</v>
      </c>
      <c r="I827" s="43">
        <f t="shared" si="213"/>
        <v>0</v>
      </c>
      <c r="J827" s="50">
        <f t="shared" si="217"/>
        <v>0</v>
      </c>
      <c r="K827" s="55"/>
      <c r="L827" s="38"/>
      <c r="M827" s="38"/>
      <c r="N827" s="38"/>
    </row>
    <row r="828">
      <c r="A828" s="53" t="s">
        <v>53</v>
      </c>
      <c r="B828" s="41">
        <v>770.0</v>
      </c>
      <c r="C828" s="42">
        <v>0.0</v>
      </c>
      <c r="D828" s="41">
        <v>447.0</v>
      </c>
      <c r="E828" s="41">
        <v>685.0</v>
      </c>
      <c r="F828" s="41">
        <v>340.0</v>
      </c>
      <c r="G828" s="41">
        <v>0.0</v>
      </c>
      <c r="H828" s="41">
        <v>920.0</v>
      </c>
      <c r="I828" s="43">
        <f t="shared" si="213"/>
        <v>3162</v>
      </c>
      <c r="J828" s="44">
        <f t="shared" ref="J828:J829" si="218">I828*0.1</f>
        <v>316.2</v>
      </c>
      <c r="K828" s="51">
        <v>3.0294632323349E13</v>
      </c>
      <c r="L828" s="38"/>
      <c r="M828" s="37"/>
      <c r="N828" s="38"/>
    </row>
    <row r="829">
      <c r="A829" s="52" t="s">
        <v>77</v>
      </c>
      <c r="B829" s="41">
        <v>1185.0</v>
      </c>
      <c r="C829" s="45">
        <v>0.0</v>
      </c>
      <c r="D829" s="41">
        <v>795.0</v>
      </c>
      <c r="E829" s="41">
        <v>395.0</v>
      </c>
      <c r="F829" s="41">
        <v>460.0</v>
      </c>
      <c r="G829" s="41">
        <v>882.0</v>
      </c>
      <c r="H829" s="41">
        <v>415.0</v>
      </c>
      <c r="I829" s="43">
        <f t="shared" si="213"/>
        <v>4132</v>
      </c>
      <c r="J829" s="44">
        <f t="shared" si="218"/>
        <v>413.2</v>
      </c>
      <c r="K829" s="51">
        <v>5.02946036225E12</v>
      </c>
      <c r="L829" s="38"/>
      <c r="M829" s="38"/>
      <c r="N829" s="38"/>
    </row>
    <row r="830">
      <c r="A830" s="52" t="s">
        <v>74</v>
      </c>
      <c r="B830" s="41">
        <v>600.0</v>
      </c>
      <c r="C830" s="45">
        <v>205.0</v>
      </c>
      <c r="D830" s="41">
        <v>0.0</v>
      </c>
      <c r="E830" s="41">
        <v>255.0</v>
      </c>
      <c r="F830" s="41">
        <v>265.0</v>
      </c>
      <c r="G830" s="41">
        <v>0.0</v>
      </c>
      <c r="H830" s="41">
        <v>155.0</v>
      </c>
      <c r="I830" s="43">
        <f t="shared" si="213"/>
        <v>1480</v>
      </c>
      <c r="J830" s="44">
        <f t="shared" ref="J830:J831" si="219">I830*0.11</f>
        <v>162.8</v>
      </c>
      <c r="K830" s="51" t="s">
        <v>68</v>
      </c>
      <c r="L830" s="38"/>
      <c r="M830" s="38"/>
      <c r="N830" s="38"/>
    </row>
    <row r="831">
      <c r="A831" s="52" t="s">
        <v>57</v>
      </c>
      <c r="B831" s="41">
        <v>0.0</v>
      </c>
      <c r="C831" s="45">
        <v>0.0</v>
      </c>
      <c r="D831" s="41">
        <v>0.0</v>
      </c>
      <c r="E831" s="41">
        <v>0.0</v>
      </c>
      <c r="F831" s="41">
        <v>341.0</v>
      </c>
      <c r="G831" s="41">
        <v>651.0</v>
      </c>
      <c r="H831" s="41">
        <v>880.0</v>
      </c>
      <c r="I831" s="43">
        <f t="shared" si="213"/>
        <v>1872</v>
      </c>
      <c r="J831" s="59">
        <f t="shared" si="219"/>
        <v>205.92</v>
      </c>
      <c r="K831" s="47">
        <v>7.029873403028E12</v>
      </c>
      <c r="L831" s="38"/>
      <c r="M831" s="48">
        <v>214.24</v>
      </c>
      <c r="N831" s="38"/>
    </row>
    <row r="832">
      <c r="A832" s="49" t="s">
        <v>26</v>
      </c>
      <c r="B832" s="41">
        <v>0.0</v>
      </c>
      <c r="C832" s="45">
        <v>0.0</v>
      </c>
      <c r="D832" s="41">
        <v>0.0</v>
      </c>
      <c r="E832" s="41">
        <v>85.0</v>
      </c>
      <c r="F832" s="41">
        <v>932.0</v>
      </c>
      <c r="G832" s="41">
        <v>350.0</v>
      </c>
      <c r="H832" s="41">
        <v>0.0</v>
      </c>
      <c r="I832" s="43">
        <f t="shared" si="213"/>
        <v>1367</v>
      </c>
      <c r="J832" s="50">
        <f>I832*0.08</f>
        <v>109.36</v>
      </c>
      <c r="K832" s="55" t="s">
        <v>60</v>
      </c>
      <c r="L832" s="38"/>
      <c r="M832" s="48">
        <v>115.0</v>
      </c>
      <c r="N832" s="38"/>
    </row>
    <row r="833">
      <c r="A833" s="52" t="s">
        <v>45</v>
      </c>
      <c r="B833" s="41">
        <v>720.0</v>
      </c>
      <c r="C833" s="45">
        <v>0.0</v>
      </c>
      <c r="D833" s="41">
        <v>0.0</v>
      </c>
      <c r="E833" s="41">
        <v>565.0</v>
      </c>
      <c r="F833" s="41">
        <v>455.0</v>
      </c>
      <c r="G833" s="41">
        <v>515.0</v>
      </c>
      <c r="H833" s="41">
        <v>185.0</v>
      </c>
      <c r="I833" s="43">
        <f t="shared" si="213"/>
        <v>2440</v>
      </c>
      <c r="J833" s="50">
        <f t="shared" ref="J833:J834" si="220">I833*0.11</f>
        <v>268.4</v>
      </c>
      <c r="K833" s="47">
        <v>5.029796931885E12</v>
      </c>
      <c r="L833" s="48">
        <v>274.0</v>
      </c>
      <c r="M833" s="38"/>
      <c r="N833" s="38"/>
    </row>
    <row r="834">
      <c r="A834" s="52" t="s">
        <v>82</v>
      </c>
      <c r="B834" s="41">
        <v>849.0</v>
      </c>
      <c r="C834" s="45">
        <v>0.0</v>
      </c>
      <c r="D834" s="41">
        <v>0.0</v>
      </c>
      <c r="E834" s="41">
        <v>0.0</v>
      </c>
      <c r="F834" s="41">
        <v>0.0</v>
      </c>
      <c r="G834" s="41">
        <v>0.0</v>
      </c>
      <c r="H834" s="41">
        <v>0.0</v>
      </c>
      <c r="I834" s="43">
        <f t="shared" si="213"/>
        <v>849</v>
      </c>
      <c r="J834" s="44">
        <f t="shared" si="220"/>
        <v>93.39</v>
      </c>
      <c r="K834" s="51">
        <v>6.029455860791E12</v>
      </c>
      <c r="L834" s="38"/>
      <c r="M834" s="38"/>
      <c r="N834" s="38"/>
    </row>
    <row r="835">
      <c r="A835" s="49" t="s">
        <v>85</v>
      </c>
      <c r="B835" s="41">
        <v>0.0</v>
      </c>
      <c r="C835" s="45">
        <v>0.0</v>
      </c>
      <c r="D835" s="41">
        <v>0.0</v>
      </c>
      <c r="E835" s="41">
        <v>550.0</v>
      </c>
      <c r="F835" s="41">
        <v>739.0</v>
      </c>
      <c r="G835" s="41">
        <v>360.0</v>
      </c>
      <c r="H835" s="41">
        <v>0.0</v>
      </c>
      <c r="I835" s="43">
        <f t="shared" si="213"/>
        <v>1649</v>
      </c>
      <c r="J835" s="50">
        <f t="shared" ref="J835:J836" si="221">I835*0.08</f>
        <v>131.92</v>
      </c>
      <c r="K835" s="47">
        <v>3.029559045382E12</v>
      </c>
      <c r="L835" s="48">
        <v>135.0</v>
      </c>
      <c r="M835" s="38"/>
      <c r="N835" s="48" t="s">
        <v>91</v>
      </c>
    </row>
    <row r="836">
      <c r="A836" s="52" t="s">
        <v>25</v>
      </c>
      <c r="B836" s="41">
        <v>433.0</v>
      </c>
      <c r="C836" s="45">
        <v>945.0</v>
      </c>
      <c r="D836" s="41">
        <v>769.0</v>
      </c>
      <c r="E836" s="41">
        <v>520.0</v>
      </c>
      <c r="F836" s="41">
        <v>400.0</v>
      </c>
      <c r="G836" s="41">
        <v>460.0</v>
      </c>
      <c r="H836" s="41">
        <v>0.0</v>
      </c>
      <c r="I836" s="43">
        <f t="shared" si="213"/>
        <v>3527</v>
      </c>
      <c r="J836" s="44">
        <f t="shared" si="221"/>
        <v>282.16</v>
      </c>
      <c r="K836" s="109" t="s">
        <v>92</v>
      </c>
      <c r="L836" s="38"/>
      <c r="M836" s="38"/>
      <c r="N836" s="38"/>
    </row>
    <row r="837">
      <c r="A837" s="52" t="s">
        <v>30</v>
      </c>
      <c r="B837" s="41">
        <v>0.0</v>
      </c>
      <c r="C837" s="45">
        <v>0.0</v>
      </c>
      <c r="D837" s="41">
        <v>0.0</v>
      </c>
      <c r="E837" s="41">
        <v>0.0</v>
      </c>
      <c r="F837" s="41">
        <v>0.0</v>
      </c>
      <c r="G837" s="41">
        <v>0.0</v>
      </c>
      <c r="H837" s="41">
        <v>0.0</v>
      </c>
      <c r="I837" s="43">
        <f t="shared" si="213"/>
        <v>0</v>
      </c>
      <c r="J837" s="50">
        <f t="shared" ref="J837:J838" si="222">I837*0.11</f>
        <v>0</v>
      </c>
      <c r="K837" s="55"/>
      <c r="L837" s="38"/>
      <c r="M837" s="38"/>
      <c r="N837" s="38"/>
    </row>
    <row r="838">
      <c r="A838" s="73" t="s">
        <v>32</v>
      </c>
      <c r="B838" s="41">
        <v>0.0</v>
      </c>
      <c r="C838" s="45">
        <v>0.0</v>
      </c>
      <c r="D838" s="41">
        <v>0.0</v>
      </c>
      <c r="E838" s="41">
        <v>0.0</v>
      </c>
      <c r="F838" s="41">
        <v>0.0</v>
      </c>
      <c r="G838" s="41">
        <v>0.0</v>
      </c>
      <c r="H838" s="41">
        <v>0.0</v>
      </c>
      <c r="I838" s="43">
        <f t="shared" si="213"/>
        <v>0</v>
      </c>
      <c r="J838" s="50">
        <f t="shared" si="222"/>
        <v>0</v>
      </c>
      <c r="K838" s="55"/>
      <c r="L838" s="38"/>
      <c r="M838" s="38"/>
      <c r="N838" s="38"/>
    </row>
    <row r="839">
      <c r="A839" s="52" t="s">
        <v>34</v>
      </c>
      <c r="B839" s="41">
        <v>0.0</v>
      </c>
      <c r="C839" s="45">
        <v>0.0</v>
      </c>
      <c r="D839" s="41">
        <v>0.0</v>
      </c>
      <c r="E839" s="41">
        <v>0.0</v>
      </c>
      <c r="F839" s="41">
        <v>0.0</v>
      </c>
      <c r="G839" s="41">
        <v>0.0</v>
      </c>
      <c r="H839" s="41">
        <v>0.0</v>
      </c>
      <c r="I839" s="43">
        <f t="shared" si="213"/>
        <v>0</v>
      </c>
      <c r="J839" s="50">
        <f t="shared" ref="J839:J841" si="223">I839*0.1</f>
        <v>0</v>
      </c>
      <c r="K839" s="55"/>
      <c r="L839" s="38"/>
      <c r="M839" s="38"/>
      <c r="N839" s="38"/>
    </row>
    <row r="840">
      <c r="A840" s="53" t="s">
        <v>89</v>
      </c>
      <c r="B840" s="41">
        <v>1048.0</v>
      </c>
      <c r="C840" s="45">
        <v>1293.0</v>
      </c>
      <c r="D840" s="41">
        <v>480.0</v>
      </c>
      <c r="E840" s="41">
        <v>685.0</v>
      </c>
      <c r="F840" s="41">
        <v>380.0</v>
      </c>
      <c r="G840" s="41">
        <v>649.0</v>
      </c>
      <c r="H840" s="41">
        <v>698.0</v>
      </c>
      <c r="I840" s="43">
        <f t="shared" si="213"/>
        <v>5233</v>
      </c>
      <c r="J840" s="44">
        <f t="shared" si="223"/>
        <v>523.3</v>
      </c>
      <c r="K840" s="51">
        <v>8.029497902047E12</v>
      </c>
      <c r="L840" s="38"/>
      <c r="M840" s="38"/>
      <c r="N840" s="38"/>
    </row>
    <row r="841">
      <c r="A841" s="73" t="s">
        <v>51</v>
      </c>
      <c r="B841" s="70"/>
      <c r="C841" s="71"/>
      <c r="D841" s="70"/>
      <c r="E841" s="70"/>
      <c r="F841" s="70"/>
      <c r="G841" s="70"/>
      <c r="H841" s="70"/>
      <c r="I841" s="43">
        <f t="shared" si="213"/>
        <v>0</v>
      </c>
      <c r="J841" s="50">
        <f t="shared" si="223"/>
        <v>0</v>
      </c>
      <c r="K841" s="55"/>
      <c r="L841" s="38"/>
      <c r="M841" s="38"/>
      <c r="N841" s="38"/>
    </row>
    <row r="842">
      <c r="A842" s="61" t="s">
        <v>20</v>
      </c>
      <c r="B842" s="59">
        <f t="shared" ref="B842:G842" si="224">SUM(B810:B841)</f>
        <v>13807</v>
      </c>
      <c r="C842" s="59">
        <f t="shared" si="224"/>
        <v>8562</v>
      </c>
      <c r="D842" s="59">
        <f t="shared" si="224"/>
        <v>11892</v>
      </c>
      <c r="E842" s="59">
        <f t="shared" si="224"/>
        <v>11142</v>
      </c>
      <c r="F842" s="59">
        <f t="shared" si="224"/>
        <v>12408</v>
      </c>
      <c r="G842" s="59">
        <f t="shared" si="224"/>
        <v>13281</v>
      </c>
      <c r="H842" s="59">
        <f>SUM(H810:H830)</f>
        <v>9475</v>
      </c>
      <c r="I842" s="59">
        <f t="shared" ref="I842:J842" si="225">SUM(I810:I841)</f>
        <v>82330</v>
      </c>
      <c r="J842" s="59">
        <f t="shared" si="225"/>
        <v>7858.45</v>
      </c>
      <c r="K842" s="55"/>
      <c r="L842" s="62">
        <f>SUM(L811:L841)</f>
        <v>751</v>
      </c>
      <c r="M842" s="38"/>
      <c r="N842" s="38"/>
    </row>
    <row r="843">
      <c r="A843" s="63"/>
      <c r="B843" s="64"/>
      <c r="C843" s="64"/>
      <c r="D843" s="64"/>
      <c r="E843" s="64"/>
      <c r="F843" s="64"/>
      <c r="G843" s="64"/>
      <c r="H843" s="64"/>
      <c r="I843" s="64"/>
      <c r="J843" s="64"/>
      <c r="K843" s="29"/>
      <c r="L843" s="16"/>
      <c r="M843" s="29"/>
      <c r="N843" s="29"/>
    </row>
    <row r="844">
      <c r="A844" s="30" t="s">
        <v>19</v>
      </c>
      <c r="B844" s="31">
        <v>45815.0</v>
      </c>
      <c r="C844" s="31">
        <v>45816.0</v>
      </c>
      <c r="D844" s="31">
        <v>45817.0</v>
      </c>
      <c r="E844" s="31">
        <v>45818.0</v>
      </c>
      <c r="F844" s="31">
        <v>45819.0</v>
      </c>
      <c r="G844" s="31">
        <v>45820.0</v>
      </c>
      <c r="H844" s="31">
        <v>45821.0</v>
      </c>
      <c r="I844" s="32" t="s">
        <v>20</v>
      </c>
      <c r="J844" s="33" t="s">
        <v>21</v>
      </c>
      <c r="K844" s="33" t="s">
        <v>61</v>
      </c>
      <c r="L844" s="34">
        <v>0.02</v>
      </c>
      <c r="M844" s="34">
        <v>0.04</v>
      </c>
      <c r="N844" s="30" t="s">
        <v>22</v>
      </c>
    </row>
    <row r="845">
      <c r="A845" s="35"/>
      <c r="B845" s="36"/>
      <c r="C845" s="36"/>
      <c r="D845" s="36"/>
      <c r="E845" s="36"/>
      <c r="F845" s="36"/>
      <c r="G845" s="36"/>
      <c r="H845" s="37"/>
      <c r="I845" s="37"/>
      <c r="J845" s="37"/>
      <c r="K845" s="38"/>
      <c r="L845" s="38"/>
      <c r="M845" s="38"/>
      <c r="N845" s="38"/>
    </row>
    <row r="846">
      <c r="A846" s="40" t="s">
        <v>23</v>
      </c>
      <c r="B846" s="41">
        <v>990.0</v>
      </c>
      <c r="C846" s="42">
        <v>853.0</v>
      </c>
      <c r="D846" s="41">
        <v>560.0</v>
      </c>
      <c r="E846" s="41">
        <v>798.0</v>
      </c>
      <c r="F846" s="41">
        <v>0.0</v>
      </c>
      <c r="G846" s="41">
        <v>635.0</v>
      </c>
      <c r="H846" s="41">
        <v>735.0</v>
      </c>
      <c r="I846" s="43">
        <f t="shared" ref="I846:I877" si="226">SUM(B846:H846)</f>
        <v>4571</v>
      </c>
      <c r="J846" s="44">
        <f>I846*0.1</f>
        <v>457.1</v>
      </c>
      <c r="K846" s="51">
        <v>4.029782211617E12</v>
      </c>
      <c r="L846" s="38"/>
      <c r="M846" s="37"/>
      <c r="N846" s="38"/>
    </row>
    <row r="847">
      <c r="A847" s="40" t="s">
        <v>27</v>
      </c>
      <c r="B847" s="41">
        <v>580.0</v>
      </c>
      <c r="C847" s="45">
        <v>529.0</v>
      </c>
      <c r="D847" s="41">
        <v>75.0</v>
      </c>
      <c r="E847" s="41">
        <v>315.0</v>
      </c>
      <c r="F847" s="41">
        <v>0.0</v>
      </c>
      <c r="G847" s="41">
        <v>575.0</v>
      </c>
      <c r="H847" s="41">
        <v>0.0</v>
      </c>
      <c r="I847" s="43">
        <f t="shared" si="226"/>
        <v>2074</v>
      </c>
      <c r="J847" s="46">
        <f t="shared" ref="J847:J849" si="227">I847*0.11</f>
        <v>228.14</v>
      </c>
      <c r="K847" s="47">
        <v>7.029855922022E12</v>
      </c>
      <c r="L847" s="48">
        <v>234.0</v>
      </c>
      <c r="M847" s="38"/>
      <c r="N847" s="48" t="s">
        <v>93</v>
      </c>
    </row>
    <row r="848">
      <c r="A848" s="52" t="s">
        <v>28</v>
      </c>
      <c r="B848" s="41">
        <v>0.0</v>
      </c>
      <c r="C848" s="45">
        <v>0.0</v>
      </c>
      <c r="D848" s="41">
        <v>0.0</v>
      </c>
      <c r="E848" s="41">
        <v>0.0</v>
      </c>
      <c r="F848" s="41">
        <v>765.0</v>
      </c>
      <c r="G848" s="41">
        <v>170.0</v>
      </c>
      <c r="H848" s="41">
        <v>0.0</v>
      </c>
      <c r="I848" s="43">
        <f t="shared" si="226"/>
        <v>935</v>
      </c>
      <c r="J848" s="46">
        <f t="shared" si="227"/>
        <v>102.85</v>
      </c>
      <c r="K848" s="47">
        <v>7.029787525188E12</v>
      </c>
      <c r="L848" s="38"/>
      <c r="M848" s="38"/>
      <c r="N848" s="38"/>
    </row>
    <row r="849">
      <c r="A849" s="53" t="s">
        <v>29</v>
      </c>
      <c r="B849" s="54">
        <v>225.0</v>
      </c>
      <c r="C849" s="45">
        <v>0.0</v>
      </c>
      <c r="D849" s="54">
        <v>0.0</v>
      </c>
      <c r="E849" s="54">
        <v>0.0</v>
      </c>
      <c r="F849" s="41">
        <v>0.0</v>
      </c>
      <c r="G849" s="41">
        <v>0.0</v>
      </c>
      <c r="H849" s="54">
        <v>529.0</v>
      </c>
      <c r="I849" s="43">
        <f t="shared" si="226"/>
        <v>754</v>
      </c>
      <c r="J849" s="44">
        <f t="shared" si="227"/>
        <v>82.94</v>
      </c>
      <c r="K849" s="51">
        <v>9.029747586777E12</v>
      </c>
      <c r="L849" s="38"/>
      <c r="M849" s="38"/>
      <c r="N849" s="38"/>
    </row>
    <row r="850">
      <c r="A850" s="40" t="s">
        <v>31</v>
      </c>
      <c r="B850" s="41">
        <v>1136.0</v>
      </c>
      <c r="C850" s="45">
        <v>970.0</v>
      </c>
      <c r="D850" s="41">
        <v>1065.0</v>
      </c>
      <c r="E850" s="41">
        <v>1258.0</v>
      </c>
      <c r="F850" s="41">
        <v>820.0</v>
      </c>
      <c r="G850" s="41">
        <v>1385.0</v>
      </c>
      <c r="H850" s="41">
        <v>1167.0</v>
      </c>
      <c r="I850" s="43">
        <f t="shared" si="226"/>
        <v>7801</v>
      </c>
      <c r="J850" s="44">
        <f>I850*0.09</f>
        <v>702.09</v>
      </c>
      <c r="K850" s="51">
        <v>3.029679043974E12</v>
      </c>
      <c r="L850" s="38"/>
      <c r="M850" s="37"/>
      <c r="N850" s="38"/>
    </row>
    <row r="851">
      <c r="A851" s="52" t="s">
        <v>33</v>
      </c>
      <c r="B851" s="41">
        <v>393.0</v>
      </c>
      <c r="C851" s="45">
        <v>315.0</v>
      </c>
      <c r="D851" s="41">
        <v>70.0</v>
      </c>
      <c r="E851" s="41">
        <v>0.0</v>
      </c>
      <c r="F851" s="41">
        <v>0.0</v>
      </c>
      <c r="G851" s="41">
        <v>595.0</v>
      </c>
      <c r="H851" s="41">
        <v>0.0</v>
      </c>
      <c r="I851" s="43">
        <f t="shared" si="226"/>
        <v>1373</v>
      </c>
      <c r="J851" s="44">
        <f t="shared" ref="J851:J852" si="228">I851*0.1</f>
        <v>137.3</v>
      </c>
      <c r="K851" s="51">
        <v>6.029676400268E12</v>
      </c>
      <c r="L851" s="38"/>
      <c r="M851" s="38"/>
      <c r="N851" s="38"/>
    </row>
    <row r="852">
      <c r="A852" s="40" t="s">
        <v>35</v>
      </c>
      <c r="B852" s="41">
        <v>0.0</v>
      </c>
      <c r="C852" s="45">
        <v>933.0</v>
      </c>
      <c r="D852" s="41">
        <v>0.0</v>
      </c>
      <c r="E852" s="41">
        <v>165.0</v>
      </c>
      <c r="F852" s="41">
        <v>350.0</v>
      </c>
      <c r="G852" s="41">
        <v>1005.0</v>
      </c>
      <c r="H852" s="41">
        <v>625.0</v>
      </c>
      <c r="I852" s="43">
        <f t="shared" si="226"/>
        <v>3078</v>
      </c>
      <c r="J852" s="44">
        <f t="shared" si="228"/>
        <v>307.8</v>
      </c>
      <c r="K852" s="51">
        <v>4.029776898258E12</v>
      </c>
      <c r="L852" s="38"/>
      <c r="M852" s="38"/>
      <c r="N852" s="38"/>
    </row>
    <row r="853">
      <c r="A853" s="53" t="s">
        <v>36</v>
      </c>
      <c r="B853" s="41">
        <v>728.0</v>
      </c>
      <c r="C853" s="45">
        <v>0.0</v>
      </c>
      <c r="D853" s="41">
        <v>785.0</v>
      </c>
      <c r="E853" s="41">
        <v>357.0</v>
      </c>
      <c r="F853" s="41">
        <v>0.0</v>
      </c>
      <c r="G853" s="41">
        <v>757.0</v>
      </c>
      <c r="H853" s="41">
        <v>813.0</v>
      </c>
      <c r="I853" s="43">
        <f t="shared" si="226"/>
        <v>3440</v>
      </c>
      <c r="J853" s="44">
        <f>I853*0.08</f>
        <v>275.2</v>
      </c>
      <c r="K853" s="51">
        <v>9.029709025566E12</v>
      </c>
      <c r="L853" s="38"/>
      <c r="M853" s="38"/>
      <c r="N853" s="38"/>
    </row>
    <row r="854">
      <c r="A854" s="40" t="s">
        <v>37</v>
      </c>
      <c r="B854" s="41">
        <v>640.0</v>
      </c>
      <c r="C854" s="42">
        <v>895.0</v>
      </c>
      <c r="D854" s="41">
        <v>1005.0</v>
      </c>
      <c r="E854" s="41">
        <v>830.0</v>
      </c>
      <c r="F854" s="41">
        <v>1040.0</v>
      </c>
      <c r="G854" s="41">
        <v>885.0</v>
      </c>
      <c r="H854" s="41">
        <v>1114.0</v>
      </c>
      <c r="I854" s="43">
        <f t="shared" si="226"/>
        <v>6409</v>
      </c>
      <c r="J854" s="44">
        <f>I854*0.09</f>
        <v>576.81</v>
      </c>
      <c r="K854" s="51">
        <v>1.02970079196E12</v>
      </c>
      <c r="L854" s="38"/>
      <c r="M854" s="38"/>
      <c r="N854" s="38"/>
    </row>
    <row r="855">
      <c r="A855" s="40" t="s">
        <v>38</v>
      </c>
      <c r="B855" s="41">
        <v>583.0</v>
      </c>
      <c r="C855" s="45">
        <v>833.0</v>
      </c>
      <c r="D855" s="41">
        <v>484.0</v>
      </c>
      <c r="E855" s="41">
        <v>150.0</v>
      </c>
      <c r="F855" s="41">
        <v>525.0</v>
      </c>
      <c r="G855" s="41">
        <v>205.0</v>
      </c>
      <c r="H855" s="41">
        <v>844.0</v>
      </c>
      <c r="I855" s="43">
        <f t="shared" si="226"/>
        <v>3624</v>
      </c>
      <c r="J855" s="46">
        <f>I855*0.1</f>
        <v>362.4</v>
      </c>
      <c r="K855" s="47">
        <v>5.029857734083E12</v>
      </c>
      <c r="L855" s="48">
        <v>369.24</v>
      </c>
      <c r="M855" s="38"/>
      <c r="N855" s="38"/>
    </row>
    <row r="856">
      <c r="A856" s="49" t="s">
        <v>39</v>
      </c>
      <c r="B856" s="41">
        <v>565.0</v>
      </c>
      <c r="C856" s="42">
        <v>0.0</v>
      </c>
      <c r="D856" s="41">
        <v>745.0</v>
      </c>
      <c r="E856" s="41">
        <v>995.0</v>
      </c>
      <c r="F856" s="41">
        <v>831.0</v>
      </c>
      <c r="G856" s="41">
        <v>1203.0</v>
      </c>
      <c r="H856" s="41">
        <v>0.0</v>
      </c>
      <c r="I856" s="43">
        <f t="shared" si="226"/>
        <v>4339</v>
      </c>
      <c r="J856" s="44">
        <f>I856*0.08</f>
        <v>347.12</v>
      </c>
      <c r="K856" s="51">
        <v>1.029749845055E12</v>
      </c>
      <c r="L856" s="48"/>
      <c r="M856" s="38"/>
      <c r="N856" s="38"/>
    </row>
    <row r="857">
      <c r="A857" s="40" t="s">
        <v>63</v>
      </c>
      <c r="B857" s="41">
        <v>0.0</v>
      </c>
      <c r="C857" s="45">
        <v>565.0</v>
      </c>
      <c r="D857" s="41">
        <v>54.0</v>
      </c>
      <c r="E857" s="41">
        <v>0.0</v>
      </c>
      <c r="F857" s="41">
        <v>0.0</v>
      </c>
      <c r="G857" s="41">
        <v>185.0</v>
      </c>
      <c r="H857" s="41">
        <v>955.0</v>
      </c>
      <c r="I857" s="43">
        <f t="shared" si="226"/>
        <v>1759</v>
      </c>
      <c r="J857" s="44">
        <f>I857*0.11</f>
        <v>193.49</v>
      </c>
      <c r="K857" s="51">
        <v>5.029676863725E12</v>
      </c>
      <c r="L857" s="38"/>
      <c r="M857" s="38"/>
      <c r="N857" s="38"/>
    </row>
    <row r="858">
      <c r="A858" s="73" t="s">
        <v>40</v>
      </c>
      <c r="B858" s="41">
        <v>0.0</v>
      </c>
      <c r="C858" s="45">
        <v>0.0</v>
      </c>
      <c r="D858" s="41">
        <v>0.0</v>
      </c>
      <c r="E858" s="41">
        <v>0.0</v>
      </c>
      <c r="F858" s="41">
        <v>0.0</v>
      </c>
      <c r="G858" s="41">
        <v>0.0</v>
      </c>
      <c r="H858" s="41">
        <v>0.0</v>
      </c>
      <c r="I858" s="43">
        <f t="shared" si="226"/>
        <v>0</v>
      </c>
      <c r="J858" s="50">
        <f t="shared" ref="J858:J860" si="229">I858*0.1</f>
        <v>0</v>
      </c>
      <c r="K858" s="55"/>
      <c r="L858" s="38"/>
      <c r="M858" s="38"/>
      <c r="N858" s="38"/>
    </row>
    <row r="859">
      <c r="A859" s="40" t="s">
        <v>41</v>
      </c>
      <c r="B859" s="41">
        <v>305.0</v>
      </c>
      <c r="C859" s="45">
        <v>1205.0</v>
      </c>
      <c r="D859" s="41">
        <v>0.0</v>
      </c>
      <c r="E859" s="41">
        <v>448.0</v>
      </c>
      <c r="F859" s="41">
        <v>245.0</v>
      </c>
      <c r="G859" s="41">
        <v>900.0</v>
      </c>
      <c r="H859" s="41">
        <v>790.0</v>
      </c>
      <c r="I859" s="43">
        <f t="shared" si="226"/>
        <v>3893</v>
      </c>
      <c r="J859" s="46">
        <f t="shared" si="229"/>
        <v>389.3</v>
      </c>
      <c r="K859" s="47">
        <v>3.029789986527E12</v>
      </c>
      <c r="L859" s="48">
        <v>397.0</v>
      </c>
      <c r="M859" s="38"/>
      <c r="N859" s="38"/>
    </row>
    <row r="860">
      <c r="A860" s="73" t="s">
        <v>42</v>
      </c>
      <c r="B860" s="41">
        <v>0.0</v>
      </c>
      <c r="C860" s="45">
        <v>0.0</v>
      </c>
      <c r="D860" s="41">
        <v>0.0</v>
      </c>
      <c r="E860" s="41">
        <v>0.0</v>
      </c>
      <c r="F860" s="41">
        <v>0.0</v>
      </c>
      <c r="G860" s="41">
        <v>0.0</v>
      </c>
      <c r="H860" s="41">
        <v>0.0</v>
      </c>
      <c r="I860" s="43">
        <f t="shared" si="226"/>
        <v>0</v>
      </c>
      <c r="J860" s="50">
        <f t="shared" si="229"/>
        <v>0</v>
      </c>
      <c r="K860" s="55"/>
      <c r="L860" s="38"/>
      <c r="M860" s="38"/>
      <c r="N860" s="38"/>
    </row>
    <row r="861">
      <c r="A861" s="53" t="s">
        <v>47</v>
      </c>
      <c r="B861" s="41">
        <v>436.0</v>
      </c>
      <c r="C861" s="45">
        <v>551.0</v>
      </c>
      <c r="D861" s="41">
        <v>0.0</v>
      </c>
      <c r="E861" s="41">
        <v>715.0</v>
      </c>
      <c r="F861" s="41">
        <v>355.0</v>
      </c>
      <c r="G861" s="41">
        <v>0.0</v>
      </c>
      <c r="H861" s="41">
        <v>540.0</v>
      </c>
      <c r="I861" s="43">
        <f t="shared" si="226"/>
        <v>2597</v>
      </c>
      <c r="J861" s="46">
        <f>I861*0.11</f>
        <v>285.67</v>
      </c>
      <c r="K861" s="47">
        <v>7.029865451348E12</v>
      </c>
      <c r="L861" s="48">
        <v>292.0</v>
      </c>
      <c r="M861" s="38"/>
      <c r="N861" s="48" t="s">
        <v>93</v>
      </c>
    </row>
    <row r="862">
      <c r="A862" s="53" t="s">
        <v>48</v>
      </c>
      <c r="B862" s="41">
        <v>0.0</v>
      </c>
      <c r="C862" s="45">
        <v>594.0</v>
      </c>
      <c r="D862" s="41">
        <v>750.0</v>
      </c>
      <c r="E862" s="41">
        <v>0.0</v>
      </c>
      <c r="F862" s="41">
        <v>823.0</v>
      </c>
      <c r="G862" s="41">
        <v>850.0</v>
      </c>
      <c r="H862" s="41">
        <v>675.0</v>
      </c>
      <c r="I862" s="43">
        <f t="shared" si="226"/>
        <v>3692</v>
      </c>
      <c r="J862" s="44">
        <f>I862*0.1</f>
        <v>369.2</v>
      </c>
      <c r="K862" s="51">
        <v>2.974517469E10</v>
      </c>
      <c r="L862" s="38"/>
      <c r="M862" s="38"/>
      <c r="N862" s="38"/>
    </row>
    <row r="863">
      <c r="A863" s="53" t="s">
        <v>50</v>
      </c>
      <c r="B863" s="41">
        <v>0.0</v>
      </c>
      <c r="C863" s="45">
        <v>0.0</v>
      </c>
      <c r="D863" s="41">
        <v>0.0</v>
      </c>
      <c r="E863" s="41">
        <v>0.0</v>
      </c>
      <c r="F863" s="41">
        <v>0.0</v>
      </c>
      <c r="G863" s="41">
        <v>0.0</v>
      </c>
      <c r="H863" s="41">
        <v>0.0</v>
      </c>
      <c r="I863" s="43">
        <f t="shared" si="226"/>
        <v>0</v>
      </c>
      <c r="J863" s="50">
        <f t="shared" ref="J863:J864" si="230">I863*0.11</f>
        <v>0</v>
      </c>
      <c r="K863" s="55"/>
      <c r="L863" s="38"/>
      <c r="M863" s="38"/>
      <c r="N863" s="38"/>
    </row>
    <row r="864">
      <c r="A864" s="53" t="s">
        <v>53</v>
      </c>
      <c r="B864" s="41">
        <v>508.0</v>
      </c>
      <c r="C864" s="42">
        <v>0.0</v>
      </c>
      <c r="D864" s="41">
        <v>715.0</v>
      </c>
      <c r="E864" s="41">
        <v>337.0</v>
      </c>
      <c r="F864" s="41">
        <v>0.0</v>
      </c>
      <c r="G864" s="41">
        <v>0.0</v>
      </c>
      <c r="H864" s="41">
        <v>567.0</v>
      </c>
      <c r="I864" s="43">
        <f t="shared" si="226"/>
        <v>2127</v>
      </c>
      <c r="J864" s="44">
        <f t="shared" si="230"/>
        <v>233.97</v>
      </c>
      <c r="K864" s="51">
        <v>6.029763536129E12</v>
      </c>
      <c r="L864" s="38"/>
      <c r="M864" s="37"/>
      <c r="N864" s="38"/>
    </row>
    <row r="865">
      <c r="A865" s="52" t="s">
        <v>77</v>
      </c>
      <c r="B865" s="41">
        <v>780.0</v>
      </c>
      <c r="C865" s="45">
        <v>0.0</v>
      </c>
      <c r="D865" s="41">
        <v>0.0</v>
      </c>
      <c r="E865" s="41">
        <v>1071.0</v>
      </c>
      <c r="F865" s="41">
        <v>1054.0</v>
      </c>
      <c r="G865" s="41">
        <v>593.0</v>
      </c>
      <c r="H865" s="41">
        <v>0.0</v>
      </c>
      <c r="I865" s="43">
        <f t="shared" si="226"/>
        <v>3498</v>
      </c>
      <c r="J865" s="44">
        <f>I865*0.1</f>
        <v>349.8</v>
      </c>
      <c r="K865" s="51">
        <v>5.029776307458E12</v>
      </c>
      <c r="L865" s="38"/>
      <c r="M865" s="38"/>
      <c r="N865" s="38"/>
    </row>
    <row r="866">
      <c r="A866" s="52" t="s">
        <v>74</v>
      </c>
      <c r="B866" s="41">
        <v>0.0</v>
      </c>
      <c r="C866" s="45">
        <v>429.0</v>
      </c>
      <c r="D866" s="41">
        <v>375.0</v>
      </c>
      <c r="E866" s="41">
        <v>345.0</v>
      </c>
      <c r="F866" s="41">
        <v>165.0</v>
      </c>
      <c r="G866" s="41">
        <v>300.0</v>
      </c>
      <c r="H866" s="41">
        <v>0.0</v>
      </c>
      <c r="I866" s="43">
        <f t="shared" si="226"/>
        <v>1614</v>
      </c>
      <c r="J866" s="46">
        <f>I866*0.11</f>
        <v>177.54</v>
      </c>
      <c r="K866" s="47">
        <v>9.029896896641E12</v>
      </c>
      <c r="L866" s="38"/>
      <c r="M866" s="48">
        <v>185.12</v>
      </c>
      <c r="N866" s="38"/>
    </row>
    <row r="867">
      <c r="A867" s="52" t="s">
        <v>57</v>
      </c>
      <c r="B867" s="41">
        <v>85.0</v>
      </c>
      <c r="C867" s="45">
        <v>585.0</v>
      </c>
      <c r="D867" s="41">
        <v>239.0</v>
      </c>
      <c r="E867" s="41">
        <v>904.0</v>
      </c>
      <c r="F867" s="41">
        <v>355.0</v>
      </c>
      <c r="G867" s="41">
        <v>0.0</v>
      </c>
      <c r="H867" s="41">
        <v>1123.0</v>
      </c>
      <c r="I867" s="43">
        <f t="shared" si="226"/>
        <v>3291</v>
      </c>
      <c r="J867" s="46">
        <f>I867*0.1</f>
        <v>329.1</v>
      </c>
      <c r="K867" s="47">
        <v>7.029873403028E12</v>
      </c>
      <c r="L867" s="38"/>
      <c r="M867" s="48">
        <v>342.16</v>
      </c>
      <c r="N867" s="38"/>
    </row>
    <row r="868">
      <c r="A868" s="49" t="s">
        <v>26</v>
      </c>
      <c r="B868" s="41">
        <v>0.0</v>
      </c>
      <c r="C868" s="45">
        <v>0.0</v>
      </c>
      <c r="D868" s="41">
        <v>0.0</v>
      </c>
      <c r="E868" s="41">
        <v>0.0</v>
      </c>
      <c r="F868" s="41">
        <v>0.0</v>
      </c>
      <c r="G868" s="41">
        <v>0.0</v>
      </c>
      <c r="H868" s="41">
        <v>0.0</v>
      </c>
      <c r="I868" s="43">
        <f t="shared" si="226"/>
        <v>0</v>
      </c>
      <c r="J868" s="50">
        <f>I868*0.08</f>
        <v>0</v>
      </c>
      <c r="K868" s="55"/>
      <c r="L868" s="38"/>
      <c r="M868" s="38"/>
      <c r="N868" s="38"/>
    </row>
    <row r="869">
      <c r="A869" s="52" t="s">
        <v>45</v>
      </c>
      <c r="B869" s="41">
        <v>0.0</v>
      </c>
      <c r="C869" s="45">
        <v>0.0</v>
      </c>
      <c r="D869" s="41">
        <v>230.0</v>
      </c>
      <c r="E869" s="41">
        <v>633.0</v>
      </c>
      <c r="F869" s="41">
        <v>690.0</v>
      </c>
      <c r="G869" s="41">
        <v>90.0</v>
      </c>
      <c r="H869" s="41">
        <v>0.0</v>
      </c>
      <c r="I869" s="43">
        <f t="shared" si="226"/>
        <v>1643</v>
      </c>
      <c r="J869" s="46">
        <f t="shared" ref="J869:J870" si="231">I869*0.11</f>
        <v>180.73</v>
      </c>
      <c r="K869" s="47">
        <v>5.029796931885E12</v>
      </c>
      <c r="L869" s="48">
        <v>185.0</v>
      </c>
      <c r="M869" s="38"/>
      <c r="N869" s="38"/>
    </row>
    <row r="870">
      <c r="A870" s="52" t="s">
        <v>82</v>
      </c>
      <c r="B870" s="41">
        <v>100.0</v>
      </c>
      <c r="C870" s="45">
        <v>1004.0</v>
      </c>
      <c r="D870" s="41">
        <v>0.0</v>
      </c>
      <c r="E870" s="41">
        <v>0.0</v>
      </c>
      <c r="F870" s="41">
        <v>0.0</v>
      </c>
      <c r="G870" s="41">
        <v>530.0</v>
      </c>
      <c r="H870" s="41">
        <v>0.0</v>
      </c>
      <c r="I870" s="43">
        <f t="shared" si="226"/>
        <v>1634</v>
      </c>
      <c r="J870" s="44">
        <f t="shared" si="231"/>
        <v>179.74</v>
      </c>
      <c r="K870" s="51">
        <v>6.029713548266E12</v>
      </c>
      <c r="L870" s="38"/>
      <c r="M870" s="38"/>
      <c r="N870" s="38"/>
    </row>
    <row r="871">
      <c r="A871" s="49" t="s">
        <v>85</v>
      </c>
      <c r="B871" s="41">
        <v>0.0</v>
      </c>
      <c r="C871" s="45">
        <v>0.0</v>
      </c>
      <c r="D871" s="41">
        <v>0.0</v>
      </c>
      <c r="E871" s="41">
        <v>425.0</v>
      </c>
      <c r="F871" s="41">
        <v>561.0</v>
      </c>
      <c r="G871" s="41">
        <v>0.0</v>
      </c>
      <c r="H871" s="41">
        <v>0.0</v>
      </c>
      <c r="I871" s="43">
        <f t="shared" si="226"/>
        <v>986</v>
      </c>
      <c r="J871" s="44">
        <f t="shared" ref="J871:J872" si="232">I871*0.08</f>
        <v>78.88</v>
      </c>
      <c r="K871" s="51">
        <v>3.029782639586E12</v>
      </c>
      <c r="L871" s="38"/>
      <c r="M871" s="38"/>
      <c r="N871" s="38"/>
    </row>
    <row r="872">
      <c r="A872" s="52" t="s">
        <v>25</v>
      </c>
      <c r="B872" s="41">
        <v>0.0</v>
      </c>
      <c r="C872" s="45">
        <v>840.0</v>
      </c>
      <c r="D872" s="41">
        <v>225.0</v>
      </c>
      <c r="E872" s="41">
        <v>0.0</v>
      </c>
      <c r="F872" s="41">
        <v>510.0</v>
      </c>
      <c r="G872" s="41">
        <v>284.0</v>
      </c>
      <c r="H872" s="41">
        <v>0.0</v>
      </c>
      <c r="I872" s="43">
        <f t="shared" si="226"/>
        <v>1859</v>
      </c>
      <c r="J872" s="44">
        <f t="shared" si="232"/>
        <v>148.72</v>
      </c>
      <c r="K872" s="51">
        <v>2.9748585328E10</v>
      </c>
      <c r="L872" s="38"/>
      <c r="M872" s="38"/>
      <c r="N872" s="38"/>
    </row>
    <row r="873">
      <c r="A873" s="52" t="s">
        <v>30</v>
      </c>
      <c r="B873" s="41">
        <v>0.0</v>
      </c>
      <c r="C873" s="45">
        <v>0.0</v>
      </c>
      <c r="D873" s="41">
        <v>0.0</v>
      </c>
      <c r="E873" s="41">
        <v>0.0</v>
      </c>
      <c r="F873" s="41">
        <v>0.0</v>
      </c>
      <c r="G873" s="41">
        <v>0.0</v>
      </c>
      <c r="H873" s="41">
        <v>0.0</v>
      </c>
      <c r="I873" s="43">
        <f t="shared" si="226"/>
        <v>0</v>
      </c>
      <c r="J873" s="50">
        <f t="shared" ref="J873:J876" si="233">I873*0.11</f>
        <v>0</v>
      </c>
      <c r="K873" s="55"/>
      <c r="L873" s="38"/>
      <c r="M873" s="38"/>
      <c r="N873" s="38"/>
    </row>
    <row r="874">
      <c r="A874" s="73" t="s">
        <v>32</v>
      </c>
      <c r="B874" s="41">
        <v>0.0</v>
      </c>
      <c r="C874" s="45">
        <v>0.0</v>
      </c>
      <c r="D874" s="41">
        <v>0.0</v>
      </c>
      <c r="E874" s="41">
        <v>0.0</v>
      </c>
      <c r="F874" s="41">
        <v>0.0</v>
      </c>
      <c r="G874" s="41">
        <v>0.0</v>
      </c>
      <c r="H874" s="41">
        <v>0.0</v>
      </c>
      <c r="I874" s="43">
        <f t="shared" si="226"/>
        <v>0</v>
      </c>
      <c r="J874" s="50">
        <f t="shared" si="233"/>
        <v>0</v>
      </c>
      <c r="K874" s="55"/>
      <c r="L874" s="38"/>
      <c r="M874" s="38"/>
      <c r="N874" s="38"/>
    </row>
    <row r="875">
      <c r="A875" s="52" t="s">
        <v>34</v>
      </c>
      <c r="B875" s="41">
        <v>0.0</v>
      </c>
      <c r="C875" s="45">
        <v>0.0</v>
      </c>
      <c r="D875" s="41">
        <v>0.0</v>
      </c>
      <c r="E875" s="41">
        <v>0.0</v>
      </c>
      <c r="F875" s="41">
        <v>330.0</v>
      </c>
      <c r="G875" s="41">
        <v>375.0</v>
      </c>
      <c r="H875" s="41">
        <v>365.0</v>
      </c>
      <c r="I875" s="43">
        <f t="shared" si="226"/>
        <v>1070</v>
      </c>
      <c r="J875" s="46">
        <f t="shared" si="233"/>
        <v>117.7</v>
      </c>
      <c r="K875" s="47">
        <v>6.029859326413E12</v>
      </c>
      <c r="L875" s="38"/>
      <c r="M875" s="48">
        <v>123.0</v>
      </c>
      <c r="N875" s="38"/>
    </row>
    <row r="876">
      <c r="A876" s="53" t="s">
        <v>89</v>
      </c>
      <c r="B876" s="41">
        <v>140.0</v>
      </c>
      <c r="C876" s="45">
        <v>0.0</v>
      </c>
      <c r="D876" s="41">
        <v>645.0</v>
      </c>
      <c r="E876" s="41">
        <v>299.0</v>
      </c>
      <c r="F876" s="41">
        <v>700.0</v>
      </c>
      <c r="G876" s="41">
        <v>597.0</v>
      </c>
      <c r="H876" s="41">
        <v>0.0</v>
      </c>
      <c r="I876" s="43">
        <f t="shared" si="226"/>
        <v>2381</v>
      </c>
      <c r="J876" s="44">
        <f t="shared" si="233"/>
        <v>261.91</v>
      </c>
      <c r="K876" s="51">
        <v>8.029740080917E12</v>
      </c>
      <c r="L876" s="38"/>
      <c r="M876" s="38"/>
      <c r="N876" s="38"/>
    </row>
    <row r="877">
      <c r="A877" s="73" t="s">
        <v>51</v>
      </c>
      <c r="B877" s="41">
        <v>0.0</v>
      </c>
      <c r="C877" s="45">
        <v>0.0</v>
      </c>
      <c r="D877" s="41">
        <v>0.0</v>
      </c>
      <c r="E877" s="41">
        <v>0.0</v>
      </c>
      <c r="F877" s="41">
        <v>0.0</v>
      </c>
      <c r="G877" s="41">
        <v>0.0</v>
      </c>
      <c r="H877" s="41">
        <v>0.0</v>
      </c>
      <c r="I877" s="43">
        <f t="shared" si="226"/>
        <v>0</v>
      </c>
      <c r="J877" s="50">
        <f>I877*0.1</f>
        <v>0</v>
      </c>
      <c r="K877" s="55"/>
      <c r="L877" s="38"/>
      <c r="M877" s="38"/>
      <c r="N877" s="38"/>
    </row>
    <row r="878">
      <c r="A878" s="61" t="s">
        <v>20</v>
      </c>
      <c r="B878" s="59">
        <f t="shared" ref="B878:G878" si="234">SUM(B846:B877)</f>
        <v>8194</v>
      </c>
      <c r="C878" s="59">
        <f t="shared" si="234"/>
        <v>11101</v>
      </c>
      <c r="D878" s="59">
        <f t="shared" si="234"/>
        <v>8022</v>
      </c>
      <c r="E878" s="59">
        <f t="shared" si="234"/>
        <v>10045</v>
      </c>
      <c r="F878" s="59">
        <f t="shared" si="234"/>
        <v>10119</v>
      </c>
      <c r="G878" s="59">
        <f t="shared" si="234"/>
        <v>12119</v>
      </c>
      <c r="H878" s="59">
        <f>SUM(H846:H866)</f>
        <v>9354</v>
      </c>
      <c r="I878" s="59">
        <f t="shared" ref="I878:J878" si="235">SUM(I846:I877)</f>
        <v>70442</v>
      </c>
      <c r="J878" s="59">
        <f t="shared" si="235"/>
        <v>6875.5</v>
      </c>
      <c r="K878" s="55"/>
      <c r="L878" s="62">
        <f>SUM(L847:L877)</f>
        <v>1477.24</v>
      </c>
      <c r="M878" s="38"/>
      <c r="N878" s="38"/>
    </row>
    <row r="879">
      <c r="A879" s="63"/>
      <c r="B879" s="64"/>
      <c r="C879" s="64"/>
      <c r="D879" s="64"/>
      <c r="E879" s="64"/>
      <c r="F879" s="64"/>
      <c r="G879" s="64"/>
      <c r="H879" s="64"/>
      <c r="I879" s="64"/>
      <c r="J879" s="64"/>
      <c r="K879" s="110"/>
      <c r="L879" s="16"/>
      <c r="M879" s="29"/>
      <c r="N879" s="29"/>
    </row>
    <row r="880">
      <c r="A880" s="30" t="s">
        <v>19</v>
      </c>
      <c r="B880" s="31">
        <v>45822.0</v>
      </c>
      <c r="C880" s="31">
        <v>45823.0</v>
      </c>
      <c r="D880" s="31">
        <v>45824.0</v>
      </c>
      <c r="E880" s="31">
        <v>45825.0</v>
      </c>
      <c r="F880" s="31">
        <v>45826.0</v>
      </c>
      <c r="G880" s="31">
        <v>45827.0</v>
      </c>
      <c r="H880" s="31">
        <v>45828.0</v>
      </c>
      <c r="I880" s="32" t="s">
        <v>20</v>
      </c>
      <c r="J880" s="33" t="s">
        <v>21</v>
      </c>
      <c r="K880" s="33" t="s">
        <v>61</v>
      </c>
      <c r="L880" s="34">
        <v>0.02</v>
      </c>
      <c r="M880" s="34">
        <v>0.04</v>
      </c>
      <c r="N880" s="30" t="s">
        <v>22</v>
      </c>
    </row>
    <row r="881">
      <c r="A881" s="35"/>
      <c r="B881" s="36"/>
      <c r="C881" s="36"/>
      <c r="D881" s="36"/>
      <c r="E881" s="36"/>
      <c r="F881" s="36"/>
      <c r="G881" s="36"/>
      <c r="H881" s="37"/>
      <c r="I881" s="37"/>
      <c r="J881" s="37"/>
      <c r="K881" s="38"/>
      <c r="L881" s="38"/>
      <c r="M881" s="38"/>
      <c r="N881" s="38"/>
    </row>
    <row r="882">
      <c r="A882" s="40" t="s">
        <v>23</v>
      </c>
      <c r="B882" s="41">
        <v>1168.0</v>
      </c>
      <c r="C882" s="42">
        <v>1177.0</v>
      </c>
      <c r="D882" s="41">
        <v>550.0</v>
      </c>
      <c r="E882" s="41">
        <v>610.0</v>
      </c>
      <c r="F882" s="41">
        <v>405.0</v>
      </c>
      <c r="G882" s="41">
        <v>240.0</v>
      </c>
      <c r="H882" s="41">
        <v>95.0</v>
      </c>
      <c r="I882" s="43">
        <f t="shared" ref="I882:I913" si="236">SUM(B882:H882)</f>
        <v>4245</v>
      </c>
      <c r="J882" s="44">
        <f>I882*0.1</f>
        <v>424.5</v>
      </c>
      <c r="K882" s="51">
        <v>4.029997246351E12</v>
      </c>
      <c r="L882" s="38"/>
      <c r="M882" s="37"/>
      <c r="N882" s="38"/>
    </row>
    <row r="883">
      <c r="A883" s="40" t="s">
        <v>27</v>
      </c>
      <c r="B883" s="41">
        <v>425.0</v>
      </c>
      <c r="C883" s="45">
        <v>100.0</v>
      </c>
      <c r="D883" s="41">
        <v>425.0</v>
      </c>
      <c r="E883" s="41">
        <v>0.0</v>
      </c>
      <c r="F883" s="41">
        <v>0.0</v>
      </c>
      <c r="G883" s="41">
        <v>215.0</v>
      </c>
      <c r="H883" s="41">
        <v>155.0</v>
      </c>
      <c r="I883" s="43">
        <f t="shared" si="236"/>
        <v>1320</v>
      </c>
      <c r="J883" s="46">
        <f t="shared" ref="J883:J885" si="237">I883*0.11</f>
        <v>145.2</v>
      </c>
      <c r="K883" s="47">
        <v>7.030043112107E12</v>
      </c>
      <c r="L883" s="48">
        <v>148.0</v>
      </c>
      <c r="M883" s="38"/>
      <c r="N883" s="38"/>
    </row>
    <row r="884">
      <c r="A884" s="52" t="s">
        <v>28</v>
      </c>
      <c r="B884" s="41">
        <v>705.0</v>
      </c>
      <c r="C884" s="45">
        <v>918.0</v>
      </c>
      <c r="D884" s="41">
        <v>0.0</v>
      </c>
      <c r="E884" s="41">
        <v>135.0</v>
      </c>
      <c r="F884" s="41">
        <v>0.0</v>
      </c>
      <c r="G884" s="41">
        <v>782.0</v>
      </c>
      <c r="H884" s="41">
        <v>0.0</v>
      </c>
      <c r="I884" s="43">
        <f t="shared" si="236"/>
        <v>2540</v>
      </c>
      <c r="J884" s="44">
        <f t="shared" si="237"/>
        <v>279.4</v>
      </c>
      <c r="K884" s="51">
        <v>7.030010519297E12</v>
      </c>
      <c r="L884" s="38"/>
      <c r="M884" s="38"/>
      <c r="N884" s="38"/>
    </row>
    <row r="885">
      <c r="A885" s="53" t="s">
        <v>29</v>
      </c>
      <c r="B885" s="54">
        <v>445.0</v>
      </c>
      <c r="C885" s="45">
        <v>0.0</v>
      </c>
      <c r="D885" s="54">
        <v>0.0</v>
      </c>
      <c r="E885" s="54">
        <v>70.0</v>
      </c>
      <c r="F885" s="41">
        <v>665.0</v>
      </c>
      <c r="G885" s="41">
        <v>330.0</v>
      </c>
      <c r="H885" s="54">
        <v>0.0</v>
      </c>
      <c r="I885" s="43">
        <f t="shared" si="236"/>
        <v>1510</v>
      </c>
      <c r="J885" s="46">
        <f t="shared" si="237"/>
        <v>166.1</v>
      </c>
      <c r="K885" s="47">
        <v>9.030040550472E12</v>
      </c>
      <c r="L885" s="48">
        <v>169.32</v>
      </c>
      <c r="M885" s="38"/>
      <c r="N885" s="38"/>
    </row>
    <row r="886">
      <c r="A886" s="40" t="s">
        <v>31</v>
      </c>
      <c r="B886" s="41">
        <v>1324.0</v>
      </c>
      <c r="C886" s="45">
        <v>1101.0</v>
      </c>
      <c r="D886" s="41">
        <v>1410.0</v>
      </c>
      <c r="E886" s="41">
        <v>1450.0</v>
      </c>
      <c r="F886" s="41">
        <v>1325.0</v>
      </c>
      <c r="G886" s="41">
        <v>1495.0</v>
      </c>
      <c r="H886" s="41">
        <v>1143.0</v>
      </c>
      <c r="I886" s="43">
        <f t="shared" si="236"/>
        <v>9248</v>
      </c>
      <c r="J886" s="44">
        <f>I886*0.08</f>
        <v>739.84</v>
      </c>
      <c r="K886" s="51">
        <v>3.029907168465E12</v>
      </c>
      <c r="L886" s="38"/>
      <c r="M886" s="37"/>
      <c r="N886" s="38"/>
    </row>
    <row r="887">
      <c r="A887" s="52" t="s">
        <v>33</v>
      </c>
      <c r="B887" s="41">
        <v>0.0</v>
      </c>
      <c r="C887" s="45">
        <v>0.0</v>
      </c>
      <c r="D887" s="41">
        <v>0.0</v>
      </c>
      <c r="E887" s="41">
        <v>0.0</v>
      </c>
      <c r="F887" s="41">
        <v>306.0</v>
      </c>
      <c r="G887" s="41">
        <v>0.0</v>
      </c>
      <c r="H887" s="41">
        <v>135.0</v>
      </c>
      <c r="I887" s="43">
        <f t="shared" si="236"/>
        <v>441</v>
      </c>
      <c r="J887" s="44">
        <f t="shared" ref="J887:J888" si="238">I887*0.11</f>
        <v>48.51</v>
      </c>
      <c r="K887" s="51">
        <v>6.029916793678E12</v>
      </c>
      <c r="L887" s="38"/>
      <c r="M887" s="38"/>
      <c r="N887" s="38"/>
    </row>
    <row r="888">
      <c r="A888" s="40" t="s">
        <v>35</v>
      </c>
      <c r="B888" s="41">
        <v>0.0</v>
      </c>
      <c r="C888" s="45">
        <v>85.0</v>
      </c>
      <c r="D888" s="41">
        <v>0.0</v>
      </c>
      <c r="E888" s="41">
        <v>535.0</v>
      </c>
      <c r="F888" s="41">
        <v>785.0</v>
      </c>
      <c r="G888" s="41">
        <v>640.0</v>
      </c>
      <c r="H888" s="41">
        <v>555.0</v>
      </c>
      <c r="I888" s="43">
        <f t="shared" si="236"/>
        <v>2600</v>
      </c>
      <c r="J888" s="44">
        <f t="shared" si="238"/>
        <v>286</v>
      </c>
      <c r="K888" s="51">
        <v>4.029965309318E12</v>
      </c>
      <c r="L888" s="38"/>
      <c r="M888" s="38"/>
      <c r="N888" s="38"/>
    </row>
    <row r="889">
      <c r="A889" s="53" t="s">
        <v>36</v>
      </c>
      <c r="B889" s="41">
        <v>750.0</v>
      </c>
      <c r="C889" s="45">
        <v>1102.0</v>
      </c>
      <c r="D889" s="41">
        <v>730.0</v>
      </c>
      <c r="E889" s="41">
        <v>420.0</v>
      </c>
      <c r="F889" s="41">
        <v>801.0</v>
      </c>
      <c r="G889" s="41">
        <v>725.0</v>
      </c>
      <c r="H889" s="41">
        <v>1095.0</v>
      </c>
      <c r="I889" s="43">
        <f t="shared" si="236"/>
        <v>5623</v>
      </c>
      <c r="J889" s="44">
        <f>I889*0.08</f>
        <v>449.84</v>
      </c>
      <c r="K889" s="51">
        <v>9.029997616238E12</v>
      </c>
      <c r="L889" s="38"/>
      <c r="M889" s="38"/>
      <c r="N889" s="38"/>
    </row>
    <row r="890">
      <c r="A890" s="40" t="s">
        <v>37</v>
      </c>
      <c r="B890" s="41">
        <v>1590.0</v>
      </c>
      <c r="C890" s="42">
        <v>1073.0</v>
      </c>
      <c r="D890" s="41">
        <v>1140.0</v>
      </c>
      <c r="E890" s="41">
        <v>565.0</v>
      </c>
      <c r="F890" s="41">
        <v>1013.0</v>
      </c>
      <c r="G890" s="41">
        <v>740.0</v>
      </c>
      <c r="H890" s="41">
        <v>700.0</v>
      </c>
      <c r="I890" s="43">
        <f t="shared" si="236"/>
        <v>6821</v>
      </c>
      <c r="J890" s="44">
        <f>I890*0.09</f>
        <v>613.89</v>
      </c>
      <c r="K890" s="51">
        <v>1.02999376903E12</v>
      </c>
      <c r="L890" s="38"/>
      <c r="M890" s="38"/>
      <c r="N890" s="38"/>
    </row>
    <row r="891">
      <c r="A891" s="40" t="s">
        <v>38</v>
      </c>
      <c r="B891" s="41">
        <v>654.0</v>
      </c>
      <c r="C891" s="45">
        <v>196.0</v>
      </c>
      <c r="D891" s="41">
        <v>0.0</v>
      </c>
      <c r="E891" s="41">
        <v>0.0</v>
      </c>
      <c r="F891" s="41">
        <v>645.0</v>
      </c>
      <c r="G891" s="41">
        <v>553.0</v>
      </c>
      <c r="H891" s="41">
        <v>453.0</v>
      </c>
      <c r="I891" s="43">
        <f t="shared" si="236"/>
        <v>2501</v>
      </c>
      <c r="J891" s="44">
        <f>I891*0.11</f>
        <v>275.11</v>
      </c>
      <c r="K891" s="51">
        <v>5.029996902385E12</v>
      </c>
      <c r="L891" s="38"/>
      <c r="M891" s="38"/>
      <c r="N891" s="38"/>
    </row>
    <row r="892">
      <c r="A892" s="49" t="s">
        <v>39</v>
      </c>
      <c r="B892" s="41">
        <v>600.0</v>
      </c>
      <c r="C892" s="42">
        <v>0.0</v>
      </c>
      <c r="D892" s="41">
        <v>0.0</v>
      </c>
      <c r="E892" s="41">
        <v>995.0</v>
      </c>
      <c r="F892" s="41">
        <v>885.0</v>
      </c>
      <c r="G892" s="41">
        <v>295.0</v>
      </c>
      <c r="H892" s="41">
        <v>1191.0</v>
      </c>
      <c r="I892" s="43">
        <f t="shared" si="236"/>
        <v>3966</v>
      </c>
      <c r="J892" s="44">
        <f>I892*0.08</f>
        <v>317.28</v>
      </c>
      <c r="K892" s="51">
        <v>1.029947539822E12</v>
      </c>
      <c r="L892" s="38"/>
      <c r="M892" s="38"/>
      <c r="N892" s="38"/>
    </row>
    <row r="893">
      <c r="A893" s="40" t="s">
        <v>63</v>
      </c>
      <c r="B893" s="41">
        <v>150.0</v>
      </c>
      <c r="C893" s="45">
        <v>300.0</v>
      </c>
      <c r="D893" s="41">
        <v>85.0</v>
      </c>
      <c r="E893" s="41">
        <v>145.0</v>
      </c>
      <c r="F893" s="41">
        <v>405.0</v>
      </c>
      <c r="G893" s="41">
        <v>515.0</v>
      </c>
      <c r="H893" s="41">
        <v>290.0</v>
      </c>
      <c r="I893" s="43">
        <f t="shared" si="236"/>
        <v>1890</v>
      </c>
      <c r="J893" s="46">
        <f>I893*0.11</f>
        <v>207.9</v>
      </c>
      <c r="K893" s="47">
        <v>6.030042792059E12</v>
      </c>
      <c r="L893" s="48">
        <v>212.16</v>
      </c>
      <c r="M893" s="38"/>
      <c r="N893" s="38"/>
    </row>
    <row r="894">
      <c r="A894" s="73" t="s">
        <v>40</v>
      </c>
      <c r="B894" s="41">
        <v>0.0</v>
      </c>
      <c r="C894" s="45">
        <v>0.0</v>
      </c>
      <c r="D894" s="41">
        <v>0.0</v>
      </c>
      <c r="E894" s="41">
        <v>0.0</v>
      </c>
      <c r="F894" s="41">
        <v>0.0</v>
      </c>
      <c r="G894" s="41">
        <v>0.0</v>
      </c>
      <c r="H894" s="41">
        <v>0.0</v>
      </c>
      <c r="I894" s="43">
        <f t="shared" si="236"/>
        <v>0</v>
      </c>
      <c r="J894" s="50">
        <f t="shared" ref="J894:J896" si="239">I894*0.1</f>
        <v>0</v>
      </c>
      <c r="K894" s="55"/>
      <c r="L894" s="38"/>
      <c r="M894" s="38"/>
      <c r="N894" s="38"/>
    </row>
    <row r="895">
      <c r="A895" s="40" t="s">
        <v>41</v>
      </c>
      <c r="B895" s="41">
        <v>455.0</v>
      </c>
      <c r="C895" s="45">
        <v>1135.0</v>
      </c>
      <c r="D895" s="41">
        <v>0.0</v>
      </c>
      <c r="E895" s="41">
        <v>510.0</v>
      </c>
      <c r="F895" s="41">
        <v>938.0</v>
      </c>
      <c r="G895" s="41">
        <v>750.0</v>
      </c>
      <c r="H895" s="41">
        <v>665.0</v>
      </c>
      <c r="I895" s="43">
        <f t="shared" si="236"/>
        <v>4453</v>
      </c>
      <c r="J895" s="44">
        <f t="shared" si="239"/>
        <v>445.3</v>
      </c>
      <c r="K895" s="51">
        <v>3.029983652478E12</v>
      </c>
      <c r="L895" s="38"/>
      <c r="M895" s="38"/>
      <c r="N895" s="38"/>
    </row>
    <row r="896">
      <c r="A896" s="73" t="s">
        <v>42</v>
      </c>
      <c r="B896" s="41">
        <v>0.0</v>
      </c>
      <c r="C896" s="45">
        <v>0.0</v>
      </c>
      <c r="D896" s="41">
        <v>0.0</v>
      </c>
      <c r="E896" s="41">
        <v>0.0</v>
      </c>
      <c r="F896" s="41">
        <v>0.0</v>
      </c>
      <c r="G896" s="41">
        <v>0.0</v>
      </c>
      <c r="H896" s="41">
        <v>0.0</v>
      </c>
      <c r="I896" s="43">
        <f t="shared" si="236"/>
        <v>0</v>
      </c>
      <c r="J896" s="50">
        <f t="shared" si="239"/>
        <v>0</v>
      </c>
      <c r="K896" s="55"/>
      <c r="L896" s="38"/>
      <c r="M896" s="38"/>
      <c r="N896" s="38"/>
    </row>
    <row r="897">
      <c r="A897" s="53" t="s">
        <v>47</v>
      </c>
      <c r="B897" s="41">
        <v>0.0</v>
      </c>
      <c r="C897" s="45">
        <v>0.0</v>
      </c>
      <c r="D897" s="41">
        <v>0.0</v>
      </c>
      <c r="E897" s="41">
        <v>0.0</v>
      </c>
      <c r="F897" s="41">
        <v>595.0</v>
      </c>
      <c r="G897" s="41">
        <v>0.0</v>
      </c>
      <c r="H897" s="41">
        <v>260.0</v>
      </c>
      <c r="I897" s="43">
        <f t="shared" si="236"/>
        <v>855</v>
      </c>
      <c r="J897" s="46">
        <f>I897*0.11</f>
        <v>94.05</v>
      </c>
      <c r="K897" s="47">
        <v>7.030072005323E12</v>
      </c>
      <c r="L897" s="48">
        <v>97.0</v>
      </c>
      <c r="M897" s="38"/>
      <c r="N897" s="38"/>
    </row>
    <row r="898">
      <c r="A898" s="53" t="s">
        <v>48</v>
      </c>
      <c r="B898" s="41">
        <v>1128.0</v>
      </c>
      <c r="C898" s="45">
        <v>1435.0</v>
      </c>
      <c r="D898" s="41">
        <v>949.0</v>
      </c>
      <c r="E898" s="41">
        <v>597.0</v>
      </c>
      <c r="F898" s="41">
        <v>764.0</v>
      </c>
      <c r="G898" s="41">
        <v>380.0</v>
      </c>
      <c r="H898" s="41">
        <v>299.0</v>
      </c>
      <c r="I898" s="43">
        <f t="shared" si="236"/>
        <v>5552</v>
      </c>
      <c r="J898" s="44">
        <f>I898*0.1</f>
        <v>555.2</v>
      </c>
      <c r="K898" s="51">
        <v>2.9905327933E10</v>
      </c>
      <c r="L898" s="38"/>
      <c r="M898" s="38"/>
      <c r="N898" s="38"/>
    </row>
    <row r="899">
      <c r="A899" s="53" t="s">
        <v>50</v>
      </c>
      <c r="B899" s="41">
        <v>0.0</v>
      </c>
      <c r="C899" s="45">
        <v>0.0</v>
      </c>
      <c r="D899" s="41">
        <v>0.0</v>
      </c>
      <c r="E899" s="41">
        <v>0.0</v>
      </c>
      <c r="F899" s="41">
        <v>0.0</v>
      </c>
      <c r="G899" s="41">
        <v>0.0</v>
      </c>
      <c r="H899" s="41">
        <v>0.0</v>
      </c>
      <c r="I899" s="43">
        <f t="shared" si="236"/>
        <v>0</v>
      </c>
      <c r="J899" s="50">
        <f>I899*0.11</f>
        <v>0</v>
      </c>
      <c r="K899" s="55"/>
      <c r="L899" s="38"/>
      <c r="M899" s="38"/>
      <c r="N899" s="38"/>
    </row>
    <row r="900">
      <c r="A900" s="53" t="s">
        <v>53</v>
      </c>
      <c r="B900" s="41">
        <v>1233.0</v>
      </c>
      <c r="C900" s="42">
        <v>995.0</v>
      </c>
      <c r="D900" s="41">
        <v>780.0</v>
      </c>
      <c r="E900" s="41">
        <v>75.0</v>
      </c>
      <c r="F900" s="41">
        <v>0.0</v>
      </c>
      <c r="G900" s="41">
        <v>355.0</v>
      </c>
      <c r="H900" s="41">
        <v>628.0</v>
      </c>
      <c r="I900" s="43">
        <f t="shared" si="236"/>
        <v>4066</v>
      </c>
      <c r="J900" s="44">
        <f>I900*0.1</f>
        <v>406.6</v>
      </c>
      <c r="K900" s="51">
        <v>6.029921024128E12</v>
      </c>
      <c r="L900" s="38"/>
      <c r="M900" s="37"/>
      <c r="N900" s="38"/>
    </row>
    <row r="901">
      <c r="A901" s="52" t="s">
        <v>77</v>
      </c>
      <c r="B901" s="41">
        <v>0.0</v>
      </c>
      <c r="C901" s="45">
        <v>0.0</v>
      </c>
      <c r="D901" s="41">
        <v>1407.0</v>
      </c>
      <c r="E901" s="41">
        <v>319.0</v>
      </c>
      <c r="F901" s="41">
        <v>484.0</v>
      </c>
      <c r="G901" s="41">
        <v>0.0</v>
      </c>
      <c r="H901" s="41">
        <v>371.0</v>
      </c>
      <c r="I901" s="43">
        <f t="shared" si="236"/>
        <v>2581</v>
      </c>
      <c r="J901" s="44">
        <f t="shared" ref="J901:J902" si="240">I901*0.11</f>
        <v>283.91</v>
      </c>
      <c r="K901" s="51">
        <v>5.029959411601E12</v>
      </c>
      <c r="L901" s="38"/>
      <c r="M901" s="38"/>
      <c r="N901" s="111" t="s">
        <v>94</v>
      </c>
    </row>
    <row r="902">
      <c r="A902" s="52" t="s">
        <v>74</v>
      </c>
      <c r="B902" s="41">
        <v>0.0</v>
      </c>
      <c r="C902" s="45">
        <v>0.0</v>
      </c>
      <c r="D902" s="41">
        <v>463.0</v>
      </c>
      <c r="E902" s="41">
        <v>350.0</v>
      </c>
      <c r="F902" s="41">
        <v>755.0</v>
      </c>
      <c r="G902" s="41">
        <v>505.0</v>
      </c>
      <c r="H902" s="41">
        <v>334.0</v>
      </c>
      <c r="I902" s="43">
        <f t="shared" si="236"/>
        <v>2407</v>
      </c>
      <c r="J902" s="57">
        <f t="shared" si="240"/>
        <v>264.77</v>
      </c>
      <c r="K902" s="60"/>
      <c r="L902" s="48">
        <v>270.3</v>
      </c>
      <c r="M902" s="38"/>
      <c r="N902" s="38"/>
    </row>
    <row r="903">
      <c r="A903" s="52" t="s">
        <v>57</v>
      </c>
      <c r="B903" s="41">
        <v>843.0</v>
      </c>
      <c r="C903" s="45">
        <v>490.0</v>
      </c>
      <c r="D903" s="41">
        <v>670.0</v>
      </c>
      <c r="E903" s="41">
        <v>165.0</v>
      </c>
      <c r="F903" s="41">
        <v>0.0</v>
      </c>
      <c r="G903" s="41">
        <v>395.0</v>
      </c>
      <c r="H903" s="41">
        <v>470.0</v>
      </c>
      <c r="I903" s="43">
        <f t="shared" si="236"/>
        <v>3033</v>
      </c>
      <c r="J903" s="46">
        <f>I903*0.1</f>
        <v>303.3</v>
      </c>
      <c r="K903" s="47">
        <v>7.030052514322E12</v>
      </c>
      <c r="L903" s="48">
        <v>310.0</v>
      </c>
      <c r="M903" s="38"/>
      <c r="N903" s="38"/>
    </row>
    <row r="904">
      <c r="A904" s="49" t="s">
        <v>26</v>
      </c>
      <c r="B904" s="41">
        <v>0.0</v>
      </c>
      <c r="C904" s="45">
        <v>0.0</v>
      </c>
      <c r="D904" s="41">
        <v>0.0</v>
      </c>
      <c r="E904" s="41">
        <v>0.0</v>
      </c>
      <c r="F904" s="41">
        <v>0.0</v>
      </c>
      <c r="G904" s="41">
        <v>0.0</v>
      </c>
      <c r="H904" s="41">
        <v>0.0</v>
      </c>
      <c r="I904" s="43">
        <f t="shared" si="236"/>
        <v>0</v>
      </c>
      <c r="J904" s="50">
        <f>I904*0.08</f>
        <v>0</v>
      </c>
      <c r="K904" s="55"/>
      <c r="L904" s="38"/>
      <c r="M904" s="38"/>
      <c r="N904" s="38"/>
    </row>
    <row r="905">
      <c r="A905" s="52" t="s">
        <v>45</v>
      </c>
      <c r="B905" s="41">
        <v>0.0</v>
      </c>
      <c r="C905" s="45">
        <v>0.0</v>
      </c>
      <c r="D905" s="41">
        <v>315.0</v>
      </c>
      <c r="E905" s="41">
        <v>482.0</v>
      </c>
      <c r="F905" s="41">
        <v>687.0</v>
      </c>
      <c r="G905" s="41">
        <v>600.0</v>
      </c>
      <c r="H905" s="41">
        <v>525.0</v>
      </c>
      <c r="I905" s="43">
        <f t="shared" si="236"/>
        <v>2609</v>
      </c>
      <c r="J905" s="46">
        <f t="shared" ref="J905:J906" si="241">I905*0.11</f>
        <v>286.99</v>
      </c>
      <c r="K905" s="47">
        <v>5.030045011299E12</v>
      </c>
      <c r="L905" s="38"/>
      <c r="M905" s="48">
        <v>299.0</v>
      </c>
      <c r="N905" s="38"/>
    </row>
    <row r="906">
      <c r="A906" s="52" t="s">
        <v>82</v>
      </c>
      <c r="B906" s="41">
        <v>0.0</v>
      </c>
      <c r="C906" s="45">
        <v>492.0</v>
      </c>
      <c r="D906" s="41">
        <v>0.0</v>
      </c>
      <c r="E906" s="41">
        <v>0.0</v>
      </c>
      <c r="F906" s="41">
        <v>0.0</v>
      </c>
      <c r="G906" s="41">
        <v>0.0</v>
      </c>
      <c r="H906" s="41">
        <v>0.0</v>
      </c>
      <c r="I906" s="43">
        <f t="shared" si="236"/>
        <v>492</v>
      </c>
      <c r="J906" s="44">
        <f t="shared" si="241"/>
        <v>54.12</v>
      </c>
      <c r="K906" s="51">
        <v>6.029901771963E12</v>
      </c>
      <c r="L906" s="38"/>
      <c r="M906" s="38"/>
      <c r="N906" s="38"/>
    </row>
    <row r="907">
      <c r="A907" s="49" t="s">
        <v>85</v>
      </c>
      <c r="B907" s="41">
        <v>0.0</v>
      </c>
      <c r="C907" s="45">
        <v>0.0</v>
      </c>
      <c r="D907" s="41">
        <v>119.0</v>
      </c>
      <c r="E907" s="41">
        <v>644.0</v>
      </c>
      <c r="F907" s="41">
        <v>0.0</v>
      </c>
      <c r="G907" s="41">
        <v>556.0</v>
      </c>
      <c r="H907" s="41">
        <v>0.0</v>
      </c>
      <c r="I907" s="43">
        <f t="shared" si="236"/>
        <v>1319</v>
      </c>
      <c r="J907" s="46">
        <f t="shared" ref="J907:J908" si="242">I907*0.08</f>
        <v>105.52</v>
      </c>
      <c r="K907" s="47">
        <v>3.030027220484E12</v>
      </c>
      <c r="L907" s="48">
        <v>108.0</v>
      </c>
      <c r="M907" s="38"/>
      <c r="N907" s="38"/>
    </row>
    <row r="908">
      <c r="A908" s="52" t="s">
        <v>25</v>
      </c>
      <c r="B908" s="41">
        <v>515.0</v>
      </c>
      <c r="C908" s="45">
        <v>1194.0</v>
      </c>
      <c r="D908" s="41">
        <v>0.0</v>
      </c>
      <c r="E908" s="41">
        <v>70.0</v>
      </c>
      <c r="F908" s="41">
        <v>0.0</v>
      </c>
      <c r="G908" s="41">
        <v>0.0</v>
      </c>
      <c r="H908" s="41">
        <v>0.0</v>
      </c>
      <c r="I908" s="43">
        <f t="shared" si="236"/>
        <v>1779</v>
      </c>
      <c r="J908" s="44">
        <f t="shared" si="242"/>
        <v>142.32</v>
      </c>
      <c r="K908" s="51">
        <v>3.0008839277E10</v>
      </c>
      <c r="L908" s="38"/>
      <c r="M908" s="38"/>
      <c r="N908" s="38"/>
    </row>
    <row r="909">
      <c r="A909" s="52" t="s">
        <v>30</v>
      </c>
      <c r="B909" s="41">
        <v>0.0</v>
      </c>
      <c r="C909" s="45">
        <v>0.0</v>
      </c>
      <c r="D909" s="41">
        <v>0.0</v>
      </c>
      <c r="E909" s="41">
        <v>0.0</v>
      </c>
      <c r="F909" s="41">
        <v>0.0</v>
      </c>
      <c r="G909" s="41">
        <v>0.0</v>
      </c>
      <c r="H909" s="41">
        <v>0.0</v>
      </c>
      <c r="I909" s="43">
        <f t="shared" si="236"/>
        <v>0</v>
      </c>
      <c r="J909" s="50">
        <f t="shared" ref="J909:J911" si="243">I909*0.11</f>
        <v>0</v>
      </c>
      <c r="K909" s="55"/>
      <c r="L909" s="38"/>
      <c r="M909" s="38"/>
      <c r="N909" s="38"/>
    </row>
    <row r="910">
      <c r="A910" s="73" t="s">
        <v>32</v>
      </c>
      <c r="B910" s="41">
        <v>0.0</v>
      </c>
      <c r="C910" s="45">
        <v>0.0</v>
      </c>
      <c r="D910" s="41">
        <v>0.0</v>
      </c>
      <c r="E910" s="41">
        <v>0.0</v>
      </c>
      <c r="F910" s="41">
        <v>0.0</v>
      </c>
      <c r="G910" s="41">
        <v>0.0</v>
      </c>
      <c r="H910" s="41">
        <v>0.0</v>
      </c>
      <c r="I910" s="43">
        <f t="shared" si="236"/>
        <v>0</v>
      </c>
      <c r="J910" s="50">
        <f t="shared" si="243"/>
        <v>0</v>
      </c>
      <c r="K910" s="55"/>
      <c r="L910" s="38"/>
      <c r="M910" s="38"/>
      <c r="N910" s="38"/>
    </row>
    <row r="911">
      <c r="A911" s="52" t="s">
        <v>34</v>
      </c>
      <c r="B911" s="41">
        <v>0.0</v>
      </c>
      <c r="C911" s="45">
        <v>355.0</v>
      </c>
      <c r="D911" s="41">
        <v>530.0</v>
      </c>
      <c r="E911" s="41">
        <v>0.0</v>
      </c>
      <c r="F911" s="41">
        <v>0.0</v>
      </c>
      <c r="G911" s="41">
        <v>0.0</v>
      </c>
      <c r="H911" s="41">
        <v>200.0</v>
      </c>
      <c r="I911" s="43">
        <f t="shared" si="236"/>
        <v>1085</v>
      </c>
      <c r="J911" s="46">
        <f t="shared" si="243"/>
        <v>119.35</v>
      </c>
      <c r="K911" s="47">
        <v>6.030020467119E12</v>
      </c>
      <c r="L911" s="48"/>
      <c r="M911" s="48">
        <v>124.0</v>
      </c>
      <c r="N911" s="38"/>
    </row>
    <row r="912">
      <c r="A912" s="53" t="s">
        <v>89</v>
      </c>
      <c r="B912" s="41">
        <v>0.0</v>
      </c>
      <c r="C912" s="45">
        <v>0.0</v>
      </c>
      <c r="D912" s="41">
        <v>750.0</v>
      </c>
      <c r="E912" s="41">
        <v>537.0</v>
      </c>
      <c r="F912" s="41">
        <v>566.0</v>
      </c>
      <c r="G912" s="41">
        <v>791.0</v>
      </c>
      <c r="H912" s="41">
        <v>397.0</v>
      </c>
      <c r="I912" s="43">
        <f t="shared" si="236"/>
        <v>3041</v>
      </c>
      <c r="J912" s="44">
        <f t="shared" ref="J912:J913" si="244">I912*0.1</f>
        <v>304.1</v>
      </c>
      <c r="K912" s="51">
        <v>8.029982343742E12</v>
      </c>
      <c r="L912" s="38"/>
      <c r="M912" s="38"/>
      <c r="N912" s="38"/>
    </row>
    <row r="913">
      <c r="A913" s="73" t="s">
        <v>51</v>
      </c>
      <c r="B913" s="41">
        <v>0.0</v>
      </c>
      <c r="C913" s="45">
        <v>0.0</v>
      </c>
      <c r="D913" s="41">
        <v>0.0</v>
      </c>
      <c r="E913" s="41">
        <v>0.0</v>
      </c>
      <c r="F913" s="41">
        <v>0.0</v>
      </c>
      <c r="G913" s="41">
        <v>0.0</v>
      </c>
      <c r="H913" s="41">
        <v>0.0</v>
      </c>
      <c r="I913" s="43">
        <f t="shared" si="236"/>
        <v>0</v>
      </c>
      <c r="J913" s="50">
        <f t="shared" si="244"/>
        <v>0</v>
      </c>
      <c r="K913" s="55"/>
      <c r="L913" s="38"/>
      <c r="M913" s="38"/>
      <c r="N913" s="38"/>
    </row>
    <row r="914">
      <c r="A914" s="61" t="s">
        <v>20</v>
      </c>
      <c r="B914" s="59">
        <f t="shared" ref="B914:G914" si="245">SUM(B882:B913)</f>
        <v>11985</v>
      </c>
      <c r="C914" s="59">
        <f t="shared" si="245"/>
        <v>12148</v>
      </c>
      <c r="D914" s="59">
        <f t="shared" si="245"/>
        <v>10323</v>
      </c>
      <c r="E914" s="59">
        <f t="shared" si="245"/>
        <v>8674</v>
      </c>
      <c r="F914" s="59">
        <f t="shared" si="245"/>
        <v>12024</v>
      </c>
      <c r="G914" s="59">
        <f t="shared" si="245"/>
        <v>10862</v>
      </c>
      <c r="H914" s="59">
        <f>SUM(H882:H902)</f>
        <v>8369</v>
      </c>
      <c r="I914" s="59">
        <f t="shared" ref="I914:J914" si="246">SUM(I882:I913)</f>
        <v>75977</v>
      </c>
      <c r="J914" s="59">
        <f t="shared" si="246"/>
        <v>7319.1</v>
      </c>
      <c r="K914" s="38"/>
      <c r="L914" s="62">
        <f>SUM(L883:L913)</f>
        <v>1314.78</v>
      </c>
      <c r="M914" s="38"/>
      <c r="N914" s="38"/>
    </row>
    <row r="915">
      <c r="A915" s="63"/>
      <c r="B915" s="64"/>
      <c r="C915" s="64"/>
      <c r="D915" s="64"/>
      <c r="E915" s="64"/>
      <c r="F915" s="64"/>
      <c r="G915" s="64"/>
      <c r="H915" s="64"/>
      <c r="I915" s="64"/>
      <c r="J915" s="64"/>
      <c r="K915" s="29"/>
      <c r="L915" s="16"/>
      <c r="M915" s="29"/>
      <c r="N915" s="29"/>
    </row>
    <row r="916">
      <c r="A916" s="30" t="s">
        <v>19</v>
      </c>
      <c r="B916" s="31">
        <v>45829.0</v>
      </c>
      <c r="C916" s="31">
        <v>45830.0</v>
      </c>
      <c r="D916" s="31">
        <v>45831.0</v>
      </c>
      <c r="E916" s="31">
        <v>45832.0</v>
      </c>
      <c r="F916" s="31">
        <v>45833.0</v>
      </c>
      <c r="G916" s="31">
        <v>45834.0</v>
      </c>
      <c r="H916" s="31">
        <v>45835.0</v>
      </c>
      <c r="I916" s="32" t="s">
        <v>20</v>
      </c>
      <c r="J916" s="33" t="s">
        <v>21</v>
      </c>
      <c r="K916" s="33" t="s">
        <v>61</v>
      </c>
      <c r="L916" s="34">
        <v>0.02</v>
      </c>
      <c r="M916" s="34">
        <v>0.04</v>
      </c>
      <c r="N916" s="30" t="s">
        <v>22</v>
      </c>
    </row>
    <row r="917">
      <c r="A917" s="35"/>
      <c r="B917" s="36"/>
      <c r="C917" s="36"/>
      <c r="D917" s="36"/>
      <c r="E917" s="36"/>
      <c r="F917" s="36"/>
      <c r="G917" s="36"/>
      <c r="H917" s="37"/>
      <c r="I917" s="37"/>
      <c r="J917" s="37"/>
      <c r="K917" s="38"/>
      <c r="L917" s="38"/>
      <c r="M917" s="38"/>
      <c r="N917" s="38"/>
    </row>
    <row r="918">
      <c r="A918" s="40" t="s">
        <v>23</v>
      </c>
      <c r="B918" s="41">
        <v>1010.0</v>
      </c>
      <c r="C918" s="42">
        <v>320.0</v>
      </c>
      <c r="D918" s="41">
        <v>195.0</v>
      </c>
      <c r="E918" s="41">
        <v>900.0</v>
      </c>
      <c r="F918" s="41">
        <v>350.0</v>
      </c>
      <c r="G918" s="41">
        <v>0.0</v>
      </c>
      <c r="H918" s="41">
        <v>0.0</v>
      </c>
      <c r="I918" s="43">
        <f t="shared" ref="I918:I949" si="247">SUM(B918:H918)</f>
        <v>2775</v>
      </c>
      <c r="J918" s="44">
        <f t="shared" ref="J918:J921" si="248">I918*0.11</f>
        <v>305.25</v>
      </c>
      <c r="K918" s="51">
        <v>4.030232025893E12</v>
      </c>
      <c r="L918" s="38"/>
      <c r="M918" s="37"/>
      <c r="N918" s="38"/>
    </row>
    <row r="919">
      <c r="A919" s="40" t="s">
        <v>27</v>
      </c>
      <c r="B919" s="41">
        <v>365.0</v>
      </c>
      <c r="C919" s="45">
        <v>313.0</v>
      </c>
      <c r="D919" s="41">
        <v>509.0</v>
      </c>
      <c r="E919" s="41">
        <v>145.0</v>
      </c>
      <c r="F919" s="41">
        <v>0.0</v>
      </c>
      <c r="G919" s="41">
        <v>120.0</v>
      </c>
      <c r="H919" s="41">
        <v>470.0</v>
      </c>
      <c r="I919" s="43">
        <f t="shared" si="247"/>
        <v>1922</v>
      </c>
      <c r="J919" s="44">
        <f t="shared" si="248"/>
        <v>211.42</v>
      </c>
      <c r="K919" s="51">
        <v>7.030211024497E12</v>
      </c>
      <c r="L919" s="38"/>
      <c r="M919" s="38"/>
      <c r="N919" s="38"/>
    </row>
    <row r="920">
      <c r="A920" s="52" t="s">
        <v>28</v>
      </c>
      <c r="B920" s="41">
        <v>250.0</v>
      </c>
      <c r="C920" s="45">
        <v>505.0</v>
      </c>
      <c r="D920" s="41">
        <v>366.0</v>
      </c>
      <c r="E920" s="41">
        <v>990.0</v>
      </c>
      <c r="F920" s="41">
        <v>0.0</v>
      </c>
      <c r="G920" s="41">
        <v>235.0</v>
      </c>
      <c r="H920" s="41">
        <v>380.0</v>
      </c>
      <c r="I920" s="43">
        <f t="shared" si="247"/>
        <v>2726</v>
      </c>
      <c r="J920" s="44">
        <f t="shared" si="248"/>
        <v>299.86</v>
      </c>
      <c r="K920" s="51">
        <v>7.030234242083E12</v>
      </c>
      <c r="L920" s="38"/>
      <c r="M920" s="38"/>
      <c r="N920" s="38"/>
    </row>
    <row r="921">
      <c r="A921" s="53" t="s">
        <v>29</v>
      </c>
      <c r="B921" s="54">
        <v>360.0</v>
      </c>
      <c r="C921" s="45">
        <v>403.0</v>
      </c>
      <c r="D921" s="54">
        <v>0.0</v>
      </c>
      <c r="E921" s="54">
        <v>0.0</v>
      </c>
      <c r="F921" s="41">
        <v>468.0</v>
      </c>
      <c r="G921" s="41">
        <v>499.0</v>
      </c>
      <c r="H921" s="54">
        <v>0.0</v>
      </c>
      <c r="I921" s="43">
        <f t="shared" si="247"/>
        <v>1730</v>
      </c>
      <c r="J921" s="44">
        <f t="shared" si="248"/>
        <v>190.3</v>
      </c>
      <c r="K921" s="51">
        <v>3.03020493463E11</v>
      </c>
      <c r="L921" s="38"/>
      <c r="M921" s="38"/>
      <c r="N921" s="38"/>
    </row>
    <row r="922">
      <c r="A922" s="40" t="s">
        <v>31</v>
      </c>
      <c r="B922" s="41">
        <v>965.0</v>
      </c>
      <c r="C922" s="45">
        <v>0.0</v>
      </c>
      <c r="D922" s="41">
        <v>850.0</v>
      </c>
      <c r="E922" s="41">
        <v>823.0</v>
      </c>
      <c r="F922" s="41">
        <v>1050.0</v>
      </c>
      <c r="G922" s="41">
        <v>618.0</v>
      </c>
      <c r="H922" s="41">
        <v>1140.0</v>
      </c>
      <c r="I922" s="43">
        <f t="shared" si="247"/>
        <v>5446</v>
      </c>
      <c r="J922" s="44">
        <f>I922*0.1</f>
        <v>544.6</v>
      </c>
      <c r="K922" s="51">
        <v>3.030128248499E12</v>
      </c>
      <c r="L922" s="38"/>
      <c r="M922" s="37"/>
      <c r="N922" s="38"/>
    </row>
    <row r="923">
      <c r="A923" s="52" t="s">
        <v>33</v>
      </c>
      <c r="B923" s="41">
        <v>0.0</v>
      </c>
      <c r="C923" s="45">
        <v>95.0</v>
      </c>
      <c r="D923" s="41">
        <v>778.0</v>
      </c>
      <c r="E923" s="41">
        <v>0.0</v>
      </c>
      <c r="F923" s="41">
        <v>0.0</v>
      </c>
      <c r="G923" s="41">
        <v>449.0</v>
      </c>
      <c r="H923" s="41">
        <v>0.0</v>
      </c>
      <c r="I923" s="43">
        <f t="shared" si="247"/>
        <v>1322</v>
      </c>
      <c r="J923" s="44">
        <f t="shared" ref="J923:J924" si="249">I923*0.11</f>
        <v>145.42</v>
      </c>
      <c r="K923" s="51">
        <v>6.030224692115E12</v>
      </c>
      <c r="L923" s="38"/>
      <c r="M923" s="38"/>
      <c r="N923" s="38"/>
    </row>
    <row r="924">
      <c r="A924" s="40" t="s">
        <v>35</v>
      </c>
      <c r="B924" s="41">
        <v>515.0</v>
      </c>
      <c r="C924" s="45">
        <v>335.0</v>
      </c>
      <c r="D924" s="41">
        <v>860.0</v>
      </c>
      <c r="E924" s="41">
        <v>297.0</v>
      </c>
      <c r="F924" s="41">
        <v>417.0</v>
      </c>
      <c r="G924" s="41">
        <v>450.0</v>
      </c>
      <c r="H924" s="41">
        <v>0.0</v>
      </c>
      <c r="I924" s="43">
        <f t="shared" si="247"/>
        <v>2874</v>
      </c>
      <c r="J924" s="44">
        <f t="shared" si="249"/>
        <v>316.14</v>
      </c>
      <c r="K924" s="51">
        <v>4.030185444183E12</v>
      </c>
      <c r="L924" s="38"/>
      <c r="M924" s="38"/>
      <c r="N924" s="38"/>
    </row>
    <row r="925">
      <c r="A925" s="53" t="s">
        <v>36</v>
      </c>
      <c r="B925" s="41">
        <v>455.0</v>
      </c>
      <c r="C925" s="45"/>
      <c r="D925" s="41">
        <v>730.0</v>
      </c>
      <c r="E925" s="41">
        <v>558.0</v>
      </c>
      <c r="F925" s="41">
        <v>455.0</v>
      </c>
      <c r="G925" s="41">
        <v>605.0</v>
      </c>
      <c r="H925" s="41">
        <v>540.0</v>
      </c>
      <c r="I925" s="43">
        <f t="shared" si="247"/>
        <v>3343</v>
      </c>
      <c r="J925" s="44">
        <f>I925*0.08</f>
        <v>267.44</v>
      </c>
      <c r="K925" s="51">
        <v>9.030145303408E12</v>
      </c>
      <c r="L925" s="38"/>
      <c r="M925" s="38"/>
      <c r="N925" s="38"/>
    </row>
    <row r="926">
      <c r="A926" s="40" t="s">
        <v>37</v>
      </c>
      <c r="B926" s="41">
        <v>878.0</v>
      </c>
      <c r="C926" s="42">
        <v>425.0</v>
      </c>
      <c r="D926" s="41">
        <v>943.0</v>
      </c>
      <c r="E926" s="41">
        <v>923.0</v>
      </c>
      <c r="F926" s="41">
        <v>580.0</v>
      </c>
      <c r="G926" s="41">
        <v>835.0</v>
      </c>
      <c r="H926" s="41">
        <v>1300.0</v>
      </c>
      <c r="I926" s="43">
        <f t="shared" si="247"/>
        <v>5884</v>
      </c>
      <c r="J926" s="44">
        <f>I926*0.1</f>
        <v>588.4</v>
      </c>
      <c r="K926" s="51">
        <v>1.030226042885E12</v>
      </c>
      <c r="L926" s="38"/>
      <c r="M926" s="38"/>
      <c r="N926" s="38"/>
    </row>
    <row r="927">
      <c r="A927" s="40" t="s">
        <v>38</v>
      </c>
      <c r="B927" s="41">
        <v>410.0</v>
      </c>
      <c r="C927" s="45">
        <v>265.0</v>
      </c>
      <c r="D927" s="41">
        <v>0.0</v>
      </c>
      <c r="E927" s="41">
        <v>671.0</v>
      </c>
      <c r="F927" s="41">
        <v>552.0</v>
      </c>
      <c r="G927" s="41">
        <v>369.0</v>
      </c>
      <c r="H927" s="41">
        <v>536.0</v>
      </c>
      <c r="I927" s="43">
        <f t="shared" si="247"/>
        <v>2803</v>
      </c>
      <c r="J927" s="46">
        <f>I927*0.11</f>
        <v>308.33</v>
      </c>
      <c r="K927" s="47">
        <v>5.030312079742E12</v>
      </c>
      <c r="L927" s="48">
        <v>314.16</v>
      </c>
      <c r="M927" s="38"/>
      <c r="N927" s="38"/>
    </row>
    <row r="928">
      <c r="A928" s="49" t="s">
        <v>39</v>
      </c>
      <c r="B928" s="41">
        <v>640.0</v>
      </c>
      <c r="C928" s="42">
        <v>0.0</v>
      </c>
      <c r="D928" s="41">
        <v>0.0</v>
      </c>
      <c r="E928" s="41">
        <v>835.0</v>
      </c>
      <c r="F928" s="41">
        <v>345.0</v>
      </c>
      <c r="G928" s="41">
        <v>295.0</v>
      </c>
      <c r="H928" s="41">
        <v>864.0</v>
      </c>
      <c r="I928" s="43">
        <f t="shared" si="247"/>
        <v>2979</v>
      </c>
      <c r="J928" s="44">
        <f>I928*0.08</f>
        <v>238.32</v>
      </c>
      <c r="K928" s="51">
        <v>7.030129597131E12</v>
      </c>
      <c r="L928" s="38"/>
      <c r="M928" s="38"/>
      <c r="N928" s="38"/>
    </row>
    <row r="929">
      <c r="A929" s="40" t="s">
        <v>63</v>
      </c>
      <c r="B929" s="41">
        <v>560.0</v>
      </c>
      <c r="C929" s="45">
        <v>245.0</v>
      </c>
      <c r="D929" s="41">
        <v>293.0</v>
      </c>
      <c r="E929" s="41">
        <v>0.0</v>
      </c>
      <c r="F929" s="41">
        <v>0.0</v>
      </c>
      <c r="G929" s="41">
        <v>0.0</v>
      </c>
      <c r="H929" s="41">
        <v>258.0</v>
      </c>
      <c r="I929" s="43">
        <f t="shared" si="247"/>
        <v>1356</v>
      </c>
      <c r="J929" s="44">
        <f>I929*0.11</f>
        <v>149.16</v>
      </c>
      <c r="K929" s="51">
        <v>5.030218369626E12</v>
      </c>
      <c r="L929" s="38"/>
      <c r="M929" s="38"/>
      <c r="N929" s="38"/>
    </row>
    <row r="930">
      <c r="A930" s="73" t="s">
        <v>40</v>
      </c>
      <c r="B930" s="41">
        <v>0.0</v>
      </c>
      <c r="C930" s="45">
        <v>0.0</v>
      </c>
      <c r="D930" s="41">
        <v>0.0</v>
      </c>
      <c r="E930" s="41">
        <v>0.0</v>
      </c>
      <c r="F930" s="41">
        <v>0.0</v>
      </c>
      <c r="G930" s="41">
        <v>0.0</v>
      </c>
      <c r="H930" s="41">
        <v>0.0</v>
      </c>
      <c r="I930" s="43">
        <f t="shared" si="247"/>
        <v>0</v>
      </c>
      <c r="J930" s="50">
        <f t="shared" ref="J930:J932" si="250">I930*0.1</f>
        <v>0</v>
      </c>
      <c r="K930" s="55"/>
      <c r="L930" s="38"/>
      <c r="M930" s="38"/>
      <c r="N930" s="38"/>
    </row>
    <row r="931">
      <c r="A931" s="40" t="s">
        <v>41</v>
      </c>
      <c r="B931" s="41">
        <v>445.0</v>
      </c>
      <c r="C931" s="45">
        <v>825.0</v>
      </c>
      <c r="D931" s="70"/>
      <c r="E931" s="41">
        <v>743.0</v>
      </c>
      <c r="F931" s="41">
        <v>350.0</v>
      </c>
      <c r="G931" s="41">
        <v>450.0</v>
      </c>
      <c r="H931" s="41">
        <v>745.0</v>
      </c>
      <c r="I931" s="43">
        <f t="shared" si="247"/>
        <v>3558</v>
      </c>
      <c r="J931" s="44">
        <f t="shared" si="250"/>
        <v>355.8</v>
      </c>
      <c r="K931" s="51">
        <v>3.03022305613E12</v>
      </c>
      <c r="L931" s="38"/>
      <c r="M931" s="38"/>
      <c r="N931" s="38"/>
    </row>
    <row r="932">
      <c r="A932" s="73" t="s">
        <v>42</v>
      </c>
      <c r="B932" s="41">
        <v>0.0</v>
      </c>
      <c r="C932" s="45">
        <v>0.0</v>
      </c>
      <c r="D932" s="41">
        <v>0.0</v>
      </c>
      <c r="E932" s="41">
        <v>0.0</v>
      </c>
      <c r="F932" s="41">
        <v>0.0</v>
      </c>
      <c r="G932" s="41">
        <v>0.0</v>
      </c>
      <c r="H932" s="41">
        <v>0.0</v>
      </c>
      <c r="I932" s="43">
        <f t="shared" si="247"/>
        <v>0</v>
      </c>
      <c r="J932" s="50">
        <f t="shared" si="250"/>
        <v>0</v>
      </c>
      <c r="K932" s="55"/>
      <c r="L932" s="38"/>
      <c r="M932" s="38"/>
      <c r="N932" s="38"/>
    </row>
    <row r="933">
      <c r="A933" s="53" t="s">
        <v>47</v>
      </c>
      <c r="B933" s="41">
        <v>0.0</v>
      </c>
      <c r="C933" s="45">
        <v>0.0</v>
      </c>
      <c r="D933" s="41">
        <v>0.0</v>
      </c>
      <c r="E933" s="41">
        <v>695.0</v>
      </c>
      <c r="F933" s="41">
        <v>0.0</v>
      </c>
      <c r="G933" s="41">
        <v>0.0</v>
      </c>
      <c r="H933" s="41">
        <v>560.0</v>
      </c>
      <c r="I933" s="43">
        <f t="shared" si="247"/>
        <v>1255</v>
      </c>
      <c r="J933" s="44">
        <f>I933*0.11</f>
        <v>138.05</v>
      </c>
      <c r="K933" s="51">
        <v>7.030150889947E12</v>
      </c>
      <c r="L933" s="38"/>
      <c r="M933" s="38"/>
      <c r="N933" s="38"/>
    </row>
    <row r="934">
      <c r="A934" s="53" t="s">
        <v>48</v>
      </c>
      <c r="B934" s="41">
        <v>1140.0</v>
      </c>
      <c r="C934" s="45">
        <v>801.0</v>
      </c>
      <c r="D934" s="41">
        <v>766.0</v>
      </c>
      <c r="E934" s="41">
        <v>783.0</v>
      </c>
      <c r="F934" s="41">
        <v>1065.0</v>
      </c>
      <c r="G934" s="41">
        <v>758.0</v>
      </c>
      <c r="H934" s="41">
        <v>1070.0</v>
      </c>
      <c r="I934" s="43">
        <f t="shared" si="247"/>
        <v>6383</v>
      </c>
      <c r="J934" s="44">
        <f>I934*0.09</f>
        <v>574.47</v>
      </c>
      <c r="K934" s="51">
        <v>3.0145808314E10</v>
      </c>
      <c r="L934" s="38"/>
      <c r="M934" s="38"/>
      <c r="N934" s="38"/>
    </row>
    <row r="935">
      <c r="A935" s="53" t="s">
        <v>50</v>
      </c>
      <c r="B935" s="41">
        <v>0.0</v>
      </c>
      <c r="C935" s="45">
        <v>0.0</v>
      </c>
      <c r="D935" s="41">
        <v>0.0</v>
      </c>
      <c r="E935" s="41">
        <v>0.0</v>
      </c>
      <c r="F935" s="41">
        <v>0.0</v>
      </c>
      <c r="G935" s="41">
        <v>0.0</v>
      </c>
      <c r="H935" s="41">
        <v>0.0</v>
      </c>
      <c r="I935" s="43">
        <f t="shared" si="247"/>
        <v>0</v>
      </c>
      <c r="J935" s="50">
        <f t="shared" ref="J935:J936" si="251">I935*0.11</f>
        <v>0</v>
      </c>
      <c r="K935" s="55"/>
      <c r="L935" s="38"/>
      <c r="M935" s="38"/>
      <c r="N935" s="38"/>
    </row>
    <row r="936">
      <c r="A936" s="53" t="s">
        <v>53</v>
      </c>
      <c r="B936" s="41">
        <v>630.0</v>
      </c>
      <c r="C936" s="42">
        <v>738.0</v>
      </c>
      <c r="D936" s="41">
        <v>0.0</v>
      </c>
      <c r="E936" s="41">
        <v>0.0</v>
      </c>
      <c r="F936" s="41">
        <v>290.0</v>
      </c>
      <c r="G936" s="41">
        <v>0.0</v>
      </c>
      <c r="H936" s="41">
        <v>598.0</v>
      </c>
      <c r="I936" s="43">
        <f t="shared" si="247"/>
        <v>2256</v>
      </c>
      <c r="J936" s="44">
        <f t="shared" si="251"/>
        <v>248.16</v>
      </c>
      <c r="K936" s="51">
        <v>6.030211491044E12</v>
      </c>
      <c r="L936" s="38"/>
      <c r="M936" s="37"/>
      <c r="N936" s="38"/>
    </row>
    <row r="937">
      <c r="A937" s="52" t="s">
        <v>77</v>
      </c>
      <c r="B937" s="41">
        <v>730.0</v>
      </c>
      <c r="C937" s="45">
        <v>1073.0</v>
      </c>
      <c r="D937" s="41">
        <v>763.0</v>
      </c>
      <c r="E937" s="41">
        <v>770.0</v>
      </c>
      <c r="F937" s="41">
        <v>790.0</v>
      </c>
      <c r="G937" s="41">
        <v>540.0</v>
      </c>
      <c r="H937" s="41">
        <v>843.0</v>
      </c>
      <c r="I937" s="43">
        <f t="shared" si="247"/>
        <v>5509</v>
      </c>
      <c r="J937" s="44">
        <f>I937*0.1</f>
        <v>550.9</v>
      </c>
      <c r="K937" s="51">
        <v>5.030126088196E12</v>
      </c>
      <c r="L937" s="38"/>
      <c r="M937" s="38"/>
      <c r="N937" s="38"/>
    </row>
    <row r="938">
      <c r="A938" s="52" t="s">
        <v>74</v>
      </c>
      <c r="B938" s="41">
        <v>560.0</v>
      </c>
      <c r="C938" s="45">
        <v>420.0</v>
      </c>
      <c r="D938" s="41">
        <v>495.0</v>
      </c>
      <c r="E938" s="41">
        <v>0.0</v>
      </c>
      <c r="F938" s="41">
        <v>1045.0</v>
      </c>
      <c r="G938" s="41">
        <v>320.0</v>
      </c>
      <c r="H938" s="41">
        <v>0.0</v>
      </c>
      <c r="I938" s="43">
        <f t="shared" si="247"/>
        <v>2840</v>
      </c>
      <c r="J938" s="44">
        <f>I938*0.11</f>
        <v>312.4</v>
      </c>
      <c r="K938" s="51">
        <v>3.030225688628E12</v>
      </c>
      <c r="L938" s="38"/>
      <c r="M938" s="38"/>
      <c r="N938" s="38"/>
    </row>
    <row r="939">
      <c r="A939" s="52" t="s">
        <v>57</v>
      </c>
      <c r="B939" s="41">
        <v>685.0</v>
      </c>
      <c r="C939" s="45">
        <v>773.0</v>
      </c>
      <c r="D939" s="41">
        <v>687.0</v>
      </c>
      <c r="E939" s="41">
        <v>699.0</v>
      </c>
      <c r="F939" s="41">
        <v>320.0</v>
      </c>
      <c r="G939" s="41">
        <v>0.0</v>
      </c>
      <c r="H939" s="41">
        <v>473.0</v>
      </c>
      <c r="I939" s="43">
        <f t="shared" si="247"/>
        <v>3637</v>
      </c>
      <c r="J939" s="46">
        <f>I939*0.1</f>
        <v>363.7</v>
      </c>
      <c r="K939" s="47">
        <v>7.030314276829E12</v>
      </c>
      <c r="L939" s="38"/>
      <c r="M939" s="48">
        <v>372.0</v>
      </c>
      <c r="N939" s="38"/>
    </row>
    <row r="940">
      <c r="A940" s="49" t="s">
        <v>26</v>
      </c>
      <c r="B940" s="41">
        <v>0.0</v>
      </c>
      <c r="C940" s="45">
        <v>0.0</v>
      </c>
      <c r="D940" s="41">
        <v>0.0</v>
      </c>
      <c r="E940" s="41">
        <v>0.0</v>
      </c>
      <c r="F940" s="41">
        <v>0.0</v>
      </c>
      <c r="G940" s="41">
        <v>0.0</v>
      </c>
      <c r="H940" s="41">
        <v>0.0</v>
      </c>
      <c r="I940" s="43">
        <f t="shared" si="247"/>
        <v>0</v>
      </c>
      <c r="J940" s="50">
        <f>I940*0.08</f>
        <v>0</v>
      </c>
      <c r="K940" s="55"/>
      <c r="L940" s="38"/>
      <c r="M940" s="38"/>
      <c r="N940" s="38"/>
    </row>
    <row r="941">
      <c r="A941" s="52" t="s">
        <v>45</v>
      </c>
      <c r="B941" s="41">
        <v>175.0</v>
      </c>
      <c r="C941" s="45">
        <v>0.0</v>
      </c>
      <c r="D941" s="41">
        <v>293.0</v>
      </c>
      <c r="E941" s="41">
        <v>625.0</v>
      </c>
      <c r="F941" s="41">
        <v>305.0</v>
      </c>
      <c r="G941" s="41">
        <v>335.0</v>
      </c>
      <c r="H941" s="41">
        <v>585.0</v>
      </c>
      <c r="I941" s="43">
        <f t="shared" si="247"/>
        <v>2318</v>
      </c>
      <c r="J941" s="46">
        <f t="shared" ref="J941:J942" si="252">I941*0.11</f>
        <v>254.98</v>
      </c>
      <c r="K941" s="47">
        <v>3.030256586438E12</v>
      </c>
      <c r="L941" s="48">
        <v>260.0</v>
      </c>
      <c r="M941" s="38"/>
      <c r="N941" s="38"/>
    </row>
    <row r="942">
      <c r="A942" s="52" t="s">
        <v>82</v>
      </c>
      <c r="B942" s="41">
        <v>0.0</v>
      </c>
      <c r="C942" s="45">
        <v>0.0</v>
      </c>
      <c r="D942" s="41">
        <v>0.0</v>
      </c>
      <c r="E942" s="41">
        <v>0.0</v>
      </c>
      <c r="F942" s="41">
        <v>0.0</v>
      </c>
      <c r="G942" s="41">
        <v>586.0</v>
      </c>
      <c r="H942" s="41">
        <v>0.0</v>
      </c>
      <c r="I942" s="43">
        <f t="shared" si="247"/>
        <v>586</v>
      </c>
      <c r="J942" s="44">
        <f t="shared" si="252"/>
        <v>64.46</v>
      </c>
      <c r="K942" s="51">
        <v>6.030155819651E12</v>
      </c>
      <c r="L942" s="38"/>
      <c r="M942" s="38"/>
      <c r="N942" s="38"/>
    </row>
    <row r="943">
      <c r="A943" s="49" t="s">
        <v>85</v>
      </c>
      <c r="B943" s="41">
        <v>0.0</v>
      </c>
      <c r="C943" s="45">
        <v>0.0</v>
      </c>
      <c r="D943" s="41">
        <v>0.0</v>
      </c>
      <c r="E943" s="41">
        <v>0.0</v>
      </c>
      <c r="F943" s="41">
        <v>0.0</v>
      </c>
      <c r="G943" s="41">
        <v>0.0</v>
      </c>
      <c r="H943" s="41">
        <v>0.0</v>
      </c>
      <c r="I943" s="43">
        <f t="shared" si="247"/>
        <v>0</v>
      </c>
      <c r="J943" s="50">
        <f>I943*0.1</f>
        <v>0</v>
      </c>
      <c r="K943" s="55"/>
      <c r="L943" s="38"/>
      <c r="M943" s="38"/>
      <c r="N943" s="38"/>
    </row>
    <row r="944">
      <c r="A944" s="52" t="s">
        <v>25</v>
      </c>
      <c r="B944" s="41">
        <v>0.0</v>
      </c>
      <c r="C944" s="45">
        <v>220.0</v>
      </c>
      <c r="D944" s="41">
        <v>0.0</v>
      </c>
      <c r="E944" s="41">
        <v>0.0</v>
      </c>
      <c r="F944" s="41">
        <v>0.0</v>
      </c>
      <c r="G944" s="41">
        <v>0.0</v>
      </c>
      <c r="H944" s="41">
        <v>0.0</v>
      </c>
      <c r="I944" s="43">
        <f t="shared" si="247"/>
        <v>220</v>
      </c>
      <c r="J944" s="44">
        <f>I944*0.08</f>
        <v>17.6</v>
      </c>
      <c r="K944" s="51">
        <v>3.0210600175E10</v>
      </c>
      <c r="L944" s="38"/>
      <c r="M944" s="38"/>
      <c r="N944" s="38"/>
    </row>
    <row r="945">
      <c r="A945" s="52" t="s">
        <v>30</v>
      </c>
      <c r="B945" s="41">
        <v>0.0</v>
      </c>
      <c r="C945" s="45">
        <v>0.0</v>
      </c>
      <c r="D945" s="41">
        <v>0.0</v>
      </c>
      <c r="E945" s="41">
        <v>0.0</v>
      </c>
      <c r="F945" s="41">
        <v>0.0</v>
      </c>
      <c r="G945" s="41">
        <v>0.0</v>
      </c>
      <c r="H945" s="41">
        <v>0.0</v>
      </c>
      <c r="I945" s="43">
        <f t="shared" si="247"/>
        <v>0</v>
      </c>
      <c r="J945" s="50">
        <f t="shared" ref="J945:J946" si="253">I945*0.11</f>
        <v>0</v>
      </c>
      <c r="K945" s="55"/>
      <c r="L945" s="38"/>
      <c r="M945" s="38"/>
      <c r="N945" s="38"/>
    </row>
    <row r="946">
      <c r="A946" s="73" t="s">
        <v>32</v>
      </c>
      <c r="B946" s="41">
        <v>0.0</v>
      </c>
      <c r="C946" s="45">
        <v>0.0</v>
      </c>
      <c r="D946" s="41">
        <v>0.0</v>
      </c>
      <c r="E946" s="41">
        <v>0.0</v>
      </c>
      <c r="F946" s="41">
        <v>0.0</v>
      </c>
      <c r="G946" s="41">
        <v>0.0</v>
      </c>
      <c r="H946" s="41">
        <v>0.0</v>
      </c>
      <c r="I946" s="43">
        <f t="shared" si="247"/>
        <v>0</v>
      </c>
      <c r="J946" s="50">
        <f t="shared" si="253"/>
        <v>0</v>
      </c>
      <c r="K946" s="55"/>
      <c r="L946" s="38"/>
      <c r="M946" s="38"/>
      <c r="N946" s="38"/>
    </row>
    <row r="947">
      <c r="A947" s="52" t="s">
        <v>34</v>
      </c>
      <c r="B947" s="41" t="s">
        <v>59</v>
      </c>
      <c r="C947" s="45" t="s">
        <v>59</v>
      </c>
      <c r="D947" s="41" t="s">
        <v>59</v>
      </c>
      <c r="E947" s="41" t="s">
        <v>59</v>
      </c>
      <c r="F947" s="41" t="s">
        <v>59</v>
      </c>
      <c r="G947" s="41" t="s">
        <v>59</v>
      </c>
      <c r="H947" s="41" t="s">
        <v>59</v>
      </c>
      <c r="I947" s="43">
        <f t="shared" si="247"/>
        <v>0</v>
      </c>
      <c r="J947" s="57">
        <f t="shared" ref="J947:J949" si="254">I947*0.1</f>
        <v>0</v>
      </c>
      <c r="K947" s="60" t="s">
        <v>60</v>
      </c>
      <c r="L947" s="38"/>
      <c r="M947" s="38"/>
      <c r="N947" s="38"/>
    </row>
    <row r="948">
      <c r="A948" s="53" t="s">
        <v>89</v>
      </c>
      <c r="B948" s="41">
        <v>645.0</v>
      </c>
      <c r="C948" s="45">
        <v>0.0</v>
      </c>
      <c r="D948" s="41">
        <v>723.0</v>
      </c>
      <c r="E948" s="41">
        <v>971.0</v>
      </c>
      <c r="F948" s="41">
        <v>869.0</v>
      </c>
      <c r="G948" s="41">
        <v>1153.0</v>
      </c>
      <c r="H948" s="41">
        <v>0.0</v>
      </c>
      <c r="I948" s="43">
        <f t="shared" si="247"/>
        <v>4361</v>
      </c>
      <c r="J948" s="46">
        <f t="shared" si="254"/>
        <v>436.1</v>
      </c>
      <c r="K948" s="47">
        <v>8.030285556645E12</v>
      </c>
      <c r="L948" s="48">
        <v>445.0</v>
      </c>
      <c r="M948" s="38"/>
      <c r="N948" s="38"/>
    </row>
    <row r="949">
      <c r="A949" s="73" t="s">
        <v>51</v>
      </c>
      <c r="B949" s="41">
        <v>0.0</v>
      </c>
      <c r="C949" s="45">
        <v>0.0</v>
      </c>
      <c r="D949" s="41">
        <v>0.0</v>
      </c>
      <c r="E949" s="41">
        <v>0.0</v>
      </c>
      <c r="F949" s="41">
        <v>0.0</v>
      </c>
      <c r="G949" s="41">
        <v>0.0</v>
      </c>
      <c r="H949" s="41">
        <v>0.0</v>
      </c>
      <c r="I949" s="43">
        <f t="shared" si="247"/>
        <v>0</v>
      </c>
      <c r="J949" s="50">
        <f t="shared" si="254"/>
        <v>0</v>
      </c>
      <c r="K949" s="55"/>
      <c r="L949" s="38"/>
      <c r="M949" s="38"/>
      <c r="N949" s="38"/>
    </row>
    <row r="950">
      <c r="A950" s="61" t="s">
        <v>20</v>
      </c>
      <c r="B950" s="59">
        <f t="shared" ref="B950:G950" si="255">SUM(B918:B949)</f>
        <v>11418</v>
      </c>
      <c r="C950" s="59">
        <f t="shared" si="255"/>
        <v>7756</v>
      </c>
      <c r="D950" s="59">
        <f t="shared" si="255"/>
        <v>9251</v>
      </c>
      <c r="E950" s="59">
        <f t="shared" si="255"/>
        <v>11428</v>
      </c>
      <c r="F950" s="59">
        <f t="shared" si="255"/>
        <v>9251</v>
      </c>
      <c r="G950" s="59">
        <f t="shared" si="255"/>
        <v>8617</v>
      </c>
      <c r="H950" s="59">
        <f>SUM(H918:H938)</f>
        <v>9304</v>
      </c>
      <c r="I950" s="59">
        <f t="shared" ref="I950:J950" si="256">SUM(I918:I949)</f>
        <v>68083</v>
      </c>
      <c r="J950" s="59">
        <f t="shared" si="256"/>
        <v>6881.26</v>
      </c>
      <c r="K950" s="38"/>
      <c r="L950" s="62">
        <f>SUM(L919:L949)</f>
        <v>1019.16</v>
      </c>
      <c r="M950" s="38"/>
      <c r="N950" s="38"/>
    </row>
    <row r="951">
      <c r="A951" s="63"/>
      <c r="B951" s="64"/>
      <c r="C951" s="64"/>
      <c r="D951" s="64"/>
      <c r="E951" s="64"/>
      <c r="F951" s="64"/>
      <c r="G951" s="64"/>
      <c r="H951" s="64"/>
      <c r="I951" s="64"/>
      <c r="J951" s="64"/>
      <c r="K951" s="29"/>
      <c r="L951" s="16"/>
      <c r="M951" s="29"/>
      <c r="N951" s="29"/>
    </row>
    <row r="952">
      <c r="A952" s="30" t="s">
        <v>19</v>
      </c>
      <c r="B952" s="31">
        <v>45836.0</v>
      </c>
      <c r="C952" s="31">
        <v>45837.0</v>
      </c>
      <c r="D952" s="31">
        <v>45838.0</v>
      </c>
      <c r="E952" s="31">
        <v>45839.0</v>
      </c>
      <c r="F952" s="31">
        <v>45840.0</v>
      </c>
      <c r="G952" s="31">
        <v>45841.0</v>
      </c>
      <c r="H952" s="31">
        <v>45842.0</v>
      </c>
      <c r="I952" s="32" t="s">
        <v>20</v>
      </c>
      <c r="J952" s="33" t="s">
        <v>21</v>
      </c>
      <c r="K952" s="33" t="s">
        <v>61</v>
      </c>
      <c r="L952" s="34">
        <v>0.02</v>
      </c>
      <c r="M952" s="34">
        <v>0.04</v>
      </c>
      <c r="N952" s="30" t="s">
        <v>22</v>
      </c>
    </row>
    <row r="953">
      <c r="A953" s="35"/>
      <c r="B953" s="36"/>
      <c r="C953" s="36"/>
      <c r="D953" s="36"/>
      <c r="E953" s="36"/>
      <c r="F953" s="36"/>
      <c r="G953" s="36"/>
      <c r="H953" s="37"/>
      <c r="I953" s="37"/>
      <c r="J953" s="37"/>
      <c r="K953" s="38"/>
      <c r="L953" s="38"/>
      <c r="M953" s="38"/>
      <c r="N953" s="38"/>
    </row>
    <row r="954">
      <c r="A954" s="40" t="s">
        <v>23</v>
      </c>
      <c r="B954" s="41">
        <v>0.0</v>
      </c>
      <c r="C954" s="42">
        <v>631.0</v>
      </c>
      <c r="D954" s="41">
        <v>832.0</v>
      </c>
      <c r="E954" s="41">
        <v>0.0</v>
      </c>
      <c r="F954" s="41">
        <v>540.0</v>
      </c>
      <c r="G954" s="41">
        <v>0.0</v>
      </c>
      <c r="H954" s="41">
        <v>110.0</v>
      </c>
      <c r="I954" s="43">
        <f t="shared" ref="I954:I985" si="257">SUM(B954:H954)</f>
        <v>2113</v>
      </c>
      <c r="J954" s="44">
        <f t="shared" ref="J954:J957" si="258">I954*0.11</f>
        <v>232.43</v>
      </c>
      <c r="K954" s="51">
        <v>4.030466820983E12</v>
      </c>
      <c r="L954" s="38"/>
      <c r="M954" s="37"/>
      <c r="N954" s="38"/>
    </row>
    <row r="955">
      <c r="A955" s="40" t="s">
        <v>27</v>
      </c>
      <c r="B955" s="41">
        <v>300.0</v>
      </c>
      <c r="C955" s="45">
        <v>535.0</v>
      </c>
      <c r="D955" s="41">
        <v>510.0</v>
      </c>
      <c r="E955" s="41">
        <v>75.0</v>
      </c>
      <c r="F955" s="41">
        <v>0.0</v>
      </c>
      <c r="G955" s="41">
        <v>100.0</v>
      </c>
      <c r="H955" s="41">
        <v>145.0</v>
      </c>
      <c r="I955" s="43">
        <f t="shared" si="257"/>
        <v>1665</v>
      </c>
      <c r="J955" s="44">
        <f t="shared" si="258"/>
        <v>183.15</v>
      </c>
      <c r="K955" s="51">
        <v>7.030471822539E12</v>
      </c>
      <c r="L955" s="38"/>
      <c r="M955" s="38"/>
      <c r="N955" s="38"/>
    </row>
    <row r="956">
      <c r="A956" s="52" t="s">
        <v>28</v>
      </c>
      <c r="B956" s="41">
        <v>345.0</v>
      </c>
      <c r="C956" s="45">
        <v>738.0</v>
      </c>
      <c r="D956" s="41">
        <v>0.0</v>
      </c>
      <c r="E956" s="41">
        <v>0.0</v>
      </c>
      <c r="F956" s="41">
        <v>0.0</v>
      </c>
      <c r="G956" s="41">
        <v>0.0</v>
      </c>
      <c r="H956" s="41">
        <v>85.0</v>
      </c>
      <c r="I956" s="43">
        <f t="shared" si="257"/>
        <v>1168</v>
      </c>
      <c r="J956" s="44">
        <f t="shared" si="258"/>
        <v>128.48</v>
      </c>
      <c r="K956" s="51">
        <v>7.030474945936E12</v>
      </c>
      <c r="L956" s="38"/>
      <c r="M956" s="38"/>
      <c r="N956" s="38"/>
    </row>
    <row r="957">
      <c r="A957" s="53" t="s">
        <v>29</v>
      </c>
      <c r="B957" s="54">
        <v>0.0</v>
      </c>
      <c r="C957" s="45">
        <v>0.0</v>
      </c>
      <c r="D957" s="54">
        <v>0.0</v>
      </c>
      <c r="E957" s="54">
        <v>423.0</v>
      </c>
      <c r="F957" s="41">
        <v>470.0</v>
      </c>
      <c r="G957" s="41">
        <v>200.0</v>
      </c>
      <c r="H957" s="54">
        <v>330.0</v>
      </c>
      <c r="I957" s="43">
        <f t="shared" si="257"/>
        <v>1423</v>
      </c>
      <c r="J957" s="46">
        <f t="shared" si="258"/>
        <v>156.53</v>
      </c>
      <c r="K957" s="47">
        <v>9.030537344465E12</v>
      </c>
      <c r="L957" s="48">
        <v>160.14</v>
      </c>
      <c r="M957" s="38"/>
      <c r="N957" s="38"/>
    </row>
    <row r="958">
      <c r="A958" s="40" t="s">
        <v>31</v>
      </c>
      <c r="B958" s="41">
        <v>999.0</v>
      </c>
      <c r="C958" s="45">
        <v>1365.0</v>
      </c>
      <c r="D958" s="41">
        <v>1515.0</v>
      </c>
      <c r="E958" s="41">
        <v>0.0</v>
      </c>
      <c r="F958" s="41">
        <v>1155.0</v>
      </c>
      <c r="G958" s="41">
        <v>1372.0</v>
      </c>
      <c r="H958" s="41">
        <v>870.0</v>
      </c>
      <c r="I958" s="43">
        <f t="shared" si="257"/>
        <v>7276</v>
      </c>
      <c r="J958" s="44">
        <f>I958*0.09</f>
        <v>654.84</v>
      </c>
      <c r="K958" s="51">
        <v>3.030391405001E12</v>
      </c>
      <c r="L958" s="38"/>
      <c r="M958" s="37"/>
      <c r="N958" s="38"/>
    </row>
    <row r="959">
      <c r="A959" s="52" t="s">
        <v>33</v>
      </c>
      <c r="B959" s="41">
        <v>0.0</v>
      </c>
      <c r="C959" s="45">
        <v>0.0</v>
      </c>
      <c r="D959" s="41">
        <v>0.0</v>
      </c>
      <c r="E959" s="41">
        <v>0.0</v>
      </c>
      <c r="F959" s="41">
        <v>0.0</v>
      </c>
      <c r="G959" s="41">
        <v>70.0</v>
      </c>
      <c r="H959" s="41">
        <v>289.0</v>
      </c>
      <c r="I959" s="43">
        <f t="shared" si="257"/>
        <v>359</v>
      </c>
      <c r="J959" s="44">
        <f>I959*0.11</f>
        <v>39.49</v>
      </c>
      <c r="K959" s="51">
        <v>6.030463928844E12</v>
      </c>
      <c r="L959" s="38"/>
      <c r="M959" s="38"/>
      <c r="N959" s="38"/>
    </row>
    <row r="960">
      <c r="A960" s="40" t="s">
        <v>35</v>
      </c>
      <c r="B960" s="41">
        <v>849.0</v>
      </c>
      <c r="C960" s="45">
        <v>0.0</v>
      </c>
      <c r="D960" s="41">
        <v>0.0</v>
      </c>
      <c r="E960" s="41">
        <v>675.0</v>
      </c>
      <c r="F960" s="41">
        <v>590.0</v>
      </c>
      <c r="G960" s="41">
        <v>940.0</v>
      </c>
      <c r="H960" s="41">
        <v>500.0</v>
      </c>
      <c r="I960" s="43">
        <f t="shared" si="257"/>
        <v>3554</v>
      </c>
      <c r="J960" s="44">
        <f>I960*0.1</f>
        <v>355.4</v>
      </c>
      <c r="K960" s="51">
        <v>4.030364948959E12</v>
      </c>
      <c r="L960" s="38"/>
      <c r="M960" s="38"/>
      <c r="N960" s="38"/>
    </row>
    <row r="961">
      <c r="A961" s="53" t="s">
        <v>36</v>
      </c>
      <c r="B961" s="41">
        <v>105.0</v>
      </c>
      <c r="C961" s="45">
        <v>295.0</v>
      </c>
      <c r="D961" s="41">
        <v>785.0</v>
      </c>
      <c r="E961" s="41">
        <v>1315.0</v>
      </c>
      <c r="F961" s="41">
        <v>750.0</v>
      </c>
      <c r="G961" s="41">
        <v>947.0</v>
      </c>
      <c r="H961" s="41">
        <v>432.0</v>
      </c>
      <c r="I961" s="43">
        <f t="shared" si="257"/>
        <v>4629</v>
      </c>
      <c r="J961" s="44">
        <f>I961*0.08</f>
        <v>370.32</v>
      </c>
      <c r="K961" s="51">
        <v>9.030361724241E12</v>
      </c>
      <c r="L961" s="38"/>
      <c r="M961" s="38"/>
      <c r="N961" s="38"/>
    </row>
    <row r="962">
      <c r="A962" s="40" t="s">
        <v>37</v>
      </c>
      <c r="B962" s="41">
        <v>665.0</v>
      </c>
      <c r="C962" s="42">
        <v>398.0</v>
      </c>
      <c r="D962" s="41">
        <v>1050.0</v>
      </c>
      <c r="E962" s="41">
        <v>695.0</v>
      </c>
      <c r="F962" s="41">
        <v>918.0</v>
      </c>
      <c r="G962" s="41">
        <v>1235.0</v>
      </c>
      <c r="H962" s="41">
        <v>545.0</v>
      </c>
      <c r="I962" s="43">
        <f t="shared" si="257"/>
        <v>5506</v>
      </c>
      <c r="J962" s="44">
        <f>I962*0.1</f>
        <v>550.6</v>
      </c>
      <c r="K962" s="51">
        <v>1.030360831739E12</v>
      </c>
      <c r="L962" s="38"/>
      <c r="M962" s="38"/>
      <c r="N962" s="38"/>
    </row>
    <row r="963">
      <c r="A963" s="40" t="s">
        <v>38</v>
      </c>
      <c r="B963" s="41">
        <v>0.0</v>
      </c>
      <c r="C963" s="45">
        <v>0.0</v>
      </c>
      <c r="D963" s="41">
        <v>0.0</v>
      </c>
      <c r="E963" s="41">
        <v>0.0</v>
      </c>
      <c r="F963" s="41">
        <v>0.0</v>
      </c>
      <c r="G963" s="41">
        <v>355.0</v>
      </c>
      <c r="H963" s="41">
        <v>381.0</v>
      </c>
      <c r="I963" s="43">
        <f t="shared" si="257"/>
        <v>736</v>
      </c>
      <c r="J963" s="44">
        <f>I963*0.11</f>
        <v>80.96</v>
      </c>
      <c r="K963" s="51">
        <v>5.0304666077915E13</v>
      </c>
      <c r="L963" s="38"/>
      <c r="M963" s="38"/>
      <c r="N963" s="38"/>
    </row>
    <row r="964">
      <c r="A964" s="49" t="s">
        <v>39</v>
      </c>
      <c r="B964" s="41">
        <v>885.0</v>
      </c>
      <c r="C964" s="42">
        <v>1105.0</v>
      </c>
      <c r="D964" s="41">
        <v>0.0</v>
      </c>
      <c r="E964" s="41">
        <v>1545.0</v>
      </c>
      <c r="F964" s="41">
        <v>350.0</v>
      </c>
      <c r="G964" s="41">
        <v>790.0</v>
      </c>
      <c r="H964" s="41">
        <v>430.0</v>
      </c>
      <c r="I964" s="43">
        <f t="shared" si="257"/>
        <v>5105</v>
      </c>
      <c r="J964" s="44">
        <f>I964*0.08</f>
        <v>408.4</v>
      </c>
      <c r="K964" s="51">
        <v>1.030359931007E12</v>
      </c>
      <c r="L964" s="38"/>
      <c r="M964" s="38"/>
      <c r="N964" s="38"/>
    </row>
    <row r="965">
      <c r="A965" s="40" t="s">
        <v>63</v>
      </c>
      <c r="B965" s="41">
        <v>85.0</v>
      </c>
      <c r="C965" s="45">
        <v>523.0</v>
      </c>
      <c r="D965" s="41">
        <v>200.0</v>
      </c>
      <c r="E965" s="41">
        <v>0.0</v>
      </c>
      <c r="F965" s="41">
        <v>400.0</v>
      </c>
      <c r="G965" s="41">
        <v>430.0</v>
      </c>
      <c r="H965" s="41">
        <v>185.0</v>
      </c>
      <c r="I965" s="43">
        <f t="shared" si="257"/>
        <v>1823</v>
      </c>
      <c r="J965" s="44">
        <f>I965*0.11</f>
        <v>200.53</v>
      </c>
      <c r="K965" s="51">
        <v>5.030464404328E12</v>
      </c>
      <c r="L965" s="38"/>
      <c r="M965" s="38"/>
      <c r="N965" s="38"/>
    </row>
    <row r="966">
      <c r="A966" s="73" t="s">
        <v>40</v>
      </c>
      <c r="B966" s="41">
        <v>0.0</v>
      </c>
      <c r="C966" s="45">
        <v>0.0</v>
      </c>
      <c r="D966" s="41">
        <v>0.0</v>
      </c>
      <c r="E966" s="41">
        <v>0.0</v>
      </c>
      <c r="F966" s="41">
        <v>0.0</v>
      </c>
      <c r="G966" s="41">
        <v>0.0</v>
      </c>
      <c r="H966" s="41">
        <v>0.0</v>
      </c>
      <c r="I966" s="43">
        <f t="shared" si="257"/>
        <v>0</v>
      </c>
      <c r="J966" s="50">
        <f t="shared" ref="J966:J968" si="259">I966*0.1</f>
        <v>0</v>
      </c>
      <c r="K966" s="55"/>
      <c r="L966" s="38"/>
      <c r="M966" s="38"/>
      <c r="N966" s="38"/>
    </row>
    <row r="967">
      <c r="A967" s="40" t="s">
        <v>41</v>
      </c>
      <c r="B967" s="41">
        <v>825.0</v>
      </c>
      <c r="C967" s="45">
        <v>1185.0</v>
      </c>
      <c r="D967" s="41">
        <v>0.0</v>
      </c>
      <c r="E967" s="41">
        <v>878.0</v>
      </c>
      <c r="F967" s="41">
        <v>680.0</v>
      </c>
      <c r="G967" s="41">
        <v>450.0</v>
      </c>
      <c r="H967" s="41">
        <v>610.0</v>
      </c>
      <c r="I967" s="43">
        <f t="shared" si="257"/>
        <v>4628</v>
      </c>
      <c r="J967" s="44">
        <f t="shared" si="259"/>
        <v>462.8</v>
      </c>
      <c r="K967" s="51">
        <v>3.03047231174E12</v>
      </c>
      <c r="L967" s="38"/>
      <c r="M967" s="38"/>
      <c r="N967" s="38"/>
    </row>
    <row r="968">
      <c r="A968" s="73" t="s">
        <v>42</v>
      </c>
      <c r="B968" s="41">
        <v>0.0</v>
      </c>
      <c r="C968" s="45">
        <v>0.0</v>
      </c>
      <c r="D968" s="41">
        <v>0.0</v>
      </c>
      <c r="E968" s="41">
        <v>0.0</v>
      </c>
      <c r="F968" s="41">
        <v>0.0</v>
      </c>
      <c r="G968" s="41">
        <v>0.0</v>
      </c>
      <c r="H968" s="41">
        <v>0.0</v>
      </c>
      <c r="I968" s="43">
        <f t="shared" si="257"/>
        <v>0</v>
      </c>
      <c r="J968" s="50">
        <f t="shared" si="259"/>
        <v>0</v>
      </c>
      <c r="K968" s="55"/>
      <c r="L968" s="38"/>
      <c r="M968" s="38"/>
      <c r="N968" s="38"/>
    </row>
    <row r="969">
      <c r="A969" s="53" t="s">
        <v>47</v>
      </c>
      <c r="B969" s="41">
        <v>563.0</v>
      </c>
      <c r="C969" s="45">
        <v>485.0</v>
      </c>
      <c r="D969" s="41">
        <v>313.0</v>
      </c>
      <c r="E969" s="41">
        <v>205.0</v>
      </c>
      <c r="F969" s="41">
        <v>0.0</v>
      </c>
      <c r="G969" s="41">
        <v>461.0</v>
      </c>
      <c r="H969" s="41">
        <v>582.0</v>
      </c>
      <c r="I969" s="43">
        <f t="shared" si="257"/>
        <v>2609</v>
      </c>
      <c r="J969" s="44">
        <f>I969*0.11</f>
        <v>286.99</v>
      </c>
      <c r="K969" s="51">
        <v>7.03046494565E12</v>
      </c>
      <c r="L969" s="38"/>
      <c r="M969" s="38"/>
      <c r="N969" s="38"/>
    </row>
    <row r="970">
      <c r="A970" s="53" t="s">
        <v>48</v>
      </c>
      <c r="B970" s="41">
        <v>739.0</v>
      </c>
      <c r="C970" s="45">
        <v>1474.0</v>
      </c>
      <c r="D970" s="41">
        <v>0.0</v>
      </c>
      <c r="E970" s="41">
        <v>751.0</v>
      </c>
      <c r="F970" s="41">
        <v>429.0</v>
      </c>
      <c r="G970" s="41">
        <v>519.0</v>
      </c>
      <c r="H970" s="41">
        <v>545.0</v>
      </c>
      <c r="I970" s="43">
        <f t="shared" si="257"/>
        <v>4457</v>
      </c>
      <c r="J970" s="44">
        <f>I970*0.1</f>
        <v>445.7</v>
      </c>
      <c r="K970" s="51">
        <v>3.0359303348E10</v>
      </c>
      <c r="L970" s="38"/>
      <c r="M970" s="38"/>
      <c r="N970" s="38"/>
    </row>
    <row r="971">
      <c r="A971" s="53" t="s">
        <v>50</v>
      </c>
      <c r="B971" s="41">
        <v>0.0</v>
      </c>
      <c r="C971" s="45">
        <v>0.0</v>
      </c>
      <c r="D971" s="41">
        <v>0.0</v>
      </c>
      <c r="E971" s="41">
        <v>0.0</v>
      </c>
      <c r="F971" s="41">
        <v>0.0</v>
      </c>
      <c r="G971" s="41">
        <v>0.0</v>
      </c>
      <c r="H971" s="41">
        <v>0.0</v>
      </c>
      <c r="I971" s="43">
        <f t="shared" si="257"/>
        <v>0</v>
      </c>
      <c r="J971" s="50">
        <f t="shared" ref="J971:J972" si="260">I971*0.11</f>
        <v>0</v>
      </c>
      <c r="K971" s="55"/>
      <c r="L971" s="38"/>
      <c r="M971" s="38"/>
      <c r="N971" s="38"/>
    </row>
    <row r="972">
      <c r="A972" s="53" t="s">
        <v>53</v>
      </c>
      <c r="B972" s="41">
        <v>601.0</v>
      </c>
      <c r="C972" s="42">
        <v>0.0</v>
      </c>
      <c r="D972" s="41">
        <v>1175.0</v>
      </c>
      <c r="E972" s="41">
        <v>190.0</v>
      </c>
      <c r="F972" s="41">
        <v>525.0</v>
      </c>
      <c r="G972" s="41">
        <v>0.0</v>
      </c>
      <c r="H972" s="41">
        <v>200.0</v>
      </c>
      <c r="I972" s="43">
        <f t="shared" si="257"/>
        <v>2691</v>
      </c>
      <c r="J972" s="44">
        <f t="shared" si="260"/>
        <v>296.01</v>
      </c>
      <c r="K972" s="51">
        <v>6.030416061953E12</v>
      </c>
      <c r="L972" s="38"/>
      <c r="M972" s="37"/>
      <c r="N972" s="38"/>
    </row>
    <row r="973">
      <c r="A973" s="52" t="s">
        <v>77</v>
      </c>
      <c r="B973" s="41">
        <v>885.0</v>
      </c>
      <c r="C973" s="45">
        <v>0.0</v>
      </c>
      <c r="D973" s="41">
        <v>953.0</v>
      </c>
      <c r="E973" s="41">
        <v>75.0</v>
      </c>
      <c r="F973" s="41">
        <v>0.0</v>
      </c>
      <c r="G973" s="41">
        <v>715.0</v>
      </c>
      <c r="H973" s="41">
        <v>376.0</v>
      </c>
      <c r="I973" s="43">
        <f t="shared" si="257"/>
        <v>3004</v>
      </c>
      <c r="J973" s="44">
        <f>I973*0.1</f>
        <v>300.4</v>
      </c>
      <c r="K973" s="112">
        <v>5.030412449148E12</v>
      </c>
      <c r="L973" s="38"/>
      <c r="M973" s="38"/>
      <c r="N973" s="38"/>
    </row>
    <row r="974">
      <c r="A974" s="52" t="s">
        <v>74</v>
      </c>
      <c r="B974" s="41">
        <v>545.0</v>
      </c>
      <c r="C974" s="45">
        <v>648.0</v>
      </c>
      <c r="D974" s="41">
        <v>358.0</v>
      </c>
      <c r="E974" s="41">
        <v>633.0</v>
      </c>
      <c r="F974" s="41">
        <v>0.0</v>
      </c>
      <c r="G974" s="41">
        <v>105.0</v>
      </c>
      <c r="H974" s="41">
        <v>490.0</v>
      </c>
      <c r="I974" s="43">
        <f t="shared" si="257"/>
        <v>2779</v>
      </c>
      <c r="J974" s="44">
        <f>I974*0.11</f>
        <v>305.69</v>
      </c>
      <c r="K974" s="51">
        <v>3.030460392074E12</v>
      </c>
      <c r="L974" s="38"/>
      <c r="M974" s="38"/>
      <c r="N974" s="38"/>
    </row>
    <row r="975">
      <c r="A975" s="52" t="s">
        <v>57</v>
      </c>
      <c r="B975" s="41">
        <v>845.0</v>
      </c>
      <c r="C975" s="45">
        <v>1325.0</v>
      </c>
      <c r="D975" s="41">
        <v>456.0</v>
      </c>
      <c r="E975" s="41">
        <v>491.0</v>
      </c>
      <c r="F975" s="41">
        <v>515.0</v>
      </c>
      <c r="G975" s="41">
        <v>260.0</v>
      </c>
      <c r="H975" s="41">
        <v>550.0</v>
      </c>
      <c r="I975" s="43">
        <f t="shared" si="257"/>
        <v>4442</v>
      </c>
      <c r="J975" s="46">
        <f>I975*0.1</f>
        <v>444.2</v>
      </c>
      <c r="K975" s="47">
        <v>7.030504478846E12</v>
      </c>
      <c r="L975" s="48">
        <v>453.0</v>
      </c>
      <c r="M975" s="38"/>
      <c r="N975" s="38"/>
    </row>
    <row r="976">
      <c r="A976" s="49" t="s">
        <v>26</v>
      </c>
      <c r="B976" s="41">
        <v>0.0</v>
      </c>
      <c r="C976" s="45">
        <v>0.0</v>
      </c>
      <c r="D976" s="41">
        <v>0.0</v>
      </c>
      <c r="E976" s="41">
        <v>500.0</v>
      </c>
      <c r="F976" s="41">
        <v>252.0</v>
      </c>
      <c r="G976" s="41">
        <v>0.0</v>
      </c>
      <c r="H976" s="41">
        <v>0.0</v>
      </c>
      <c r="I976" s="43">
        <f t="shared" si="257"/>
        <v>752</v>
      </c>
      <c r="J976" s="46">
        <f>I976*0.08</f>
        <v>60.16</v>
      </c>
      <c r="K976" s="47">
        <v>2.03187073021E12</v>
      </c>
      <c r="L976" s="38"/>
      <c r="M976" s="48">
        <v>65.0</v>
      </c>
      <c r="N976" s="38"/>
    </row>
    <row r="977">
      <c r="A977" s="52" t="s">
        <v>45</v>
      </c>
      <c r="B977" s="41">
        <v>623.0</v>
      </c>
      <c r="C977" s="45">
        <v>0.0</v>
      </c>
      <c r="D977" s="41">
        <v>546.0</v>
      </c>
      <c r="E977" s="41">
        <v>495.0</v>
      </c>
      <c r="F977" s="41">
        <v>465.0</v>
      </c>
      <c r="G977" s="41">
        <v>520.0</v>
      </c>
      <c r="H977" s="41">
        <v>0.0</v>
      </c>
      <c r="I977" s="43">
        <f t="shared" si="257"/>
        <v>2649</v>
      </c>
      <c r="J977" s="46">
        <f t="shared" ref="J977:J978" si="261">I977*0.11</f>
        <v>291.39</v>
      </c>
      <c r="K977" s="47">
        <v>5.030500379132E12</v>
      </c>
      <c r="L977" s="48">
        <v>298.0</v>
      </c>
      <c r="M977" s="38"/>
      <c r="N977" s="38"/>
    </row>
    <row r="978">
      <c r="A978" s="52" t="s">
        <v>82</v>
      </c>
      <c r="B978" s="41">
        <v>0.0</v>
      </c>
      <c r="C978" s="45">
        <v>0.0</v>
      </c>
      <c r="D978" s="41">
        <v>290.0</v>
      </c>
      <c r="E978" s="41">
        <v>464.0</v>
      </c>
      <c r="F978" s="41">
        <v>460.0</v>
      </c>
      <c r="G978" s="41">
        <v>0.0</v>
      </c>
      <c r="H978" s="41">
        <v>223.0</v>
      </c>
      <c r="I978" s="43">
        <f t="shared" si="257"/>
        <v>1437</v>
      </c>
      <c r="J978" s="44">
        <f t="shared" si="261"/>
        <v>158.07</v>
      </c>
      <c r="K978" s="51">
        <v>6.030359064551E12</v>
      </c>
      <c r="L978" s="38"/>
      <c r="M978" s="38"/>
      <c r="N978" s="38"/>
    </row>
    <row r="979">
      <c r="A979" s="49" t="s">
        <v>85</v>
      </c>
      <c r="B979" s="41">
        <v>0.0</v>
      </c>
      <c r="C979" s="45">
        <v>0.0</v>
      </c>
      <c r="D979" s="41">
        <v>0.0</v>
      </c>
      <c r="E979" s="41">
        <v>0.0</v>
      </c>
      <c r="F979" s="41">
        <v>0.0</v>
      </c>
      <c r="G979" s="41">
        <v>0.0</v>
      </c>
      <c r="H979" s="41">
        <v>0.0</v>
      </c>
      <c r="I979" s="43">
        <f t="shared" si="257"/>
        <v>0</v>
      </c>
      <c r="J979" s="50">
        <f>I979*0.1</f>
        <v>0</v>
      </c>
      <c r="K979" s="55"/>
      <c r="L979" s="38"/>
      <c r="M979" s="38"/>
      <c r="N979" s="38"/>
    </row>
    <row r="980">
      <c r="A980" s="52" t="s">
        <v>25</v>
      </c>
      <c r="B980" s="41">
        <v>85.0</v>
      </c>
      <c r="C980" s="45">
        <v>0.0</v>
      </c>
      <c r="D980" s="41">
        <v>0.0</v>
      </c>
      <c r="E980" s="41">
        <v>0.0</v>
      </c>
      <c r="F980" s="41">
        <v>0.0</v>
      </c>
      <c r="G980" s="41">
        <v>415.0</v>
      </c>
      <c r="H980" s="41">
        <v>0.0</v>
      </c>
      <c r="I980" s="43">
        <f t="shared" si="257"/>
        <v>500</v>
      </c>
      <c r="J980" s="44">
        <f>I980*0.08</f>
        <v>40</v>
      </c>
      <c r="K980" s="51">
        <v>3.0465476055E10</v>
      </c>
      <c r="L980" s="38"/>
      <c r="M980" s="38"/>
      <c r="N980" s="38"/>
    </row>
    <row r="981">
      <c r="A981" s="52" t="s">
        <v>30</v>
      </c>
      <c r="B981" s="41">
        <v>0.0</v>
      </c>
      <c r="C981" s="45">
        <v>0.0</v>
      </c>
      <c r="D981" s="41">
        <v>0.0</v>
      </c>
      <c r="E981" s="41">
        <v>0.0</v>
      </c>
      <c r="F981" s="41">
        <v>0.0</v>
      </c>
      <c r="G981" s="41">
        <v>0.0</v>
      </c>
      <c r="H981" s="41">
        <v>0.0</v>
      </c>
      <c r="I981" s="43">
        <f t="shared" si="257"/>
        <v>0</v>
      </c>
      <c r="J981" s="50">
        <f t="shared" ref="J981:J982" si="262">I981*0.11</f>
        <v>0</v>
      </c>
      <c r="K981" s="55"/>
      <c r="L981" s="38"/>
      <c r="M981" s="38"/>
      <c r="N981" s="38"/>
    </row>
    <row r="982">
      <c r="A982" s="73" t="s">
        <v>32</v>
      </c>
      <c r="B982" s="41">
        <v>0.0</v>
      </c>
      <c r="C982" s="45">
        <v>0.0</v>
      </c>
      <c r="D982" s="41">
        <v>0.0</v>
      </c>
      <c r="E982" s="41">
        <v>0.0</v>
      </c>
      <c r="F982" s="41">
        <v>0.0</v>
      </c>
      <c r="G982" s="41">
        <v>0.0</v>
      </c>
      <c r="H982" s="41">
        <v>0.0</v>
      </c>
      <c r="I982" s="43">
        <f t="shared" si="257"/>
        <v>0</v>
      </c>
      <c r="J982" s="50">
        <f t="shared" si="262"/>
        <v>0</v>
      </c>
      <c r="K982" s="55"/>
      <c r="L982" s="38"/>
      <c r="M982" s="38"/>
      <c r="N982" s="38"/>
    </row>
    <row r="983">
      <c r="A983" s="52" t="s">
        <v>34</v>
      </c>
      <c r="B983" s="41">
        <v>0.0</v>
      </c>
      <c r="C983" s="45" t="s">
        <v>59</v>
      </c>
      <c r="D983" s="41" t="s">
        <v>59</v>
      </c>
      <c r="E983" s="41" t="s">
        <v>59</v>
      </c>
      <c r="F983" s="41">
        <v>0.0</v>
      </c>
      <c r="G983" s="41">
        <v>0.0</v>
      </c>
      <c r="H983" s="41">
        <v>0.0</v>
      </c>
      <c r="I983" s="43">
        <f t="shared" si="257"/>
        <v>0</v>
      </c>
      <c r="J983" s="57">
        <f t="shared" ref="J983:J985" si="263">I983*0.1</f>
        <v>0</v>
      </c>
      <c r="K983" s="60" t="s">
        <v>60</v>
      </c>
      <c r="L983" s="38"/>
      <c r="M983" s="38"/>
      <c r="N983" s="38"/>
    </row>
    <row r="984">
      <c r="A984" s="53" t="s">
        <v>89</v>
      </c>
      <c r="B984" s="41">
        <v>949.0</v>
      </c>
      <c r="C984" s="45">
        <v>325.0</v>
      </c>
      <c r="D984" s="41">
        <v>640.0</v>
      </c>
      <c r="E984" s="41">
        <v>584.0</v>
      </c>
      <c r="F984" s="41">
        <v>674.0</v>
      </c>
      <c r="G984" s="41">
        <v>302.0</v>
      </c>
      <c r="H984" s="41">
        <v>515.0</v>
      </c>
      <c r="I984" s="43">
        <f t="shared" si="257"/>
        <v>3989</v>
      </c>
      <c r="J984" s="44">
        <f t="shared" si="263"/>
        <v>398.9</v>
      </c>
      <c r="K984" s="51">
        <v>8.030416426108E12</v>
      </c>
      <c r="L984" s="38"/>
      <c r="M984" s="38"/>
      <c r="N984" s="38"/>
    </row>
    <row r="985">
      <c r="A985" s="73" t="s">
        <v>51</v>
      </c>
      <c r="B985" s="41">
        <v>0.0</v>
      </c>
      <c r="C985" s="45">
        <v>0.0</v>
      </c>
      <c r="D985" s="41">
        <v>0.0</v>
      </c>
      <c r="E985" s="41">
        <v>0.0</v>
      </c>
      <c r="F985" s="41">
        <v>0.0</v>
      </c>
      <c r="G985" s="41">
        <v>0.0</v>
      </c>
      <c r="H985" s="41">
        <v>0.0</v>
      </c>
      <c r="I985" s="43">
        <f t="shared" si="257"/>
        <v>0</v>
      </c>
      <c r="J985" s="50">
        <f t="shared" si="263"/>
        <v>0</v>
      </c>
      <c r="K985" s="55"/>
      <c r="L985" s="38"/>
      <c r="M985" s="38"/>
      <c r="N985" s="38"/>
    </row>
    <row r="986">
      <c r="A986" s="61" t="s">
        <v>20</v>
      </c>
      <c r="B986" s="59">
        <f t="shared" ref="B986:G986" si="264">SUM(B954:B985)</f>
        <v>10893</v>
      </c>
      <c r="C986" s="59">
        <f t="shared" si="264"/>
        <v>11032</v>
      </c>
      <c r="D986" s="59">
        <f t="shared" si="264"/>
        <v>9623</v>
      </c>
      <c r="E986" s="59">
        <f t="shared" si="264"/>
        <v>9994</v>
      </c>
      <c r="F986" s="59">
        <f t="shared" si="264"/>
        <v>9173</v>
      </c>
      <c r="G986" s="59">
        <f t="shared" si="264"/>
        <v>10186</v>
      </c>
      <c r="H986" s="59">
        <f>SUM(H954:H974)</f>
        <v>7105</v>
      </c>
      <c r="I986" s="59">
        <f t="shared" ref="I986:J986" si="265">SUM(I954:I985)</f>
        <v>69294</v>
      </c>
      <c r="J986" s="59">
        <f t="shared" si="265"/>
        <v>6851.44</v>
      </c>
      <c r="K986" s="55"/>
      <c r="L986" s="62">
        <f>SUM(L955:L985)</f>
        <v>911.14</v>
      </c>
      <c r="M986" s="38"/>
      <c r="N986" s="38"/>
    </row>
    <row r="987">
      <c r="A987" s="63"/>
      <c r="B987" s="64"/>
      <c r="C987" s="64"/>
      <c r="D987" s="64"/>
      <c r="E987" s="64"/>
      <c r="F987" s="64"/>
      <c r="G987" s="64"/>
      <c r="H987" s="64"/>
      <c r="I987" s="64"/>
      <c r="J987" s="64"/>
      <c r="K987" s="29"/>
      <c r="L987" s="16"/>
      <c r="M987" s="29"/>
      <c r="N987" s="29"/>
    </row>
    <row r="988">
      <c r="A988" s="30" t="s">
        <v>19</v>
      </c>
      <c r="B988" s="31">
        <v>45843.0</v>
      </c>
      <c r="C988" s="31">
        <v>45844.0</v>
      </c>
      <c r="D988" s="31">
        <v>45845.0</v>
      </c>
      <c r="E988" s="31">
        <v>45846.0</v>
      </c>
      <c r="F988" s="31">
        <v>45847.0</v>
      </c>
      <c r="G988" s="31">
        <v>45848.0</v>
      </c>
      <c r="H988" s="31">
        <v>45849.0</v>
      </c>
      <c r="I988" s="32" t="s">
        <v>20</v>
      </c>
      <c r="J988" s="33" t="s">
        <v>21</v>
      </c>
      <c r="K988" s="33" t="s">
        <v>61</v>
      </c>
      <c r="L988" s="34">
        <v>0.02</v>
      </c>
      <c r="M988" s="34">
        <v>0.04</v>
      </c>
      <c r="N988" s="30" t="s">
        <v>22</v>
      </c>
    </row>
    <row r="989">
      <c r="A989" s="35"/>
      <c r="B989" s="36"/>
      <c r="C989" s="36"/>
      <c r="D989" s="36"/>
      <c r="E989" s="36"/>
      <c r="F989" s="36"/>
      <c r="G989" s="36"/>
      <c r="H989" s="37"/>
      <c r="I989" s="37"/>
      <c r="J989" s="37"/>
      <c r="K989" s="38"/>
      <c r="L989" s="38"/>
      <c r="M989" s="38"/>
      <c r="N989" s="38"/>
    </row>
    <row r="990">
      <c r="A990" s="40" t="s">
        <v>23</v>
      </c>
      <c r="B990" s="41">
        <v>0.0</v>
      </c>
      <c r="C990" s="42">
        <v>575.0</v>
      </c>
      <c r="D990" s="41">
        <v>570.0</v>
      </c>
      <c r="E990" s="41">
        <v>385.0</v>
      </c>
      <c r="F990" s="41">
        <v>70.0</v>
      </c>
      <c r="G990" s="41">
        <v>0.0</v>
      </c>
      <c r="H990" s="41">
        <v>310.0</v>
      </c>
      <c r="I990" s="43">
        <f t="shared" ref="I990:I1021" si="266">SUM(B990:H990)</f>
        <v>1910</v>
      </c>
      <c r="J990" s="44">
        <f t="shared" ref="J990:J993" si="267">I990*0.11</f>
        <v>210.1</v>
      </c>
      <c r="K990" s="51">
        <v>4.030695334649E12</v>
      </c>
      <c r="L990" s="38"/>
      <c r="M990" s="37"/>
      <c r="N990" s="38"/>
    </row>
    <row r="991">
      <c r="A991" s="40" t="s">
        <v>27</v>
      </c>
      <c r="B991" s="41">
        <v>130.0</v>
      </c>
      <c r="C991" s="45">
        <v>180.0</v>
      </c>
      <c r="D991" s="41">
        <v>511.0</v>
      </c>
      <c r="E991" s="41">
        <v>469.0</v>
      </c>
      <c r="F991" s="41">
        <v>0.0</v>
      </c>
      <c r="G991" s="41">
        <v>230.0</v>
      </c>
      <c r="H991" s="41">
        <v>220.0</v>
      </c>
      <c r="I991" s="43">
        <f t="shared" si="266"/>
        <v>1740</v>
      </c>
      <c r="J991" s="46">
        <f t="shared" si="267"/>
        <v>191.4</v>
      </c>
      <c r="K991" s="47">
        <v>7.030763186373E12</v>
      </c>
      <c r="L991" s="48">
        <v>195.0</v>
      </c>
      <c r="M991" s="38"/>
      <c r="N991" s="38"/>
    </row>
    <row r="992">
      <c r="A992" s="52" t="s">
        <v>28</v>
      </c>
      <c r="B992" s="41">
        <v>375.0</v>
      </c>
      <c r="C992" s="45">
        <v>553.0</v>
      </c>
      <c r="D992" s="41">
        <v>955.0</v>
      </c>
      <c r="E992" s="41">
        <v>305.0</v>
      </c>
      <c r="F992" s="41">
        <v>160.0</v>
      </c>
      <c r="G992" s="41">
        <v>75.0</v>
      </c>
      <c r="H992" s="41">
        <v>0.0</v>
      </c>
      <c r="I992" s="43">
        <f t="shared" si="266"/>
        <v>2423</v>
      </c>
      <c r="J992" s="44">
        <f t="shared" si="267"/>
        <v>266.53</v>
      </c>
      <c r="K992" s="51">
        <v>7.030695873997E12</v>
      </c>
      <c r="L992" s="38"/>
      <c r="M992" s="38"/>
      <c r="N992" s="38"/>
    </row>
    <row r="993">
      <c r="A993" s="53" t="s">
        <v>29</v>
      </c>
      <c r="B993" s="54">
        <v>775.0</v>
      </c>
      <c r="C993" s="45">
        <v>0.0</v>
      </c>
      <c r="D993" s="54">
        <v>0.0</v>
      </c>
      <c r="E993" s="54">
        <v>430.0</v>
      </c>
      <c r="F993" s="41">
        <v>384.0</v>
      </c>
      <c r="G993" s="41">
        <v>0.0</v>
      </c>
      <c r="H993" s="54">
        <v>0.0</v>
      </c>
      <c r="I993" s="43">
        <f t="shared" si="266"/>
        <v>1589</v>
      </c>
      <c r="J993" s="46">
        <f t="shared" si="267"/>
        <v>174.79</v>
      </c>
      <c r="K993" s="47">
        <v>9.030736029217E12</v>
      </c>
      <c r="L993" s="48">
        <v>229.0</v>
      </c>
      <c r="M993" s="38"/>
      <c r="N993" s="38"/>
    </row>
    <row r="994">
      <c r="A994" s="40" t="s">
        <v>31</v>
      </c>
      <c r="B994" s="41">
        <v>1203.0</v>
      </c>
      <c r="C994" s="45">
        <v>965.0</v>
      </c>
      <c r="D994" s="41">
        <v>1134.0</v>
      </c>
      <c r="E994" s="41">
        <v>1343.0</v>
      </c>
      <c r="F994" s="41">
        <v>830.0</v>
      </c>
      <c r="G994" s="41">
        <v>1160.0</v>
      </c>
      <c r="H994" s="41">
        <v>605.0</v>
      </c>
      <c r="I994" s="43">
        <f t="shared" si="266"/>
        <v>7240</v>
      </c>
      <c r="J994" s="44">
        <f>I994*0.09</f>
        <v>651.6</v>
      </c>
      <c r="K994" s="51">
        <v>3.030600053633E12</v>
      </c>
      <c r="L994" s="38"/>
      <c r="M994" s="37"/>
      <c r="N994" s="38"/>
    </row>
    <row r="995">
      <c r="A995" s="52" t="s">
        <v>33</v>
      </c>
      <c r="B995" s="41">
        <v>0.0</v>
      </c>
      <c r="C995" s="45">
        <v>440.0</v>
      </c>
      <c r="D995" s="41">
        <v>275.0</v>
      </c>
      <c r="E995" s="41">
        <v>435.0</v>
      </c>
      <c r="F995" s="41">
        <v>600.0</v>
      </c>
      <c r="G995" s="41">
        <v>0.0</v>
      </c>
      <c r="H995" s="41">
        <v>90.0</v>
      </c>
      <c r="I995" s="43">
        <f t="shared" si="266"/>
        <v>1840</v>
      </c>
      <c r="J995" s="44">
        <f t="shared" ref="J995:J996" si="268">I995*0.11</f>
        <v>202.4</v>
      </c>
      <c r="K995" s="51">
        <v>6.030593968312E12</v>
      </c>
      <c r="L995" s="38"/>
      <c r="M995" s="38"/>
      <c r="N995" s="38"/>
    </row>
    <row r="996">
      <c r="A996" s="40" t="s">
        <v>35</v>
      </c>
      <c r="B996" s="41">
        <v>1035.0</v>
      </c>
      <c r="C996" s="45">
        <v>890.0</v>
      </c>
      <c r="D996" s="41">
        <v>699.0</v>
      </c>
      <c r="E996" s="41">
        <v>0.0</v>
      </c>
      <c r="F996" s="41">
        <v>0.0</v>
      </c>
      <c r="G996" s="41">
        <v>0.0</v>
      </c>
      <c r="H996" s="41">
        <v>65.0</v>
      </c>
      <c r="I996" s="43">
        <f t="shared" si="266"/>
        <v>2689</v>
      </c>
      <c r="J996" s="44">
        <f t="shared" si="268"/>
        <v>295.79</v>
      </c>
      <c r="K996" s="51">
        <v>4.030697037257E12</v>
      </c>
      <c r="L996" s="38"/>
      <c r="M996" s="38"/>
      <c r="N996" s="38"/>
    </row>
    <row r="997">
      <c r="A997" s="53" t="s">
        <v>36</v>
      </c>
      <c r="B997" s="41">
        <v>785.0</v>
      </c>
      <c r="C997" s="45">
        <v>755.0</v>
      </c>
      <c r="D997" s="41">
        <v>670.0</v>
      </c>
      <c r="E997" s="41">
        <v>638.0</v>
      </c>
      <c r="F997" s="41">
        <v>0.0</v>
      </c>
      <c r="G997" s="41">
        <v>330.0</v>
      </c>
      <c r="H997" s="41">
        <v>330.0</v>
      </c>
      <c r="I997" s="43">
        <f t="shared" si="266"/>
        <v>3508</v>
      </c>
      <c r="J997" s="44">
        <f>I997*0.08</f>
        <v>280.64</v>
      </c>
      <c r="K997" s="51">
        <v>9.030672527671E12</v>
      </c>
      <c r="L997" s="38"/>
      <c r="M997" s="38"/>
      <c r="N997" s="38"/>
    </row>
    <row r="998">
      <c r="A998" s="40" t="s">
        <v>37</v>
      </c>
      <c r="B998" s="41">
        <v>1180.0</v>
      </c>
      <c r="C998" s="42">
        <v>725.0</v>
      </c>
      <c r="D998" s="41">
        <v>936.0</v>
      </c>
      <c r="E998" s="41">
        <v>638.0</v>
      </c>
      <c r="F998" s="41">
        <v>1060.0</v>
      </c>
      <c r="G998" s="41">
        <v>785.0</v>
      </c>
      <c r="H998" s="41">
        <v>640.0</v>
      </c>
      <c r="I998" s="43">
        <f t="shared" si="266"/>
        <v>5964</v>
      </c>
      <c r="J998" s="44">
        <f>I998*0.1</f>
        <v>596.4</v>
      </c>
      <c r="K998" s="51">
        <v>1.030623580764E12</v>
      </c>
      <c r="L998" s="38"/>
      <c r="M998" s="38"/>
      <c r="N998" s="38"/>
    </row>
    <row r="999">
      <c r="A999" s="40" t="s">
        <v>38</v>
      </c>
      <c r="B999" s="41">
        <v>875.0</v>
      </c>
      <c r="C999" s="45">
        <v>443.0</v>
      </c>
      <c r="D999" s="41">
        <v>0.0</v>
      </c>
      <c r="E999" s="41">
        <v>335.0</v>
      </c>
      <c r="F999" s="41">
        <v>594.0</v>
      </c>
      <c r="G999" s="41">
        <v>0.0</v>
      </c>
      <c r="H999" s="41">
        <v>0.0</v>
      </c>
      <c r="I999" s="43">
        <f t="shared" si="266"/>
        <v>2247</v>
      </c>
      <c r="J999" s="46">
        <f>I999*0.11</f>
        <v>247.17</v>
      </c>
      <c r="K999" s="47">
        <v>5.0309200131778E13</v>
      </c>
      <c r="L999" s="48">
        <v>252.0</v>
      </c>
      <c r="M999" s="38"/>
      <c r="N999" s="38"/>
    </row>
    <row r="1000">
      <c r="A1000" s="49" t="s">
        <v>39</v>
      </c>
      <c r="B1000" s="41">
        <v>515.0</v>
      </c>
      <c r="C1000" s="42">
        <v>0.0</v>
      </c>
      <c r="D1000" s="41">
        <v>0.0</v>
      </c>
      <c r="E1000" s="41">
        <v>760.0</v>
      </c>
      <c r="F1000" s="41">
        <v>1160.0</v>
      </c>
      <c r="G1000" s="41">
        <v>530.0</v>
      </c>
      <c r="H1000" s="41">
        <v>425.0</v>
      </c>
      <c r="I1000" s="43">
        <f t="shared" si="266"/>
        <v>3390</v>
      </c>
      <c r="J1000" s="44">
        <f>I1000*0.08</f>
        <v>271.2</v>
      </c>
      <c r="K1000" s="51">
        <v>1.030639362635E12</v>
      </c>
      <c r="L1000" s="38"/>
      <c r="M1000" s="38"/>
      <c r="N1000" s="38"/>
    </row>
    <row r="1001">
      <c r="A1001" s="40" t="s">
        <v>63</v>
      </c>
      <c r="B1001" s="41">
        <v>0.0</v>
      </c>
      <c r="C1001" s="45">
        <v>0.0</v>
      </c>
      <c r="D1001" s="41">
        <v>320.0</v>
      </c>
      <c r="E1001" s="41">
        <v>285.0</v>
      </c>
      <c r="F1001" s="41">
        <v>165.0</v>
      </c>
      <c r="G1001" s="41">
        <v>0.0</v>
      </c>
      <c r="H1001" s="41">
        <v>200.0</v>
      </c>
      <c r="I1001" s="43">
        <f t="shared" si="266"/>
        <v>970</v>
      </c>
      <c r="J1001" s="44">
        <f>I1001*0.11</f>
        <v>106.7</v>
      </c>
      <c r="K1001" s="51">
        <v>5.030703772431E12</v>
      </c>
      <c r="L1001" s="38"/>
      <c r="M1001" s="38"/>
      <c r="N1001" s="38"/>
    </row>
    <row r="1002">
      <c r="A1002" s="73" t="s">
        <v>40</v>
      </c>
      <c r="B1002" s="41">
        <v>0.0</v>
      </c>
      <c r="C1002" s="45">
        <v>0.0</v>
      </c>
      <c r="D1002" s="41">
        <v>0.0</v>
      </c>
      <c r="E1002" s="41">
        <v>0.0</v>
      </c>
      <c r="F1002" s="41">
        <v>0.0</v>
      </c>
      <c r="G1002" s="41">
        <v>0.0</v>
      </c>
      <c r="H1002" s="41">
        <v>0.0</v>
      </c>
      <c r="I1002" s="43">
        <f t="shared" si="266"/>
        <v>0</v>
      </c>
      <c r="J1002" s="50">
        <f t="shared" ref="J1002:J1004" si="269">I1002*0.1</f>
        <v>0</v>
      </c>
      <c r="K1002" s="55"/>
      <c r="L1002" s="38"/>
      <c r="M1002" s="38"/>
      <c r="N1002" s="38"/>
    </row>
    <row r="1003">
      <c r="A1003" s="40" t="s">
        <v>41</v>
      </c>
      <c r="B1003" s="41">
        <v>1095.0</v>
      </c>
      <c r="C1003" s="45">
        <v>1056.0</v>
      </c>
      <c r="D1003" s="41">
        <v>0.0</v>
      </c>
      <c r="E1003" s="41">
        <v>665.0</v>
      </c>
      <c r="F1003" s="41">
        <v>940.0</v>
      </c>
      <c r="G1003" s="41">
        <v>705.0</v>
      </c>
      <c r="H1003" s="41">
        <v>345.0</v>
      </c>
      <c r="I1003" s="43">
        <f t="shared" si="266"/>
        <v>4806</v>
      </c>
      <c r="J1003" s="44">
        <f t="shared" si="269"/>
        <v>480.6</v>
      </c>
      <c r="K1003" s="51">
        <v>3.030703004362E12</v>
      </c>
      <c r="L1003" s="38"/>
      <c r="M1003" s="38"/>
      <c r="N1003" s="38"/>
    </row>
    <row r="1004">
      <c r="A1004" s="73" t="s">
        <v>42</v>
      </c>
      <c r="B1004" s="41">
        <v>0.0</v>
      </c>
      <c r="C1004" s="45">
        <v>0.0</v>
      </c>
      <c r="D1004" s="41">
        <v>0.0</v>
      </c>
      <c r="E1004" s="41">
        <v>0.0</v>
      </c>
      <c r="F1004" s="41">
        <v>0.0</v>
      </c>
      <c r="G1004" s="41">
        <v>0.0</v>
      </c>
      <c r="H1004" s="41">
        <v>0.0</v>
      </c>
      <c r="I1004" s="43">
        <f t="shared" si="266"/>
        <v>0</v>
      </c>
      <c r="J1004" s="50">
        <f t="shared" si="269"/>
        <v>0</v>
      </c>
      <c r="K1004" s="55"/>
      <c r="L1004" s="38"/>
      <c r="M1004" s="38"/>
      <c r="N1004" s="38"/>
    </row>
    <row r="1005">
      <c r="A1005" s="53" t="s">
        <v>47</v>
      </c>
      <c r="B1005" s="41">
        <v>470.0</v>
      </c>
      <c r="C1005" s="45">
        <v>0.0</v>
      </c>
      <c r="D1005" s="41">
        <v>0.0</v>
      </c>
      <c r="E1005" s="41">
        <v>65.0</v>
      </c>
      <c r="F1005" s="41">
        <v>0.0</v>
      </c>
      <c r="G1005" s="41">
        <v>730.0</v>
      </c>
      <c r="H1005" s="41">
        <v>655.0</v>
      </c>
      <c r="I1005" s="43">
        <f t="shared" si="266"/>
        <v>1920</v>
      </c>
      <c r="J1005" s="44">
        <f>I1005*0.11</f>
        <v>211.2</v>
      </c>
      <c r="K1005" s="51">
        <v>7.030621247345E12</v>
      </c>
      <c r="L1005" s="38"/>
      <c r="M1005" s="38"/>
      <c r="N1005" s="38"/>
    </row>
    <row r="1006">
      <c r="A1006" s="53" t="s">
        <v>48</v>
      </c>
      <c r="B1006" s="41">
        <v>820.0</v>
      </c>
      <c r="C1006" s="45">
        <v>0.0</v>
      </c>
      <c r="D1006" s="41">
        <v>507.0</v>
      </c>
      <c r="E1006" s="41">
        <v>615.0</v>
      </c>
      <c r="F1006" s="41">
        <v>0.0</v>
      </c>
      <c r="G1006" s="41">
        <v>551.0</v>
      </c>
      <c r="H1006" s="41">
        <v>740.0</v>
      </c>
      <c r="I1006" s="43">
        <f t="shared" si="266"/>
        <v>3233</v>
      </c>
      <c r="J1006" s="44">
        <f>I1006*0.1</f>
        <v>323.3</v>
      </c>
      <c r="K1006" s="51">
        <v>3.0597401466E10</v>
      </c>
      <c r="L1006" s="38"/>
      <c r="M1006" s="38"/>
      <c r="N1006" s="38"/>
    </row>
    <row r="1007">
      <c r="A1007" s="53" t="s">
        <v>50</v>
      </c>
      <c r="B1007" s="41">
        <v>0.0</v>
      </c>
      <c r="C1007" s="45">
        <v>0.0</v>
      </c>
      <c r="D1007" s="41">
        <v>0.0</v>
      </c>
      <c r="E1007" s="41">
        <v>0.0</v>
      </c>
      <c r="F1007" s="41">
        <v>0.0</v>
      </c>
      <c r="G1007" s="41">
        <v>0.0</v>
      </c>
      <c r="H1007" s="41">
        <v>0.0</v>
      </c>
      <c r="I1007" s="43">
        <f t="shared" si="266"/>
        <v>0</v>
      </c>
      <c r="J1007" s="50">
        <f>I1007*0.11</f>
        <v>0</v>
      </c>
      <c r="K1007" s="55"/>
      <c r="L1007" s="38"/>
      <c r="M1007" s="38"/>
      <c r="N1007" s="38"/>
    </row>
    <row r="1008">
      <c r="A1008" s="53" t="s">
        <v>53</v>
      </c>
      <c r="B1008" s="41">
        <v>85.0</v>
      </c>
      <c r="C1008" s="42">
        <v>0.0</v>
      </c>
      <c r="D1008" s="41">
        <v>620.0</v>
      </c>
      <c r="E1008" s="41">
        <v>967.0</v>
      </c>
      <c r="F1008" s="41">
        <v>1011.0</v>
      </c>
      <c r="G1008" s="41">
        <v>610.0</v>
      </c>
      <c r="H1008" s="41">
        <v>350.0</v>
      </c>
      <c r="I1008" s="43">
        <f t="shared" si="266"/>
        <v>3643</v>
      </c>
      <c r="J1008" s="44">
        <f t="shared" ref="J1008:J1009" si="270">I1008*0.1</f>
        <v>364.3</v>
      </c>
      <c r="K1008" s="51">
        <v>6.030628858294E12</v>
      </c>
      <c r="L1008" s="38"/>
      <c r="M1008" s="37"/>
      <c r="N1008" s="38"/>
    </row>
    <row r="1009">
      <c r="A1009" s="52" t="s">
        <v>77</v>
      </c>
      <c r="B1009" s="41">
        <v>1133.0</v>
      </c>
      <c r="C1009" s="45">
        <v>720.0</v>
      </c>
      <c r="D1009" s="41">
        <v>553.0</v>
      </c>
      <c r="E1009" s="41">
        <v>0.0</v>
      </c>
      <c r="F1009" s="41">
        <v>0.0</v>
      </c>
      <c r="G1009" s="41">
        <v>394.0</v>
      </c>
      <c r="H1009" s="41">
        <v>543.0</v>
      </c>
      <c r="I1009" s="43">
        <f t="shared" si="266"/>
        <v>3343</v>
      </c>
      <c r="J1009" s="44">
        <f t="shared" si="270"/>
        <v>334.3</v>
      </c>
      <c r="K1009" s="51">
        <v>5.030595760038E12</v>
      </c>
      <c r="L1009" s="38"/>
      <c r="M1009" s="38"/>
      <c r="N1009" s="38"/>
    </row>
    <row r="1010">
      <c r="A1010" s="52" t="s">
        <v>74</v>
      </c>
      <c r="B1010" s="41">
        <v>0.0</v>
      </c>
      <c r="C1010" s="45">
        <v>0.0</v>
      </c>
      <c r="D1010" s="41">
        <v>496.0</v>
      </c>
      <c r="E1010" s="41">
        <v>541.0</v>
      </c>
      <c r="F1010" s="41">
        <v>865.0</v>
      </c>
      <c r="G1010" s="41">
        <v>246.0</v>
      </c>
      <c r="H1010" s="41">
        <v>670.0</v>
      </c>
      <c r="I1010" s="43">
        <f t="shared" si="266"/>
        <v>2818</v>
      </c>
      <c r="J1010" s="46">
        <f>I1010*0.11</f>
        <v>309.98</v>
      </c>
      <c r="K1010" s="47">
        <v>3.030827405199E12</v>
      </c>
      <c r="L1010" s="48">
        <v>316.0</v>
      </c>
      <c r="M1010" s="38"/>
      <c r="N1010" s="38"/>
    </row>
    <row r="1011">
      <c r="A1011" s="52" t="s">
        <v>57</v>
      </c>
      <c r="B1011" s="41">
        <v>452.0</v>
      </c>
      <c r="C1011" s="45">
        <v>1045.0</v>
      </c>
      <c r="D1011" s="41">
        <v>384.0</v>
      </c>
      <c r="E1011" s="41">
        <v>670.0</v>
      </c>
      <c r="F1011" s="41">
        <v>510.0</v>
      </c>
      <c r="G1011" s="41">
        <v>435.0</v>
      </c>
      <c r="H1011" s="41">
        <v>0.0</v>
      </c>
      <c r="I1011" s="43">
        <f t="shared" si="266"/>
        <v>3496</v>
      </c>
      <c r="J1011" s="46">
        <f>I1011*0.1</f>
        <v>349.6</v>
      </c>
      <c r="K1011" s="47">
        <v>7.030878160807E12</v>
      </c>
      <c r="L1011" s="38"/>
      <c r="M1011" s="48">
        <v>364.0</v>
      </c>
      <c r="N1011" s="38"/>
    </row>
    <row r="1012">
      <c r="A1012" s="49" t="s">
        <v>26</v>
      </c>
      <c r="B1012" s="113">
        <v>0.0</v>
      </c>
      <c r="C1012" s="45">
        <v>0.0</v>
      </c>
      <c r="D1012" s="41">
        <v>932.0</v>
      </c>
      <c r="E1012" s="41">
        <v>553.0</v>
      </c>
      <c r="F1012" s="41">
        <v>0.0</v>
      </c>
      <c r="G1012" s="41">
        <v>0.0</v>
      </c>
      <c r="H1012" s="41">
        <v>65.0</v>
      </c>
      <c r="I1012" s="43">
        <f t="shared" si="266"/>
        <v>1550</v>
      </c>
      <c r="J1012" s="46">
        <f>I1012*0.08</f>
        <v>124</v>
      </c>
      <c r="K1012" s="47">
        <v>2.03187073021E12</v>
      </c>
      <c r="L1012" s="38"/>
      <c r="M1012" s="48">
        <v>129.0</v>
      </c>
      <c r="N1012" s="38"/>
    </row>
    <row r="1013">
      <c r="A1013" s="52" t="s">
        <v>45</v>
      </c>
      <c r="B1013" s="41">
        <v>965.0</v>
      </c>
      <c r="C1013" s="45">
        <v>0.0</v>
      </c>
      <c r="D1013" s="41">
        <v>233.0</v>
      </c>
      <c r="E1013" s="41">
        <v>753.0</v>
      </c>
      <c r="F1013" s="41">
        <v>870.0</v>
      </c>
      <c r="G1013" s="41">
        <v>440.0</v>
      </c>
      <c r="H1013" s="41">
        <v>505.0</v>
      </c>
      <c r="I1013" s="43">
        <f t="shared" si="266"/>
        <v>3766</v>
      </c>
      <c r="J1013" s="46">
        <f t="shared" ref="J1013:J1014" si="271">I1013*0.11</f>
        <v>414.26</v>
      </c>
      <c r="K1013" s="47">
        <v>5.030820615243E12</v>
      </c>
      <c r="L1013" s="38"/>
      <c r="M1013" s="48">
        <v>431.0</v>
      </c>
      <c r="N1013" s="38"/>
    </row>
    <row r="1014">
      <c r="A1014" s="52" t="s">
        <v>82</v>
      </c>
      <c r="B1014" s="41">
        <v>484.0</v>
      </c>
      <c r="C1014" s="45">
        <v>0.0</v>
      </c>
      <c r="D1014" s="41">
        <v>70.0</v>
      </c>
      <c r="E1014" s="41">
        <v>150.0</v>
      </c>
      <c r="F1014" s="41">
        <v>305.0</v>
      </c>
      <c r="G1014" s="41">
        <v>0.0</v>
      </c>
      <c r="H1014" s="41">
        <v>395.0</v>
      </c>
      <c r="I1014" s="43">
        <f t="shared" si="266"/>
        <v>1404</v>
      </c>
      <c r="J1014" s="44">
        <f t="shared" si="271"/>
        <v>154.44</v>
      </c>
      <c r="K1014" s="51">
        <v>6.030670786054E12</v>
      </c>
      <c r="L1014" s="38"/>
      <c r="M1014" s="38"/>
      <c r="N1014" s="38"/>
    </row>
    <row r="1015">
      <c r="A1015" s="49" t="s">
        <v>85</v>
      </c>
      <c r="B1015" s="41">
        <v>0.0</v>
      </c>
      <c r="C1015" s="45">
        <v>0.0</v>
      </c>
      <c r="D1015" s="41">
        <v>0.0</v>
      </c>
      <c r="E1015" s="41">
        <v>0.0</v>
      </c>
      <c r="F1015" s="41">
        <v>0.0</v>
      </c>
      <c r="G1015" s="41">
        <v>0.0</v>
      </c>
      <c r="H1015" s="41">
        <v>0.0</v>
      </c>
      <c r="I1015" s="43">
        <f t="shared" si="266"/>
        <v>0</v>
      </c>
      <c r="J1015" s="50">
        <f>I1015*0.1</f>
        <v>0</v>
      </c>
      <c r="K1015" s="55"/>
      <c r="L1015" s="38"/>
      <c r="M1015" s="38"/>
      <c r="N1015" s="38"/>
    </row>
    <row r="1016">
      <c r="A1016" s="52" t="s">
        <v>25</v>
      </c>
      <c r="B1016" s="41">
        <v>0.0</v>
      </c>
      <c r="C1016" s="45">
        <v>430.0</v>
      </c>
      <c r="D1016" s="41">
        <v>0.0</v>
      </c>
      <c r="E1016" s="41">
        <v>0.0</v>
      </c>
      <c r="F1016" s="41">
        <v>0.0</v>
      </c>
      <c r="G1016" s="41">
        <v>0.0</v>
      </c>
      <c r="H1016" s="41">
        <v>0.0</v>
      </c>
      <c r="I1016" s="43">
        <f t="shared" si="266"/>
        <v>430</v>
      </c>
      <c r="J1016" s="44">
        <f>I1016*0.08</f>
        <v>34.4</v>
      </c>
      <c r="K1016" s="51">
        <v>3.0702428194E10</v>
      </c>
      <c r="L1016" s="38"/>
      <c r="M1016" s="38"/>
      <c r="N1016" s="38"/>
    </row>
    <row r="1017">
      <c r="A1017" s="52" t="s">
        <v>30</v>
      </c>
      <c r="B1017" s="41">
        <v>0.0</v>
      </c>
      <c r="C1017" s="45">
        <v>0.0</v>
      </c>
      <c r="D1017" s="41">
        <v>0.0</v>
      </c>
      <c r="E1017" s="41">
        <v>0.0</v>
      </c>
      <c r="F1017" s="41">
        <v>0.0</v>
      </c>
      <c r="G1017" s="41">
        <v>0.0</v>
      </c>
      <c r="H1017" s="41">
        <v>0.0</v>
      </c>
      <c r="I1017" s="43">
        <f t="shared" si="266"/>
        <v>0</v>
      </c>
      <c r="J1017" s="50">
        <f t="shared" ref="J1017:J1018" si="272">I1017*0.11</f>
        <v>0</v>
      </c>
      <c r="K1017" s="55"/>
      <c r="L1017" s="38"/>
      <c r="M1017" s="38"/>
      <c r="N1017" s="38"/>
    </row>
    <row r="1018">
      <c r="A1018" s="73" t="s">
        <v>32</v>
      </c>
      <c r="B1018" s="41">
        <v>0.0</v>
      </c>
      <c r="C1018" s="45">
        <v>0.0</v>
      </c>
      <c r="D1018" s="41">
        <v>0.0</v>
      </c>
      <c r="E1018" s="41">
        <v>0.0</v>
      </c>
      <c r="F1018" s="41">
        <v>0.0</v>
      </c>
      <c r="G1018" s="41">
        <v>0.0</v>
      </c>
      <c r="H1018" s="41">
        <v>0.0</v>
      </c>
      <c r="I1018" s="43">
        <f t="shared" si="266"/>
        <v>0</v>
      </c>
      <c r="J1018" s="50">
        <f t="shared" si="272"/>
        <v>0</v>
      </c>
      <c r="K1018" s="55"/>
      <c r="L1018" s="38"/>
      <c r="M1018" s="38"/>
      <c r="N1018" s="38"/>
    </row>
    <row r="1019">
      <c r="A1019" s="52" t="s">
        <v>34</v>
      </c>
      <c r="B1019" s="41">
        <v>0.0</v>
      </c>
      <c r="C1019" s="45">
        <v>0.0</v>
      </c>
      <c r="D1019" s="41">
        <v>0.0</v>
      </c>
      <c r="E1019" s="41">
        <v>0.0</v>
      </c>
      <c r="F1019" s="41">
        <v>0.0</v>
      </c>
      <c r="G1019" s="41">
        <v>0.0</v>
      </c>
      <c r="H1019" s="41">
        <v>0.0</v>
      </c>
      <c r="I1019" s="43">
        <f t="shared" si="266"/>
        <v>0</v>
      </c>
      <c r="J1019" s="50">
        <f t="shared" ref="J1019:J1020" si="273">I1019*0.1</f>
        <v>0</v>
      </c>
      <c r="K1019" s="55"/>
      <c r="L1019" s="38"/>
      <c r="M1019" s="38"/>
      <c r="N1019" s="38"/>
    </row>
    <row r="1020">
      <c r="A1020" s="53" t="s">
        <v>89</v>
      </c>
      <c r="B1020" s="41">
        <v>770.0</v>
      </c>
      <c r="C1020" s="45">
        <v>0.0</v>
      </c>
      <c r="D1020" s="41">
        <v>1260.0</v>
      </c>
      <c r="E1020" s="41">
        <v>0.0</v>
      </c>
      <c r="F1020" s="41">
        <v>428.0</v>
      </c>
      <c r="G1020" s="41">
        <v>665.0</v>
      </c>
      <c r="H1020" s="41">
        <v>590.0</v>
      </c>
      <c r="I1020" s="43">
        <f t="shared" si="266"/>
        <v>3713</v>
      </c>
      <c r="J1020" s="44">
        <f t="shared" si="273"/>
        <v>371.3</v>
      </c>
      <c r="K1020" s="51">
        <v>8.030702742626E12</v>
      </c>
      <c r="L1020" s="38"/>
      <c r="M1020" s="38"/>
      <c r="N1020" s="38"/>
    </row>
    <row r="1021">
      <c r="A1021" s="67" t="s">
        <v>95</v>
      </c>
      <c r="B1021" s="41">
        <v>0.0</v>
      </c>
      <c r="C1021" s="45">
        <v>0.0</v>
      </c>
      <c r="D1021" s="41">
        <v>0.0</v>
      </c>
      <c r="E1021" s="41">
        <v>0.0</v>
      </c>
      <c r="F1021" s="41">
        <v>0.0</v>
      </c>
      <c r="G1021" s="41">
        <v>0.0</v>
      </c>
      <c r="H1021" s="41">
        <v>460.0</v>
      </c>
      <c r="I1021" s="43">
        <f t="shared" si="266"/>
        <v>460</v>
      </c>
      <c r="J1021" s="44">
        <f>I1021*0.11</f>
        <v>50.6</v>
      </c>
      <c r="K1021" s="51">
        <v>3.030657962069E12</v>
      </c>
      <c r="L1021" s="38"/>
      <c r="M1021" s="38"/>
      <c r="N1021" s="38"/>
    </row>
    <row r="1022">
      <c r="A1022" s="61" t="s">
        <v>20</v>
      </c>
      <c r="B1022" s="59">
        <f t="shared" ref="B1022:G1022" si="274">SUM(B990:B1021)</f>
        <v>13147</v>
      </c>
      <c r="C1022" s="59">
        <f t="shared" si="274"/>
        <v>8777</v>
      </c>
      <c r="D1022" s="59">
        <f t="shared" si="274"/>
        <v>11125</v>
      </c>
      <c r="E1022" s="59">
        <f t="shared" si="274"/>
        <v>11002</v>
      </c>
      <c r="F1022" s="59">
        <f t="shared" si="274"/>
        <v>9952</v>
      </c>
      <c r="G1022" s="59">
        <f t="shared" si="274"/>
        <v>7886</v>
      </c>
      <c r="H1022" s="59">
        <f>SUM(H990:H1010)</f>
        <v>6188</v>
      </c>
      <c r="I1022" s="59">
        <f t="shared" ref="I1022:J1022" si="275">SUM(I990:I1021)</f>
        <v>70092</v>
      </c>
      <c r="J1022" s="59">
        <f t="shared" si="275"/>
        <v>7017</v>
      </c>
      <c r="K1022" s="38"/>
      <c r="L1022" s="62">
        <f>SUM(L991:L1021)</f>
        <v>992</v>
      </c>
      <c r="M1022" s="38"/>
      <c r="N1022" s="38"/>
    </row>
    <row r="1023">
      <c r="A1023" s="63"/>
      <c r="B1023" s="64"/>
      <c r="C1023" s="64"/>
      <c r="D1023" s="64"/>
      <c r="E1023" s="64"/>
      <c r="F1023" s="64"/>
      <c r="G1023" s="64"/>
      <c r="H1023" s="64"/>
      <c r="I1023" s="64"/>
      <c r="J1023" s="64"/>
      <c r="K1023" s="29"/>
      <c r="L1023" s="16"/>
      <c r="M1023" s="29"/>
      <c r="N1023" s="29"/>
    </row>
    <row r="1024">
      <c r="A1024" s="30" t="s">
        <v>19</v>
      </c>
      <c r="B1024" s="31">
        <v>45850.0</v>
      </c>
      <c r="C1024" s="31">
        <v>45851.0</v>
      </c>
      <c r="D1024" s="31">
        <v>45852.0</v>
      </c>
      <c r="E1024" s="31">
        <v>45853.0</v>
      </c>
      <c r="F1024" s="31">
        <v>45854.0</v>
      </c>
      <c r="G1024" s="31">
        <v>45855.0</v>
      </c>
      <c r="H1024" s="31">
        <v>45856.0</v>
      </c>
      <c r="I1024" s="32" t="s">
        <v>20</v>
      </c>
      <c r="J1024" s="33" t="s">
        <v>21</v>
      </c>
      <c r="K1024" s="33" t="s">
        <v>61</v>
      </c>
      <c r="L1024" s="34">
        <v>0.02</v>
      </c>
      <c r="M1024" s="34">
        <v>0.04</v>
      </c>
      <c r="N1024" s="30" t="s">
        <v>22</v>
      </c>
    </row>
    <row r="1025">
      <c r="A1025" s="35"/>
      <c r="B1025" s="36"/>
      <c r="C1025" s="36"/>
      <c r="D1025" s="36"/>
      <c r="E1025" s="36"/>
      <c r="F1025" s="36"/>
      <c r="G1025" s="36"/>
      <c r="H1025" s="37"/>
      <c r="I1025" s="37"/>
      <c r="J1025" s="37"/>
      <c r="K1025" s="38"/>
      <c r="L1025" s="38"/>
      <c r="M1025" s="38"/>
      <c r="N1025" s="38"/>
    </row>
    <row r="1026">
      <c r="A1026" s="40" t="s">
        <v>23</v>
      </c>
      <c r="B1026" s="41">
        <v>555.0</v>
      </c>
      <c r="C1026" s="42">
        <v>665.0</v>
      </c>
      <c r="D1026" s="41">
        <v>745.0</v>
      </c>
      <c r="E1026" s="41">
        <v>610.0</v>
      </c>
      <c r="F1026" s="41">
        <v>655.0</v>
      </c>
      <c r="G1026" s="41">
        <v>945.0</v>
      </c>
      <c r="H1026" s="41">
        <v>705.0</v>
      </c>
      <c r="I1026" s="43">
        <f t="shared" ref="I1026:I1057" si="276">SUM(B1026:H1026)</f>
        <v>4880</v>
      </c>
      <c r="J1026" s="44">
        <f>I1026*0.1</f>
        <v>488</v>
      </c>
      <c r="K1026" s="51">
        <v>4.030923000066E12</v>
      </c>
      <c r="L1026" s="38"/>
      <c r="M1026" s="37"/>
      <c r="N1026" s="38"/>
    </row>
    <row r="1027">
      <c r="A1027" s="40" t="s">
        <v>27</v>
      </c>
      <c r="B1027" s="41">
        <v>70.0</v>
      </c>
      <c r="C1027" s="45">
        <v>166.0</v>
      </c>
      <c r="D1027" s="41">
        <v>246.0</v>
      </c>
      <c r="E1027" s="41">
        <v>255.0</v>
      </c>
      <c r="F1027" s="41">
        <v>0.0</v>
      </c>
      <c r="G1027" s="41">
        <v>430.0</v>
      </c>
      <c r="H1027" s="41">
        <v>0.0</v>
      </c>
      <c r="I1027" s="43">
        <f t="shared" si="276"/>
        <v>1167</v>
      </c>
      <c r="J1027" s="46">
        <f t="shared" ref="J1027:J1029" si="277">I1027*0.11</f>
        <v>128.37</v>
      </c>
      <c r="K1027" s="47">
        <v>7.031139069512E12</v>
      </c>
      <c r="L1027" s="48">
        <v>132.0</v>
      </c>
      <c r="M1027" s="38"/>
      <c r="N1027" s="38"/>
    </row>
    <row r="1028">
      <c r="A1028" s="52" t="s">
        <v>28</v>
      </c>
      <c r="B1028" s="41">
        <v>0.0</v>
      </c>
      <c r="C1028" s="45">
        <v>0.0</v>
      </c>
      <c r="D1028" s="41">
        <v>0.0</v>
      </c>
      <c r="E1028" s="41">
        <v>488.0</v>
      </c>
      <c r="F1028" s="41">
        <v>0.0</v>
      </c>
      <c r="G1028" s="41">
        <v>0.0</v>
      </c>
      <c r="H1028" s="41">
        <v>0.0</v>
      </c>
      <c r="I1028" s="43">
        <f t="shared" si="276"/>
        <v>488</v>
      </c>
      <c r="J1028" s="46">
        <f t="shared" si="277"/>
        <v>53.68</v>
      </c>
      <c r="K1028" s="47">
        <v>7.03127732601E12</v>
      </c>
      <c r="L1028" s="48"/>
      <c r="M1028" s="48">
        <v>57.0</v>
      </c>
      <c r="N1028" s="38"/>
    </row>
    <row r="1029">
      <c r="A1029" s="53" t="s">
        <v>29</v>
      </c>
      <c r="B1029" s="54">
        <v>0.0</v>
      </c>
      <c r="C1029" s="45">
        <v>0.0</v>
      </c>
      <c r="D1029" s="54">
        <v>0.0</v>
      </c>
      <c r="E1029" s="54">
        <v>265.0</v>
      </c>
      <c r="F1029" s="41">
        <v>459.0</v>
      </c>
      <c r="G1029" s="41">
        <v>195.0</v>
      </c>
      <c r="H1029" s="54">
        <v>0.0</v>
      </c>
      <c r="I1029" s="43">
        <f t="shared" si="276"/>
        <v>919</v>
      </c>
      <c r="J1029" s="57">
        <f t="shared" si="277"/>
        <v>101.09</v>
      </c>
      <c r="K1029" s="47">
        <v>9.031373830286E12</v>
      </c>
      <c r="L1029" s="48"/>
      <c r="M1029" s="48">
        <v>107.0</v>
      </c>
      <c r="N1029" s="38"/>
    </row>
    <row r="1030">
      <c r="A1030" s="40" t="s">
        <v>31</v>
      </c>
      <c r="B1030" s="41">
        <v>990.0</v>
      </c>
      <c r="C1030" s="45">
        <v>1145.0</v>
      </c>
      <c r="D1030" s="41">
        <v>954.0</v>
      </c>
      <c r="E1030" s="41">
        <v>1210.0</v>
      </c>
      <c r="F1030" s="41">
        <v>1211.0</v>
      </c>
      <c r="G1030" s="41">
        <v>1349.0</v>
      </c>
      <c r="H1030" s="41">
        <v>805.0</v>
      </c>
      <c r="I1030" s="43">
        <f t="shared" si="276"/>
        <v>7664</v>
      </c>
      <c r="J1030" s="44">
        <f>I1030*0.09</f>
        <v>689.76</v>
      </c>
      <c r="K1030" s="51">
        <v>3.030820668334E12</v>
      </c>
      <c r="L1030" s="38"/>
      <c r="M1030" s="37"/>
      <c r="N1030" s="38"/>
    </row>
    <row r="1031">
      <c r="A1031" s="52" t="s">
        <v>33</v>
      </c>
      <c r="B1031" s="41">
        <v>535.0</v>
      </c>
      <c r="C1031" s="45">
        <v>380.0</v>
      </c>
      <c r="D1031" s="41">
        <v>90.0</v>
      </c>
      <c r="E1031" s="41">
        <v>0.0</v>
      </c>
      <c r="F1031" s="41">
        <v>54.0</v>
      </c>
      <c r="G1031" s="41">
        <v>0.0</v>
      </c>
      <c r="H1031" s="41">
        <v>599.0</v>
      </c>
      <c r="I1031" s="43">
        <f t="shared" si="276"/>
        <v>1658</v>
      </c>
      <c r="J1031" s="44">
        <f t="shared" ref="J1031:J1032" si="278">I1031*0.11</f>
        <v>182.38</v>
      </c>
      <c r="K1031" s="51">
        <v>6.030822462912E12</v>
      </c>
      <c r="L1031" s="38"/>
      <c r="M1031" s="38"/>
      <c r="N1031" s="38"/>
    </row>
    <row r="1032">
      <c r="A1032" s="40" t="s">
        <v>35</v>
      </c>
      <c r="B1032" s="41">
        <v>410.0</v>
      </c>
      <c r="C1032" s="45">
        <v>0.0</v>
      </c>
      <c r="D1032" s="41">
        <v>893.0</v>
      </c>
      <c r="E1032" s="41">
        <v>503.0</v>
      </c>
      <c r="F1032" s="41">
        <v>75.0</v>
      </c>
      <c r="G1032" s="41">
        <v>0.0</v>
      </c>
      <c r="H1032" s="41">
        <v>0.0</v>
      </c>
      <c r="I1032" s="43">
        <f t="shared" si="276"/>
        <v>1881</v>
      </c>
      <c r="J1032" s="44">
        <f t="shared" si="278"/>
        <v>206.91</v>
      </c>
      <c r="K1032" s="51">
        <v>4.030889959746E12</v>
      </c>
      <c r="L1032" s="38"/>
      <c r="M1032" s="38"/>
      <c r="N1032" s="38"/>
    </row>
    <row r="1033">
      <c r="A1033" s="53" t="s">
        <v>36</v>
      </c>
      <c r="B1033" s="41">
        <v>645.0</v>
      </c>
      <c r="C1033" s="45">
        <v>675.0</v>
      </c>
      <c r="D1033" s="41">
        <v>450.0</v>
      </c>
      <c r="E1033" s="41">
        <v>708.0</v>
      </c>
      <c r="F1033" s="41">
        <v>858.0</v>
      </c>
      <c r="G1033" s="41">
        <v>775.0</v>
      </c>
      <c r="H1033" s="41">
        <v>465.0</v>
      </c>
      <c r="I1033" s="43">
        <f t="shared" si="276"/>
        <v>4576</v>
      </c>
      <c r="J1033" s="44">
        <f>I1033*0.08</f>
        <v>366.08</v>
      </c>
      <c r="K1033" s="51">
        <v>9.03089443723E12</v>
      </c>
      <c r="L1033" s="38"/>
      <c r="M1033" s="38"/>
      <c r="N1033" s="38"/>
    </row>
    <row r="1034">
      <c r="A1034" s="40" t="s">
        <v>37</v>
      </c>
      <c r="B1034" s="41">
        <v>565.0</v>
      </c>
      <c r="C1034" s="42">
        <v>930.0</v>
      </c>
      <c r="D1034" s="41">
        <v>1208.0</v>
      </c>
      <c r="E1034" s="41">
        <v>905.0</v>
      </c>
      <c r="F1034" s="41">
        <v>930.0</v>
      </c>
      <c r="G1034" s="41">
        <v>1090.0</v>
      </c>
      <c r="H1034" s="41">
        <v>860.0</v>
      </c>
      <c r="I1034" s="43">
        <f t="shared" si="276"/>
        <v>6488</v>
      </c>
      <c r="J1034" s="44">
        <f>I1034*0.09</f>
        <v>583.92</v>
      </c>
      <c r="K1034" s="51">
        <v>1.030920976849E12</v>
      </c>
      <c r="L1034" s="38"/>
      <c r="M1034" s="38"/>
      <c r="N1034" s="38"/>
    </row>
    <row r="1035">
      <c r="A1035" s="40" t="s">
        <v>38</v>
      </c>
      <c r="B1035" s="41">
        <v>0.0</v>
      </c>
      <c r="C1035" s="45">
        <v>0.0</v>
      </c>
      <c r="D1035" s="41">
        <v>0.0</v>
      </c>
      <c r="E1035" s="41">
        <v>387.0</v>
      </c>
      <c r="F1035" s="41">
        <v>385.0</v>
      </c>
      <c r="G1035" s="41">
        <v>525.0</v>
      </c>
      <c r="H1035" s="41">
        <v>0.0</v>
      </c>
      <c r="I1035" s="43">
        <f t="shared" si="276"/>
        <v>1297</v>
      </c>
      <c r="J1035" s="46">
        <f>I1035*0.11</f>
        <v>142.67</v>
      </c>
      <c r="K1035" s="47">
        <v>5.031100381011E12</v>
      </c>
      <c r="L1035" s="48">
        <v>146.0</v>
      </c>
      <c r="M1035" s="38"/>
      <c r="N1035" s="38"/>
    </row>
    <row r="1036">
      <c r="A1036" s="49" t="s">
        <v>39</v>
      </c>
      <c r="B1036" s="41">
        <v>205.0</v>
      </c>
      <c r="C1036" s="42">
        <v>0.0</v>
      </c>
      <c r="D1036" s="41">
        <v>585.0</v>
      </c>
      <c r="E1036" s="41">
        <v>457.0</v>
      </c>
      <c r="F1036" s="41">
        <v>450.0</v>
      </c>
      <c r="G1036" s="41">
        <v>1105.0</v>
      </c>
      <c r="H1036" s="41">
        <v>0.0</v>
      </c>
      <c r="I1036" s="43">
        <f t="shared" si="276"/>
        <v>2802</v>
      </c>
      <c r="J1036" s="44">
        <f>I1036*0.08</f>
        <v>224.16</v>
      </c>
      <c r="K1036" s="51">
        <v>1.030872218489E12</v>
      </c>
      <c r="L1036" s="38"/>
      <c r="M1036" s="38"/>
      <c r="N1036" s="38"/>
    </row>
    <row r="1037">
      <c r="A1037" s="40" t="s">
        <v>63</v>
      </c>
      <c r="B1037" s="41">
        <v>247.0</v>
      </c>
      <c r="C1037" s="45">
        <v>401.0</v>
      </c>
      <c r="D1037" s="41">
        <v>264.0</v>
      </c>
      <c r="E1037" s="41">
        <v>245.0</v>
      </c>
      <c r="F1037" s="41">
        <v>263.0</v>
      </c>
      <c r="G1037" s="41">
        <v>200.0</v>
      </c>
      <c r="H1037" s="41">
        <v>135.0</v>
      </c>
      <c r="I1037" s="43">
        <f t="shared" si="276"/>
        <v>1755</v>
      </c>
      <c r="J1037" s="44">
        <f>I1037*0.11</f>
        <v>193.05</v>
      </c>
      <c r="K1037" s="51">
        <v>5.030863927877E12</v>
      </c>
      <c r="L1037" s="38"/>
      <c r="M1037" s="38"/>
      <c r="N1037" s="38"/>
    </row>
    <row r="1038">
      <c r="A1038" s="73" t="s">
        <v>40</v>
      </c>
      <c r="B1038" s="41">
        <v>0.0</v>
      </c>
      <c r="C1038" s="45">
        <v>0.0</v>
      </c>
      <c r="D1038" s="41">
        <v>0.0</v>
      </c>
      <c r="E1038" s="41">
        <v>0.0</v>
      </c>
      <c r="F1038" s="41">
        <v>0.0</v>
      </c>
      <c r="G1038" s="41">
        <v>0.0</v>
      </c>
      <c r="H1038" s="41">
        <v>0.0</v>
      </c>
      <c r="I1038" s="43">
        <f t="shared" si="276"/>
        <v>0</v>
      </c>
      <c r="J1038" s="50">
        <f t="shared" ref="J1038:J1040" si="279">I1038*0.1</f>
        <v>0</v>
      </c>
      <c r="K1038" s="55"/>
      <c r="L1038" s="38"/>
      <c r="M1038" s="38"/>
      <c r="N1038" s="38"/>
    </row>
    <row r="1039">
      <c r="A1039" s="40" t="s">
        <v>41</v>
      </c>
      <c r="B1039" s="41">
        <v>495.0</v>
      </c>
      <c r="C1039" s="45">
        <v>945.0</v>
      </c>
      <c r="D1039" s="41">
        <v>0.0</v>
      </c>
      <c r="E1039" s="41">
        <v>820.0</v>
      </c>
      <c r="F1039" s="41">
        <v>785.0</v>
      </c>
      <c r="G1039" s="41">
        <v>1007.0</v>
      </c>
      <c r="H1039" s="41">
        <v>623.0</v>
      </c>
      <c r="I1039" s="43">
        <f t="shared" si="276"/>
        <v>4675</v>
      </c>
      <c r="J1039" s="44">
        <f t="shared" si="279"/>
        <v>467.5</v>
      </c>
      <c r="K1039" s="51">
        <v>3.030904817739E12</v>
      </c>
      <c r="L1039" s="38"/>
      <c r="M1039" s="38"/>
      <c r="N1039" s="38"/>
    </row>
    <row r="1040">
      <c r="A1040" s="73" t="s">
        <v>42</v>
      </c>
      <c r="B1040" s="41">
        <v>0.0</v>
      </c>
      <c r="C1040" s="45">
        <v>0.0</v>
      </c>
      <c r="D1040" s="41">
        <v>0.0</v>
      </c>
      <c r="E1040" s="41">
        <v>0.0</v>
      </c>
      <c r="F1040" s="41">
        <v>0.0</v>
      </c>
      <c r="G1040" s="41">
        <v>0.0</v>
      </c>
      <c r="H1040" s="41">
        <v>0.0</v>
      </c>
      <c r="I1040" s="43">
        <f t="shared" si="276"/>
        <v>0</v>
      </c>
      <c r="J1040" s="50">
        <f t="shared" si="279"/>
        <v>0</v>
      </c>
      <c r="K1040" s="55"/>
      <c r="L1040" s="38"/>
      <c r="M1040" s="38"/>
      <c r="N1040" s="38"/>
    </row>
    <row r="1041">
      <c r="A1041" s="53" t="s">
        <v>47</v>
      </c>
      <c r="B1041" s="41">
        <v>220.0</v>
      </c>
      <c r="C1041" s="45">
        <v>265.0</v>
      </c>
      <c r="D1041" s="41">
        <v>543.0</v>
      </c>
      <c r="E1041" s="41">
        <v>845.0</v>
      </c>
      <c r="F1041" s="41">
        <v>321.0</v>
      </c>
      <c r="G1041" s="41">
        <v>450.0</v>
      </c>
      <c r="H1041" s="41">
        <v>446.0</v>
      </c>
      <c r="I1041" s="43">
        <f t="shared" si="276"/>
        <v>3090</v>
      </c>
      <c r="J1041" s="44">
        <f>I1041*0.11</f>
        <v>339.9</v>
      </c>
      <c r="K1041" s="51">
        <v>7.030890552428E12</v>
      </c>
      <c r="L1041" s="38"/>
      <c r="M1041" s="38"/>
      <c r="N1041" s="38"/>
    </row>
    <row r="1042">
      <c r="A1042" s="53" t="s">
        <v>48</v>
      </c>
      <c r="B1042" s="41">
        <v>807.0</v>
      </c>
      <c r="C1042" s="45">
        <v>520.0</v>
      </c>
      <c r="D1042" s="41">
        <v>376.0</v>
      </c>
      <c r="E1042" s="41">
        <v>585.0</v>
      </c>
      <c r="F1042" s="41">
        <v>433.0</v>
      </c>
      <c r="G1042" s="41">
        <v>535.0</v>
      </c>
      <c r="H1042" s="41">
        <v>748.0</v>
      </c>
      <c r="I1042" s="43">
        <f t="shared" si="276"/>
        <v>4004</v>
      </c>
      <c r="J1042" s="44">
        <f>I1042*0.1</f>
        <v>400.4</v>
      </c>
      <c r="K1042" s="51">
        <v>3.0863858034E10</v>
      </c>
      <c r="L1042" s="38"/>
      <c r="M1042" s="38"/>
      <c r="N1042" s="38"/>
    </row>
    <row r="1043">
      <c r="A1043" s="53" t="s">
        <v>50</v>
      </c>
      <c r="B1043" s="41">
        <v>0.0</v>
      </c>
      <c r="C1043" s="45">
        <v>0.0</v>
      </c>
      <c r="D1043" s="41">
        <v>0.0</v>
      </c>
      <c r="E1043" s="41">
        <v>0.0</v>
      </c>
      <c r="F1043" s="41">
        <v>0.0</v>
      </c>
      <c r="G1043" s="41">
        <v>0.0</v>
      </c>
      <c r="H1043" s="41">
        <v>0.0</v>
      </c>
      <c r="I1043" s="43">
        <f t="shared" si="276"/>
        <v>0</v>
      </c>
      <c r="J1043" s="50">
        <f t="shared" ref="J1043:J1044" si="280">I1043*0.11</f>
        <v>0</v>
      </c>
      <c r="K1043" s="55"/>
      <c r="L1043" s="38"/>
      <c r="M1043" s="38"/>
      <c r="N1043" s="38"/>
    </row>
    <row r="1044">
      <c r="A1044" s="53" t="s">
        <v>53</v>
      </c>
      <c r="B1044" s="41">
        <v>155.0</v>
      </c>
      <c r="C1044" s="42">
        <v>0.0</v>
      </c>
      <c r="D1044" s="41">
        <v>280.0</v>
      </c>
      <c r="E1044" s="41">
        <v>0.0</v>
      </c>
      <c r="F1044" s="41">
        <v>0.0</v>
      </c>
      <c r="G1044" s="41">
        <v>780.0</v>
      </c>
      <c r="H1044" s="41">
        <v>0.0</v>
      </c>
      <c r="I1044" s="43">
        <f t="shared" si="276"/>
        <v>1215</v>
      </c>
      <c r="J1044" s="44">
        <f t="shared" si="280"/>
        <v>133.65</v>
      </c>
      <c r="K1044" s="51">
        <v>6.03091152901E12</v>
      </c>
      <c r="L1044" s="38"/>
      <c r="M1044" s="37"/>
      <c r="N1044" s="38"/>
    </row>
    <row r="1045">
      <c r="A1045" s="52" t="s">
        <v>77</v>
      </c>
      <c r="B1045" s="41">
        <v>826.0</v>
      </c>
      <c r="C1045" s="45">
        <v>686.0</v>
      </c>
      <c r="D1045" s="41">
        <v>1870.0</v>
      </c>
      <c r="E1045" s="41">
        <v>0.0</v>
      </c>
      <c r="F1045" s="41">
        <v>233.0</v>
      </c>
      <c r="G1045" s="41">
        <v>715.0</v>
      </c>
      <c r="H1045" s="41">
        <v>770.0</v>
      </c>
      <c r="I1045" s="43">
        <f t="shared" si="276"/>
        <v>5100</v>
      </c>
      <c r="J1045" s="44">
        <f>I1045*0.1</f>
        <v>510</v>
      </c>
      <c r="K1045" s="51">
        <v>5.030864829178E12</v>
      </c>
      <c r="L1045" s="38"/>
      <c r="M1045" s="38"/>
      <c r="N1045" s="38"/>
    </row>
    <row r="1046">
      <c r="A1046" s="52" t="s">
        <v>74</v>
      </c>
      <c r="B1046" s="41">
        <v>571.0</v>
      </c>
      <c r="C1046" s="45">
        <v>540.0</v>
      </c>
      <c r="D1046" s="41">
        <v>0.0</v>
      </c>
      <c r="E1046" s="41">
        <v>279.0</v>
      </c>
      <c r="F1046" s="41">
        <v>175.0</v>
      </c>
      <c r="G1046" s="41">
        <v>478.0</v>
      </c>
      <c r="H1046" s="41">
        <v>324.0</v>
      </c>
      <c r="I1046" s="43">
        <f t="shared" si="276"/>
        <v>2367</v>
      </c>
      <c r="J1046" s="46">
        <f t="shared" ref="J1046:J1047" si="281">I1046*0.11</f>
        <v>260.37</v>
      </c>
      <c r="K1046" s="47">
        <v>3.031133075294E12</v>
      </c>
      <c r="L1046" s="48">
        <v>266.22</v>
      </c>
      <c r="M1046" s="38"/>
      <c r="N1046" s="38"/>
    </row>
    <row r="1047">
      <c r="A1047" s="52" t="s">
        <v>57</v>
      </c>
      <c r="B1047" s="41">
        <v>0.0</v>
      </c>
      <c r="C1047" s="45" t="s">
        <v>59</v>
      </c>
      <c r="D1047" s="41">
        <v>0.0</v>
      </c>
      <c r="E1047" s="41">
        <v>0.0</v>
      </c>
      <c r="F1047" s="41">
        <v>0.0</v>
      </c>
      <c r="G1047" s="41">
        <v>0.0</v>
      </c>
      <c r="H1047" s="41">
        <v>629.0</v>
      </c>
      <c r="I1047" s="43">
        <f t="shared" si="276"/>
        <v>629</v>
      </c>
      <c r="J1047" s="44">
        <f t="shared" si="281"/>
        <v>69.19</v>
      </c>
      <c r="K1047" s="51">
        <v>7.030878160807E12</v>
      </c>
      <c r="L1047" s="38"/>
      <c r="M1047" s="38"/>
      <c r="N1047" s="38"/>
    </row>
    <row r="1048">
      <c r="A1048" s="49" t="s">
        <v>26</v>
      </c>
      <c r="B1048" s="41">
        <v>0.0</v>
      </c>
      <c r="C1048" s="45">
        <v>0.0</v>
      </c>
      <c r="D1048" s="41">
        <v>0.0</v>
      </c>
      <c r="E1048" s="41">
        <v>0.0</v>
      </c>
      <c r="F1048" s="41">
        <v>0.0</v>
      </c>
      <c r="G1048" s="41">
        <v>0.0</v>
      </c>
      <c r="H1048" s="41">
        <v>0.0</v>
      </c>
      <c r="I1048" s="43">
        <f t="shared" si="276"/>
        <v>0</v>
      </c>
      <c r="J1048" s="50">
        <f>I1048*0.08</f>
        <v>0</v>
      </c>
      <c r="K1048" s="55"/>
      <c r="L1048" s="38"/>
      <c r="M1048" s="38"/>
      <c r="N1048" s="38"/>
    </row>
    <row r="1049">
      <c r="A1049" s="52" t="s">
        <v>45</v>
      </c>
      <c r="B1049" s="41">
        <v>625.0</v>
      </c>
      <c r="C1049" s="45">
        <v>0.0</v>
      </c>
      <c r="D1049" s="41">
        <v>608.0</v>
      </c>
      <c r="E1049" s="41">
        <v>690.0</v>
      </c>
      <c r="F1049" s="41">
        <v>570.0</v>
      </c>
      <c r="G1049" s="41">
        <v>767.0</v>
      </c>
      <c r="H1049" s="41">
        <v>685.0</v>
      </c>
      <c r="I1049" s="43">
        <f t="shared" si="276"/>
        <v>3945</v>
      </c>
      <c r="J1049" s="46">
        <f>I1049*0.1</f>
        <v>394.5</v>
      </c>
      <c r="K1049" s="47">
        <v>5.03118802489E12</v>
      </c>
      <c r="L1049" s="38"/>
      <c r="M1049" s="48">
        <v>411.0</v>
      </c>
      <c r="N1049" s="38"/>
    </row>
    <row r="1050">
      <c r="A1050" s="52" t="s">
        <v>82</v>
      </c>
      <c r="B1050" s="41">
        <v>80.0</v>
      </c>
      <c r="C1050" s="45">
        <v>280.0</v>
      </c>
      <c r="D1050" s="41">
        <v>345.0</v>
      </c>
      <c r="E1050" s="41">
        <v>331.0</v>
      </c>
      <c r="F1050" s="41">
        <v>680.0</v>
      </c>
      <c r="G1050" s="41">
        <v>500.0</v>
      </c>
      <c r="H1050" s="41">
        <v>75.0</v>
      </c>
      <c r="I1050" s="43">
        <f t="shared" si="276"/>
        <v>2291</v>
      </c>
      <c r="J1050" s="44">
        <f>I1050*0.11</f>
        <v>252.01</v>
      </c>
      <c r="K1050" s="51">
        <v>6.030885975296E12</v>
      </c>
      <c r="L1050" s="38"/>
      <c r="M1050" s="38"/>
      <c r="N1050" s="38"/>
    </row>
    <row r="1051">
      <c r="A1051" s="49" t="s">
        <v>85</v>
      </c>
      <c r="B1051" s="41">
        <v>0.0</v>
      </c>
      <c r="C1051" s="45">
        <v>0.0</v>
      </c>
      <c r="D1051" s="41">
        <v>0.0</v>
      </c>
      <c r="E1051" s="41">
        <v>0.0</v>
      </c>
      <c r="F1051" s="41">
        <v>0.0</v>
      </c>
      <c r="G1051" s="41">
        <v>0.0</v>
      </c>
      <c r="H1051" s="41">
        <v>0.0</v>
      </c>
      <c r="I1051" s="43">
        <f t="shared" si="276"/>
        <v>0</v>
      </c>
      <c r="J1051" s="50">
        <f>I1051*0.1</f>
        <v>0</v>
      </c>
      <c r="K1051" s="55"/>
      <c r="L1051" s="38"/>
      <c r="M1051" s="38"/>
      <c r="N1051" s="38"/>
    </row>
    <row r="1052">
      <c r="A1052" s="52" t="s">
        <v>25</v>
      </c>
      <c r="B1052" s="41">
        <v>0.0</v>
      </c>
      <c r="C1052" s="45">
        <v>0.0</v>
      </c>
      <c r="D1052" s="41">
        <v>0.0</v>
      </c>
      <c r="E1052" s="41">
        <v>0.0</v>
      </c>
      <c r="F1052" s="41">
        <v>0.0</v>
      </c>
      <c r="G1052" s="41">
        <v>430.0</v>
      </c>
      <c r="H1052" s="41">
        <v>0.0</v>
      </c>
      <c r="I1052" s="43">
        <f t="shared" si="276"/>
        <v>430</v>
      </c>
      <c r="J1052" s="44">
        <f>I1052*0.08</f>
        <v>34.4</v>
      </c>
      <c r="K1052" s="51">
        <v>3.0913018309E10</v>
      </c>
      <c r="L1052" s="38"/>
      <c r="M1052" s="38"/>
      <c r="N1052" s="38"/>
    </row>
    <row r="1053">
      <c r="A1053" s="52" t="s">
        <v>30</v>
      </c>
      <c r="B1053" s="41">
        <v>0.0</v>
      </c>
      <c r="C1053" s="45">
        <v>0.0</v>
      </c>
      <c r="D1053" s="41">
        <v>0.0</v>
      </c>
      <c r="E1053" s="41">
        <v>0.0</v>
      </c>
      <c r="F1053" s="41">
        <v>0.0</v>
      </c>
      <c r="G1053" s="41">
        <v>0.0</v>
      </c>
      <c r="H1053" s="41">
        <v>0.0</v>
      </c>
      <c r="I1053" s="43">
        <f t="shared" si="276"/>
        <v>0</v>
      </c>
      <c r="J1053" s="50">
        <f t="shared" ref="J1053:J1054" si="282">I1053*0.11</f>
        <v>0</v>
      </c>
      <c r="K1053" s="55"/>
      <c r="L1053" s="38"/>
      <c r="M1053" s="38"/>
      <c r="N1053" s="38"/>
    </row>
    <row r="1054">
      <c r="A1054" s="73" t="s">
        <v>32</v>
      </c>
      <c r="B1054" s="41">
        <v>0.0</v>
      </c>
      <c r="C1054" s="45">
        <v>0.0</v>
      </c>
      <c r="D1054" s="41">
        <v>0.0</v>
      </c>
      <c r="E1054" s="41">
        <v>0.0</v>
      </c>
      <c r="F1054" s="41">
        <v>0.0</v>
      </c>
      <c r="G1054" s="41">
        <v>0.0</v>
      </c>
      <c r="H1054" s="41">
        <v>0.0</v>
      </c>
      <c r="I1054" s="43">
        <f t="shared" si="276"/>
        <v>0</v>
      </c>
      <c r="J1054" s="50">
        <f t="shared" si="282"/>
        <v>0</v>
      </c>
      <c r="K1054" s="55"/>
      <c r="L1054" s="38"/>
      <c r="M1054" s="38"/>
      <c r="N1054" s="38"/>
    </row>
    <row r="1055">
      <c r="A1055" s="52" t="s">
        <v>34</v>
      </c>
      <c r="B1055" s="41">
        <v>0.0</v>
      </c>
      <c r="C1055" s="45">
        <v>0.0</v>
      </c>
      <c r="D1055" s="41">
        <v>0.0</v>
      </c>
      <c r="E1055" s="41">
        <v>0.0</v>
      </c>
      <c r="F1055" s="41">
        <v>0.0</v>
      </c>
      <c r="G1055" s="41">
        <v>0.0</v>
      </c>
      <c r="H1055" s="41">
        <v>0.0</v>
      </c>
      <c r="I1055" s="43">
        <f t="shared" si="276"/>
        <v>0</v>
      </c>
      <c r="J1055" s="50">
        <f t="shared" ref="J1055:J1057" si="283">I1055*0.1</f>
        <v>0</v>
      </c>
      <c r="K1055" s="55"/>
      <c r="L1055" s="38"/>
      <c r="M1055" s="38"/>
      <c r="N1055" s="38"/>
    </row>
    <row r="1056">
      <c r="A1056" s="53" t="s">
        <v>89</v>
      </c>
      <c r="B1056" s="41">
        <v>731.0</v>
      </c>
      <c r="C1056" s="45">
        <v>718.0</v>
      </c>
      <c r="D1056" s="41">
        <v>711.0</v>
      </c>
      <c r="E1056" s="41">
        <v>388.0</v>
      </c>
      <c r="F1056" s="41">
        <v>270.0</v>
      </c>
      <c r="G1056" s="41">
        <v>0.0</v>
      </c>
      <c r="H1056" s="41">
        <v>800.0</v>
      </c>
      <c r="I1056" s="43">
        <f t="shared" si="276"/>
        <v>3618</v>
      </c>
      <c r="J1056" s="44">
        <f t="shared" si="283"/>
        <v>361.8</v>
      </c>
      <c r="K1056" s="51">
        <v>8.030921201266E12</v>
      </c>
      <c r="L1056" s="38"/>
      <c r="M1056" s="38"/>
      <c r="N1056" s="38"/>
    </row>
    <row r="1057">
      <c r="A1057" s="83" t="s">
        <v>95</v>
      </c>
      <c r="B1057" s="41">
        <v>805.0</v>
      </c>
      <c r="C1057" s="45">
        <v>674.0</v>
      </c>
      <c r="D1057" s="41">
        <v>505.0</v>
      </c>
      <c r="E1057" s="41">
        <v>175.0</v>
      </c>
      <c r="F1057" s="41">
        <v>291.0</v>
      </c>
      <c r="G1057" s="41">
        <v>840.0</v>
      </c>
      <c r="H1057" s="41">
        <v>590.0</v>
      </c>
      <c r="I1057" s="43">
        <f t="shared" si="276"/>
        <v>3880</v>
      </c>
      <c r="J1057" s="44">
        <f t="shared" si="283"/>
        <v>388</v>
      </c>
      <c r="K1057" s="51">
        <v>3.030922923829E12</v>
      </c>
      <c r="L1057" s="38"/>
      <c r="M1057" s="38"/>
      <c r="N1057" s="38"/>
    </row>
    <row r="1058">
      <c r="A1058" s="61" t="s">
        <v>20</v>
      </c>
      <c r="B1058" s="59">
        <f t="shared" ref="B1058:G1058" si="284">SUM(B1026:B1057)</f>
        <v>9537</v>
      </c>
      <c r="C1058" s="59">
        <f t="shared" si="284"/>
        <v>8990</v>
      </c>
      <c r="D1058" s="59">
        <f t="shared" si="284"/>
        <v>10673</v>
      </c>
      <c r="E1058" s="59">
        <f t="shared" si="284"/>
        <v>10146</v>
      </c>
      <c r="F1058" s="59">
        <f t="shared" si="284"/>
        <v>9098</v>
      </c>
      <c r="G1058" s="59">
        <f t="shared" si="284"/>
        <v>13116</v>
      </c>
      <c r="H1058" s="59">
        <f>SUM(H1026:H1046)</f>
        <v>6480</v>
      </c>
      <c r="I1058" s="59">
        <f t="shared" ref="I1058:J1058" si="285">SUM(I1026:I1057)</f>
        <v>70819</v>
      </c>
      <c r="J1058" s="59">
        <f t="shared" si="285"/>
        <v>6971.79</v>
      </c>
      <c r="K1058" s="38"/>
      <c r="L1058" s="62">
        <f>SUM(L1027:L1057)</f>
        <v>544.22</v>
      </c>
      <c r="M1058" s="38"/>
      <c r="N1058" s="38"/>
    </row>
    <row r="1059">
      <c r="A1059" s="63"/>
      <c r="B1059" s="64"/>
      <c r="C1059" s="64"/>
      <c r="D1059" s="64"/>
      <c r="E1059" s="64"/>
      <c r="F1059" s="64"/>
      <c r="G1059" s="64"/>
      <c r="H1059" s="64"/>
      <c r="I1059" s="64"/>
      <c r="J1059" s="64"/>
      <c r="K1059" s="29"/>
      <c r="L1059" s="16"/>
      <c r="M1059" s="29"/>
      <c r="N1059" s="29"/>
    </row>
    <row r="1060">
      <c r="A1060" s="30" t="s">
        <v>19</v>
      </c>
      <c r="B1060" s="31">
        <v>45857.0</v>
      </c>
      <c r="C1060" s="31">
        <v>45858.0</v>
      </c>
      <c r="D1060" s="31">
        <v>45859.0</v>
      </c>
      <c r="E1060" s="31">
        <v>45860.0</v>
      </c>
      <c r="F1060" s="31">
        <v>45861.0</v>
      </c>
      <c r="G1060" s="31">
        <v>45862.0</v>
      </c>
      <c r="H1060" s="31">
        <v>45863.0</v>
      </c>
      <c r="I1060" s="32" t="s">
        <v>20</v>
      </c>
      <c r="J1060" s="33" t="s">
        <v>21</v>
      </c>
      <c r="K1060" s="33" t="s">
        <v>61</v>
      </c>
      <c r="L1060" s="34">
        <v>0.02</v>
      </c>
      <c r="M1060" s="34">
        <v>0.04</v>
      </c>
      <c r="N1060" s="30" t="s">
        <v>22</v>
      </c>
    </row>
    <row r="1061">
      <c r="A1061" s="35"/>
      <c r="B1061" s="36"/>
      <c r="C1061" s="36"/>
      <c r="D1061" s="36"/>
      <c r="E1061" s="36"/>
      <c r="F1061" s="36"/>
      <c r="G1061" s="36"/>
      <c r="H1061" s="37"/>
      <c r="I1061" s="37"/>
      <c r="J1061" s="37"/>
      <c r="K1061" s="38"/>
      <c r="L1061" s="38"/>
      <c r="M1061" s="38"/>
      <c r="N1061" s="38"/>
    </row>
    <row r="1062">
      <c r="A1062" s="40" t="s">
        <v>23</v>
      </c>
      <c r="B1062" s="41">
        <v>445.0</v>
      </c>
      <c r="C1062" s="42">
        <v>540.0</v>
      </c>
      <c r="D1062" s="41">
        <v>516.0</v>
      </c>
      <c r="E1062" s="41">
        <v>314.0</v>
      </c>
      <c r="F1062" s="41">
        <v>90.0</v>
      </c>
      <c r="G1062" s="41">
        <v>0.0</v>
      </c>
      <c r="H1062" s="41">
        <v>0.0</v>
      </c>
      <c r="I1062" s="43">
        <f t="shared" ref="I1062:I1093" si="286">SUM(B1062:H1062)</f>
        <v>1905</v>
      </c>
      <c r="J1062" s="44">
        <f t="shared" ref="J1062:J1063" si="287">I1062*0.11</f>
        <v>209.55</v>
      </c>
      <c r="K1062" s="51">
        <v>4.031105578625E12</v>
      </c>
      <c r="L1062" s="38"/>
      <c r="M1062" s="37"/>
      <c r="N1062" s="38"/>
    </row>
    <row r="1063">
      <c r="A1063" s="40" t="s">
        <v>27</v>
      </c>
      <c r="B1063" s="41">
        <v>279.0</v>
      </c>
      <c r="C1063" s="45">
        <v>250.0</v>
      </c>
      <c r="D1063" s="41">
        <v>375.0</v>
      </c>
      <c r="E1063" s="41">
        <v>265.0</v>
      </c>
      <c r="F1063" s="41">
        <v>0.0</v>
      </c>
      <c r="G1063" s="41">
        <v>0.0</v>
      </c>
      <c r="H1063" s="41">
        <v>330.0</v>
      </c>
      <c r="I1063" s="43">
        <f t="shared" si="286"/>
        <v>1499</v>
      </c>
      <c r="J1063" s="44">
        <f t="shared" si="287"/>
        <v>164.89</v>
      </c>
      <c r="K1063" s="51">
        <v>7.031139069512E12</v>
      </c>
      <c r="L1063" s="38"/>
      <c r="M1063" s="38"/>
      <c r="N1063" s="38"/>
    </row>
    <row r="1064">
      <c r="A1064" s="52" t="s">
        <v>28</v>
      </c>
      <c r="B1064" s="41">
        <v>0.0</v>
      </c>
      <c r="C1064" s="45">
        <v>0.0</v>
      </c>
      <c r="D1064" s="41">
        <v>0.0</v>
      </c>
      <c r="E1064" s="41">
        <v>0.0</v>
      </c>
      <c r="F1064" s="41">
        <v>0.0</v>
      </c>
      <c r="G1064" s="41">
        <v>0.0</v>
      </c>
      <c r="H1064" s="41">
        <v>0.0</v>
      </c>
      <c r="I1064" s="43">
        <f t="shared" si="286"/>
        <v>0</v>
      </c>
      <c r="J1064" s="50">
        <f>I1064*0.1</f>
        <v>0</v>
      </c>
      <c r="K1064" s="55"/>
      <c r="L1064" s="38"/>
      <c r="M1064" s="38"/>
      <c r="N1064" s="38"/>
    </row>
    <row r="1065">
      <c r="A1065" s="53" t="s">
        <v>29</v>
      </c>
      <c r="B1065" s="54">
        <v>0.0</v>
      </c>
      <c r="C1065" s="45">
        <v>0.0</v>
      </c>
      <c r="D1065" s="54">
        <v>0.0</v>
      </c>
      <c r="E1065" s="54">
        <v>498.0</v>
      </c>
      <c r="F1065" s="41">
        <v>0.0</v>
      </c>
      <c r="G1065" s="41">
        <v>0.0</v>
      </c>
      <c r="H1065" s="54">
        <v>821.0</v>
      </c>
      <c r="I1065" s="43">
        <f t="shared" si="286"/>
        <v>1319</v>
      </c>
      <c r="J1065" s="46">
        <f>I1065*0.11</f>
        <v>145.09</v>
      </c>
      <c r="K1065" s="47">
        <v>9.031373830286E12</v>
      </c>
      <c r="L1065" s="48">
        <v>149.0</v>
      </c>
      <c r="M1065" s="38"/>
      <c r="N1065" s="38"/>
    </row>
    <row r="1066">
      <c r="A1066" s="40" t="s">
        <v>31</v>
      </c>
      <c r="B1066" s="41">
        <v>775.0</v>
      </c>
      <c r="C1066" s="45">
        <v>1363.0</v>
      </c>
      <c r="D1066" s="41">
        <v>943.0</v>
      </c>
      <c r="E1066" s="41">
        <v>930.0</v>
      </c>
      <c r="F1066" s="41">
        <v>1573.0</v>
      </c>
      <c r="G1066" s="41">
        <v>0.0</v>
      </c>
      <c r="H1066" s="41">
        <v>1488.0</v>
      </c>
      <c r="I1066" s="43">
        <f t="shared" si="286"/>
        <v>7072</v>
      </c>
      <c r="J1066" s="44">
        <f>I1066*0.09</f>
        <v>636.48</v>
      </c>
      <c r="K1066" s="51">
        <v>3.031043498594E12</v>
      </c>
      <c r="L1066" s="38"/>
      <c r="M1066" s="37"/>
      <c r="N1066" s="38"/>
    </row>
    <row r="1067">
      <c r="A1067" s="52" t="s">
        <v>33</v>
      </c>
      <c r="B1067" s="41">
        <v>1014.0</v>
      </c>
      <c r="C1067" s="45">
        <v>978.0</v>
      </c>
      <c r="D1067" s="41">
        <v>70.0</v>
      </c>
      <c r="E1067" s="41">
        <v>490.0</v>
      </c>
      <c r="F1067" s="41">
        <v>834.0</v>
      </c>
      <c r="G1067" s="41">
        <v>1014.0</v>
      </c>
      <c r="H1067" s="41">
        <v>0.0</v>
      </c>
      <c r="I1067" s="43">
        <f t="shared" si="286"/>
        <v>4400</v>
      </c>
      <c r="J1067" s="44">
        <f>I1067*0.1</f>
        <v>440</v>
      </c>
      <c r="K1067" s="51">
        <v>6.03107746061E12</v>
      </c>
      <c r="L1067" s="38"/>
      <c r="M1067" s="38"/>
      <c r="N1067" s="38"/>
    </row>
    <row r="1068">
      <c r="A1068" s="40" t="s">
        <v>35</v>
      </c>
      <c r="B1068" s="41">
        <v>0.0</v>
      </c>
      <c r="C1068" s="45">
        <v>735.0</v>
      </c>
      <c r="D1068" s="41">
        <v>210.0</v>
      </c>
      <c r="E1068" s="41">
        <v>0.0</v>
      </c>
      <c r="F1068" s="41">
        <v>0.0</v>
      </c>
      <c r="G1068" s="41">
        <v>0.0</v>
      </c>
      <c r="H1068" s="41">
        <v>0.0</v>
      </c>
      <c r="I1068" s="43">
        <f t="shared" si="286"/>
        <v>945</v>
      </c>
      <c r="J1068" s="46">
        <f>I1068*0.11</f>
        <v>103.95</v>
      </c>
      <c r="K1068" s="47">
        <v>4.031192280408E12</v>
      </c>
      <c r="L1068" s="48">
        <v>107.0</v>
      </c>
      <c r="M1068" s="38"/>
      <c r="N1068" s="38"/>
    </row>
    <row r="1069">
      <c r="A1069" s="53" t="s">
        <v>36</v>
      </c>
      <c r="B1069" s="41">
        <v>865.0</v>
      </c>
      <c r="C1069" s="45">
        <v>515.0</v>
      </c>
      <c r="D1069" s="41">
        <v>495.0</v>
      </c>
      <c r="E1069" s="41">
        <v>875.0</v>
      </c>
      <c r="F1069" s="41">
        <v>0.0</v>
      </c>
      <c r="G1069" s="41">
        <v>0.0</v>
      </c>
      <c r="H1069" s="41">
        <v>747.0</v>
      </c>
      <c r="I1069" s="43">
        <f t="shared" si="286"/>
        <v>3497</v>
      </c>
      <c r="J1069" s="44">
        <f>I1069*0.08</f>
        <v>279.76</v>
      </c>
      <c r="K1069" s="51">
        <v>9.031099813836E12</v>
      </c>
      <c r="L1069" s="38"/>
      <c r="M1069" s="38"/>
      <c r="N1069" s="38"/>
    </row>
    <row r="1070">
      <c r="A1070" s="40" t="s">
        <v>37</v>
      </c>
      <c r="B1070" s="41">
        <v>645.0</v>
      </c>
      <c r="C1070" s="42">
        <v>775.0</v>
      </c>
      <c r="D1070" s="41">
        <v>855.0</v>
      </c>
      <c r="E1070" s="41">
        <v>1065.0</v>
      </c>
      <c r="F1070" s="41">
        <v>855.0</v>
      </c>
      <c r="G1070" s="41">
        <v>125.0</v>
      </c>
      <c r="H1070" s="41">
        <v>848.0</v>
      </c>
      <c r="I1070" s="43">
        <f t="shared" si="286"/>
        <v>5168</v>
      </c>
      <c r="J1070" s="44">
        <f>I1070*0.1</f>
        <v>516.8</v>
      </c>
      <c r="K1070" s="51">
        <v>1.031137249927E12</v>
      </c>
      <c r="L1070" s="38"/>
      <c r="M1070" s="38"/>
      <c r="N1070" s="38"/>
    </row>
    <row r="1071">
      <c r="A1071" s="40" t="s">
        <v>38</v>
      </c>
      <c r="B1071" s="41">
        <v>0.0</v>
      </c>
      <c r="C1071" s="45">
        <v>0.0</v>
      </c>
      <c r="D1071" s="41">
        <v>893.0</v>
      </c>
      <c r="E1071" s="41">
        <v>675.0</v>
      </c>
      <c r="F1071" s="41">
        <v>578.0</v>
      </c>
      <c r="G1071" s="41">
        <v>70.0</v>
      </c>
      <c r="H1071" s="41">
        <v>420.0</v>
      </c>
      <c r="I1071" s="43">
        <f t="shared" si="286"/>
        <v>2636</v>
      </c>
      <c r="J1071" s="46">
        <f>I1071*0.11</f>
        <v>289.96</v>
      </c>
      <c r="K1071" s="47">
        <v>5.031373437807E12</v>
      </c>
      <c r="L1071" s="48">
        <v>296.0</v>
      </c>
      <c r="M1071" s="38"/>
      <c r="N1071" s="38"/>
    </row>
    <row r="1072">
      <c r="A1072" s="49" t="s">
        <v>39</v>
      </c>
      <c r="B1072" s="41">
        <v>660.0</v>
      </c>
      <c r="C1072" s="45">
        <v>0.0</v>
      </c>
      <c r="D1072" s="41">
        <v>595.0</v>
      </c>
      <c r="E1072" s="41">
        <v>640.0</v>
      </c>
      <c r="F1072" s="41">
        <v>615.0</v>
      </c>
      <c r="G1072" s="41">
        <v>0.0</v>
      </c>
      <c r="H1072" s="41">
        <v>955.0</v>
      </c>
      <c r="I1072" s="43">
        <f t="shared" si="286"/>
        <v>3465</v>
      </c>
      <c r="J1072" s="44">
        <f>I1072*0.08</f>
        <v>277.2</v>
      </c>
      <c r="K1072" s="51">
        <v>1.031086647339E12</v>
      </c>
      <c r="L1072" s="38"/>
      <c r="M1072" s="38"/>
      <c r="N1072" s="38"/>
    </row>
    <row r="1073">
      <c r="A1073" s="40" t="s">
        <v>63</v>
      </c>
      <c r="B1073" s="41">
        <v>817.0</v>
      </c>
      <c r="C1073" s="45">
        <v>295.0</v>
      </c>
      <c r="D1073" s="41">
        <v>0.0</v>
      </c>
      <c r="E1073" s="41">
        <v>505.0</v>
      </c>
      <c r="F1073" s="41">
        <v>95.0</v>
      </c>
      <c r="G1073" s="41">
        <v>300.0</v>
      </c>
      <c r="H1073" s="41">
        <v>405.0</v>
      </c>
      <c r="I1073" s="43">
        <f t="shared" si="286"/>
        <v>2417</v>
      </c>
      <c r="J1073" s="44">
        <f>I1073*0.11</f>
        <v>265.87</v>
      </c>
      <c r="K1073" s="51">
        <v>5.031118504232E12</v>
      </c>
      <c r="L1073" s="38"/>
      <c r="M1073" s="38"/>
      <c r="N1073" s="38"/>
    </row>
    <row r="1074">
      <c r="A1074" s="73" t="s">
        <v>40</v>
      </c>
      <c r="B1074" s="41">
        <v>0.0</v>
      </c>
      <c r="C1074" s="45">
        <v>0.0</v>
      </c>
      <c r="D1074" s="41">
        <v>0.0</v>
      </c>
      <c r="E1074" s="41">
        <v>0.0</v>
      </c>
      <c r="F1074" s="41">
        <v>0.0</v>
      </c>
      <c r="G1074" s="41">
        <v>0.0</v>
      </c>
      <c r="H1074" s="41">
        <v>0.0</v>
      </c>
      <c r="I1074" s="43">
        <f t="shared" si="286"/>
        <v>0</v>
      </c>
      <c r="J1074" s="50">
        <f t="shared" ref="J1074:J1076" si="288">I1074*0.1</f>
        <v>0</v>
      </c>
      <c r="K1074" s="55"/>
      <c r="L1074" s="38"/>
      <c r="M1074" s="38"/>
      <c r="N1074" s="38"/>
    </row>
    <row r="1075">
      <c r="A1075" s="40" t="s">
        <v>41</v>
      </c>
      <c r="B1075" s="41">
        <v>760.0</v>
      </c>
      <c r="C1075" s="45">
        <v>623.0</v>
      </c>
      <c r="D1075" s="41">
        <v>0.0</v>
      </c>
      <c r="E1075" s="41">
        <v>963.0</v>
      </c>
      <c r="F1075" s="41">
        <v>210.0</v>
      </c>
      <c r="G1075" s="41">
        <v>0.0</v>
      </c>
      <c r="H1075" s="41">
        <v>738.0</v>
      </c>
      <c r="I1075" s="43">
        <f t="shared" si="286"/>
        <v>3294</v>
      </c>
      <c r="J1075" s="44">
        <f t="shared" si="288"/>
        <v>329.4</v>
      </c>
      <c r="K1075" s="51">
        <v>3.031109075579E12</v>
      </c>
      <c r="L1075" s="38"/>
      <c r="M1075" s="38"/>
      <c r="N1075" s="38"/>
    </row>
    <row r="1076">
      <c r="A1076" s="73" t="s">
        <v>42</v>
      </c>
      <c r="B1076" s="41">
        <v>0.0</v>
      </c>
      <c r="C1076" s="45">
        <v>0.0</v>
      </c>
      <c r="D1076" s="41">
        <v>0.0</v>
      </c>
      <c r="E1076" s="41">
        <v>0.0</v>
      </c>
      <c r="F1076" s="41">
        <v>0.0</v>
      </c>
      <c r="G1076" s="41">
        <v>0.0</v>
      </c>
      <c r="H1076" s="41">
        <v>0.0</v>
      </c>
      <c r="I1076" s="43">
        <f t="shared" si="286"/>
        <v>0</v>
      </c>
      <c r="J1076" s="50">
        <f t="shared" si="288"/>
        <v>0</v>
      </c>
      <c r="K1076" s="55"/>
      <c r="L1076" s="38"/>
      <c r="M1076" s="38"/>
      <c r="N1076" s="38"/>
    </row>
    <row r="1077">
      <c r="A1077" s="53" t="s">
        <v>47</v>
      </c>
      <c r="B1077" s="41">
        <v>545.0</v>
      </c>
      <c r="C1077" s="45">
        <v>0.0</v>
      </c>
      <c r="D1077" s="41">
        <v>0.0</v>
      </c>
      <c r="E1077" s="41">
        <v>336.0</v>
      </c>
      <c r="F1077" s="41">
        <v>433.0</v>
      </c>
      <c r="G1077" s="41">
        <v>193.0</v>
      </c>
      <c r="H1077" s="41">
        <v>455.0</v>
      </c>
      <c r="I1077" s="43">
        <f t="shared" si="286"/>
        <v>1962</v>
      </c>
      <c r="J1077" s="46">
        <f>I1077*0.11</f>
        <v>215.82</v>
      </c>
      <c r="K1077" s="47">
        <v>7.031184235471E12</v>
      </c>
      <c r="L1077" s="48">
        <v>220.32</v>
      </c>
      <c r="M1077" s="38"/>
      <c r="N1077" s="38"/>
    </row>
    <row r="1078">
      <c r="A1078" s="53" t="s">
        <v>48</v>
      </c>
      <c r="B1078" s="41">
        <v>0.0</v>
      </c>
      <c r="C1078" s="45">
        <v>980.0</v>
      </c>
      <c r="D1078" s="41">
        <v>755.0</v>
      </c>
      <c r="E1078" s="41">
        <v>903.0</v>
      </c>
      <c r="F1078" s="41">
        <v>955.0</v>
      </c>
      <c r="G1078" s="41">
        <v>354.0</v>
      </c>
      <c r="H1078" s="41">
        <v>958.0</v>
      </c>
      <c r="I1078" s="43">
        <f t="shared" si="286"/>
        <v>4905</v>
      </c>
      <c r="J1078" s="44">
        <f>I1078*0.1</f>
        <v>490.5</v>
      </c>
      <c r="K1078" s="51">
        <v>3.1042345472E10</v>
      </c>
      <c r="L1078" s="38"/>
      <c r="M1078" s="38"/>
      <c r="N1078" s="38"/>
    </row>
    <row r="1079">
      <c r="A1079" s="53" t="s">
        <v>50</v>
      </c>
      <c r="B1079" s="41">
        <v>0.0</v>
      </c>
      <c r="C1079" s="45">
        <v>0.0</v>
      </c>
      <c r="D1079" s="41">
        <v>0.0</v>
      </c>
      <c r="E1079" s="41">
        <v>0.0</v>
      </c>
      <c r="F1079" s="41">
        <v>0.0</v>
      </c>
      <c r="G1079" s="41">
        <v>0.0</v>
      </c>
      <c r="H1079" s="41">
        <v>0.0</v>
      </c>
      <c r="I1079" s="43">
        <f t="shared" si="286"/>
        <v>0</v>
      </c>
      <c r="J1079" s="50">
        <f>I1079*0.11</f>
        <v>0</v>
      </c>
      <c r="K1079" s="55"/>
      <c r="L1079" s="38"/>
      <c r="M1079" s="38"/>
      <c r="N1079" s="38"/>
    </row>
    <row r="1080">
      <c r="A1080" s="53" t="s">
        <v>53</v>
      </c>
      <c r="B1080" s="41">
        <v>0.0</v>
      </c>
      <c r="C1080" s="45">
        <v>0.0</v>
      </c>
      <c r="D1080" s="41">
        <v>0.0</v>
      </c>
      <c r="E1080" s="41">
        <v>0.0</v>
      </c>
      <c r="F1080" s="41">
        <v>0.0</v>
      </c>
      <c r="G1080" s="41">
        <v>0.0</v>
      </c>
      <c r="H1080" s="41">
        <v>0.0</v>
      </c>
      <c r="I1080" s="43">
        <f t="shared" si="286"/>
        <v>0</v>
      </c>
      <c r="J1080" s="59">
        <f t="shared" ref="J1080:J1081" si="289">I1080*0.1</f>
        <v>0</v>
      </c>
      <c r="K1080" s="55"/>
      <c r="L1080" s="38"/>
      <c r="M1080" s="37"/>
      <c r="N1080" s="38"/>
    </row>
    <row r="1081">
      <c r="A1081" s="52" t="s">
        <v>77</v>
      </c>
      <c r="B1081" s="41">
        <v>859.0</v>
      </c>
      <c r="C1081" s="45">
        <v>311.0</v>
      </c>
      <c r="D1081" s="41">
        <v>556.0</v>
      </c>
      <c r="E1081" s="41">
        <v>0.0</v>
      </c>
      <c r="F1081" s="41">
        <v>771.0</v>
      </c>
      <c r="G1081" s="41">
        <v>525.0</v>
      </c>
      <c r="H1081" s="41">
        <v>270.0</v>
      </c>
      <c r="I1081" s="43">
        <f t="shared" si="286"/>
        <v>3292</v>
      </c>
      <c r="J1081" s="44">
        <f t="shared" si="289"/>
        <v>329.2</v>
      </c>
      <c r="K1081" s="51">
        <v>5.031045892265E12</v>
      </c>
      <c r="L1081" s="38"/>
      <c r="M1081" s="38"/>
      <c r="N1081" s="38"/>
    </row>
    <row r="1082">
      <c r="A1082" s="52" t="s">
        <v>74</v>
      </c>
      <c r="B1082" s="41">
        <v>627.0</v>
      </c>
      <c r="C1082" s="45">
        <v>519.0</v>
      </c>
      <c r="D1082" s="41">
        <v>461.0</v>
      </c>
      <c r="E1082" s="41">
        <v>701.0</v>
      </c>
      <c r="F1082" s="41">
        <v>270.0</v>
      </c>
      <c r="G1082" s="41">
        <v>199.0</v>
      </c>
      <c r="H1082" s="41">
        <v>0.0</v>
      </c>
      <c r="I1082" s="43">
        <f t="shared" si="286"/>
        <v>2777</v>
      </c>
      <c r="J1082" s="46">
        <f t="shared" ref="J1082:J1083" si="290">I1082*0.11</f>
        <v>305.47</v>
      </c>
      <c r="K1082" s="47">
        <v>3.0312994224E12</v>
      </c>
      <c r="L1082" s="48">
        <v>311.0</v>
      </c>
      <c r="M1082" s="38"/>
      <c r="N1082" s="38"/>
    </row>
    <row r="1083">
      <c r="A1083" s="52" t="s">
        <v>57</v>
      </c>
      <c r="B1083" s="41">
        <v>0.0</v>
      </c>
      <c r="C1083" s="45">
        <v>0.0</v>
      </c>
      <c r="D1083" s="41">
        <v>488.0</v>
      </c>
      <c r="E1083" s="41">
        <v>575.0</v>
      </c>
      <c r="F1083" s="41">
        <v>0.0</v>
      </c>
      <c r="G1083" s="41">
        <v>365.0</v>
      </c>
      <c r="H1083" s="41">
        <v>759.0</v>
      </c>
      <c r="I1083" s="43">
        <f t="shared" si="286"/>
        <v>2187</v>
      </c>
      <c r="J1083" s="46">
        <f t="shared" si="290"/>
        <v>240.57</v>
      </c>
      <c r="K1083" s="47">
        <v>7.031451759295E12</v>
      </c>
      <c r="L1083" s="38"/>
      <c r="M1083" s="48">
        <v>251.0</v>
      </c>
      <c r="N1083" s="38"/>
    </row>
    <row r="1084">
      <c r="A1084" s="49" t="s">
        <v>26</v>
      </c>
      <c r="B1084" s="41">
        <v>0.0</v>
      </c>
      <c r="C1084" s="45">
        <v>0.0</v>
      </c>
      <c r="D1084" s="41">
        <v>0.0</v>
      </c>
      <c r="E1084" s="41">
        <v>0.0</v>
      </c>
      <c r="F1084" s="41">
        <v>0.0</v>
      </c>
      <c r="G1084" s="41">
        <v>0.0</v>
      </c>
      <c r="H1084" s="41">
        <v>0.0</v>
      </c>
      <c r="I1084" s="43">
        <f t="shared" si="286"/>
        <v>0</v>
      </c>
      <c r="J1084" s="50">
        <f>I1084*0.08</f>
        <v>0</v>
      </c>
      <c r="K1084" s="55"/>
      <c r="L1084" s="38"/>
      <c r="M1084" s="38"/>
      <c r="N1084" s="38"/>
    </row>
    <row r="1085">
      <c r="A1085" s="52" t="s">
        <v>45</v>
      </c>
      <c r="B1085" s="41">
        <v>460.0</v>
      </c>
      <c r="C1085" s="45">
        <v>0.0</v>
      </c>
      <c r="D1085" s="41">
        <v>540.0</v>
      </c>
      <c r="E1085" s="41">
        <v>605.0</v>
      </c>
      <c r="F1085" s="41">
        <v>595.0</v>
      </c>
      <c r="G1085" s="41">
        <v>445.0</v>
      </c>
      <c r="H1085" s="41">
        <v>766.0</v>
      </c>
      <c r="I1085" s="43">
        <f t="shared" si="286"/>
        <v>3411</v>
      </c>
      <c r="J1085" s="46">
        <f>I1085*0.1</f>
        <v>341.1</v>
      </c>
      <c r="K1085" s="47">
        <v>5.03118802489E12</v>
      </c>
      <c r="L1085" s="38"/>
      <c r="M1085" s="48">
        <v>355.0</v>
      </c>
      <c r="N1085" s="38"/>
    </row>
    <row r="1086">
      <c r="A1086" s="52" t="s">
        <v>82</v>
      </c>
      <c r="B1086" s="41">
        <v>704.0</v>
      </c>
      <c r="C1086" s="45">
        <v>651.0</v>
      </c>
      <c r="D1086" s="41">
        <v>880.0</v>
      </c>
      <c r="E1086" s="41">
        <v>460.0</v>
      </c>
      <c r="F1086" s="41">
        <v>140.0</v>
      </c>
      <c r="G1086" s="41">
        <v>0.0</v>
      </c>
      <c r="H1086" s="41">
        <v>0.0</v>
      </c>
      <c r="I1086" s="43">
        <f t="shared" si="286"/>
        <v>2835</v>
      </c>
      <c r="J1086" s="44">
        <f>I1086*0.11</f>
        <v>311.85</v>
      </c>
      <c r="K1086" s="51">
        <v>6.031095271367E12</v>
      </c>
      <c r="L1086" s="38"/>
      <c r="M1086" s="38"/>
      <c r="N1086" s="38"/>
    </row>
    <row r="1087">
      <c r="A1087" s="49" t="s">
        <v>85</v>
      </c>
      <c r="B1087" s="41">
        <v>0.0</v>
      </c>
      <c r="C1087" s="45">
        <v>0.0</v>
      </c>
      <c r="D1087" s="41">
        <v>0.0</v>
      </c>
      <c r="E1087" s="41">
        <v>0.0</v>
      </c>
      <c r="F1087" s="41">
        <v>0.0</v>
      </c>
      <c r="G1087" s="41">
        <v>0.0</v>
      </c>
      <c r="H1087" s="41">
        <v>0.0</v>
      </c>
      <c r="I1087" s="43">
        <f t="shared" si="286"/>
        <v>0</v>
      </c>
      <c r="J1087" s="50">
        <f>I1087*0.1</f>
        <v>0</v>
      </c>
      <c r="K1087" s="55"/>
      <c r="L1087" s="38"/>
      <c r="M1087" s="38"/>
      <c r="N1087" s="38"/>
    </row>
    <row r="1088">
      <c r="A1088" s="52" t="s">
        <v>25</v>
      </c>
      <c r="B1088" s="41">
        <v>566.0</v>
      </c>
      <c r="C1088" s="45">
        <v>0.0</v>
      </c>
      <c r="D1088" s="41">
        <v>290.0</v>
      </c>
      <c r="E1088" s="41">
        <v>0.0</v>
      </c>
      <c r="F1088" s="41">
        <v>0.0</v>
      </c>
      <c r="G1088" s="41">
        <v>0.0</v>
      </c>
      <c r="H1088" s="41">
        <v>470.0</v>
      </c>
      <c r="I1088" s="43">
        <f t="shared" si="286"/>
        <v>1326</v>
      </c>
      <c r="J1088" s="44">
        <f>I1088*0.08</f>
        <v>106.08</v>
      </c>
      <c r="K1088" s="51">
        <v>3.1141931611E10</v>
      </c>
      <c r="L1088" s="38"/>
      <c r="M1088" s="38"/>
      <c r="N1088" s="38"/>
    </row>
    <row r="1089">
      <c r="A1089" s="52" t="s">
        <v>30</v>
      </c>
      <c r="B1089" s="41">
        <v>0.0</v>
      </c>
      <c r="C1089" s="45">
        <v>0.0</v>
      </c>
      <c r="D1089" s="41">
        <v>0.0</v>
      </c>
      <c r="E1089" s="41">
        <v>0.0</v>
      </c>
      <c r="F1089" s="41">
        <v>0.0</v>
      </c>
      <c r="G1089" s="41">
        <v>0.0</v>
      </c>
      <c r="H1089" s="41">
        <v>0.0</v>
      </c>
      <c r="I1089" s="43">
        <f t="shared" si="286"/>
        <v>0</v>
      </c>
      <c r="J1089" s="50">
        <f t="shared" ref="J1089:J1090" si="291">I1089*0.11</f>
        <v>0</v>
      </c>
      <c r="K1089" s="55"/>
      <c r="L1089" s="38"/>
      <c r="M1089" s="38"/>
      <c r="N1089" s="38"/>
    </row>
    <row r="1090">
      <c r="A1090" s="73" t="s">
        <v>32</v>
      </c>
      <c r="B1090" s="41">
        <v>0.0</v>
      </c>
      <c r="C1090" s="45">
        <v>0.0</v>
      </c>
      <c r="D1090" s="41">
        <v>0.0</v>
      </c>
      <c r="E1090" s="41">
        <v>0.0</v>
      </c>
      <c r="F1090" s="41">
        <v>0.0</v>
      </c>
      <c r="G1090" s="41">
        <v>0.0</v>
      </c>
      <c r="H1090" s="41">
        <v>0.0</v>
      </c>
      <c r="I1090" s="43">
        <f t="shared" si="286"/>
        <v>0</v>
      </c>
      <c r="J1090" s="50">
        <f t="shared" si="291"/>
        <v>0</v>
      </c>
      <c r="K1090" s="55"/>
      <c r="L1090" s="38"/>
      <c r="M1090" s="38"/>
      <c r="N1090" s="38"/>
    </row>
    <row r="1091">
      <c r="A1091" s="52" t="s">
        <v>34</v>
      </c>
      <c r="B1091" s="41">
        <v>0.0</v>
      </c>
      <c r="C1091" s="45">
        <v>0.0</v>
      </c>
      <c r="D1091" s="41">
        <v>0.0</v>
      </c>
      <c r="E1091" s="41">
        <v>0.0</v>
      </c>
      <c r="F1091" s="41">
        <v>0.0</v>
      </c>
      <c r="G1091" s="41">
        <v>0.0</v>
      </c>
      <c r="H1091" s="41">
        <v>0.0</v>
      </c>
      <c r="I1091" s="43">
        <f t="shared" si="286"/>
        <v>0</v>
      </c>
      <c r="J1091" s="50">
        <f t="shared" ref="J1091:J1092" si="292">I1091*0.1</f>
        <v>0</v>
      </c>
      <c r="K1091" s="55"/>
      <c r="L1091" s="38"/>
      <c r="M1091" s="38"/>
      <c r="N1091" s="38"/>
    </row>
    <row r="1092">
      <c r="A1092" s="53" t="s">
        <v>89</v>
      </c>
      <c r="B1092" s="41">
        <v>0.0</v>
      </c>
      <c r="C1092" s="45">
        <v>829.0</v>
      </c>
      <c r="D1092" s="41">
        <v>958.0</v>
      </c>
      <c r="E1092" s="41">
        <v>655.0</v>
      </c>
      <c r="F1092" s="41">
        <v>789.0</v>
      </c>
      <c r="G1092" s="41">
        <v>165.0</v>
      </c>
      <c r="H1092" s="41">
        <v>949.0</v>
      </c>
      <c r="I1092" s="43">
        <f t="shared" si="286"/>
        <v>4345</v>
      </c>
      <c r="J1092" s="46">
        <f t="shared" si="292"/>
        <v>434.5</v>
      </c>
      <c r="K1092" s="47">
        <v>8.031185338624E12</v>
      </c>
      <c r="L1092" s="48">
        <v>444.0</v>
      </c>
      <c r="M1092" s="38"/>
      <c r="N1092" s="38"/>
    </row>
    <row r="1093">
      <c r="A1093" s="83" t="s">
        <v>95</v>
      </c>
      <c r="B1093" s="41">
        <v>284.0</v>
      </c>
      <c r="C1093" s="45">
        <v>413.0</v>
      </c>
      <c r="D1093" s="41">
        <v>355.0</v>
      </c>
      <c r="E1093" s="41">
        <v>586.0</v>
      </c>
      <c r="F1093" s="41">
        <v>397.0</v>
      </c>
      <c r="G1093" s="41">
        <v>0.0</v>
      </c>
      <c r="H1093" s="41">
        <v>750.0</v>
      </c>
      <c r="I1093" s="43">
        <f t="shared" si="286"/>
        <v>2785</v>
      </c>
      <c r="J1093" s="46">
        <f>I1093*0.11</f>
        <v>306.35</v>
      </c>
      <c r="K1093" s="47">
        <v>3.031155313085E12</v>
      </c>
      <c r="L1093" s="48">
        <v>312.0</v>
      </c>
      <c r="M1093" s="38"/>
      <c r="N1093" s="38"/>
    </row>
    <row r="1094">
      <c r="A1094" s="61" t="s">
        <v>20</v>
      </c>
      <c r="B1094" s="59">
        <f t="shared" ref="B1094:G1094" si="293">SUM(B1062:B1093)</f>
        <v>10305</v>
      </c>
      <c r="C1094" s="59">
        <f t="shared" si="293"/>
        <v>9777</v>
      </c>
      <c r="D1094" s="59">
        <f t="shared" si="293"/>
        <v>10235</v>
      </c>
      <c r="E1094" s="59">
        <f t="shared" si="293"/>
        <v>12041</v>
      </c>
      <c r="F1094" s="59">
        <f t="shared" si="293"/>
        <v>9200</v>
      </c>
      <c r="G1094" s="59">
        <f t="shared" si="293"/>
        <v>3755</v>
      </c>
      <c r="H1094" s="59">
        <f>SUM(H1062:H1082)</f>
        <v>8435</v>
      </c>
      <c r="I1094" s="59">
        <f t="shared" ref="I1094:J1094" si="294">SUM(I1062:I1093)</f>
        <v>67442</v>
      </c>
      <c r="J1094" s="59">
        <f t="shared" si="294"/>
        <v>6740.39</v>
      </c>
      <c r="K1094" s="38"/>
      <c r="L1094" s="62">
        <f>SUM(L1063:L1093)</f>
        <v>1839.32</v>
      </c>
      <c r="M1094" s="38"/>
      <c r="N1094" s="38"/>
    </row>
    <row r="1095">
      <c r="A1095" s="63"/>
      <c r="B1095" s="64"/>
      <c r="C1095" s="64"/>
      <c r="D1095" s="64"/>
      <c r="E1095" s="64"/>
      <c r="F1095" s="64"/>
      <c r="G1095" s="64"/>
      <c r="H1095" s="64"/>
      <c r="I1095" s="64"/>
      <c r="J1095" s="64"/>
      <c r="K1095" s="29"/>
      <c r="L1095" s="16"/>
      <c r="M1095" s="29"/>
      <c r="N1095" s="29"/>
    </row>
    <row r="1096">
      <c r="A1096" s="30" t="s">
        <v>19</v>
      </c>
      <c r="B1096" s="31">
        <v>45864.0</v>
      </c>
      <c r="C1096" s="31">
        <v>45865.0</v>
      </c>
      <c r="D1096" s="31">
        <v>45866.0</v>
      </c>
      <c r="E1096" s="31">
        <v>45867.0</v>
      </c>
      <c r="F1096" s="31">
        <v>45868.0</v>
      </c>
      <c r="G1096" s="31">
        <v>45869.0</v>
      </c>
      <c r="H1096" s="31">
        <v>45870.0</v>
      </c>
      <c r="I1096" s="32" t="s">
        <v>20</v>
      </c>
      <c r="J1096" s="33" t="s">
        <v>21</v>
      </c>
      <c r="K1096" s="33" t="s">
        <v>61</v>
      </c>
      <c r="L1096" s="34">
        <v>0.02</v>
      </c>
      <c r="M1096" s="34">
        <v>0.04</v>
      </c>
      <c r="N1096" s="30" t="s">
        <v>22</v>
      </c>
    </row>
    <row r="1097">
      <c r="A1097" s="35"/>
      <c r="B1097" s="36"/>
      <c r="C1097" s="36"/>
      <c r="D1097" s="36"/>
      <c r="E1097" s="36"/>
      <c r="F1097" s="36"/>
      <c r="G1097" s="36"/>
      <c r="H1097" s="37"/>
      <c r="I1097" s="37"/>
      <c r="J1097" s="37"/>
      <c r="K1097" s="38"/>
      <c r="L1097" s="38"/>
      <c r="M1097" s="38"/>
      <c r="N1097" s="38"/>
    </row>
    <row r="1098">
      <c r="A1098" s="40" t="s">
        <v>23</v>
      </c>
      <c r="B1098" s="41">
        <v>145.0</v>
      </c>
      <c r="C1098" s="42">
        <v>175.0</v>
      </c>
      <c r="D1098" s="41">
        <v>170.0</v>
      </c>
      <c r="E1098" s="41">
        <v>985.0</v>
      </c>
      <c r="F1098" s="41">
        <v>190.0</v>
      </c>
      <c r="G1098" s="41">
        <v>0.0</v>
      </c>
      <c r="H1098" s="41">
        <v>730.0</v>
      </c>
      <c r="I1098" s="43">
        <f t="shared" ref="I1098:I1129" si="295">SUM(B1098:H1098)</f>
        <v>2395</v>
      </c>
      <c r="J1098" s="44">
        <f t="shared" ref="J1098:J1101" si="296">I1098*0.11</f>
        <v>263.45</v>
      </c>
      <c r="K1098" s="51">
        <v>4.031376568784E12</v>
      </c>
      <c r="L1098" s="38"/>
      <c r="M1098" s="37"/>
      <c r="N1098" s="38"/>
    </row>
    <row r="1099">
      <c r="A1099" s="40" t="s">
        <v>27</v>
      </c>
      <c r="B1099" s="41">
        <v>349.0</v>
      </c>
      <c r="C1099" s="45">
        <v>300.0</v>
      </c>
      <c r="D1099" s="41">
        <v>75.0</v>
      </c>
      <c r="E1099" s="41">
        <v>256.0</v>
      </c>
      <c r="F1099" s="41">
        <v>220.0</v>
      </c>
      <c r="G1099" s="41">
        <v>0.0</v>
      </c>
      <c r="H1099" s="41">
        <v>218.0</v>
      </c>
      <c r="I1099" s="43">
        <f t="shared" si="295"/>
        <v>1418</v>
      </c>
      <c r="J1099" s="44">
        <f t="shared" si="296"/>
        <v>155.98</v>
      </c>
      <c r="K1099" s="51">
        <v>7.031383415978E12</v>
      </c>
      <c r="L1099" s="38"/>
      <c r="M1099" s="38"/>
      <c r="N1099" s="38"/>
    </row>
    <row r="1100">
      <c r="A1100" s="52" t="s">
        <v>28</v>
      </c>
      <c r="B1100" s="41">
        <v>0.0</v>
      </c>
      <c r="C1100" s="45">
        <v>0.0</v>
      </c>
      <c r="D1100" s="41">
        <v>655.0</v>
      </c>
      <c r="E1100" s="41">
        <v>355.0</v>
      </c>
      <c r="F1100" s="41">
        <v>590.0</v>
      </c>
      <c r="G1100" s="41">
        <v>520.0</v>
      </c>
      <c r="H1100" s="41">
        <v>175.0</v>
      </c>
      <c r="I1100" s="43">
        <f t="shared" si="295"/>
        <v>2295</v>
      </c>
      <c r="J1100" s="44">
        <f t="shared" si="296"/>
        <v>252.45</v>
      </c>
      <c r="K1100" s="51">
        <v>7.03134827424E12</v>
      </c>
      <c r="L1100" s="38"/>
      <c r="M1100" s="38"/>
      <c r="N1100" s="38"/>
    </row>
    <row r="1101">
      <c r="A1101" s="53" t="s">
        <v>29</v>
      </c>
      <c r="B1101" s="54">
        <v>490.0</v>
      </c>
      <c r="C1101" s="45">
        <v>395.0</v>
      </c>
      <c r="D1101" s="54">
        <v>0.0</v>
      </c>
      <c r="E1101" s="54">
        <v>0.0</v>
      </c>
      <c r="F1101" s="41">
        <v>0.0</v>
      </c>
      <c r="G1101" s="41">
        <v>54.0</v>
      </c>
      <c r="H1101" s="54">
        <v>333.0</v>
      </c>
      <c r="I1101" s="43">
        <f t="shared" si="295"/>
        <v>1272</v>
      </c>
      <c r="J1101" s="44">
        <f t="shared" si="296"/>
        <v>139.92</v>
      </c>
      <c r="K1101" s="51">
        <v>9.031373830286E12</v>
      </c>
      <c r="L1101" s="38"/>
      <c r="M1101" s="38"/>
      <c r="N1101" s="38"/>
    </row>
    <row r="1102">
      <c r="A1102" s="40" t="s">
        <v>31</v>
      </c>
      <c r="B1102" s="41">
        <v>960.0</v>
      </c>
      <c r="C1102" s="45">
        <v>1035.0</v>
      </c>
      <c r="D1102" s="41">
        <v>1243.0</v>
      </c>
      <c r="E1102" s="41">
        <v>1120.0</v>
      </c>
      <c r="F1102" s="41">
        <v>870.0</v>
      </c>
      <c r="G1102" s="41">
        <v>1170.0</v>
      </c>
      <c r="H1102" s="41">
        <v>970.0</v>
      </c>
      <c r="I1102" s="43">
        <f t="shared" si="295"/>
        <v>7368</v>
      </c>
      <c r="J1102" s="44">
        <f>I1102*0.09</f>
        <v>663.12</v>
      </c>
      <c r="K1102" s="51">
        <v>3.031276973413E12</v>
      </c>
      <c r="L1102" s="38"/>
      <c r="M1102" s="37"/>
      <c r="N1102" s="38"/>
    </row>
    <row r="1103">
      <c r="A1103" s="52" t="s">
        <v>33</v>
      </c>
      <c r="B1103" s="41">
        <v>500.0</v>
      </c>
      <c r="C1103" s="45">
        <v>1066.0</v>
      </c>
      <c r="D1103" s="41">
        <v>305.0</v>
      </c>
      <c r="E1103" s="41">
        <v>326.0</v>
      </c>
      <c r="F1103" s="41">
        <v>180.0</v>
      </c>
      <c r="G1103" s="41">
        <v>0.0</v>
      </c>
      <c r="H1103" s="41">
        <v>208.0</v>
      </c>
      <c r="I1103" s="43">
        <f t="shared" si="295"/>
        <v>2585</v>
      </c>
      <c r="J1103" s="44">
        <f t="shared" ref="J1103:J1104" si="297">I1103*0.11</f>
        <v>284.35</v>
      </c>
      <c r="K1103" s="51">
        <v>6.031280196439E12</v>
      </c>
      <c r="L1103" s="38"/>
      <c r="M1103" s="38"/>
      <c r="N1103" s="38"/>
    </row>
    <row r="1104">
      <c r="A1104" s="40" t="s">
        <v>35</v>
      </c>
      <c r="B1104" s="41">
        <v>935.0</v>
      </c>
      <c r="C1104" s="45">
        <v>500.0</v>
      </c>
      <c r="D1104" s="41">
        <v>0.0</v>
      </c>
      <c r="E1104" s="41">
        <v>175.0</v>
      </c>
      <c r="F1104" s="41">
        <v>120.0</v>
      </c>
      <c r="G1104" s="41">
        <v>0.0</v>
      </c>
      <c r="H1104" s="41">
        <v>0.0</v>
      </c>
      <c r="I1104" s="43">
        <f t="shared" si="295"/>
        <v>1730</v>
      </c>
      <c r="J1104" s="44">
        <f t="shared" si="297"/>
        <v>190.3</v>
      </c>
      <c r="K1104" s="51">
        <v>4.031341979725E12</v>
      </c>
      <c r="L1104" s="38"/>
      <c r="M1104" s="38"/>
      <c r="N1104" s="38"/>
    </row>
    <row r="1105">
      <c r="A1105" s="53" t="s">
        <v>36</v>
      </c>
      <c r="B1105" s="41">
        <v>345.0</v>
      </c>
      <c r="C1105" s="45">
        <v>705.0</v>
      </c>
      <c r="D1105" s="41">
        <v>940.0</v>
      </c>
      <c r="E1105" s="41">
        <v>0.0</v>
      </c>
      <c r="F1105" s="41">
        <v>725.0</v>
      </c>
      <c r="G1105" s="41">
        <v>413.0</v>
      </c>
      <c r="H1105" s="41">
        <v>828.0</v>
      </c>
      <c r="I1105" s="43">
        <f t="shared" si="295"/>
        <v>3956</v>
      </c>
      <c r="J1105" s="44">
        <f>I1105*0.08</f>
        <v>316.48</v>
      </c>
      <c r="K1105" s="51">
        <v>9.031301663777E12</v>
      </c>
      <c r="L1105" s="38"/>
      <c r="M1105" s="38"/>
      <c r="N1105" s="38"/>
    </row>
    <row r="1106">
      <c r="A1106" s="40" t="s">
        <v>37</v>
      </c>
      <c r="B1106" s="41">
        <v>1148.0</v>
      </c>
      <c r="C1106" s="42">
        <v>690.0</v>
      </c>
      <c r="D1106" s="41">
        <v>780.0</v>
      </c>
      <c r="E1106" s="41">
        <v>897.0</v>
      </c>
      <c r="F1106" s="41">
        <v>1010.0</v>
      </c>
      <c r="G1106" s="41">
        <v>0.0</v>
      </c>
      <c r="H1106" s="41">
        <v>0.0</v>
      </c>
      <c r="I1106" s="43">
        <f t="shared" si="295"/>
        <v>4525</v>
      </c>
      <c r="J1106" s="44">
        <f>I1106*0.09</f>
        <v>407.25</v>
      </c>
      <c r="K1106" s="51">
        <v>1.031297600624E12</v>
      </c>
      <c r="L1106" s="38"/>
      <c r="M1106" s="38"/>
      <c r="N1106" s="38"/>
    </row>
    <row r="1107">
      <c r="A1107" s="40" t="s">
        <v>38</v>
      </c>
      <c r="B1107" s="41">
        <v>0.0</v>
      </c>
      <c r="C1107" s="45">
        <v>0.0</v>
      </c>
      <c r="D1107" s="41">
        <v>395.0</v>
      </c>
      <c r="E1107" s="41">
        <v>344.0</v>
      </c>
      <c r="F1107" s="41">
        <v>910.0</v>
      </c>
      <c r="G1107" s="41">
        <v>520.0</v>
      </c>
      <c r="H1107" s="41">
        <v>85.0</v>
      </c>
      <c r="I1107" s="43">
        <f t="shared" si="295"/>
        <v>2254</v>
      </c>
      <c r="J1107" s="46">
        <f>I1107*0.11</f>
        <v>247.94</v>
      </c>
      <c r="K1107" s="47">
        <v>5.031615915593E12</v>
      </c>
      <c r="L1107" s="48">
        <v>593.0</v>
      </c>
      <c r="M1107" s="38"/>
      <c r="N1107" s="38"/>
    </row>
    <row r="1108">
      <c r="A1108" s="49" t="s">
        <v>39</v>
      </c>
      <c r="B1108" s="41">
        <v>800.0</v>
      </c>
      <c r="C1108" s="45">
        <v>0.0</v>
      </c>
      <c r="D1108" s="41">
        <v>820.0</v>
      </c>
      <c r="E1108" s="41">
        <v>0.0</v>
      </c>
      <c r="F1108" s="41">
        <v>705.0</v>
      </c>
      <c r="G1108" s="41">
        <v>0.0</v>
      </c>
      <c r="H1108" s="41">
        <v>700.0</v>
      </c>
      <c r="I1108" s="43">
        <f t="shared" si="295"/>
        <v>3025</v>
      </c>
      <c r="J1108" s="44">
        <f>I1108*0.08</f>
        <v>242</v>
      </c>
      <c r="K1108" s="51">
        <v>1.031357168657E12</v>
      </c>
      <c r="L1108" s="48"/>
      <c r="M1108" s="38"/>
      <c r="N1108" s="38"/>
    </row>
    <row r="1109">
      <c r="A1109" s="40" t="s">
        <v>63</v>
      </c>
      <c r="B1109" s="41">
        <v>515.0</v>
      </c>
      <c r="C1109" s="45">
        <v>904.0</v>
      </c>
      <c r="D1109" s="41">
        <v>433.0</v>
      </c>
      <c r="E1109" s="41">
        <v>353.0</v>
      </c>
      <c r="F1109" s="41">
        <v>65.0</v>
      </c>
      <c r="G1109" s="41">
        <v>400.0</v>
      </c>
      <c r="H1109" s="41">
        <v>75.0</v>
      </c>
      <c r="I1109" s="43">
        <f t="shared" si="295"/>
        <v>2745</v>
      </c>
      <c r="J1109" s="44">
        <f>I1109*0.11</f>
        <v>301.95</v>
      </c>
      <c r="K1109" s="51">
        <v>5.03138366076E12</v>
      </c>
      <c r="L1109" s="38"/>
      <c r="M1109" s="38"/>
      <c r="N1109" s="38"/>
    </row>
    <row r="1110">
      <c r="A1110" s="73" t="s">
        <v>40</v>
      </c>
      <c r="B1110" s="41">
        <v>0.0</v>
      </c>
      <c r="C1110" s="45">
        <v>0.0</v>
      </c>
      <c r="D1110" s="41">
        <v>0.0</v>
      </c>
      <c r="E1110" s="41">
        <v>0.0</v>
      </c>
      <c r="F1110" s="41">
        <v>0.0</v>
      </c>
      <c r="G1110" s="41">
        <v>0.0</v>
      </c>
      <c r="H1110" s="41">
        <v>0.0</v>
      </c>
      <c r="I1110" s="43">
        <f t="shared" si="295"/>
        <v>0</v>
      </c>
      <c r="J1110" s="50">
        <f t="shared" ref="J1110:J1112" si="298">I1110*0.1</f>
        <v>0</v>
      </c>
      <c r="K1110" s="55"/>
      <c r="L1110" s="38"/>
      <c r="M1110" s="38"/>
      <c r="N1110" s="38"/>
    </row>
    <row r="1111">
      <c r="A1111" s="40" t="s">
        <v>41</v>
      </c>
      <c r="B1111" s="41">
        <v>980.0</v>
      </c>
      <c r="C1111" s="45">
        <v>655.0</v>
      </c>
      <c r="D1111" s="41">
        <v>0.0</v>
      </c>
      <c r="E1111" s="41">
        <v>680.0</v>
      </c>
      <c r="F1111" s="41">
        <v>865.0</v>
      </c>
      <c r="G1111" s="41">
        <v>760.0</v>
      </c>
      <c r="H1111" s="41">
        <v>525.0</v>
      </c>
      <c r="I1111" s="43">
        <f t="shared" si="295"/>
        <v>4465</v>
      </c>
      <c r="J1111" s="44">
        <f t="shared" si="298"/>
        <v>446.5</v>
      </c>
      <c r="K1111" s="51">
        <v>3.031376031623E12</v>
      </c>
      <c r="L1111" s="38"/>
      <c r="M1111" s="38"/>
      <c r="N1111" s="38"/>
    </row>
    <row r="1112">
      <c r="A1112" s="73" t="s">
        <v>42</v>
      </c>
      <c r="B1112" s="41">
        <v>0.0</v>
      </c>
      <c r="C1112" s="45">
        <v>0.0</v>
      </c>
      <c r="D1112" s="41">
        <v>0.0</v>
      </c>
      <c r="E1112" s="41">
        <v>0.0</v>
      </c>
      <c r="F1112" s="41">
        <v>0.0</v>
      </c>
      <c r="G1112" s="41">
        <v>0.0</v>
      </c>
      <c r="H1112" s="41">
        <v>0.0</v>
      </c>
      <c r="I1112" s="43">
        <f t="shared" si="295"/>
        <v>0</v>
      </c>
      <c r="J1112" s="50">
        <f t="shared" si="298"/>
        <v>0</v>
      </c>
      <c r="K1112" s="55"/>
      <c r="L1112" s="38"/>
      <c r="M1112" s="38"/>
      <c r="N1112" s="38"/>
    </row>
    <row r="1113">
      <c r="A1113" s="53" t="s">
        <v>47</v>
      </c>
      <c r="B1113" s="41">
        <v>0.0</v>
      </c>
      <c r="C1113" s="45">
        <v>0.0</v>
      </c>
      <c r="D1113" s="41">
        <v>150.0</v>
      </c>
      <c r="E1113" s="41">
        <v>0.0</v>
      </c>
      <c r="F1113" s="41">
        <v>205.0</v>
      </c>
      <c r="G1113" s="41">
        <v>289.0</v>
      </c>
      <c r="H1113" s="41">
        <v>0.0</v>
      </c>
      <c r="I1113" s="43">
        <f t="shared" si="295"/>
        <v>644</v>
      </c>
      <c r="J1113" s="57">
        <f>I1113*0.11</f>
        <v>70.84</v>
      </c>
      <c r="K1113" s="60" t="s">
        <v>60</v>
      </c>
      <c r="L1113" s="38"/>
      <c r="M1113" s="48">
        <v>74.0</v>
      </c>
      <c r="N1113" s="38"/>
    </row>
    <row r="1114">
      <c r="A1114" s="53" t="s">
        <v>48</v>
      </c>
      <c r="B1114" s="41">
        <v>767.0</v>
      </c>
      <c r="C1114" s="45">
        <v>876.0</v>
      </c>
      <c r="D1114" s="41">
        <v>390.0</v>
      </c>
      <c r="E1114" s="41">
        <v>455.0</v>
      </c>
      <c r="F1114" s="41">
        <v>465.0</v>
      </c>
      <c r="G1114" s="41">
        <v>613.0</v>
      </c>
      <c r="H1114" s="41">
        <v>677.0</v>
      </c>
      <c r="I1114" s="43">
        <f t="shared" si="295"/>
        <v>4243</v>
      </c>
      <c r="J1114" s="44">
        <f>I1114*0.1</f>
        <v>424.3</v>
      </c>
      <c r="K1114" s="51">
        <v>3.1342495653E10</v>
      </c>
      <c r="L1114" s="38"/>
      <c r="M1114" s="38"/>
      <c r="N1114" s="38"/>
    </row>
    <row r="1115">
      <c r="A1115" s="53" t="s">
        <v>50</v>
      </c>
      <c r="B1115" s="41">
        <v>0.0</v>
      </c>
      <c r="C1115" s="45">
        <v>0.0</v>
      </c>
      <c r="D1115" s="41">
        <v>0.0</v>
      </c>
      <c r="E1115" s="41">
        <v>0.0</v>
      </c>
      <c r="F1115" s="41">
        <v>0.0</v>
      </c>
      <c r="G1115" s="41">
        <v>0.0</v>
      </c>
      <c r="H1115" s="41">
        <v>0.0</v>
      </c>
      <c r="I1115" s="43">
        <f t="shared" si="295"/>
        <v>0</v>
      </c>
      <c r="J1115" s="50">
        <f>I1115*0.11</f>
        <v>0</v>
      </c>
      <c r="K1115" s="55"/>
      <c r="L1115" s="38"/>
      <c r="M1115" s="38"/>
      <c r="N1115" s="38"/>
    </row>
    <row r="1116">
      <c r="A1116" s="53" t="s">
        <v>53</v>
      </c>
      <c r="B1116" s="41">
        <v>0.0</v>
      </c>
      <c r="C1116" s="45">
        <v>0.0</v>
      </c>
      <c r="D1116" s="41">
        <v>0.0</v>
      </c>
      <c r="E1116" s="41">
        <v>0.0</v>
      </c>
      <c r="F1116" s="41">
        <v>0.0</v>
      </c>
      <c r="G1116" s="41">
        <v>0.0</v>
      </c>
      <c r="H1116" s="41">
        <v>0.0</v>
      </c>
      <c r="I1116" s="43">
        <f t="shared" si="295"/>
        <v>0</v>
      </c>
      <c r="J1116" s="59">
        <f t="shared" ref="J1116:J1117" si="299">I1116*0.1</f>
        <v>0</v>
      </c>
      <c r="K1116" s="55"/>
      <c r="L1116" s="38"/>
      <c r="M1116" s="37"/>
      <c r="N1116" s="38"/>
    </row>
    <row r="1117">
      <c r="A1117" s="52" t="s">
        <v>77</v>
      </c>
      <c r="B1117" s="41">
        <v>590.0</v>
      </c>
      <c r="C1117" s="45">
        <v>0.0</v>
      </c>
      <c r="D1117" s="41">
        <v>1338.0</v>
      </c>
      <c r="E1117" s="41">
        <v>435.0</v>
      </c>
      <c r="F1117" s="41">
        <v>505.0</v>
      </c>
      <c r="G1117" s="41">
        <v>0.0</v>
      </c>
      <c r="H1117" s="41">
        <v>600.0</v>
      </c>
      <c r="I1117" s="43">
        <f t="shared" si="295"/>
        <v>3468</v>
      </c>
      <c r="J1117" s="44">
        <f t="shared" si="299"/>
        <v>346.8</v>
      </c>
      <c r="K1117" s="51">
        <v>5.031342946098E12</v>
      </c>
      <c r="L1117" s="38"/>
      <c r="M1117" s="38"/>
      <c r="N1117" s="38"/>
    </row>
    <row r="1118">
      <c r="A1118" s="52" t="s">
        <v>74</v>
      </c>
      <c r="B1118" s="41">
        <v>0.0</v>
      </c>
      <c r="C1118" s="45">
        <v>534.0</v>
      </c>
      <c r="D1118" s="41">
        <v>462.0</v>
      </c>
      <c r="E1118" s="41">
        <v>479.0</v>
      </c>
      <c r="F1118" s="41">
        <v>340.0</v>
      </c>
      <c r="G1118" s="41">
        <v>410.0</v>
      </c>
      <c r="H1118" s="41">
        <v>340.0</v>
      </c>
      <c r="I1118" s="43">
        <f t="shared" si="295"/>
        <v>2565</v>
      </c>
      <c r="J1118" s="46">
        <f t="shared" ref="J1118:J1119" si="300">I1118*0.11</f>
        <v>282.15</v>
      </c>
      <c r="K1118" s="47">
        <v>3.031668641578E12</v>
      </c>
      <c r="L1118" s="38"/>
      <c r="M1118" s="48">
        <v>294.32</v>
      </c>
      <c r="N1118" s="38"/>
    </row>
    <row r="1119">
      <c r="A1119" s="52" t="s">
        <v>57</v>
      </c>
      <c r="B1119" s="41">
        <v>0.0</v>
      </c>
      <c r="C1119" s="45">
        <v>0.0</v>
      </c>
      <c r="D1119" s="41">
        <v>0.0</v>
      </c>
      <c r="E1119" s="41">
        <v>305.0</v>
      </c>
      <c r="F1119" s="41">
        <v>285.0</v>
      </c>
      <c r="G1119" s="41">
        <v>290.0</v>
      </c>
      <c r="H1119" s="41">
        <v>570.0</v>
      </c>
      <c r="I1119" s="43">
        <f t="shared" si="295"/>
        <v>1450</v>
      </c>
      <c r="J1119" s="46">
        <f t="shared" si="300"/>
        <v>159.5</v>
      </c>
      <c r="K1119" s="47">
        <v>7.031784643634E12</v>
      </c>
      <c r="L1119" s="38"/>
      <c r="M1119" s="48">
        <v>167.0</v>
      </c>
      <c r="N1119" s="38"/>
    </row>
    <row r="1120">
      <c r="A1120" s="49" t="s">
        <v>26</v>
      </c>
      <c r="B1120" s="41">
        <v>0.0</v>
      </c>
      <c r="C1120" s="45">
        <v>0.0</v>
      </c>
      <c r="D1120" s="41">
        <v>0.0</v>
      </c>
      <c r="E1120" s="41">
        <v>0.0</v>
      </c>
      <c r="F1120" s="41">
        <v>0.0</v>
      </c>
      <c r="G1120" s="41">
        <v>0.0</v>
      </c>
      <c r="H1120" s="41">
        <v>0.0</v>
      </c>
      <c r="I1120" s="43">
        <f t="shared" si="295"/>
        <v>0</v>
      </c>
      <c r="J1120" s="50">
        <f>I1120*0.08</f>
        <v>0</v>
      </c>
      <c r="K1120" s="55"/>
      <c r="L1120" s="38"/>
      <c r="M1120" s="38"/>
      <c r="N1120" s="38"/>
    </row>
    <row r="1121">
      <c r="A1121" s="52" t="s">
        <v>45</v>
      </c>
      <c r="B1121" s="41">
        <v>725.0</v>
      </c>
      <c r="C1121" s="45">
        <v>0.0</v>
      </c>
      <c r="D1121" s="41">
        <v>0.0</v>
      </c>
      <c r="E1121" s="41">
        <v>0.0</v>
      </c>
      <c r="F1121" s="41">
        <v>390.0</v>
      </c>
      <c r="G1121" s="41">
        <v>380.0</v>
      </c>
      <c r="H1121" s="41">
        <v>447.0</v>
      </c>
      <c r="I1121" s="43">
        <f t="shared" si="295"/>
        <v>1942</v>
      </c>
      <c r="J1121" s="57">
        <f t="shared" ref="J1121:J1122" si="301">I1121*0.11</f>
        <v>213.62</v>
      </c>
      <c r="K1121" s="47">
        <v>5.031783887241E12</v>
      </c>
      <c r="L1121" s="38"/>
      <c r="M1121" s="48">
        <v>223.0</v>
      </c>
      <c r="N1121" s="38"/>
    </row>
    <row r="1122">
      <c r="A1122" s="52" t="s">
        <v>82</v>
      </c>
      <c r="B1122" s="41" t="s">
        <v>59</v>
      </c>
      <c r="C1122" s="45">
        <v>0.0</v>
      </c>
      <c r="D1122" s="41">
        <v>415.0</v>
      </c>
      <c r="E1122" s="41">
        <v>0.0</v>
      </c>
      <c r="F1122" s="41">
        <v>390.0</v>
      </c>
      <c r="G1122" s="41">
        <v>415.0</v>
      </c>
      <c r="H1122" s="41">
        <v>775.0</v>
      </c>
      <c r="I1122" s="43">
        <f t="shared" si="295"/>
        <v>1995</v>
      </c>
      <c r="J1122" s="44">
        <f t="shared" si="301"/>
        <v>219.45</v>
      </c>
      <c r="K1122" s="51">
        <v>6.031319298831E12</v>
      </c>
      <c r="L1122" s="38"/>
      <c r="M1122" s="38"/>
      <c r="N1122" s="38"/>
    </row>
    <row r="1123">
      <c r="A1123" s="49" t="s">
        <v>85</v>
      </c>
      <c r="B1123" s="41">
        <v>0.0</v>
      </c>
      <c r="C1123" s="45">
        <v>0.0</v>
      </c>
      <c r="D1123" s="41">
        <v>0.0</v>
      </c>
      <c r="E1123" s="41">
        <v>0.0</v>
      </c>
      <c r="F1123" s="41">
        <v>0.0</v>
      </c>
      <c r="G1123" s="41">
        <v>0.0</v>
      </c>
      <c r="H1123" s="41">
        <v>0.0</v>
      </c>
      <c r="I1123" s="43">
        <f t="shared" si="295"/>
        <v>0</v>
      </c>
      <c r="J1123" s="50">
        <f>I1123*0.1</f>
        <v>0</v>
      </c>
      <c r="K1123" s="55"/>
      <c r="L1123" s="38"/>
      <c r="M1123" s="38"/>
      <c r="N1123" s="38"/>
    </row>
    <row r="1124">
      <c r="A1124" s="52" t="s">
        <v>25</v>
      </c>
      <c r="B1124" s="41">
        <v>60.0</v>
      </c>
      <c r="C1124" s="45">
        <v>390.0</v>
      </c>
      <c r="D1124" s="41">
        <v>0.0</v>
      </c>
      <c r="E1124" s="41">
        <v>658.0</v>
      </c>
      <c r="F1124" s="41">
        <v>0.0</v>
      </c>
      <c r="G1124" s="41">
        <v>145.0</v>
      </c>
      <c r="H1124" s="41">
        <v>0.0</v>
      </c>
      <c r="I1124" s="43">
        <f t="shared" si="295"/>
        <v>1253</v>
      </c>
      <c r="J1124" s="44">
        <f>I1124*0.08</f>
        <v>100.24</v>
      </c>
      <c r="K1124" s="51">
        <v>3.1379430541E10</v>
      </c>
      <c r="L1124" s="38"/>
      <c r="M1124" s="38"/>
      <c r="N1124" s="38"/>
    </row>
    <row r="1125">
      <c r="A1125" s="52" t="s">
        <v>30</v>
      </c>
      <c r="B1125" s="41">
        <v>0.0</v>
      </c>
      <c r="C1125" s="45">
        <v>0.0</v>
      </c>
      <c r="D1125" s="41">
        <v>0.0</v>
      </c>
      <c r="E1125" s="41">
        <v>0.0</v>
      </c>
      <c r="F1125" s="41">
        <v>0.0</v>
      </c>
      <c r="G1125" s="41">
        <v>0.0</v>
      </c>
      <c r="H1125" s="41">
        <v>0.0</v>
      </c>
      <c r="I1125" s="43">
        <f t="shared" si="295"/>
        <v>0</v>
      </c>
      <c r="J1125" s="50">
        <f t="shared" ref="J1125:J1126" si="302">I1125*0.11</f>
        <v>0</v>
      </c>
      <c r="K1125" s="55"/>
      <c r="L1125" s="38"/>
      <c r="M1125" s="38"/>
      <c r="N1125" s="38"/>
    </row>
    <row r="1126">
      <c r="A1126" s="73" t="s">
        <v>32</v>
      </c>
      <c r="B1126" s="41">
        <v>0.0</v>
      </c>
      <c r="C1126" s="45">
        <v>0.0</v>
      </c>
      <c r="D1126" s="41">
        <v>0.0</v>
      </c>
      <c r="E1126" s="41">
        <v>0.0</v>
      </c>
      <c r="F1126" s="41">
        <v>0.0</v>
      </c>
      <c r="G1126" s="41">
        <v>0.0</v>
      </c>
      <c r="H1126" s="41">
        <v>0.0</v>
      </c>
      <c r="I1126" s="43">
        <f t="shared" si="295"/>
        <v>0</v>
      </c>
      <c r="J1126" s="50">
        <f t="shared" si="302"/>
        <v>0</v>
      </c>
      <c r="K1126" s="55"/>
      <c r="L1126" s="38"/>
      <c r="M1126" s="38"/>
      <c r="N1126" s="38"/>
    </row>
    <row r="1127">
      <c r="A1127" s="52" t="s">
        <v>34</v>
      </c>
      <c r="B1127" s="41">
        <v>0.0</v>
      </c>
      <c r="C1127" s="45">
        <v>0.0</v>
      </c>
      <c r="D1127" s="41">
        <v>0.0</v>
      </c>
      <c r="E1127" s="41">
        <v>0.0</v>
      </c>
      <c r="F1127" s="41">
        <v>0.0</v>
      </c>
      <c r="G1127" s="41">
        <v>0.0</v>
      </c>
      <c r="H1127" s="41">
        <v>0.0</v>
      </c>
      <c r="I1127" s="43">
        <f t="shared" si="295"/>
        <v>0</v>
      </c>
      <c r="J1127" s="50">
        <f t="shared" ref="J1127:J1129" si="303">I1127*0.1</f>
        <v>0</v>
      </c>
      <c r="K1127" s="55"/>
      <c r="L1127" s="38"/>
      <c r="M1127" s="38"/>
      <c r="N1127" s="38"/>
    </row>
    <row r="1128">
      <c r="A1128" s="53" t="s">
        <v>89</v>
      </c>
      <c r="B1128" s="41">
        <v>785.0</v>
      </c>
      <c r="C1128" s="45">
        <v>0.0</v>
      </c>
      <c r="D1128" s="41">
        <v>329.0</v>
      </c>
      <c r="E1128" s="41">
        <v>635.0</v>
      </c>
      <c r="F1128" s="41">
        <v>596.0</v>
      </c>
      <c r="G1128" s="41">
        <v>670.0</v>
      </c>
      <c r="H1128" s="41">
        <v>404.0</v>
      </c>
      <c r="I1128" s="43">
        <f t="shared" si="295"/>
        <v>3419</v>
      </c>
      <c r="J1128" s="44">
        <f t="shared" si="303"/>
        <v>341.9</v>
      </c>
      <c r="K1128" s="51">
        <v>8.031366283545E12</v>
      </c>
      <c r="L1128" s="38"/>
      <c r="M1128" s="38"/>
      <c r="N1128" s="38"/>
    </row>
    <row r="1129">
      <c r="A1129" s="83" t="s">
        <v>95</v>
      </c>
      <c r="B1129" s="41">
        <v>265.0</v>
      </c>
      <c r="C1129" s="45">
        <v>401.0</v>
      </c>
      <c r="D1129" s="41">
        <v>264.0</v>
      </c>
      <c r="E1129" s="41">
        <v>610.0</v>
      </c>
      <c r="F1129" s="41">
        <v>556.0</v>
      </c>
      <c r="G1129" s="41">
        <v>420.0</v>
      </c>
      <c r="H1129" s="41">
        <v>625.0</v>
      </c>
      <c r="I1129" s="43">
        <f t="shared" si="295"/>
        <v>3141</v>
      </c>
      <c r="J1129" s="44">
        <f t="shared" si="303"/>
        <v>314.1</v>
      </c>
      <c r="K1129" s="51">
        <v>3.031370300434E12</v>
      </c>
      <c r="L1129" s="38"/>
      <c r="M1129" s="38"/>
      <c r="N1129" s="38"/>
    </row>
    <row r="1130">
      <c r="A1130" s="61" t="s">
        <v>20</v>
      </c>
      <c r="B1130" s="59">
        <f t="shared" ref="B1130:G1130" si="304">SUM(B1098:B1129)</f>
        <v>10359</v>
      </c>
      <c r="C1130" s="59">
        <f t="shared" si="304"/>
        <v>8626</v>
      </c>
      <c r="D1130" s="59">
        <f t="shared" si="304"/>
        <v>9164</v>
      </c>
      <c r="E1130" s="59">
        <f t="shared" si="304"/>
        <v>9068</v>
      </c>
      <c r="F1130" s="59">
        <f t="shared" si="304"/>
        <v>10182</v>
      </c>
      <c r="G1130" s="59">
        <f t="shared" si="304"/>
        <v>7469</v>
      </c>
      <c r="H1130" s="59">
        <f>SUM(H1098:H1118)</f>
        <v>6464</v>
      </c>
      <c r="I1130" s="59">
        <f t="shared" ref="I1130:J1130" si="305">SUM(I1098:I1129)</f>
        <v>64153</v>
      </c>
      <c r="J1130" s="59">
        <f t="shared" si="305"/>
        <v>6384.59</v>
      </c>
      <c r="K1130" s="38"/>
      <c r="L1130" s="62">
        <f>SUM(L1099:L1129)</f>
        <v>593</v>
      </c>
      <c r="M1130" s="38"/>
      <c r="N1130" s="38"/>
    </row>
    <row r="1131">
      <c r="A1131" s="63"/>
      <c r="B1131" s="64"/>
      <c r="C1131" s="64"/>
      <c r="D1131" s="64"/>
      <c r="E1131" s="64"/>
      <c r="F1131" s="64"/>
      <c r="G1131" s="64"/>
      <c r="H1131" s="64"/>
      <c r="I1131" s="64"/>
      <c r="J1131" s="64"/>
      <c r="K1131" s="29"/>
      <c r="L1131" s="16"/>
      <c r="M1131" s="29"/>
      <c r="N1131" s="29"/>
    </row>
    <row r="1132">
      <c r="A1132" s="30" t="s">
        <v>19</v>
      </c>
      <c r="B1132" s="31">
        <v>45871.0</v>
      </c>
      <c r="C1132" s="31">
        <v>45872.0</v>
      </c>
      <c r="D1132" s="31">
        <v>45873.0</v>
      </c>
      <c r="E1132" s="31">
        <v>45874.0</v>
      </c>
      <c r="F1132" s="31">
        <v>45875.0</v>
      </c>
      <c r="G1132" s="31">
        <v>45876.0</v>
      </c>
      <c r="H1132" s="31">
        <v>45877.0</v>
      </c>
      <c r="I1132" s="32" t="s">
        <v>20</v>
      </c>
      <c r="J1132" s="33" t="s">
        <v>21</v>
      </c>
      <c r="K1132" s="33" t="s">
        <v>61</v>
      </c>
      <c r="L1132" s="34">
        <v>0.02</v>
      </c>
      <c r="M1132" s="34">
        <v>0.04</v>
      </c>
      <c r="N1132" s="30" t="s">
        <v>22</v>
      </c>
    </row>
    <row r="1133">
      <c r="A1133" s="35"/>
      <c r="B1133" s="36"/>
      <c r="C1133" s="36"/>
      <c r="D1133" s="36"/>
      <c r="E1133" s="36"/>
      <c r="F1133" s="36"/>
      <c r="G1133" s="36"/>
      <c r="H1133" s="37"/>
      <c r="I1133" s="37"/>
      <c r="J1133" s="37"/>
      <c r="K1133" s="38"/>
      <c r="L1133" s="38"/>
      <c r="M1133" s="38"/>
      <c r="N1133" s="38"/>
    </row>
    <row r="1134">
      <c r="A1134" s="40" t="s">
        <v>23</v>
      </c>
      <c r="B1134" s="41">
        <v>910.0</v>
      </c>
      <c r="C1134" s="42">
        <v>1885.0</v>
      </c>
      <c r="D1134" s="41">
        <v>810.0</v>
      </c>
      <c r="E1134" s="41">
        <v>907.0</v>
      </c>
      <c r="F1134" s="41">
        <v>687.0</v>
      </c>
      <c r="G1134" s="41">
        <v>0.0</v>
      </c>
      <c r="H1134" s="41">
        <v>770.0</v>
      </c>
      <c r="I1134" s="43">
        <f t="shared" ref="I1134:I1165" si="306">SUM(B1134:H1134)</f>
        <v>5969</v>
      </c>
      <c r="J1134" s="44">
        <f>I1134*0.1</f>
        <v>596.9</v>
      </c>
      <c r="K1134" s="51">
        <v>4.03160769093E12</v>
      </c>
      <c r="L1134" s="38"/>
      <c r="M1134" s="37"/>
      <c r="N1134" s="38"/>
    </row>
    <row r="1135">
      <c r="A1135" s="40" t="s">
        <v>27</v>
      </c>
      <c r="B1135" s="41">
        <v>373.0</v>
      </c>
      <c r="C1135" s="45">
        <v>280.0</v>
      </c>
      <c r="D1135" s="41">
        <v>205.0</v>
      </c>
      <c r="E1135" s="41">
        <v>125.0</v>
      </c>
      <c r="F1135" s="41">
        <v>0.0</v>
      </c>
      <c r="G1135" s="41">
        <v>375.0</v>
      </c>
      <c r="H1135" s="41">
        <v>300.0</v>
      </c>
      <c r="I1135" s="43">
        <f t="shared" si="306"/>
        <v>1658</v>
      </c>
      <c r="J1135" s="44">
        <f>I1135*0.11</f>
        <v>182.38</v>
      </c>
      <c r="K1135" s="51">
        <v>7.031575862259E12</v>
      </c>
      <c r="L1135" s="38"/>
      <c r="M1135" s="38"/>
      <c r="N1135" s="38"/>
    </row>
    <row r="1136">
      <c r="A1136" s="52" t="s">
        <v>28</v>
      </c>
      <c r="B1136" s="41">
        <v>0.0</v>
      </c>
      <c r="C1136" s="45">
        <v>0.0</v>
      </c>
      <c r="D1136" s="41">
        <v>0.0</v>
      </c>
      <c r="E1136" s="41">
        <v>0.0</v>
      </c>
      <c r="F1136" s="41">
        <v>0.0</v>
      </c>
      <c r="G1136" s="41">
        <v>0.0</v>
      </c>
      <c r="H1136" s="41">
        <v>0.0</v>
      </c>
      <c r="I1136" s="43">
        <f t="shared" si="306"/>
        <v>0</v>
      </c>
      <c r="J1136" s="50">
        <f>I1136*0.1</f>
        <v>0</v>
      </c>
      <c r="K1136" s="55"/>
      <c r="L1136" s="38"/>
      <c r="M1136" s="38"/>
      <c r="N1136" s="38"/>
    </row>
    <row r="1137">
      <c r="A1137" s="53" t="s">
        <v>29</v>
      </c>
      <c r="B1137" s="54">
        <v>445.0</v>
      </c>
      <c r="C1137" s="45">
        <v>0.0</v>
      </c>
      <c r="D1137" s="54">
        <v>0.0</v>
      </c>
      <c r="E1137" s="54">
        <v>499.0</v>
      </c>
      <c r="F1137" s="41">
        <v>0.0</v>
      </c>
      <c r="G1137" s="41">
        <v>275.0</v>
      </c>
      <c r="H1137" s="54">
        <v>0.0</v>
      </c>
      <c r="I1137" s="43">
        <f t="shared" si="306"/>
        <v>1219</v>
      </c>
      <c r="J1137" s="46">
        <f>I1137*0.11</f>
        <v>134.09</v>
      </c>
      <c r="K1137" s="47">
        <v>3.031825297117E12</v>
      </c>
      <c r="L1137" s="48">
        <v>137.0</v>
      </c>
      <c r="M1137" s="38"/>
      <c r="N1137" s="38"/>
    </row>
    <row r="1138">
      <c r="A1138" s="40" t="s">
        <v>31</v>
      </c>
      <c r="B1138" s="41">
        <v>1056.0</v>
      </c>
      <c r="C1138" s="45">
        <v>1160.0</v>
      </c>
      <c r="D1138" s="41">
        <v>1350.0</v>
      </c>
      <c r="E1138" s="41">
        <v>883.0</v>
      </c>
      <c r="F1138" s="41">
        <v>1068.0</v>
      </c>
      <c r="G1138" s="41">
        <v>538.0</v>
      </c>
      <c r="H1138" s="41">
        <v>1013.0</v>
      </c>
      <c r="I1138" s="43">
        <f t="shared" si="306"/>
        <v>7068</v>
      </c>
      <c r="J1138" s="44">
        <f>I1138*0.09</f>
        <v>636.12</v>
      </c>
      <c r="K1138" s="51">
        <v>3.031512235053E12</v>
      </c>
      <c r="L1138" s="38"/>
      <c r="M1138" s="37"/>
      <c r="N1138" s="38"/>
    </row>
    <row r="1139">
      <c r="A1139" s="52" t="s">
        <v>33</v>
      </c>
      <c r="B1139" s="41">
        <v>477.0</v>
      </c>
      <c r="C1139" s="45">
        <v>210.0</v>
      </c>
      <c r="D1139" s="41">
        <v>54.0</v>
      </c>
      <c r="E1139" s="41">
        <v>290.0</v>
      </c>
      <c r="F1139" s="41">
        <v>650.0</v>
      </c>
      <c r="G1139" s="41">
        <v>0.0</v>
      </c>
      <c r="H1139" s="41">
        <v>0.0</v>
      </c>
      <c r="I1139" s="43">
        <f t="shared" si="306"/>
        <v>1681</v>
      </c>
      <c r="J1139" s="44">
        <f>I1139*0.11</f>
        <v>184.91</v>
      </c>
      <c r="K1139" s="51">
        <v>3.1505506093E10</v>
      </c>
      <c r="L1139" s="38"/>
      <c r="M1139" s="38"/>
      <c r="N1139" s="38"/>
    </row>
    <row r="1140">
      <c r="A1140" s="40" t="s">
        <v>35</v>
      </c>
      <c r="B1140" s="41">
        <v>675.0</v>
      </c>
      <c r="C1140" s="45">
        <v>850.0</v>
      </c>
      <c r="D1140" s="41">
        <v>767.0</v>
      </c>
      <c r="E1140" s="41">
        <v>808.0</v>
      </c>
      <c r="F1140" s="41">
        <v>0.0</v>
      </c>
      <c r="G1140" s="41">
        <v>0.0</v>
      </c>
      <c r="H1140" s="41">
        <v>572.0</v>
      </c>
      <c r="I1140" s="43">
        <f t="shared" si="306"/>
        <v>3672</v>
      </c>
      <c r="J1140" s="44">
        <f>I1140*0.1</f>
        <v>367.2</v>
      </c>
      <c r="K1140" s="51">
        <v>4.031533555452E12</v>
      </c>
      <c r="L1140" s="38"/>
      <c r="M1140" s="38"/>
      <c r="N1140" s="38"/>
    </row>
    <row r="1141">
      <c r="A1141" s="53" t="s">
        <v>36</v>
      </c>
      <c r="B1141" s="41">
        <v>865.0</v>
      </c>
      <c r="C1141" s="45">
        <v>1235.0</v>
      </c>
      <c r="D1141" s="41">
        <v>955.0</v>
      </c>
      <c r="E1141" s="41">
        <v>875.0</v>
      </c>
      <c r="F1141" s="41">
        <v>913.0</v>
      </c>
      <c r="G1141" s="41">
        <v>280.0</v>
      </c>
      <c r="H1141" s="41">
        <v>665.0</v>
      </c>
      <c r="I1141" s="43">
        <f t="shared" si="306"/>
        <v>5788</v>
      </c>
      <c r="J1141" s="44">
        <f>I1141*0.08</f>
        <v>463.04</v>
      </c>
      <c r="K1141" s="51">
        <v>9.031520070533E12</v>
      </c>
      <c r="L1141" s="38"/>
      <c r="M1141" s="38"/>
      <c r="N1141" s="38"/>
    </row>
    <row r="1142">
      <c r="A1142" s="40" t="s">
        <v>37</v>
      </c>
      <c r="B1142" s="41">
        <v>813.0</v>
      </c>
      <c r="C1142" s="42">
        <v>785.0</v>
      </c>
      <c r="D1142" s="41">
        <v>843.0</v>
      </c>
      <c r="E1142" s="41">
        <v>780.0</v>
      </c>
      <c r="F1142" s="41">
        <v>0.0</v>
      </c>
      <c r="G1142" s="41">
        <v>775.0</v>
      </c>
      <c r="H1142" s="41">
        <v>1015.0</v>
      </c>
      <c r="I1142" s="43">
        <f t="shared" si="306"/>
        <v>5011</v>
      </c>
      <c r="J1142" s="44">
        <f>I1142*0.1</f>
        <v>501.1</v>
      </c>
      <c r="K1142" s="51">
        <v>1.03105689267E11</v>
      </c>
      <c r="L1142" s="38"/>
      <c r="M1142" s="38"/>
      <c r="N1142" s="38"/>
    </row>
    <row r="1143">
      <c r="A1143" s="40" t="s">
        <v>38</v>
      </c>
      <c r="B1143" s="41">
        <v>0.0</v>
      </c>
      <c r="C1143" s="45">
        <v>0.0</v>
      </c>
      <c r="D1143" s="41">
        <v>461.0</v>
      </c>
      <c r="E1143" s="41">
        <v>503.0</v>
      </c>
      <c r="F1143" s="41">
        <v>0.0</v>
      </c>
      <c r="G1143" s="41">
        <v>530.0</v>
      </c>
      <c r="H1143" s="41">
        <v>0.0</v>
      </c>
      <c r="I1143" s="43">
        <f t="shared" si="306"/>
        <v>1494</v>
      </c>
      <c r="J1143" s="46">
        <f>I1143*0.11</f>
        <v>164.34</v>
      </c>
      <c r="K1143" s="47">
        <v>5.031941468857E12</v>
      </c>
      <c r="L1143" s="48">
        <v>168.0</v>
      </c>
      <c r="M1143" s="38"/>
      <c r="N1143" s="38"/>
    </row>
    <row r="1144">
      <c r="A1144" s="49" t="s">
        <v>39</v>
      </c>
      <c r="B1144" s="41">
        <v>620.0</v>
      </c>
      <c r="C1144" s="45">
        <v>0.0</v>
      </c>
      <c r="D1144" s="41">
        <v>1158.0</v>
      </c>
      <c r="E1144" s="41">
        <v>718.0</v>
      </c>
      <c r="F1144" s="41">
        <v>975.0</v>
      </c>
      <c r="G1144" s="41">
        <v>790.0</v>
      </c>
      <c r="H1144" s="41">
        <v>1040.0</v>
      </c>
      <c r="I1144" s="43">
        <f t="shared" si="306"/>
        <v>5301</v>
      </c>
      <c r="J1144" s="44">
        <f>I1144*0.08</f>
        <v>424.08</v>
      </c>
      <c r="K1144" s="51">
        <v>1.031646876468E12</v>
      </c>
      <c r="L1144" s="38"/>
      <c r="M1144" s="38"/>
      <c r="N1144" s="38"/>
    </row>
    <row r="1145">
      <c r="A1145" s="40" t="s">
        <v>63</v>
      </c>
      <c r="B1145" s="41">
        <v>0.0</v>
      </c>
      <c r="C1145" s="45">
        <v>0.0</v>
      </c>
      <c r="D1145" s="41">
        <v>350.0</v>
      </c>
      <c r="E1145" s="41">
        <v>0.0</v>
      </c>
      <c r="F1145" s="41">
        <v>190.0</v>
      </c>
      <c r="G1145" s="41">
        <v>0.0</v>
      </c>
      <c r="H1145" s="41">
        <v>110.0</v>
      </c>
      <c r="I1145" s="43">
        <f t="shared" si="306"/>
        <v>650</v>
      </c>
      <c r="J1145" s="44">
        <f>I1145*0.11</f>
        <v>71.5</v>
      </c>
      <c r="K1145" s="51">
        <v>5.031606963067E12</v>
      </c>
      <c r="L1145" s="38"/>
      <c r="M1145" s="38"/>
      <c r="N1145" s="38"/>
    </row>
    <row r="1146">
      <c r="A1146" s="73" t="s">
        <v>40</v>
      </c>
      <c r="B1146" s="41">
        <v>0.0</v>
      </c>
      <c r="C1146" s="45">
        <v>0.0</v>
      </c>
      <c r="D1146" s="41">
        <v>0.0</v>
      </c>
      <c r="E1146" s="41">
        <v>0.0</v>
      </c>
      <c r="F1146" s="41">
        <v>0.0</v>
      </c>
      <c r="G1146" s="41">
        <v>0.0</v>
      </c>
      <c r="H1146" s="41">
        <v>0.0</v>
      </c>
      <c r="I1146" s="43">
        <f t="shared" si="306"/>
        <v>0</v>
      </c>
      <c r="J1146" s="50">
        <f t="shared" ref="J1146:J1148" si="307">I1146*0.1</f>
        <v>0</v>
      </c>
      <c r="K1146" s="55"/>
      <c r="L1146" s="38"/>
      <c r="M1146" s="38"/>
      <c r="N1146" s="38"/>
    </row>
    <row r="1147">
      <c r="A1147" s="40" t="s">
        <v>41</v>
      </c>
      <c r="B1147" s="41">
        <v>825.0</v>
      </c>
      <c r="C1147" s="45">
        <v>925.0</v>
      </c>
      <c r="D1147" s="41">
        <v>0.0</v>
      </c>
      <c r="E1147" s="41">
        <v>600.0</v>
      </c>
      <c r="F1147" s="41">
        <v>970.0</v>
      </c>
      <c r="G1147" s="41">
        <v>965.0</v>
      </c>
      <c r="H1147" s="41">
        <v>715.0</v>
      </c>
      <c r="I1147" s="43">
        <f t="shared" si="306"/>
        <v>5000</v>
      </c>
      <c r="J1147" s="44">
        <f t="shared" si="307"/>
        <v>500</v>
      </c>
      <c r="K1147" s="51">
        <v>3.031586471017E12</v>
      </c>
      <c r="L1147" s="38"/>
      <c r="M1147" s="38"/>
      <c r="N1147" s="38"/>
    </row>
    <row r="1148">
      <c r="A1148" s="73" t="s">
        <v>42</v>
      </c>
      <c r="B1148" s="41">
        <v>0.0</v>
      </c>
      <c r="C1148" s="45">
        <v>0.0</v>
      </c>
      <c r="D1148" s="41">
        <v>0.0</v>
      </c>
      <c r="E1148" s="41">
        <v>0.0</v>
      </c>
      <c r="F1148" s="41">
        <v>0.0</v>
      </c>
      <c r="G1148" s="41">
        <v>0.0</v>
      </c>
      <c r="H1148" s="41">
        <v>0.0</v>
      </c>
      <c r="I1148" s="43">
        <f t="shared" si="306"/>
        <v>0</v>
      </c>
      <c r="J1148" s="50">
        <f t="shared" si="307"/>
        <v>0</v>
      </c>
      <c r="K1148" s="55"/>
      <c r="L1148" s="38"/>
      <c r="M1148" s="38"/>
      <c r="N1148" s="38"/>
    </row>
    <row r="1149">
      <c r="A1149" s="53" t="s">
        <v>47</v>
      </c>
      <c r="B1149" s="41">
        <v>0.0</v>
      </c>
      <c r="C1149" s="45">
        <v>0.0</v>
      </c>
      <c r="D1149" s="41">
        <v>0.0</v>
      </c>
      <c r="E1149" s="41">
        <v>153.0</v>
      </c>
      <c r="F1149" s="41">
        <v>430.0</v>
      </c>
      <c r="G1149" s="41">
        <v>0.0</v>
      </c>
      <c r="H1149" s="41">
        <v>360.0</v>
      </c>
      <c r="I1149" s="43">
        <f t="shared" si="306"/>
        <v>943</v>
      </c>
      <c r="J1149" s="46">
        <f>I1149*0.11</f>
        <v>103.73</v>
      </c>
      <c r="K1149" s="47">
        <v>7.031778941662E12</v>
      </c>
      <c r="L1149" s="38"/>
      <c r="M1149" s="48">
        <v>109.0</v>
      </c>
      <c r="N1149" s="38"/>
    </row>
    <row r="1150">
      <c r="A1150" s="53" t="s">
        <v>48</v>
      </c>
      <c r="B1150" s="41">
        <v>730.0</v>
      </c>
      <c r="C1150" s="45">
        <v>770.0</v>
      </c>
      <c r="D1150" s="41">
        <v>631.0</v>
      </c>
      <c r="E1150" s="41">
        <v>0.0</v>
      </c>
      <c r="F1150" s="41">
        <v>370.0</v>
      </c>
      <c r="G1150" s="41">
        <v>0.0</v>
      </c>
      <c r="H1150" s="41">
        <v>580.0</v>
      </c>
      <c r="I1150" s="43">
        <f t="shared" si="306"/>
        <v>3081</v>
      </c>
      <c r="J1150" s="44">
        <f>I1150*0.1</f>
        <v>308.1</v>
      </c>
      <c r="K1150" s="51">
        <v>3.157315312E10</v>
      </c>
      <c r="L1150" s="38"/>
      <c r="M1150" s="38"/>
      <c r="N1150" s="38"/>
    </row>
    <row r="1151">
      <c r="A1151" s="53" t="s">
        <v>50</v>
      </c>
      <c r="B1151" s="41">
        <v>0.0</v>
      </c>
      <c r="C1151" s="45">
        <v>0.0</v>
      </c>
      <c r="D1151" s="41">
        <v>0.0</v>
      </c>
      <c r="E1151" s="41">
        <v>0.0</v>
      </c>
      <c r="F1151" s="41">
        <v>0.0</v>
      </c>
      <c r="G1151" s="41">
        <v>0.0</v>
      </c>
      <c r="H1151" s="41">
        <v>0.0</v>
      </c>
      <c r="I1151" s="43">
        <f t="shared" si="306"/>
        <v>0</v>
      </c>
      <c r="J1151" s="50">
        <f>I1151*0.11</f>
        <v>0</v>
      </c>
      <c r="K1151" s="55"/>
      <c r="L1151" s="38"/>
      <c r="M1151" s="38"/>
      <c r="N1151" s="38"/>
    </row>
    <row r="1152">
      <c r="A1152" s="53" t="s">
        <v>53</v>
      </c>
      <c r="B1152" s="41">
        <v>0.0</v>
      </c>
      <c r="C1152" s="45">
        <v>0.0</v>
      </c>
      <c r="D1152" s="41">
        <v>0.0</v>
      </c>
      <c r="E1152" s="41">
        <v>0.0</v>
      </c>
      <c r="F1152" s="41">
        <v>0.0</v>
      </c>
      <c r="G1152" s="41">
        <v>0.0</v>
      </c>
      <c r="H1152" s="41">
        <v>0.0</v>
      </c>
      <c r="I1152" s="43">
        <f t="shared" si="306"/>
        <v>0</v>
      </c>
      <c r="J1152" s="59">
        <f>I1152*0.1</f>
        <v>0</v>
      </c>
      <c r="K1152" s="55"/>
      <c r="L1152" s="38"/>
      <c r="M1152" s="37"/>
      <c r="N1152" s="38"/>
    </row>
    <row r="1153">
      <c r="A1153" s="52" t="s">
        <v>77</v>
      </c>
      <c r="B1153" s="41">
        <v>755.0</v>
      </c>
      <c r="C1153" s="45">
        <v>685.0</v>
      </c>
      <c r="D1153" s="41">
        <v>830.0</v>
      </c>
      <c r="E1153" s="41">
        <v>0.0</v>
      </c>
      <c r="F1153" s="41">
        <v>0.0</v>
      </c>
      <c r="G1153" s="41">
        <v>0.0</v>
      </c>
      <c r="H1153" s="41">
        <v>370.0</v>
      </c>
      <c r="I1153" s="43">
        <f t="shared" si="306"/>
        <v>2640</v>
      </c>
      <c r="J1153" s="44">
        <f>I1153*0.11</f>
        <v>290.4</v>
      </c>
      <c r="K1153" s="51">
        <v>5.031601409234E12</v>
      </c>
      <c r="L1153" s="38"/>
      <c r="M1153" s="38"/>
      <c r="N1153" s="38"/>
    </row>
    <row r="1154">
      <c r="A1154" s="52" t="s">
        <v>74</v>
      </c>
      <c r="B1154" s="41">
        <v>269.0</v>
      </c>
      <c r="C1154" s="45">
        <v>723.0</v>
      </c>
      <c r="D1154" s="41">
        <v>566.0</v>
      </c>
      <c r="E1154" s="41">
        <v>960.0</v>
      </c>
      <c r="F1154" s="41">
        <v>660.0</v>
      </c>
      <c r="G1154" s="41">
        <v>639.0</v>
      </c>
      <c r="H1154" s="41">
        <v>375.0</v>
      </c>
      <c r="I1154" s="43">
        <f t="shared" si="306"/>
        <v>4192</v>
      </c>
      <c r="J1154" s="44">
        <f>I1154*0.1</f>
        <v>419.2</v>
      </c>
      <c r="K1154" s="51">
        <v>3.031668641578E12</v>
      </c>
      <c r="L1154" s="38"/>
      <c r="M1154" s="38"/>
      <c r="N1154" s="38"/>
    </row>
    <row r="1155">
      <c r="A1155" s="52" t="s">
        <v>57</v>
      </c>
      <c r="B1155" s="41">
        <v>310.0</v>
      </c>
      <c r="C1155" s="45">
        <v>0.0</v>
      </c>
      <c r="D1155" s="41">
        <v>0.0</v>
      </c>
      <c r="E1155" s="41">
        <v>0.0</v>
      </c>
      <c r="F1155" s="41">
        <v>0.0</v>
      </c>
      <c r="G1155" s="41">
        <v>0.0</v>
      </c>
      <c r="H1155" s="41">
        <v>620.0</v>
      </c>
      <c r="I1155" s="43">
        <f t="shared" si="306"/>
        <v>930</v>
      </c>
      <c r="J1155" s="46">
        <f>I1155*0.11</f>
        <v>102.3</v>
      </c>
      <c r="K1155" s="47">
        <v>7.031784643634E12</v>
      </c>
      <c r="L1155" s="38"/>
      <c r="M1155" s="48">
        <v>107.0</v>
      </c>
      <c r="N1155" s="38"/>
    </row>
    <row r="1156">
      <c r="A1156" s="49" t="s">
        <v>26</v>
      </c>
      <c r="B1156" s="41">
        <v>0.0</v>
      </c>
      <c r="C1156" s="45">
        <v>0.0</v>
      </c>
      <c r="D1156" s="41">
        <v>0.0</v>
      </c>
      <c r="E1156" s="41">
        <v>0.0</v>
      </c>
      <c r="F1156" s="41">
        <v>0.0</v>
      </c>
      <c r="G1156" s="41">
        <v>0.0</v>
      </c>
      <c r="H1156" s="41">
        <v>0.0</v>
      </c>
      <c r="I1156" s="43">
        <f t="shared" si="306"/>
        <v>0</v>
      </c>
      <c r="J1156" s="50">
        <f>I1156*0.08</f>
        <v>0</v>
      </c>
      <c r="K1156" s="55"/>
      <c r="L1156" s="38"/>
      <c r="M1156" s="38"/>
      <c r="N1156" s="38"/>
    </row>
    <row r="1157">
      <c r="A1157" s="52" t="s">
        <v>45</v>
      </c>
      <c r="B1157" s="41">
        <v>420.0</v>
      </c>
      <c r="C1157" s="45">
        <v>0.0</v>
      </c>
      <c r="D1157" s="41">
        <v>505.0</v>
      </c>
      <c r="E1157" s="41">
        <v>430.0</v>
      </c>
      <c r="F1157" s="41">
        <v>390.0</v>
      </c>
      <c r="G1157" s="41">
        <v>0.0</v>
      </c>
      <c r="H1157" s="41">
        <v>295.0</v>
      </c>
      <c r="I1157" s="43">
        <f t="shared" si="306"/>
        <v>2040</v>
      </c>
      <c r="J1157" s="46">
        <f t="shared" ref="J1157:J1158" si="308">I1157*0.11</f>
        <v>224.4</v>
      </c>
      <c r="K1157" s="47">
        <v>5.031783887241E12</v>
      </c>
      <c r="L1157" s="38"/>
      <c r="M1157" s="48">
        <v>234.0</v>
      </c>
      <c r="N1157" s="38"/>
    </row>
    <row r="1158">
      <c r="A1158" s="52" t="s">
        <v>82</v>
      </c>
      <c r="B1158" s="41">
        <v>330.0</v>
      </c>
      <c r="C1158" s="45">
        <v>0.0</v>
      </c>
      <c r="D1158" s="41">
        <v>270.0</v>
      </c>
      <c r="E1158" s="41">
        <v>183.0</v>
      </c>
      <c r="F1158" s="41">
        <v>946.0</v>
      </c>
      <c r="G1158" s="41">
        <v>0.0</v>
      </c>
      <c r="H1158" s="41">
        <v>413.0</v>
      </c>
      <c r="I1158" s="43">
        <f t="shared" si="306"/>
        <v>2142</v>
      </c>
      <c r="J1158" s="44">
        <f t="shared" si="308"/>
        <v>235.62</v>
      </c>
      <c r="K1158" s="51">
        <v>6.031537222314E12</v>
      </c>
      <c r="L1158" s="38"/>
      <c r="M1158" s="38"/>
      <c r="N1158" s="38"/>
    </row>
    <row r="1159">
      <c r="A1159" s="49" t="s">
        <v>85</v>
      </c>
      <c r="B1159" s="41">
        <v>0.0</v>
      </c>
      <c r="C1159" s="45">
        <v>0.0</v>
      </c>
      <c r="D1159" s="41">
        <v>0.0</v>
      </c>
      <c r="E1159" s="41">
        <v>0.0</v>
      </c>
      <c r="F1159" s="41">
        <v>0.0</v>
      </c>
      <c r="G1159" s="41">
        <v>0.0</v>
      </c>
      <c r="H1159" s="41">
        <v>0.0</v>
      </c>
      <c r="I1159" s="43">
        <f t="shared" si="306"/>
        <v>0</v>
      </c>
      <c r="J1159" s="50">
        <f>I1159*0.1</f>
        <v>0</v>
      </c>
      <c r="K1159" s="55"/>
      <c r="L1159" s="38"/>
      <c r="M1159" s="38"/>
      <c r="N1159" s="38"/>
    </row>
    <row r="1160">
      <c r="A1160" s="52" t="s">
        <v>25</v>
      </c>
      <c r="B1160" s="41">
        <v>0.0</v>
      </c>
      <c r="C1160" s="45">
        <v>235.0</v>
      </c>
      <c r="D1160" s="41">
        <v>0.0</v>
      </c>
      <c r="E1160" s="41">
        <v>0.0</v>
      </c>
      <c r="F1160" s="41">
        <v>0.0</v>
      </c>
      <c r="G1160" s="41">
        <v>630.0</v>
      </c>
      <c r="H1160" s="41">
        <v>485.0</v>
      </c>
      <c r="I1160" s="43">
        <f t="shared" si="306"/>
        <v>1350</v>
      </c>
      <c r="J1160" s="44">
        <f>I1160*0.08</f>
        <v>108</v>
      </c>
      <c r="K1160" s="51">
        <v>3.1606714114E10</v>
      </c>
      <c r="L1160" s="38"/>
      <c r="M1160" s="38"/>
      <c r="N1160" s="38"/>
    </row>
    <row r="1161">
      <c r="A1161" s="52" t="s">
        <v>30</v>
      </c>
      <c r="B1161" s="41">
        <v>0.0</v>
      </c>
      <c r="C1161" s="45">
        <v>0.0</v>
      </c>
      <c r="D1161" s="41">
        <v>0.0</v>
      </c>
      <c r="E1161" s="41">
        <v>0.0</v>
      </c>
      <c r="F1161" s="41">
        <v>0.0</v>
      </c>
      <c r="G1161" s="41">
        <v>0.0</v>
      </c>
      <c r="H1161" s="41">
        <v>0.0</v>
      </c>
      <c r="I1161" s="43">
        <f t="shared" si="306"/>
        <v>0</v>
      </c>
      <c r="J1161" s="50">
        <f t="shared" ref="J1161:J1162" si="309">I1161*0.11</f>
        <v>0</v>
      </c>
      <c r="K1161" s="55"/>
      <c r="L1161" s="38"/>
      <c r="M1161" s="38"/>
      <c r="N1161" s="38"/>
    </row>
    <row r="1162">
      <c r="A1162" s="73" t="s">
        <v>32</v>
      </c>
      <c r="B1162" s="41">
        <v>0.0</v>
      </c>
      <c r="C1162" s="45">
        <v>0.0</v>
      </c>
      <c r="D1162" s="41">
        <v>0.0</v>
      </c>
      <c r="E1162" s="41">
        <v>0.0</v>
      </c>
      <c r="F1162" s="41">
        <v>0.0</v>
      </c>
      <c r="G1162" s="41">
        <v>0.0</v>
      </c>
      <c r="H1162" s="41">
        <v>0.0</v>
      </c>
      <c r="I1162" s="43">
        <f t="shared" si="306"/>
        <v>0</v>
      </c>
      <c r="J1162" s="50">
        <f t="shared" si="309"/>
        <v>0</v>
      </c>
      <c r="K1162" s="55"/>
      <c r="L1162" s="38"/>
      <c r="M1162" s="38"/>
      <c r="N1162" s="38"/>
    </row>
    <row r="1163">
      <c r="A1163" s="52" t="s">
        <v>34</v>
      </c>
      <c r="B1163" s="41">
        <v>0.0</v>
      </c>
      <c r="C1163" s="45">
        <v>0.0</v>
      </c>
      <c r="D1163" s="41">
        <v>0.0</v>
      </c>
      <c r="E1163" s="41">
        <v>0.0</v>
      </c>
      <c r="F1163" s="41">
        <v>0.0</v>
      </c>
      <c r="G1163" s="41">
        <v>0.0</v>
      </c>
      <c r="H1163" s="41">
        <v>0.0</v>
      </c>
      <c r="I1163" s="43">
        <f t="shared" si="306"/>
        <v>0</v>
      </c>
      <c r="J1163" s="50">
        <f>I1163*0.1</f>
        <v>0</v>
      </c>
      <c r="K1163" s="55"/>
      <c r="L1163" s="38"/>
      <c r="M1163" s="38"/>
      <c r="N1163" s="38"/>
    </row>
    <row r="1164">
      <c r="A1164" s="53" t="s">
        <v>89</v>
      </c>
      <c r="B1164" s="41">
        <v>813.0</v>
      </c>
      <c r="C1164" s="45">
        <v>789.0</v>
      </c>
      <c r="D1164" s="41">
        <v>0.0</v>
      </c>
      <c r="E1164" s="41">
        <v>501.0</v>
      </c>
      <c r="F1164" s="41">
        <v>0.0</v>
      </c>
      <c r="G1164" s="41">
        <v>230.0</v>
      </c>
      <c r="H1164" s="41">
        <v>420.0</v>
      </c>
      <c r="I1164" s="43">
        <f t="shared" si="306"/>
        <v>2753</v>
      </c>
      <c r="J1164" s="44">
        <f t="shared" ref="J1164:J1165" si="310">I1164*0.11</f>
        <v>302.83</v>
      </c>
      <c r="K1164" s="51">
        <v>8.031603131659E12</v>
      </c>
      <c r="L1164" s="38"/>
      <c r="M1164" s="38"/>
      <c r="N1164" s="38"/>
    </row>
    <row r="1165">
      <c r="A1165" s="83" t="s">
        <v>95</v>
      </c>
      <c r="B1165" s="41">
        <v>405.0</v>
      </c>
      <c r="C1165" s="45">
        <v>294.0</v>
      </c>
      <c r="D1165" s="41">
        <v>108.0</v>
      </c>
      <c r="E1165" s="41">
        <v>405.0</v>
      </c>
      <c r="F1165" s="41">
        <v>527.0</v>
      </c>
      <c r="G1165" s="41">
        <v>425.0</v>
      </c>
      <c r="H1165" s="41">
        <v>295.0</v>
      </c>
      <c r="I1165" s="43">
        <f t="shared" si="306"/>
        <v>2459</v>
      </c>
      <c r="J1165" s="46">
        <f t="shared" si="310"/>
        <v>270.49</v>
      </c>
      <c r="K1165" s="47">
        <v>3.031779047105E12</v>
      </c>
      <c r="L1165" s="48">
        <v>277.0</v>
      </c>
      <c r="M1165" s="38"/>
      <c r="N1165" s="38"/>
    </row>
    <row r="1166">
      <c r="A1166" s="61" t="s">
        <v>20</v>
      </c>
      <c r="B1166" s="59">
        <f t="shared" ref="B1166:G1166" si="311">SUM(B1134:B1165)</f>
        <v>11091</v>
      </c>
      <c r="C1166" s="59">
        <f t="shared" si="311"/>
        <v>10826</v>
      </c>
      <c r="D1166" s="59">
        <f t="shared" si="311"/>
        <v>9863</v>
      </c>
      <c r="E1166" s="59">
        <f t="shared" si="311"/>
        <v>9620</v>
      </c>
      <c r="F1166" s="59">
        <f t="shared" si="311"/>
        <v>8776</v>
      </c>
      <c r="G1166" s="59">
        <f t="shared" si="311"/>
        <v>6452</v>
      </c>
      <c r="H1166" s="59">
        <f>SUM(H1134:H1154)</f>
        <v>7885</v>
      </c>
      <c r="I1166" s="59">
        <f t="shared" ref="I1166:J1166" si="312">SUM(I1134:I1165)</f>
        <v>67041</v>
      </c>
      <c r="J1166" s="59">
        <f t="shared" si="312"/>
        <v>6590.73</v>
      </c>
      <c r="K1166" s="38"/>
      <c r="L1166" s="62">
        <f>SUM(L1135:L1165)</f>
        <v>582</v>
      </c>
      <c r="M1166" s="38"/>
      <c r="N1166" s="38"/>
    </row>
    <row r="1167">
      <c r="A1167" s="63"/>
      <c r="B1167" s="64"/>
      <c r="C1167" s="64"/>
      <c r="D1167" s="64"/>
      <c r="E1167" s="64"/>
      <c r="F1167" s="64"/>
      <c r="G1167" s="64"/>
      <c r="H1167" s="64"/>
      <c r="I1167" s="64"/>
      <c r="J1167" s="64"/>
      <c r="K1167" s="29"/>
      <c r="L1167" s="16"/>
      <c r="M1167" s="29"/>
      <c r="N1167" s="29"/>
    </row>
    <row r="1168">
      <c r="A1168" s="30" t="s">
        <v>19</v>
      </c>
      <c r="B1168" s="31">
        <v>45878.0</v>
      </c>
      <c r="C1168" s="31">
        <v>45879.0</v>
      </c>
      <c r="D1168" s="31">
        <v>45880.0</v>
      </c>
      <c r="E1168" s="31">
        <v>45881.0</v>
      </c>
      <c r="F1168" s="31">
        <v>45882.0</v>
      </c>
      <c r="G1168" s="31">
        <v>45883.0</v>
      </c>
      <c r="H1168" s="31">
        <v>45884.0</v>
      </c>
      <c r="I1168" s="32" t="s">
        <v>20</v>
      </c>
      <c r="J1168" s="33" t="s">
        <v>21</v>
      </c>
      <c r="K1168" s="33" t="s">
        <v>61</v>
      </c>
      <c r="L1168" s="34">
        <v>0.02</v>
      </c>
      <c r="M1168" s="34">
        <v>0.04</v>
      </c>
      <c r="N1168" s="30" t="s">
        <v>22</v>
      </c>
    </row>
    <row r="1169">
      <c r="A1169" s="35"/>
      <c r="B1169" s="36"/>
      <c r="C1169" s="36"/>
      <c r="D1169" s="36"/>
      <c r="E1169" s="36"/>
      <c r="F1169" s="36"/>
      <c r="G1169" s="36"/>
      <c r="H1169" s="37"/>
      <c r="I1169" s="37"/>
      <c r="J1169" s="37"/>
      <c r="K1169" s="38"/>
      <c r="L1169" s="38"/>
      <c r="M1169" s="38"/>
      <c r="N1169" s="38"/>
    </row>
    <row r="1170">
      <c r="A1170" s="40" t="s">
        <v>23</v>
      </c>
      <c r="B1170" s="41">
        <v>800.0</v>
      </c>
      <c r="C1170" s="42">
        <v>1255.0</v>
      </c>
      <c r="D1170" s="41">
        <v>335.0</v>
      </c>
      <c r="E1170" s="41">
        <v>275.0</v>
      </c>
      <c r="F1170" s="41">
        <v>1435.0</v>
      </c>
      <c r="G1170" s="41">
        <v>0.0</v>
      </c>
      <c r="H1170" s="41">
        <v>0.0</v>
      </c>
      <c r="I1170" s="43">
        <f t="shared" ref="I1170:I1201" si="313">SUM(B1170:H1170)</f>
        <v>4100</v>
      </c>
      <c r="J1170" s="44">
        <f>I1170*0.1</f>
        <v>410</v>
      </c>
      <c r="K1170" s="51">
        <v>4.031827592444E12</v>
      </c>
      <c r="L1170" s="38"/>
      <c r="M1170" s="37"/>
      <c r="N1170" s="38"/>
    </row>
    <row r="1171">
      <c r="A1171" s="40" t="s">
        <v>27</v>
      </c>
      <c r="B1171" s="41">
        <v>540.0</v>
      </c>
      <c r="C1171" s="45">
        <v>85.0</v>
      </c>
      <c r="D1171" s="41">
        <v>684.0</v>
      </c>
      <c r="E1171" s="41">
        <v>0.0</v>
      </c>
      <c r="F1171" s="41">
        <v>75.0</v>
      </c>
      <c r="G1171" s="41">
        <v>315.0</v>
      </c>
      <c r="H1171" s="41">
        <v>0.0</v>
      </c>
      <c r="I1171" s="43">
        <f t="shared" si="313"/>
        <v>1699</v>
      </c>
      <c r="J1171" s="46">
        <f t="shared" ref="J1171:J1173" si="314">I1171*0.11</f>
        <v>186.89</v>
      </c>
      <c r="K1171" s="47">
        <v>7.031943005356E12</v>
      </c>
      <c r="L1171" s="48">
        <v>191.0</v>
      </c>
      <c r="M1171" s="38"/>
      <c r="N1171" s="38"/>
    </row>
    <row r="1172">
      <c r="A1172" s="52" t="s">
        <v>28</v>
      </c>
      <c r="B1172" s="41">
        <v>0.0</v>
      </c>
      <c r="C1172" s="45">
        <v>0.0</v>
      </c>
      <c r="D1172" s="41">
        <v>485.0</v>
      </c>
      <c r="E1172" s="41">
        <v>235.0</v>
      </c>
      <c r="F1172" s="41">
        <v>175.0</v>
      </c>
      <c r="G1172" s="41">
        <v>0.0</v>
      </c>
      <c r="H1172" s="41">
        <v>0.0</v>
      </c>
      <c r="I1172" s="43">
        <f t="shared" si="313"/>
        <v>895</v>
      </c>
      <c r="J1172" s="44">
        <f t="shared" si="314"/>
        <v>98.45</v>
      </c>
      <c r="K1172" s="51">
        <v>7.031831858058E12</v>
      </c>
      <c r="L1172" s="38"/>
      <c r="M1172" s="38"/>
      <c r="N1172" s="38"/>
    </row>
    <row r="1173">
      <c r="A1173" s="53" t="s">
        <v>29</v>
      </c>
      <c r="B1173" s="54">
        <v>0.0</v>
      </c>
      <c r="C1173" s="45">
        <v>0.0</v>
      </c>
      <c r="D1173" s="54">
        <v>0.0</v>
      </c>
      <c r="E1173" s="54">
        <v>0.0</v>
      </c>
      <c r="F1173" s="41">
        <v>260.0</v>
      </c>
      <c r="G1173" s="41">
        <v>405.0</v>
      </c>
      <c r="H1173" s="54">
        <v>404.0</v>
      </c>
      <c r="I1173" s="43">
        <f t="shared" si="313"/>
        <v>1069</v>
      </c>
      <c r="J1173" s="44">
        <f t="shared" si="314"/>
        <v>117.59</v>
      </c>
      <c r="K1173" s="51">
        <v>3.031825297117E12</v>
      </c>
      <c r="L1173" s="38"/>
      <c r="M1173" s="38"/>
      <c r="N1173" s="38"/>
    </row>
    <row r="1174">
      <c r="A1174" s="40" t="s">
        <v>31</v>
      </c>
      <c r="B1174" s="41">
        <v>1415.0</v>
      </c>
      <c r="C1174" s="45">
        <v>1015.0</v>
      </c>
      <c r="D1174" s="41">
        <v>890.0</v>
      </c>
      <c r="E1174" s="41">
        <v>0.0</v>
      </c>
      <c r="F1174" s="41">
        <v>625.0</v>
      </c>
      <c r="G1174" s="41">
        <v>1482.0</v>
      </c>
      <c r="H1174" s="41">
        <v>743.0</v>
      </c>
      <c r="I1174" s="43">
        <f t="shared" si="313"/>
        <v>6170</v>
      </c>
      <c r="J1174" s="44">
        <f>I1174*0.09</f>
        <v>555.3</v>
      </c>
      <c r="K1174" s="51">
        <v>3.031760104431E12</v>
      </c>
      <c r="L1174" s="38"/>
      <c r="M1174" s="37"/>
      <c r="N1174" s="38"/>
    </row>
    <row r="1175">
      <c r="A1175" s="52" t="s">
        <v>33</v>
      </c>
      <c r="B1175" s="41">
        <v>0.0</v>
      </c>
      <c r="C1175" s="45">
        <v>0.0</v>
      </c>
      <c r="D1175" s="41">
        <v>0.0</v>
      </c>
      <c r="E1175" s="41">
        <v>0.0</v>
      </c>
      <c r="F1175" s="41">
        <v>0.0</v>
      </c>
      <c r="G1175" s="41">
        <v>230.0</v>
      </c>
      <c r="H1175" s="41">
        <v>590.0</v>
      </c>
      <c r="I1175" s="43">
        <f t="shared" si="313"/>
        <v>820</v>
      </c>
      <c r="J1175" s="44">
        <f t="shared" ref="J1175:J1176" si="315">I1175*0.11</f>
        <v>90.2</v>
      </c>
      <c r="K1175" s="51">
        <v>6.031759877461E12</v>
      </c>
      <c r="L1175" s="38"/>
      <c r="M1175" s="38"/>
      <c r="N1175" s="38"/>
    </row>
    <row r="1176">
      <c r="A1176" s="40" t="s">
        <v>35</v>
      </c>
      <c r="B1176" s="41">
        <v>463.0</v>
      </c>
      <c r="C1176" s="45">
        <v>170.0</v>
      </c>
      <c r="D1176" s="41">
        <v>730.0</v>
      </c>
      <c r="E1176" s="41">
        <v>0.0</v>
      </c>
      <c r="F1176" s="41">
        <v>265.0</v>
      </c>
      <c r="G1176" s="41">
        <v>275.0</v>
      </c>
      <c r="H1176" s="41">
        <v>0.0</v>
      </c>
      <c r="I1176" s="43">
        <f t="shared" si="313"/>
        <v>1903</v>
      </c>
      <c r="J1176" s="44">
        <f t="shared" si="315"/>
        <v>209.33</v>
      </c>
      <c r="K1176" s="51">
        <v>4.031819857237E12</v>
      </c>
      <c r="L1176" s="38"/>
      <c r="M1176" s="38"/>
      <c r="N1176" s="38"/>
    </row>
    <row r="1177">
      <c r="A1177" s="53" t="s">
        <v>36</v>
      </c>
      <c r="B1177" s="41">
        <v>890.0</v>
      </c>
      <c r="C1177" s="45">
        <v>458.0</v>
      </c>
      <c r="D1177" s="41">
        <v>790.0</v>
      </c>
      <c r="E1177" s="41">
        <v>886.0</v>
      </c>
      <c r="F1177" s="41">
        <v>0.0</v>
      </c>
      <c r="G1177" s="41">
        <v>808.0</v>
      </c>
      <c r="H1177" s="41">
        <v>688.0</v>
      </c>
      <c r="I1177" s="43">
        <f t="shared" si="313"/>
        <v>4520</v>
      </c>
      <c r="J1177" s="44">
        <f>I1177*0.08</f>
        <v>361.6</v>
      </c>
      <c r="K1177" s="51">
        <v>9.031759959661E12</v>
      </c>
      <c r="L1177" s="38"/>
      <c r="M1177" s="38"/>
      <c r="N1177" s="38"/>
    </row>
    <row r="1178">
      <c r="A1178" s="40" t="s">
        <v>37</v>
      </c>
      <c r="B1178" s="41">
        <v>815.0</v>
      </c>
      <c r="C1178" s="42">
        <v>640.0</v>
      </c>
      <c r="D1178" s="41">
        <v>583.0</v>
      </c>
      <c r="E1178" s="41">
        <v>0.0</v>
      </c>
      <c r="F1178" s="41">
        <v>540.0</v>
      </c>
      <c r="G1178" s="41">
        <v>0.0</v>
      </c>
      <c r="H1178" s="41">
        <v>520.0</v>
      </c>
      <c r="I1178" s="43">
        <f t="shared" si="313"/>
        <v>3098</v>
      </c>
      <c r="J1178" s="44">
        <f>I1178*0.1</f>
        <v>309.8</v>
      </c>
      <c r="K1178" s="51">
        <v>1.031799009263E12</v>
      </c>
      <c r="L1178" s="38"/>
      <c r="M1178" s="38"/>
      <c r="N1178" s="38"/>
    </row>
    <row r="1179">
      <c r="A1179" s="40" t="s">
        <v>38</v>
      </c>
      <c r="B1179" s="41">
        <v>0.0</v>
      </c>
      <c r="C1179" s="45">
        <v>0.0</v>
      </c>
      <c r="D1179" s="41">
        <v>1240.0</v>
      </c>
      <c r="E1179" s="41">
        <v>365.0</v>
      </c>
      <c r="F1179" s="41">
        <v>355.0</v>
      </c>
      <c r="G1179" s="41">
        <v>235.0</v>
      </c>
      <c r="H1179" s="41">
        <v>414.0</v>
      </c>
      <c r="I1179" s="43">
        <f t="shared" si="313"/>
        <v>2609</v>
      </c>
      <c r="J1179" s="57">
        <f>I1179*0.11</f>
        <v>286.99</v>
      </c>
      <c r="K1179" s="58">
        <v>5.032090778858E12</v>
      </c>
      <c r="L1179" s="38"/>
      <c r="M1179" s="48">
        <v>299.0</v>
      </c>
      <c r="N1179" s="38"/>
    </row>
    <row r="1180">
      <c r="A1180" s="49" t="s">
        <v>39</v>
      </c>
      <c r="B1180" s="41">
        <v>220.0</v>
      </c>
      <c r="C1180" s="45">
        <v>1270.0</v>
      </c>
      <c r="D1180" s="41">
        <v>1260.0</v>
      </c>
      <c r="E1180" s="41">
        <v>459.0</v>
      </c>
      <c r="F1180" s="41">
        <v>710.0</v>
      </c>
      <c r="G1180" s="41">
        <v>979.0</v>
      </c>
      <c r="H1180" s="41">
        <v>1470.0</v>
      </c>
      <c r="I1180" s="43">
        <f t="shared" si="313"/>
        <v>6368</v>
      </c>
      <c r="J1180" s="44">
        <f>I1180*0.08</f>
        <v>509.44</v>
      </c>
      <c r="K1180" s="51">
        <v>1.031759956949E12</v>
      </c>
      <c r="L1180" s="38"/>
      <c r="M1180" s="38"/>
      <c r="N1180" s="38"/>
    </row>
    <row r="1181">
      <c r="A1181" s="40" t="s">
        <v>63</v>
      </c>
      <c r="B1181" s="41">
        <v>0.0</v>
      </c>
      <c r="C1181" s="45">
        <v>80.0</v>
      </c>
      <c r="D1181" s="41">
        <v>0.0</v>
      </c>
      <c r="E1181" s="41">
        <v>130.0</v>
      </c>
      <c r="F1181" s="41">
        <v>0.0</v>
      </c>
      <c r="G1181" s="41">
        <v>0.0</v>
      </c>
      <c r="H1181" s="41">
        <v>0.0</v>
      </c>
      <c r="I1181" s="43">
        <f t="shared" si="313"/>
        <v>210</v>
      </c>
      <c r="J1181" s="44">
        <f>I1181*0.11</f>
        <v>23.1</v>
      </c>
      <c r="K1181" s="51">
        <v>5.031826803157E12</v>
      </c>
      <c r="L1181" s="38"/>
      <c r="M1181" s="38"/>
      <c r="N1181" s="38"/>
    </row>
    <row r="1182">
      <c r="A1182" s="73" t="s">
        <v>40</v>
      </c>
      <c r="B1182" s="41">
        <v>0.0</v>
      </c>
      <c r="C1182" s="45">
        <v>0.0</v>
      </c>
      <c r="D1182" s="41">
        <v>0.0</v>
      </c>
      <c r="E1182" s="41">
        <v>0.0</v>
      </c>
      <c r="F1182" s="41">
        <v>0.0</v>
      </c>
      <c r="G1182" s="41">
        <v>0.0</v>
      </c>
      <c r="H1182" s="41">
        <v>0.0</v>
      </c>
      <c r="I1182" s="43">
        <f t="shared" si="313"/>
        <v>0</v>
      </c>
      <c r="J1182" s="50">
        <f t="shared" ref="J1182:J1184" si="316">I1182*0.1</f>
        <v>0</v>
      </c>
      <c r="K1182" s="55"/>
      <c r="L1182" s="38"/>
      <c r="M1182" s="38"/>
      <c r="N1182" s="38"/>
    </row>
    <row r="1183">
      <c r="A1183" s="40" t="s">
        <v>41</v>
      </c>
      <c r="B1183" s="41">
        <v>1070.0</v>
      </c>
      <c r="C1183" s="45">
        <v>740.0</v>
      </c>
      <c r="D1183" s="41">
        <v>0.0</v>
      </c>
      <c r="E1183" s="41">
        <v>735.0</v>
      </c>
      <c r="F1183" s="41">
        <v>655.0</v>
      </c>
      <c r="G1183" s="41">
        <v>760.0</v>
      </c>
      <c r="H1183" s="41">
        <v>715.0</v>
      </c>
      <c r="I1183" s="43">
        <f t="shared" si="313"/>
        <v>4675</v>
      </c>
      <c r="J1183" s="44">
        <f t="shared" si="316"/>
        <v>467.5</v>
      </c>
      <c r="K1183" s="51">
        <v>4.031829275693E12</v>
      </c>
      <c r="L1183" s="38"/>
      <c r="M1183" s="38"/>
      <c r="N1183" s="38"/>
    </row>
    <row r="1184">
      <c r="A1184" s="73" t="s">
        <v>42</v>
      </c>
      <c r="B1184" s="41">
        <v>0.0</v>
      </c>
      <c r="C1184" s="45">
        <v>0.0</v>
      </c>
      <c r="D1184" s="41">
        <v>0.0</v>
      </c>
      <c r="E1184" s="41">
        <v>0.0</v>
      </c>
      <c r="F1184" s="41">
        <v>0.0</v>
      </c>
      <c r="G1184" s="41">
        <v>0.0</v>
      </c>
      <c r="H1184" s="41">
        <v>0.0</v>
      </c>
      <c r="I1184" s="43">
        <f t="shared" si="313"/>
        <v>0</v>
      </c>
      <c r="J1184" s="50">
        <f t="shared" si="316"/>
        <v>0</v>
      </c>
      <c r="K1184" s="55"/>
      <c r="L1184" s="38"/>
      <c r="M1184" s="38"/>
      <c r="N1184" s="38"/>
    </row>
    <row r="1185">
      <c r="A1185" s="53" t="s">
        <v>47</v>
      </c>
      <c r="B1185" s="41">
        <v>0.0</v>
      </c>
      <c r="C1185" s="45">
        <v>0.0</v>
      </c>
      <c r="D1185" s="41">
        <v>0.0</v>
      </c>
      <c r="E1185" s="41">
        <v>200.0</v>
      </c>
      <c r="F1185" s="41">
        <v>0.0</v>
      </c>
      <c r="G1185" s="41">
        <v>0.0</v>
      </c>
      <c r="H1185" s="41">
        <v>315.0</v>
      </c>
      <c r="I1185" s="43">
        <f t="shared" si="313"/>
        <v>515</v>
      </c>
      <c r="J1185" s="44">
        <f t="shared" ref="J1185:J1189" si="317">I1185*0.11</f>
        <v>56.65</v>
      </c>
      <c r="K1185" s="51">
        <v>7.031778941662E12</v>
      </c>
      <c r="L1185" s="38"/>
      <c r="M1185" s="38"/>
      <c r="N1185" s="38"/>
    </row>
    <row r="1186">
      <c r="A1186" s="53" t="s">
        <v>48</v>
      </c>
      <c r="B1186" s="41">
        <v>714.0</v>
      </c>
      <c r="C1186" s="45">
        <v>466.0</v>
      </c>
      <c r="D1186" s="41">
        <v>568.0</v>
      </c>
      <c r="E1186" s="41">
        <v>225.0</v>
      </c>
      <c r="F1186" s="41">
        <v>379.0</v>
      </c>
      <c r="G1186" s="41">
        <v>130.0</v>
      </c>
      <c r="H1186" s="41">
        <v>0.0</v>
      </c>
      <c r="I1186" s="43">
        <f t="shared" si="313"/>
        <v>2482</v>
      </c>
      <c r="J1186" s="44">
        <f t="shared" si="317"/>
        <v>273.02</v>
      </c>
      <c r="K1186" s="51">
        <v>3.1760082528E10</v>
      </c>
      <c r="L1186" s="38"/>
      <c r="M1186" s="38"/>
      <c r="N1186" s="38"/>
    </row>
    <row r="1187">
      <c r="A1187" s="53" t="s">
        <v>50</v>
      </c>
      <c r="B1187" s="41">
        <v>0.0</v>
      </c>
      <c r="C1187" s="45">
        <v>0.0</v>
      </c>
      <c r="D1187" s="41">
        <v>0.0</v>
      </c>
      <c r="E1187" s="41">
        <v>0.0</v>
      </c>
      <c r="F1187" s="41">
        <v>0.0</v>
      </c>
      <c r="G1187" s="41">
        <v>0.0</v>
      </c>
      <c r="H1187" s="41">
        <v>0.0</v>
      </c>
      <c r="I1187" s="43">
        <f t="shared" si="313"/>
        <v>0</v>
      </c>
      <c r="J1187" s="50">
        <f t="shared" si="317"/>
        <v>0</v>
      </c>
      <c r="K1187" s="55"/>
      <c r="L1187" s="38"/>
      <c r="M1187" s="38"/>
      <c r="N1187" s="38"/>
    </row>
    <row r="1188">
      <c r="A1188" s="53" t="s">
        <v>53</v>
      </c>
      <c r="B1188" s="41">
        <v>0.0</v>
      </c>
      <c r="C1188" s="45">
        <v>0.0</v>
      </c>
      <c r="D1188" s="41">
        <v>0.0</v>
      </c>
      <c r="E1188" s="41">
        <v>626.0</v>
      </c>
      <c r="F1188" s="41">
        <v>742.0</v>
      </c>
      <c r="G1188" s="41">
        <v>0.0</v>
      </c>
      <c r="H1188" s="41">
        <v>655.0</v>
      </c>
      <c r="I1188" s="43">
        <f t="shared" si="313"/>
        <v>2023</v>
      </c>
      <c r="J1188" s="44">
        <f t="shared" si="317"/>
        <v>222.53</v>
      </c>
      <c r="K1188" s="51">
        <v>6.031768353227E12</v>
      </c>
      <c r="L1188" s="38"/>
      <c r="M1188" s="37"/>
      <c r="N1188" s="38"/>
    </row>
    <row r="1189">
      <c r="A1189" s="52" t="s">
        <v>77</v>
      </c>
      <c r="B1189" s="41">
        <v>1370.0</v>
      </c>
      <c r="C1189" s="45">
        <v>398.0</v>
      </c>
      <c r="D1189" s="41">
        <v>101.0</v>
      </c>
      <c r="E1189" s="41">
        <v>485.0</v>
      </c>
      <c r="F1189" s="41">
        <v>164.0</v>
      </c>
      <c r="G1189" s="41">
        <v>395.0</v>
      </c>
      <c r="H1189" s="41">
        <v>0.0</v>
      </c>
      <c r="I1189" s="43">
        <f t="shared" si="313"/>
        <v>2913</v>
      </c>
      <c r="J1189" s="44">
        <f t="shared" si="317"/>
        <v>320.43</v>
      </c>
      <c r="K1189" s="51">
        <v>5.031786316082E12</v>
      </c>
      <c r="L1189" s="38"/>
      <c r="M1189" s="38"/>
      <c r="N1189" s="38"/>
    </row>
    <row r="1190">
      <c r="A1190" s="52" t="s">
        <v>74</v>
      </c>
      <c r="B1190" s="41">
        <v>110.0</v>
      </c>
      <c r="C1190" s="45">
        <v>750.0</v>
      </c>
      <c r="D1190" s="41">
        <v>700.0</v>
      </c>
      <c r="E1190" s="41">
        <v>420.0</v>
      </c>
      <c r="F1190" s="41">
        <v>140.0</v>
      </c>
      <c r="G1190" s="41">
        <v>705.0</v>
      </c>
      <c r="H1190" s="41">
        <v>640.0</v>
      </c>
      <c r="I1190" s="43">
        <f t="shared" si="313"/>
        <v>3465</v>
      </c>
      <c r="J1190" s="46">
        <f>I1190*0.1</f>
        <v>346.5</v>
      </c>
      <c r="K1190" s="47">
        <v>3.03213096436E12</v>
      </c>
      <c r="L1190" s="38"/>
      <c r="M1190" s="48">
        <v>361.0</v>
      </c>
      <c r="N1190" s="38"/>
    </row>
    <row r="1191">
      <c r="A1191" s="52" t="s">
        <v>57</v>
      </c>
      <c r="B1191" s="41">
        <v>0.0</v>
      </c>
      <c r="C1191" s="45">
        <v>445.0</v>
      </c>
      <c r="D1191" s="41">
        <v>0.0</v>
      </c>
      <c r="E1191" s="41">
        <v>500.0</v>
      </c>
      <c r="F1191" s="41">
        <v>290.0</v>
      </c>
      <c r="G1191" s="41">
        <v>633.0</v>
      </c>
      <c r="H1191" s="41">
        <v>600.0</v>
      </c>
      <c r="I1191" s="43">
        <f t="shared" si="313"/>
        <v>2468</v>
      </c>
      <c r="J1191" s="44">
        <f>I1191*0.11</f>
        <v>271.48</v>
      </c>
      <c r="K1191" s="51">
        <v>7.031784643634E12</v>
      </c>
      <c r="L1191" s="38"/>
      <c r="M1191" s="38"/>
      <c r="N1191" s="38"/>
    </row>
    <row r="1192">
      <c r="A1192" s="49" t="s">
        <v>26</v>
      </c>
      <c r="B1192" s="41">
        <v>0.0</v>
      </c>
      <c r="C1192" s="45">
        <v>0.0</v>
      </c>
      <c r="D1192" s="41">
        <v>0.0</v>
      </c>
      <c r="E1192" s="41">
        <v>0.0</v>
      </c>
      <c r="F1192" s="41">
        <v>0.0</v>
      </c>
      <c r="G1192" s="41">
        <v>0.0</v>
      </c>
      <c r="H1192" s="41">
        <v>0.0</v>
      </c>
      <c r="I1192" s="43">
        <f t="shared" si="313"/>
        <v>0</v>
      </c>
      <c r="J1192" s="50">
        <f>I1192*0.08</f>
        <v>0</v>
      </c>
      <c r="K1192" s="55"/>
      <c r="L1192" s="38"/>
      <c r="M1192" s="38"/>
      <c r="N1192" s="38"/>
    </row>
    <row r="1193">
      <c r="A1193" s="52" t="s">
        <v>45</v>
      </c>
      <c r="B1193" s="41">
        <v>0.0</v>
      </c>
      <c r="C1193" s="45">
        <v>0.0</v>
      </c>
      <c r="D1193" s="41">
        <v>718.0</v>
      </c>
      <c r="E1193" s="41">
        <v>550.0</v>
      </c>
      <c r="F1193" s="41">
        <v>405.0</v>
      </c>
      <c r="G1193" s="41">
        <v>360.0</v>
      </c>
      <c r="H1193" s="41">
        <v>470.0</v>
      </c>
      <c r="I1193" s="43">
        <f t="shared" si="313"/>
        <v>2503</v>
      </c>
      <c r="J1193" s="46">
        <f t="shared" ref="J1193:J1194" si="318">I1193*0.11</f>
        <v>275.33</v>
      </c>
      <c r="K1193" s="47">
        <v>5.031959656183E12</v>
      </c>
      <c r="L1193" s="38"/>
      <c r="M1193" s="48">
        <v>287.0</v>
      </c>
      <c r="N1193" s="38"/>
    </row>
    <row r="1194">
      <c r="A1194" s="52" t="s">
        <v>82</v>
      </c>
      <c r="B1194" s="41">
        <v>453.0</v>
      </c>
      <c r="C1194" s="45">
        <v>236.0</v>
      </c>
      <c r="D1194" s="41">
        <v>0.0</v>
      </c>
      <c r="E1194" s="41">
        <v>0.0</v>
      </c>
      <c r="F1194" s="41">
        <v>0.0</v>
      </c>
      <c r="G1194" s="41">
        <v>315.0</v>
      </c>
      <c r="H1194" s="41">
        <v>455.0</v>
      </c>
      <c r="I1194" s="43">
        <f t="shared" si="313"/>
        <v>1459</v>
      </c>
      <c r="J1194" s="44">
        <f t="shared" si="318"/>
        <v>160.49</v>
      </c>
      <c r="K1194" s="51">
        <v>6.031797006497E12</v>
      </c>
      <c r="L1194" s="38"/>
      <c r="M1194" s="38"/>
      <c r="N1194" s="38"/>
    </row>
    <row r="1195">
      <c r="A1195" s="49" t="s">
        <v>85</v>
      </c>
      <c r="B1195" s="41">
        <v>0.0</v>
      </c>
      <c r="C1195" s="45">
        <v>0.0</v>
      </c>
      <c r="D1195" s="41">
        <v>0.0</v>
      </c>
      <c r="E1195" s="41">
        <v>0.0</v>
      </c>
      <c r="F1195" s="41">
        <v>0.0</v>
      </c>
      <c r="G1195" s="41">
        <v>0.0</v>
      </c>
      <c r="H1195" s="41">
        <v>0.0</v>
      </c>
      <c r="I1195" s="43">
        <f t="shared" si="313"/>
        <v>0</v>
      </c>
      <c r="J1195" s="50">
        <f>I1195*0.1</f>
        <v>0</v>
      </c>
      <c r="K1195" s="55"/>
      <c r="L1195" s="38"/>
      <c r="M1195" s="38"/>
      <c r="N1195" s="38"/>
    </row>
    <row r="1196">
      <c r="A1196" s="52" t="s">
        <v>25</v>
      </c>
      <c r="B1196" s="41">
        <v>640.0</v>
      </c>
      <c r="C1196" s="45">
        <v>480.0</v>
      </c>
      <c r="D1196" s="41">
        <v>1125.0</v>
      </c>
      <c r="E1196" s="41">
        <v>390.0</v>
      </c>
      <c r="F1196" s="41">
        <v>650.0</v>
      </c>
      <c r="G1196" s="41">
        <v>0.0</v>
      </c>
      <c r="H1196" s="41">
        <v>245.0</v>
      </c>
      <c r="I1196" s="43">
        <f t="shared" si="313"/>
        <v>3530</v>
      </c>
      <c r="J1196" s="44">
        <f>I1196*0.08</f>
        <v>282.4</v>
      </c>
      <c r="K1196" s="51">
        <v>3.1831792211E10</v>
      </c>
      <c r="L1196" s="38"/>
      <c r="M1196" s="38"/>
      <c r="N1196" s="38"/>
    </row>
    <row r="1197">
      <c r="A1197" s="52" t="s">
        <v>30</v>
      </c>
      <c r="B1197" s="41">
        <v>0.0</v>
      </c>
      <c r="C1197" s="45">
        <v>0.0</v>
      </c>
      <c r="D1197" s="41">
        <v>0.0</v>
      </c>
      <c r="E1197" s="41">
        <v>0.0</v>
      </c>
      <c r="F1197" s="41">
        <v>0.0</v>
      </c>
      <c r="G1197" s="41">
        <v>0.0</v>
      </c>
      <c r="H1197" s="41">
        <v>0.0</v>
      </c>
      <c r="I1197" s="43">
        <f t="shared" si="313"/>
        <v>0</v>
      </c>
      <c r="J1197" s="50">
        <f t="shared" ref="J1197:J1199" si="319">I1197*0.11</f>
        <v>0</v>
      </c>
      <c r="K1197" s="55"/>
      <c r="L1197" s="38"/>
      <c r="M1197" s="38"/>
      <c r="N1197" s="38"/>
    </row>
    <row r="1198">
      <c r="A1198" s="73" t="s">
        <v>32</v>
      </c>
      <c r="B1198" s="41">
        <v>0.0</v>
      </c>
      <c r="C1198" s="45">
        <v>0.0</v>
      </c>
      <c r="D1198" s="41">
        <v>0.0</v>
      </c>
      <c r="E1198" s="41">
        <v>0.0</v>
      </c>
      <c r="F1198" s="41">
        <v>0.0</v>
      </c>
      <c r="G1198" s="41">
        <v>0.0</v>
      </c>
      <c r="H1198" s="41">
        <v>0.0</v>
      </c>
      <c r="I1198" s="43">
        <f t="shared" si="313"/>
        <v>0</v>
      </c>
      <c r="J1198" s="50">
        <f t="shared" si="319"/>
        <v>0</v>
      </c>
      <c r="K1198" s="55"/>
      <c r="L1198" s="38"/>
      <c r="M1198" s="38"/>
      <c r="N1198" s="38"/>
    </row>
    <row r="1199">
      <c r="A1199" s="83" t="s">
        <v>96</v>
      </c>
      <c r="B1199" s="41">
        <v>0.0</v>
      </c>
      <c r="C1199" s="45">
        <v>0.0</v>
      </c>
      <c r="D1199" s="41">
        <v>0.0</v>
      </c>
      <c r="E1199" s="41">
        <v>0.0</v>
      </c>
      <c r="F1199" s="41">
        <v>0.0</v>
      </c>
      <c r="G1199" s="41">
        <v>110.0</v>
      </c>
      <c r="H1199" s="41">
        <v>494.0</v>
      </c>
      <c r="I1199" s="43">
        <f t="shared" si="313"/>
        <v>604</v>
      </c>
      <c r="J1199" s="44">
        <f t="shared" si="319"/>
        <v>66.44</v>
      </c>
      <c r="K1199" s="51">
        <v>8.031765709533E12</v>
      </c>
      <c r="L1199" s="38"/>
      <c r="M1199" s="38"/>
      <c r="N1199" s="38"/>
    </row>
    <row r="1200">
      <c r="A1200" s="53" t="s">
        <v>89</v>
      </c>
      <c r="B1200" s="41">
        <v>0.0</v>
      </c>
      <c r="C1200" s="45">
        <v>590.0</v>
      </c>
      <c r="D1200" s="41">
        <v>565.0</v>
      </c>
      <c r="E1200" s="41">
        <v>435.0</v>
      </c>
      <c r="F1200" s="41">
        <v>365.0</v>
      </c>
      <c r="G1200" s="41">
        <v>1030.0</v>
      </c>
      <c r="H1200" s="41">
        <v>535.0</v>
      </c>
      <c r="I1200" s="43">
        <f t="shared" si="313"/>
        <v>3520</v>
      </c>
      <c r="J1200" s="46">
        <f>I1200*0.1</f>
        <v>352</v>
      </c>
      <c r="K1200" s="47">
        <v>8.031838150546E12</v>
      </c>
      <c r="L1200" s="38"/>
      <c r="M1200" s="38"/>
      <c r="N1200" s="38"/>
    </row>
    <row r="1201">
      <c r="A1201" s="83" t="s">
        <v>95</v>
      </c>
      <c r="B1201" s="41">
        <v>380.0</v>
      </c>
      <c r="C1201" s="45">
        <v>0.0</v>
      </c>
      <c r="D1201" s="41">
        <v>0.0</v>
      </c>
      <c r="E1201" s="41">
        <v>100.0</v>
      </c>
      <c r="F1201" s="41">
        <v>190.0</v>
      </c>
      <c r="G1201" s="41">
        <v>0.0</v>
      </c>
      <c r="H1201" s="41">
        <v>0.0</v>
      </c>
      <c r="I1201" s="43">
        <f t="shared" si="313"/>
        <v>670</v>
      </c>
      <c r="J1201" s="46">
        <f>I1201*0.11</f>
        <v>73.7</v>
      </c>
      <c r="K1201" s="47">
        <v>3.031940511255E12</v>
      </c>
      <c r="L1201" s="48">
        <v>76.0</v>
      </c>
      <c r="M1201" s="38"/>
      <c r="N1201" s="38"/>
    </row>
    <row r="1202">
      <c r="A1202" s="61" t="s">
        <v>20</v>
      </c>
      <c r="B1202" s="59">
        <f t="shared" ref="B1202:G1202" si="320">SUM(B1170:B1201)</f>
        <v>9880</v>
      </c>
      <c r="C1202" s="59">
        <f t="shared" si="320"/>
        <v>9078</v>
      </c>
      <c r="D1202" s="59">
        <f t="shared" si="320"/>
        <v>10774</v>
      </c>
      <c r="E1202" s="59">
        <f t="shared" si="320"/>
        <v>7016</v>
      </c>
      <c r="F1202" s="59">
        <f t="shared" si="320"/>
        <v>8420</v>
      </c>
      <c r="G1202" s="59">
        <f t="shared" si="320"/>
        <v>9167</v>
      </c>
      <c r="H1202" s="59">
        <f>SUM(H1170:H1190)</f>
        <v>7154</v>
      </c>
      <c r="I1202" s="59">
        <f t="shared" ref="I1202:J1202" si="321">SUM(I1170:I1201)</f>
        <v>64288</v>
      </c>
      <c r="J1202" s="59">
        <f t="shared" si="321"/>
        <v>6327.16</v>
      </c>
      <c r="K1202" s="38"/>
      <c r="L1202" s="62">
        <f>SUM(L1171:L1201)</f>
        <v>267</v>
      </c>
      <c r="M1202" s="38"/>
      <c r="N1202" s="38"/>
    </row>
    <row r="1203">
      <c r="A1203" s="63"/>
      <c r="B1203" s="64"/>
      <c r="C1203" s="64"/>
      <c r="D1203" s="64"/>
      <c r="E1203" s="64"/>
      <c r="F1203" s="64"/>
      <c r="G1203" s="64"/>
      <c r="H1203" s="64"/>
      <c r="I1203" s="64"/>
      <c r="J1203" s="64"/>
      <c r="K1203" s="29"/>
      <c r="L1203" s="16"/>
      <c r="M1203" s="29"/>
      <c r="N1203" s="29"/>
    </row>
    <row r="1204">
      <c r="A1204" s="30" t="s">
        <v>19</v>
      </c>
      <c r="B1204" s="31">
        <v>45885.0</v>
      </c>
      <c r="C1204" s="31">
        <v>45886.0</v>
      </c>
      <c r="D1204" s="31">
        <v>45887.0</v>
      </c>
      <c r="E1204" s="31">
        <v>45888.0</v>
      </c>
      <c r="F1204" s="31">
        <v>45889.0</v>
      </c>
      <c r="G1204" s="31">
        <v>45890.0</v>
      </c>
      <c r="H1204" s="31">
        <v>45891.0</v>
      </c>
      <c r="I1204" s="32" t="s">
        <v>20</v>
      </c>
      <c r="J1204" s="33" t="s">
        <v>21</v>
      </c>
      <c r="K1204" s="33" t="s">
        <v>61</v>
      </c>
      <c r="L1204" s="34">
        <v>0.02</v>
      </c>
      <c r="M1204" s="34">
        <v>0.04</v>
      </c>
      <c r="N1204" s="30" t="s">
        <v>22</v>
      </c>
    </row>
    <row r="1205">
      <c r="A1205" s="35"/>
      <c r="B1205" s="36"/>
      <c r="C1205" s="36"/>
      <c r="D1205" s="36"/>
      <c r="E1205" s="36"/>
      <c r="F1205" s="36"/>
      <c r="G1205" s="36"/>
      <c r="H1205" s="37"/>
      <c r="I1205" s="37"/>
      <c r="J1205" s="37"/>
      <c r="K1205" s="38"/>
      <c r="L1205" s="38"/>
      <c r="M1205" s="38"/>
      <c r="N1205" s="38"/>
    </row>
    <row r="1206">
      <c r="A1206" s="40" t="s">
        <v>23</v>
      </c>
      <c r="B1206" s="41">
        <v>900.0</v>
      </c>
      <c r="C1206" s="42">
        <v>0.0</v>
      </c>
      <c r="D1206" s="41">
        <v>730.0</v>
      </c>
      <c r="E1206" s="41">
        <v>915.0</v>
      </c>
      <c r="F1206" s="41">
        <v>780.0</v>
      </c>
      <c r="G1206" s="41">
        <v>0.0</v>
      </c>
      <c r="H1206" s="41">
        <v>0.0</v>
      </c>
      <c r="I1206" s="43">
        <f t="shared" ref="I1206:I1237" si="322">SUM(B1206:H1206)</f>
        <v>3325</v>
      </c>
      <c r="J1206" s="44">
        <f>I1206*0.1</f>
        <v>332.5</v>
      </c>
      <c r="K1206" s="51">
        <v>4.03203892988E12</v>
      </c>
      <c r="L1206" s="38"/>
      <c r="M1206" s="37"/>
      <c r="N1206" s="38"/>
    </row>
    <row r="1207">
      <c r="A1207" s="40" t="s">
        <v>27</v>
      </c>
      <c r="B1207" s="41">
        <v>385.0</v>
      </c>
      <c r="C1207" s="45">
        <v>285.0</v>
      </c>
      <c r="D1207" s="41">
        <v>210.0</v>
      </c>
      <c r="E1207" s="41">
        <v>300.0</v>
      </c>
      <c r="F1207" s="41">
        <v>0.0</v>
      </c>
      <c r="G1207" s="41">
        <v>185.0</v>
      </c>
      <c r="H1207" s="41">
        <v>340.0</v>
      </c>
      <c r="I1207" s="43">
        <f t="shared" si="322"/>
        <v>1705</v>
      </c>
      <c r="J1207" s="44">
        <f>I1207*0.11</f>
        <v>187.55</v>
      </c>
      <c r="K1207" s="51">
        <v>7.032067816495E12</v>
      </c>
      <c r="L1207" s="38"/>
      <c r="M1207" s="38"/>
      <c r="N1207" s="38"/>
    </row>
    <row r="1208">
      <c r="A1208" s="52" t="s">
        <v>28</v>
      </c>
      <c r="B1208" s="41">
        <v>0.0</v>
      </c>
      <c r="C1208" s="45">
        <v>0.0</v>
      </c>
      <c r="D1208" s="41">
        <v>0.0</v>
      </c>
      <c r="E1208" s="41">
        <v>0.0</v>
      </c>
      <c r="F1208" s="41">
        <v>0.0</v>
      </c>
      <c r="G1208" s="41">
        <v>0.0</v>
      </c>
      <c r="H1208" s="41">
        <v>0.0</v>
      </c>
      <c r="I1208" s="43">
        <f t="shared" si="322"/>
        <v>0</v>
      </c>
      <c r="J1208" s="50">
        <f>I1208*0.1</f>
        <v>0</v>
      </c>
      <c r="K1208" s="55"/>
      <c r="L1208" s="38"/>
      <c r="M1208" s="38"/>
      <c r="N1208" s="38"/>
    </row>
    <row r="1209">
      <c r="A1209" s="53" t="s">
        <v>29</v>
      </c>
      <c r="B1209" s="54">
        <v>330.0</v>
      </c>
      <c r="C1209" s="45">
        <v>0.0</v>
      </c>
      <c r="D1209" s="54">
        <v>0.0</v>
      </c>
      <c r="E1209" s="54">
        <v>0.0</v>
      </c>
      <c r="F1209" s="41">
        <v>325.0</v>
      </c>
      <c r="G1209" s="41">
        <v>370.0</v>
      </c>
      <c r="H1209" s="54">
        <v>0.0</v>
      </c>
      <c r="I1209" s="43">
        <f t="shared" si="322"/>
        <v>1025</v>
      </c>
      <c r="J1209" s="57">
        <f>I1209*0.11</f>
        <v>112.75</v>
      </c>
      <c r="K1209" s="60"/>
      <c r="L1209" s="38"/>
      <c r="M1209" s="38"/>
      <c r="N1209" s="38"/>
    </row>
    <row r="1210">
      <c r="A1210" s="40" t="s">
        <v>31</v>
      </c>
      <c r="B1210" s="41">
        <v>945.0</v>
      </c>
      <c r="C1210" s="45">
        <v>815.0</v>
      </c>
      <c r="D1210" s="41">
        <v>765.0</v>
      </c>
      <c r="E1210" s="41">
        <v>1187.0</v>
      </c>
      <c r="F1210" s="41">
        <v>783.0</v>
      </c>
      <c r="G1210" s="41">
        <v>1265.0</v>
      </c>
      <c r="H1210" s="41">
        <v>1195.0</v>
      </c>
      <c r="I1210" s="43">
        <f t="shared" si="322"/>
        <v>6955</v>
      </c>
      <c r="J1210" s="44">
        <f>I1210*0.09</f>
        <v>625.95</v>
      </c>
      <c r="K1210" s="51">
        <v>3.031939432823E12</v>
      </c>
      <c r="L1210" s="38"/>
      <c r="M1210" s="37"/>
      <c r="N1210" s="38"/>
    </row>
    <row r="1211">
      <c r="A1211" s="52" t="s">
        <v>33</v>
      </c>
      <c r="B1211" s="41">
        <v>389.0</v>
      </c>
      <c r="C1211" s="45">
        <v>605.0</v>
      </c>
      <c r="D1211" s="41">
        <v>75.0</v>
      </c>
      <c r="E1211" s="41">
        <v>0.0</v>
      </c>
      <c r="F1211" s="41">
        <v>0.0</v>
      </c>
      <c r="G1211" s="41">
        <v>195.0</v>
      </c>
      <c r="H1211" s="41">
        <v>0.0</v>
      </c>
      <c r="I1211" s="43">
        <f t="shared" si="322"/>
        <v>1264</v>
      </c>
      <c r="J1211" s="44">
        <f t="shared" ref="J1211:J1212" si="323">I1211*0.11</f>
        <v>139.04</v>
      </c>
      <c r="K1211" s="51">
        <v>6.031939279901E12</v>
      </c>
      <c r="L1211" s="38"/>
      <c r="M1211" s="38"/>
      <c r="N1211" s="38"/>
    </row>
    <row r="1212">
      <c r="A1212" s="40" t="s">
        <v>35</v>
      </c>
      <c r="B1212" s="41">
        <v>0.0</v>
      </c>
      <c r="C1212" s="45">
        <v>905.0</v>
      </c>
      <c r="D1212" s="41">
        <v>0.0</v>
      </c>
      <c r="E1212" s="41">
        <v>0.0</v>
      </c>
      <c r="F1212" s="41">
        <v>562.0</v>
      </c>
      <c r="G1212" s="41">
        <v>0.0</v>
      </c>
      <c r="H1212" s="41">
        <v>1048.0</v>
      </c>
      <c r="I1212" s="43">
        <f t="shared" si="322"/>
        <v>2515</v>
      </c>
      <c r="J1212" s="44">
        <f t="shared" si="323"/>
        <v>276.65</v>
      </c>
      <c r="K1212" s="51">
        <v>4.032023565765E12</v>
      </c>
      <c r="L1212" s="38"/>
      <c r="M1212" s="38"/>
      <c r="N1212" s="38"/>
    </row>
    <row r="1213">
      <c r="A1213" s="53" t="s">
        <v>36</v>
      </c>
      <c r="B1213" s="41">
        <v>712.0</v>
      </c>
      <c r="C1213" s="45">
        <v>920.0</v>
      </c>
      <c r="D1213" s="41">
        <v>988.0</v>
      </c>
      <c r="E1213" s="41">
        <v>195.0</v>
      </c>
      <c r="F1213" s="41">
        <v>410.0</v>
      </c>
      <c r="G1213" s="41">
        <v>590.0</v>
      </c>
      <c r="H1213" s="41">
        <v>0.0</v>
      </c>
      <c r="I1213" s="43">
        <f t="shared" si="322"/>
        <v>3815</v>
      </c>
      <c r="J1213" s="44">
        <f>I1213*0.08</f>
        <v>305.2</v>
      </c>
      <c r="K1213" s="51">
        <v>9.031939585302E12</v>
      </c>
      <c r="L1213" s="38"/>
      <c r="M1213" s="38"/>
      <c r="N1213" s="38"/>
    </row>
    <row r="1214">
      <c r="A1214" s="40" t="s">
        <v>37</v>
      </c>
      <c r="B1214" s="41">
        <v>929.0</v>
      </c>
      <c r="C1214" s="42">
        <v>1025.0</v>
      </c>
      <c r="D1214" s="41">
        <v>735.0</v>
      </c>
      <c r="E1214" s="41">
        <v>893.0</v>
      </c>
      <c r="F1214" s="41">
        <v>675.0</v>
      </c>
      <c r="G1214" s="41">
        <v>895.0</v>
      </c>
      <c r="H1214" s="41">
        <v>990.0</v>
      </c>
      <c r="I1214" s="43">
        <f t="shared" si="322"/>
        <v>6142</v>
      </c>
      <c r="J1214" s="44">
        <f>I1214*0.09</f>
        <v>552.78</v>
      </c>
      <c r="K1214" s="51">
        <v>1.031948399067E12</v>
      </c>
      <c r="L1214" s="38"/>
      <c r="M1214" s="38"/>
      <c r="N1214" s="38"/>
    </row>
    <row r="1215">
      <c r="A1215" s="40" t="s">
        <v>38</v>
      </c>
      <c r="B1215" s="41">
        <v>0.0</v>
      </c>
      <c r="C1215" s="45">
        <v>0.0</v>
      </c>
      <c r="D1215" s="41">
        <v>0.0</v>
      </c>
      <c r="E1215" s="41">
        <v>0.0</v>
      </c>
      <c r="F1215" s="41">
        <v>0.0</v>
      </c>
      <c r="G1215" s="41">
        <v>325.0</v>
      </c>
      <c r="H1215" s="41">
        <v>958.0</v>
      </c>
      <c r="I1215" s="43">
        <f t="shared" si="322"/>
        <v>1283</v>
      </c>
      <c r="J1215" s="57">
        <f>I1215*0.11</f>
        <v>141.13</v>
      </c>
      <c r="K1215" s="60"/>
      <c r="L1215" s="38"/>
      <c r="M1215" s="38"/>
      <c r="N1215" s="38"/>
    </row>
    <row r="1216">
      <c r="A1216" s="49" t="s">
        <v>39</v>
      </c>
      <c r="B1216" s="41">
        <v>587.0</v>
      </c>
      <c r="C1216" s="45">
        <v>0.0</v>
      </c>
      <c r="D1216" s="41">
        <v>1005.0</v>
      </c>
      <c r="E1216" s="41">
        <v>825.0</v>
      </c>
      <c r="F1216" s="41">
        <v>505.0</v>
      </c>
      <c r="G1216" s="41">
        <v>953.0</v>
      </c>
      <c r="H1216" s="41">
        <v>423.0</v>
      </c>
      <c r="I1216" s="43">
        <f t="shared" si="322"/>
        <v>4298</v>
      </c>
      <c r="J1216" s="44">
        <f>I1216*0.08</f>
        <v>343.84</v>
      </c>
      <c r="K1216" s="51">
        <v>1.031944879348E12</v>
      </c>
      <c r="L1216" s="38"/>
      <c r="M1216" s="38"/>
      <c r="N1216" s="38"/>
    </row>
    <row r="1217">
      <c r="A1217" s="40" t="s">
        <v>63</v>
      </c>
      <c r="B1217" s="41">
        <v>0.0</v>
      </c>
      <c r="C1217" s="45">
        <v>0.0</v>
      </c>
      <c r="D1217" s="41">
        <v>145.0</v>
      </c>
      <c r="E1217" s="41">
        <v>163.0</v>
      </c>
      <c r="F1217" s="41">
        <v>195.0</v>
      </c>
      <c r="G1217" s="41">
        <v>950.0</v>
      </c>
      <c r="H1217" s="41">
        <v>0.0</v>
      </c>
      <c r="I1217" s="43">
        <f t="shared" si="322"/>
        <v>1453</v>
      </c>
      <c r="J1217" s="44">
        <f>I1217*0.11</f>
        <v>159.83</v>
      </c>
      <c r="K1217" s="51">
        <v>5.032012296427E12</v>
      </c>
      <c r="L1217" s="38"/>
      <c r="M1217" s="38"/>
      <c r="N1217" s="38"/>
    </row>
    <row r="1218">
      <c r="A1218" s="73" t="s">
        <v>40</v>
      </c>
      <c r="B1218" s="41">
        <v>0.0</v>
      </c>
      <c r="C1218" s="45">
        <v>0.0</v>
      </c>
      <c r="D1218" s="41">
        <v>0.0</v>
      </c>
      <c r="E1218" s="41">
        <v>0.0</v>
      </c>
      <c r="F1218" s="41">
        <v>0.0</v>
      </c>
      <c r="G1218" s="41">
        <v>0.0</v>
      </c>
      <c r="H1218" s="41">
        <v>0.0</v>
      </c>
      <c r="I1218" s="43">
        <f t="shared" si="322"/>
        <v>0</v>
      </c>
      <c r="J1218" s="50">
        <f t="shared" ref="J1218:J1220" si="324">I1218*0.1</f>
        <v>0</v>
      </c>
      <c r="K1218" s="55"/>
      <c r="L1218" s="38"/>
      <c r="M1218" s="38"/>
      <c r="N1218" s="38"/>
    </row>
    <row r="1219">
      <c r="A1219" s="40" t="s">
        <v>41</v>
      </c>
      <c r="B1219" s="41">
        <v>730.0</v>
      </c>
      <c r="C1219" s="45">
        <v>813.0</v>
      </c>
      <c r="D1219" s="41">
        <v>0.0</v>
      </c>
      <c r="E1219" s="41">
        <v>310.0</v>
      </c>
      <c r="F1219" s="41">
        <v>565.0</v>
      </c>
      <c r="G1219" s="41">
        <v>445.0</v>
      </c>
      <c r="H1219" s="41">
        <v>1075.0</v>
      </c>
      <c r="I1219" s="43">
        <f t="shared" si="322"/>
        <v>3938</v>
      </c>
      <c r="J1219" s="44">
        <f t="shared" si="324"/>
        <v>393.8</v>
      </c>
      <c r="K1219" s="51">
        <v>3.032035664969E12</v>
      </c>
      <c r="L1219" s="38"/>
      <c r="M1219" s="38"/>
      <c r="N1219" s="38"/>
    </row>
    <row r="1220">
      <c r="A1220" s="73" t="s">
        <v>42</v>
      </c>
      <c r="B1220" s="41">
        <v>0.0</v>
      </c>
      <c r="C1220" s="45">
        <v>0.0</v>
      </c>
      <c r="D1220" s="41">
        <v>0.0</v>
      </c>
      <c r="E1220" s="41">
        <v>0.0</v>
      </c>
      <c r="F1220" s="41">
        <v>0.0</v>
      </c>
      <c r="G1220" s="41">
        <v>0.0</v>
      </c>
      <c r="H1220" s="41">
        <v>0.0</v>
      </c>
      <c r="I1220" s="43">
        <f t="shared" si="322"/>
        <v>0</v>
      </c>
      <c r="J1220" s="50">
        <f t="shared" si="324"/>
        <v>0</v>
      </c>
      <c r="K1220" s="55"/>
      <c r="L1220" s="38"/>
      <c r="M1220" s="38"/>
      <c r="N1220" s="38"/>
    </row>
    <row r="1221">
      <c r="A1221" s="53" t="s">
        <v>47</v>
      </c>
      <c r="B1221" s="41">
        <v>495.0</v>
      </c>
      <c r="C1221" s="45">
        <v>0.0</v>
      </c>
      <c r="D1221" s="41">
        <v>470.0</v>
      </c>
      <c r="E1221" s="41">
        <v>341.0</v>
      </c>
      <c r="F1221" s="41">
        <v>153.0</v>
      </c>
      <c r="G1221" s="41">
        <v>0.0</v>
      </c>
      <c r="H1221" s="41">
        <v>0.0</v>
      </c>
      <c r="I1221" s="43">
        <f t="shared" si="322"/>
        <v>1459</v>
      </c>
      <c r="J1221" s="44">
        <f>I1221*0.11</f>
        <v>160.49</v>
      </c>
      <c r="K1221" s="51">
        <v>7.0319485600008E13</v>
      </c>
      <c r="L1221" s="38"/>
      <c r="M1221" s="38"/>
      <c r="N1221" s="38"/>
    </row>
    <row r="1222">
      <c r="A1222" s="53" t="s">
        <v>48</v>
      </c>
      <c r="B1222" s="41">
        <v>504.0</v>
      </c>
      <c r="C1222" s="45">
        <v>503.0</v>
      </c>
      <c r="D1222" s="41">
        <v>325.0</v>
      </c>
      <c r="E1222" s="41">
        <v>455.0</v>
      </c>
      <c r="F1222" s="41">
        <v>365.0</v>
      </c>
      <c r="G1222" s="41">
        <v>446.0</v>
      </c>
      <c r="H1222" s="41">
        <v>1240.0</v>
      </c>
      <c r="I1222" s="43">
        <f t="shared" si="322"/>
        <v>3838</v>
      </c>
      <c r="J1222" s="44">
        <f>I1222*0.1</f>
        <v>383.8</v>
      </c>
      <c r="K1222" s="51">
        <v>3.1940922481E10</v>
      </c>
      <c r="L1222" s="38"/>
      <c r="M1222" s="38"/>
      <c r="N1222" s="38"/>
    </row>
    <row r="1223">
      <c r="A1223" s="53" t="s">
        <v>50</v>
      </c>
      <c r="B1223" s="41">
        <v>0.0</v>
      </c>
      <c r="C1223" s="45">
        <v>0.0</v>
      </c>
      <c r="D1223" s="41">
        <v>0.0</v>
      </c>
      <c r="E1223" s="41">
        <v>0.0</v>
      </c>
      <c r="F1223" s="41">
        <v>0.0</v>
      </c>
      <c r="G1223" s="41">
        <v>0.0</v>
      </c>
      <c r="H1223" s="41">
        <v>0.0</v>
      </c>
      <c r="I1223" s="43">
        <f t="shared" si="322"/>
        <v>0</v>
      </c>
      <c r="J1223" s="50">
        <f t="shared" ref="J1223:J1224" si="325">I1223*0.11</f>
        <v>0</v>
      </c>
      <c r="K1223" s="55"/>
      <c r="L1223" s="38"/>
      <c r="M1223" s="38"/>
      <c r="N1223" s="38"/>
    </row>
    <row r="1224">
      <c r="A1224" s="53" t="s">
        <v>53</v>
      </c>
      <c r="B1224" s="41">
        <v>295.0</v>
      </c>
      <c r="C1224" s="45">
        <v>98.0</v>
      </c>
      <c r="D1224" s="41">
        <v>454.0</v>
      </c>
      <c r="E1224" s="41">
        <v>0.0</v>
      </c>
      <c r="F1224" s="41">
        <v>0.0</v>
      </c>
      <c r="G1224" s="41">
        <v>0.0</v>
      </c>
      <c r="H1224" s="41">
        <v>0.0</v>
      </c>
      <c r="I1224" s="43">
        <f t="shared" si="322"/>
        <v>847</v>
      </c>
      <c r="J1224" s="44">
        <f t="shared" si="325"/>
        <v>93.17</v>
      </c>
      <c r="K1224" s="51">
        <v>6.031960928684E12</v>
      </c>
      <c r="L1224" s="38"/>
      <c r="M1224" s="37"/>
      <c r="N1224" s="38"/>
    </row>
    <row r="1225">
      <c r="A1225" s="52" t="s">
        <v>77</v>
      </c>
      <c r="B1225" s="41">
        <v>484.0</v>
      </c>
      <c r="C1225" s="45">
        <v>1060.0</v>
      </c>
      <c r="D1225" s="41">
        <v>325.0</v>
      </c>
      <c r="E1225" s="41">
        <v>355.0</v>
      </c>
      <c r="F1225" s="41">
        <v>415.0</v>
      </c>
      <c r="G1225" s="41">
        <v>135.0</v>
      </c>
      <c r="H1225" s="41">
        <v>478.0</v>
      </c>
      <c r="I1225" s="43">
        <f t="shared" si="322"/>
        <v>3252</v>
      </c>
      <c r="J1225" s="44">
        <f>I1225*0.1</f>
        <v>325.2</v>
      </c>
      <c r="K1225" s="51">
        <v>5.031945217946E12</v>
      </c>
      <c r="L1225" s="38"/>
      <c r="M1225" s="38"/>
      <c r="N1225" s="38"/>
    </row>
    <row r="1226">
      <c r="A1226" s="52" t="s">
        <v>74</v>
      </c>
      <c r="B1226" s="41">
        <v>530.0</v>
      </c>
      <c r="C1226" s="45">
        <v>655.0</v>
      </c>
      <c r="D1226" s="41">
        <v>345.0</v>
      </c>
      <c r="E1226" s="41">
        <v>240.0</v>
      </c>
      <c r="F1226" s="41">
        <v>270.0</v>
      </c>
      <c r="G1226" s="41">
        <v>345.0</v>
      </c>
      <c r="H1226" s="41">
        <v>145.0</v>
      </c>
      <c r="I1226" s="43">
        <f t="shared" si="322"/>
        <v>2530</v>
      </c>
      <c r="J1226" s="57">
        <f t="shared" ref="J1226:J1227" si="326">I1226*0.11</f>
        <v>278.3</v>
      </c>
      <c r="K1226" s="60"/>
      <c r="L1226" s="38"/>
      <c r="M1226" s="38"/>
      <c r="N1226" s="38"/>
    </row>
    <row r="1227">
      <c r="A1227" s="52" t="s">
        <v>57</v>
      </c>
      <c r="B1227" s="41">
        <v>715.0</v>
      </c>
      <c r="C1227" s="45">
        <v>0.0</v>
      </c>
      <c r="D1227" s="41">
        <v>275.0</v>
      </c>
      <c r="E1227" s="41">
        <v>0.0</v>
      </c>
      <c r="F1227" s="41">
        <v>311.0</v>
      </c>
      <c r="G1227" s="41">
        <v>515.0</v>
      </c>
      <c r="H1227" s="41">
        <v>509.0</v>
      </c>
      <c r="I1227" s="43">
        <f t="shared" si="322"/>
        <v>2325</v>
      </c>
      <c r="J1227" s="57">
        <f t="shared" si="326"/>
        <v>255.75</v>
      </c>
      <c r="K1227" s="60" t="s">
        <v>60</v>
      </c>
      <c r="L1227" s="38"/>
      <c r="M1227" s="38"/>
      <c r="N1227" s="38"/>
    </row>
    <row r="1228">
      <c r="A1228" s="49" t="s">
        <v>26</v>
      </c>
      <c r="B1228" s="41">
        <v>0.0</v>
      </c>
      <c r="C1228" s="45">
        <v>0.0</v>
      </c>
      <c r="D1228" s="41">
        <v>0.0</v>
      </c>
      <c r="E1228" s="41">
        <v>0.0</v>
      </c>
      <c r="F1228" s="41">
        <v>0.0</v>
      </c>
      <c r="G1228" s="41" t="s">
        <v>59</v>
      </c>
      <c r="H1228" s="41">
        <v>0.0</v>
      </c>
      <c r="I1228" s="43">
        <f t="shared" si="322"/>
        <v>0</v>
      </c>
      <c r="J1228" s="57">
        <f>I1228*0.08</f>
        <v>0</v>
      </c>
      <c r="K1228" s="60" t="s">
        <v>60</v>
      </c>
      <c r="L1228" s="38"/>
      <c r="M1228" s="38"/>
      <c r="N1228" s="38"/>
    </row>
    <row r="1229">
      <c r="A1229" s="52" t="s">
        <v>45</v>
      </c>
      <c r="B1229" s="41">
        <v>295.0</v>
      </c>
      <c r="C1229" s="45">
        <v>0.0</v>
      </c>
      <c r="D1229" s="41">
        <v>400.0</v>
      </c>
      <c r="E1229" s="41">
        <v>525.0</v>
      </c>
      <c r="F1229" s="41">
        <v>315.0</v>
      </c>
      <c r="G1229" s="41">
        <v>580.0</v>
      </c>
      <c r="H1229" s="41">
        <v>1005.0</v>
      </c>
      <c r="I1229" s="43">
        <f t="shared" si="322"/>
        <v>3120</v>
      </c>
      <c r="J1229" s="44">
        <f>I1229*0.1</f>
        <v>312</v>
      </c>
      <c r="K1229" s="51">
        <v>5.032063555906E12</v>
      </c>
      <c r="L1229" s="38"/>
      <c r="M1229" s="38"/>
      <c r="N1229" s="38"/>
    </row>
    <row r="1230">
      <c r="A1230" s="52" t="s">
        <v>82</v>
      </c>
      <c r="B1230" s="41">
        <v>0.0</v>
      </c>
      <c r="C1230" s="45">
        <v>0.0</v>
      </c>
      <c r="D1230" s="41">
        <v>235.0</v>
      </c>
      <c r="E1230" s="41">
        <v>0.0</v>
      </c>
      <c r="F1230" s="41">
        <v>0.0</v>
      </c>
      <c r="G1230" s="41">
        <v>0.0</v>
      </c>
      <c r="H1230" s="41">
        <v>0.0</v>
      </c>
      <c r="I1230" s="43">
        <f t="shared" si="322"/>
        <v>235</v>
      </c>
      <c r="J1230" s="44">
        <f>I1230*0.11</f>
        <v>25.85</v>
      </c>
      <c r="K1230" s="51">
        <v>6.032012281962E12</v>
      </c>
      <c r="L1230" s="38"/>
      <c r="M1230" s="38"/>
      <c r="N1230" s="38"/>
    </row>
    <row r="1231">
      <c r="A1231" s="49" t="s">
        <v>85</v>
      </c>
      <c r="B1231" s="41">
        <v>0.0</v>
      </c>
      <c r="C1231" s="45">
        <v>0.0</v>
      </c>
      <c r="D1231" s="41">
        <v>0.0</v>
      </c>
      <c r="E1231" s="41">
        <v>0.0</v>
      </c>
      <c r="F1231" s="41">
        <v>0.0</v>
      </c>
      <c r="G1231" s="41">
        <v>0.0</v>
      </c>
      <c r="H1231" s="41">
        <v>0.0</v>
      </c>
      <c r="I1231" s="43">
        <f t="shared" si="322"/>
        <v>0</v>
      </c>
      <c r="J1231" s="50">
        <f>I1231*0.1</f>
        <v>0</v>
      </c>
      <c r="K1231" s="55"/>
      <c r="L1231" s="38"/>
      <c r="M1231" s="38"/>
      <c r="N1231" s="38"/>
    </row>
    <row r="1232">
      <c r="A1232" s="52" t="s">
        <v>25</v>
      </c>
      <c r="B1232" s="41">
        <v>205.0</v>
      </c>
      <c r="C1232" s="45">
        <v>330.0</v>
      </c>
      <c r="D1232" s="41">
        <v>360.0</v>
      </c>
      <c r="E1232" s="41">
        <v>495.0</v>
      </c>
      <c r="F1232" s="41">
        <v>395.0</v>
      </c>
      <c r="G1232" s="41">
        <v>625.0</v>
      </c>
      <c r="H1232" s="41">
        <v>0.0</v>
      </c>
      <c r="I1232" s="43">
        <f t="shared" si="322"/>
        <v>2410</v>
      </c>
      <c r="J1232" s="44">
        <f>I1232*0.08</f>
        <v>192.8</v>
      </c>
      <c r="K1232" s="51">
        <v>3.203793365E10</v>
      </c>
      <c r="L1232" s="38"/>
      <c r="M1232" s="38"/>
      <c r="N1232" s="38"/>
    </row>
    <row r="1233">
      <c r="A1233" s="52" t="s">
        <v>30</v>
      </c>
      <c r="B1233" s="41">
        <v>0.0</v>
      </c>
      <c r="C1233" s="45">
        <v>0.0</v>
      </c>
      <c r="D1233" s="41">
        <v>0.0</v>
      </c>
      <c r="E1233" s="41">
        <v>0.0</v>
      </c>
      <c r="F1233" s="41">
        <v>0.0</v>
      </c>
      <c r="G1233" s="41">
        <v>0.0</v>
      </c>
      <c r="H1233" s="41">
        <v>0.0</v>
      </c>
      <c r="I1233" s="43">
        <f t="shared" si="322"/>
        <v>0</v>
      </c>
      <c r="J1233" s="50">
        <f t="shared" ref="J1233:J1234" si="327">I1233*0.11</f>
        <v>0</v>
      </c>
      <c r="K1233" s="55"/>
      <c r="L1233" s="38"/>
      <c r="M1233" s="38"/>
      <c r="N1233" s="38"/>
    </row>
    <row r="1234">
      <c r="A1234" s="73" t="s">
        <v>32</v>
      </c>
      <c r="B1234" s="41">
        <v>0.0</v>
      </c>
      <c r="C1234" s="45">
        <v>0.0</v>
      </c>
      <c r="D1234" s="41">
        <v>0.0</v>
      </c>
      <c r="E1234" s="41">
        <v>0.0</v>
      </c>
      <c r="F1234" s="41">
        <v>0.0</v>
      </c>
      <c r="G1234" s="41">
        <v>0.0</v>
      </c>
      <c r="H1234" s="41">
        <v>0.0</v>
      </c>
      <c r="I1234" s="43">
        <f t="shared" si="322"/>
        <v>0</v>
      </c>
      <c r="J1234" s="50">
        <f t="shared" si="327"/>
        <v>0</v>
      </c>
      <c r="K1234" s="55"/>
      <c r="L1234" s="38"/>
      <c r="M1234" s="38"/>
      <c r="N1234" s="38"/>
    </row>
    <row r="1235">
      <c r="A1235" s="83" t="s">
        <v>96</v>
      </c>
      <c r="B1235" s="41">
        <v>830.0</v>
      </c>
      <c r="C1235" s="45">
        <v>579.0</v>
      </c>
      <c r="D1235" s="41">
        <v>370.0</v>
      </c>
      <c r="E1235" s="41">
        <v>605.0</v>
      </c>
      <c r="F1235" s="41">
        <v>325.0</v>
      </c>
      <c r="G1235" s="41">
        <v>835.0</v>
      </c>
      <c r="H1235" s="41">
        <v>675.0</v>
      </c>
      <c r="I1235" s="43">
        <f t="shared" si="322"/>
        <v>4219</v>
      </c>
      <c r="J1235" s="44">
        <f>I1235*0.1</f>
        <v>421.9</v>
      </c>
      <c r="K1235" s="51">
        <v>8.031941341174E12</v>
      </c>
      <c r="L1235" s="38"/>
      <c r="M1235" s="38"/>
      <c r="N1235" s="38"/>
    </row>
    <row r="1236">
      <c r="A1236" s="53" t="s">
        <v>89</v>
      </c>
      <c r="B1236" s="41">
        <v>769.0</v>
      </c>
      <c r="C1236" s="45">
        <v>0.0</v>
      </c>
      <c r="D1236" s="41">
        <v>0.0</v>
      </c>
      <c r="E1236" s="41">
        <v>0.0</v>
      </c>
      <c r="F1236" s="41">
        <v>0.0</v>
      </c>
      <c r="G1236" s="41">
        <v>483.0</v>
      </c>
      <c r="H1236" s="41">
        <v>918.0</v>
      </c>
      <c r="I1236" s="43">
        <f t="shared" si="322"/>
        <v>2170</v>
      </c>
      <c r="J1236" s="57">
        <f t="shared" ref="J1236:J1237" si="328">I1236*0.11</f>
        <v>238.7</v>
      </c>
      <c r="K1236" s="60"/>
      <c r="L1236" s="38"/>
      <c r="M1236" s="38"/>
      <c r="N1236" s="38"/>
    </row>
    <row r="1237">
      <c r="A1237" s="83" t="s">
        <v>95</v>
      </c>
      <c r="B1237" s="41">
        <v>415.0</v>
      </c>
      <c r="C1237" s="45">
        <v>526.0</v>
      </c>
      <c r="D1237" s="41">
        <v>375.0</v>
      </c>
      <c r="E1237" s="41">
        <v>439.0</v>
      </c>
      <c r="F1237" s="41">
        <v>335.0</v>
      </c>
      <c r="G1237" s="41">
        <v>329.0</v>
      </c>
      <c r="H1237" s="41">
        <v>512.0</v>
      </c>
      <c r="I1237" s="43">
        <f t="shared" si="322"/>
        <v>2931</v>
      </c>
      <c r="J1237" s="44">
        <f t="shared" si="328"/>
        <v>322.41</v>
      </c>
      <c r="K1237" s="51">
        <v>3.031940511255E12</v>
      </c>
      <c r="L1237" s="38"/>
      <c r="M1237" s="38"/>
      <c r="N1237" s="38"/>
    </row>
    <row r="1238">
      <c r="A1238" s="61" t="s">
        <v>20</v>
      </c>
      <c r="B1238" s="59">
        <f t="shared" ref="B1238:G1238" si="329">SUM(B1206:B1237)</f>
        <v>11444</v>
      </c>
      <c r="C1238" s="59">
        <f t="shared" si="329"/>
        <v>9119</v>
      </c>
      <c r="D1238" s="59">
        <f t="shared" si="329"/>
        <v>8587</v>
      </c>
      <c r="E1238" s="59">
        <f t="shared" si="329"/>
        <v>8243</v>
      </c>
      <c r="F1238" s="59">
        <f t="shared" si="329"/>
        <v>7684</v>
      </c>
      <c r="G1238" s="59">
        <f t="shared" si="329"/>
        <v>10466</v>
      </c>
      <c r="H1238" s="59">
        <f>SUM(H1206:H1226)</f>
        <v>7892</v>
      </c>
      <c r="I1238" s="59">
        <f t="shared" ref="I1238:J1238" si="330">SUM(I1206:I1237)</f>
        <v>67054</v>
      </c>
      <c r="J1238" s="59">
        <f t="shared" si="330"/>
        <v>6581.39</v>
      </c>
      <c r="K1238" s="38"/>
      <c r="L1238" s="62">
        <f>SUM(L1207:L1237)</f>
        <v>0</v>
      </c>
      <c r="M1238" s="38"/>
      <c r="N1238" s="38"/>
    </row>
    <row r="1239">
      <c r="A1239" s="63"/>
      <c r="B1239" s="64"/>
      <c r="C1239" s="64"/>
      <c r="D1239" s="64"/>
      <c r="E1239" s="64"/>
      <c r="F1239" s="64"/>
      <c r="G1239" s="64"/>
      <c r="H1239" s="64"/>
      <c r="I1239" s="64"/>
      <c r="J1239" s="64"/>
      <c r="K1239" s="29"/>
      <c r="L1239" s="16"/>
      <c r="M1239" s="29"/>
      <c r="N1239" s="29"/>
    </row>
    <row r="1240">
      <c r="A1240" s="30" t="s">
        <v>19</v>
      </c>
      <c r="B1240" s="31">
        <v>45892.0</v>
      </c>
      <c r="C1240" s="31">
        <v>45893.0</v>
      </c>
      <c r="D1240" s="31">
        <v>45894.0</v>
      </c>
      <c r="E1240" s="31">
        <v>45895.0</v>
      </c>
      <c r="F1240" s="31">
        <v>45896.0</v>
      </c>
      <c r="G1240" s="31">
        <v>45897.0</v>
      </c>
      <c r="H1240" s="31">
        <v>45898.0</v>
      </c>
      <c r="I1240" s="32" t="s">
        <v>20</v>
      </c>
      <c r="J1240" s="33" t="s">
        <v>21</v>
      </c>
      <c r="K1240" s="33" t="s">
        <v>61</v>
      </c>
      <c r="L1240" s="34">
        <v>0.02</v>
      </c>
      <c r="M1240" s="34">
        <v>0.04</v>
      </c>
      <c r="N1240" s="30" t="s">
        <v>22</v>
      </c>
    </row>
    <row r="1241">
      <c r="A1241" s="35"/>
      <c r="B1241" s="36"/>
      <c r="C1241" s="36"/>
      <c r="D1241" s="36"/>
      <c r="E1241" s="36"/>
      <c r="F1241" s="36"/>
      <c r="G1241" s="36"/>
      <c r="H1241" s="37"/>
      <c r="I1241" s="37"/>
      <c r="J1241" s="37"/>
      <c r="K1241" s="38"/>
      <c r="L1241" s="38"/>
      <c r="M1241" s="38"/>
      <c r="N1241" s="38"/>
    </row>
    <row r="1242">
      <c r="A1242" s="40" t="s">
        <v>23</v>
      </c>
      <c r="B1242" s="41">
        <v>1160.0</v>
      </c>
      <c r="C1242" s="114">
        <v>760.0</v>
      </c>
      <c r="D1242" s="41">
        <v>275.0</v>
      </c>
      <c r="E1242" s="41">
        <v>440.0</v>
      </c>
      <c r="F1242" s="70"/>
      <c r="G1242" s="115">
        <v>385.0</v>
      </c>
      <c r="H1242" s="37"/>
      <c r="I1242" s="43">
        <f t="shared" ref="I1242:I1273" si="331">SUM(B1242:H1242)</f>
        <v>3020</v>
      </c>
      <c r="J1242" s="50">
        <f>I1242*0.1</f>
        <v>302</v>
      </c>
      <c r="K1242" s="38"/>
      <c r="L1242" s="38"/>
      <c r="M1242" s="37"/>
      <c r="N1242" s="38"/>
    </row>
    <row r="1243">
      <c r="A1243" s="40" t="s">
        <v>27</v>
      </c>
      <c r="B1243" s="37"/>
      <c r="C1243" s="116"/>
      <c r="D1243" s="37"/>
      <c r="E1243" s="37"/>
      <c r="F1243" s="37"/>
      <c r="G1243" s="37"/>
      <c r="H1243" s="37"/>
      <c r="I1243" s="43">
        <f t="shared" si="331"/>
        <v>0</v>
      </c>
      <c r="J1243" s="50">
        <f>I1243*0.11</f>
        <v>0</v>
      </c>
      <c r="K1243" s="55" t="s">
        <v>60</v>
      </c>
      <c r="L1243" s="38"/>
      <c r="M1243" s="38"/>
      <c r="N1243" s="38"/>
    </row>
    <row r="1244">
      <c r="A1244" s="52" t="s">
        <v>28</v>
      </c>
      <c r="B1244" s="37"/>
      <c r="C1244" s="116"/>
      <c r="D1244" s="37"/>
      <c r="E1244" s="37"/>
      <c r="F1244" s="37"/>
      <c r="G1244" s="37"/>
      <c r="H1244" s="37"/>
      <c r="I1244" s="43">
        <f t="shared" si="331"/>
        <v>0</v>
      </c>
      <c r="J1244" s="50">
        <f>I1244*0.1</f>
        <v>0</v>
      </c>
      <c r="K1244" s="38"/>
      <c r="L1244" s="38"/>
      <c r="M1244" s="38"/>
      <c r="N1244" s="38"/>
    </row>
    <row r="1245">
      <c r="A1245" s="53" t="s">
        <v>29</v>
      </c>
      <c r="B1245" s="117"/>
      <c r="C1245" s="116"/>
      <c r="D1245" s="117"/>
      <c r="E1245" s="117"/>
      <c r="F1245" s="37"/>
      <c r="G1245" s="37"/>
      <c r="H1245" s="117"/>
      <c r="I1245" s="43">
        <f t="shared" si="331"/>
        <v>0</v>
      </c>
      <c r="J1245" s="50">
        <f>I1245*0.11</f>
        <v>0</v>
      </c>
      <c r="K1245" s="38"/>
      <c r="L1245" s="38"/>
      <c r="M1245" s="38"/>
      <c r="N1245" s="38"/>
    </row>
    <row r="1246">
      <c r="A1246" s="40" t="s">
        <v>31</v>
      </c>
      <c r="B1246" s="41">
        <v>966.0</v>
      </c>
      <c r="C1246" s="45">
        <v>395.0</v>
      </c>
      <c r="D1246" s="41">
        <v>943.0</v>
      </c>
      <c r="E1246" s="41">
        <v>1115.0</v>
      </c>
      <c r="F1246" s="41">
        <v>1258.0</v>
      </c>
      <c r="G1246" s="41">
        <v>1005.0</v>
      </c>
      <c r="H1246" s="37"/>
      <c r="I1246" s="43">
        <f t="shared" si="331"/>
        <v>5682</v>
      </c>
      <c r="J1246" s="50">
        <f>I1246*0.09</f>
        <v>511.38</v>
      </c>
      <c r="K1246" s="38"/>
      <c r="L1246" s="38"/>
      <c r="M1246" s="37"/>
      <c r="N1246" s="38"/>
    </row>
    <row r="1247">
      <c r="A1247" s="52" t="s">
        <v>33</v>
      </c>
      <c r="B1247" s="41">
        <v>720.0</v>
      </c>
      <c r="C1247" s="45">
        <v>1071.0</v>
      </c>
      <c r="D1247" s="41">
        <v>620.0</v>
      </c>
      <c r="E1247" s="115">
        <v>690.0</v>
      </c>
      <c r="F1247" s="115">
        <v>373.0</v>
      </c>
      <c r="G1247" s="115">
        <v>620.0</v>
      </c>
      <c r="H1247" s="37"/>
      <c r="I1247" s="43">
        <f t="shared" si="331"/>
        <v>4094</v>
      </c>
      <c r="J1247" s="50">
        <f>I1247*0.1</f>
        <v>409.4</v>
      </c>
      <c r="K1247" s="38"/>
      <c r="L1247" s="38"/>
      <c r="M1247" s="38"/>
      <c r="N1247" s="38"/>
    </row>
    <row r="1248">
      <c r="A1248" s="40" t="s">
        <v>35</v>
      </c>
      <c r="B1248" s="37"/>
      <c r="C1248" s="116"/>
      <c r="D1248" s="37"/>
      <c r="E1248" s="37"/>
      <c r="F1248" s="37"/>
      <c r="G1248" s="37"/>
      <c r="H1248" s="37"/>
      <c r="I1248" s="43">
        <f t="shared" si="331"/>
        <v>0</v>
      </c>
      <c r="J1248" s="50">
        <f>I1248*0.11</f>
        <v>0</v>
      </c>
      <c r="K1248" s="38"/>
      <c r="L1248" s="38"/>
      <c r="M1248" s="38"/>
      <c r="N1248" s="38"/>
    </row>
    <row r="1249">
      <c r="A1249" s="53" t="s">
        <v>36</v>
      </c>
      <c r="B1249" s="41">
        <v>1240.0</v>
      </c>
      <c r="C1249" s="45">
        <v>495.0</v>
      </c>
      <c r="D1249" s="41">
        <v>740.0</v>
      </c>
      <c r="E1249" s="41">
        <v>755.0</v>
      </c>
      <c r="F1249" s="37"/>
      <c r="G1249" s="37"/>
      <c r="H1249" s="37"/>
      <c r="I1249" s="43">
        <f t="shared" si="331"/>
        <v>3230</v>
      </c>
      <c r="J1249" s="50">
        <f>I1249*0.08</f>
        <v>258.4</v>
      </c>
      <c r="K1249" s="38"/>
      <c r="L1249" s="38"/>
      <c r="M1249" s="38"/>
      <c r="N1249" s="38"/>
    </row>
    <row r="1250">
      <c r="A1250" s="40" t="s">
        <v>37</v>
      </c>
      <c r="B1250" s="41">
        <v>1015.0</v>
      </c>
      <c r="C1250" s="42">
        <v>628.0</v>
      </c>
      <c r="D1250" s="41">
        <v>1088.0</v>
      </c>
      <c r="E1250" s="41">
        <v>946.0</v>
      </c>
      <c r="F1250" s="41">
        <v>722.0</v>
      </c>
      <c r="G1250" s="41">
        <v>792.0</v>
      </c>
      <c r="H1250" s="37"/>
      <c r="I1250" s="43">
        <f t="shared" si="331"/>
        <v>5191</v>
      </c>
      <c r="J1250" s="50">
        <f>I1250*0.1</f>
        <v>519.1</v>
      </c>
      <c r="K1250" s="38"/>
      <c r="L1250" s="38"/>
      <c r="M1250" s="38"/>
      <c r="N1250" s="38"/>
    </row>
    <row r="1251">
      <c r="A1251" s="40" t="s">
        <v>38</v>
      </c>
      <c r="B1251" s="37"/>
      <c r="C1251" s="116"/>
      <c r="D1251" s="37"/>
      <c r="E1251" s="37"/>
      <c r="F1251" s="37"/>
      <c r="G1251" s="37"/>
      <c r="H1251" s="37"/>
      <c r="I1251" s="43">
        <f t="shared" si="331"/>
        <v>0</v>
      </c>
      <c r="J1251" s="50">
        <f>I1251*0.11</f>
        <v>0</v>
      </c>
      <c r="K1251" s="38"/>
      <c r="L1251" s="38"/>
      <c r="M1251" s="38"/>
      <c r="N1251" s="38"/>
    </row>
    <row r="1252">
      <c r="A1252" s="49" t="s">
        <v>39</v>
      </c>
      <c r="B1252" s="41">
        <v>1575.0</v>
      </c>
      <c r="C1252" s="45">
        <v>1190.0</v>
      </c>
      <c r="D1252" s="41">
        <v>705.0</v>
      </c>
      <c r="E1252" s="41">
        <v>645.0</v>
      </c>
      <c r="F1252" s="41">
        <v>730.0</v>
      </c>
      <c r="G1252" s="70"/>
      <c r="H1252" s="37"/>
      <c r="I1252" s="43">
        <f t="shared" si="331"/>
        <v>4845</v>
      </c>
      <c r="J1252" s="50">
        <f>I1252*0.08</f>
        <v>387.6</v>
      </c>
      <c r="K1252" s="38"/>
      <c r="L1252" s="38"/>
      <c r="M1252" s="38"/>
      <c r="N1252" s="38"/>
    </row>
    <row r="1253">
      <c r="A1253" s="40" t="s">
        <v>63</v>
      </c>
      <c r="B1253" s="37"/>
      <c r="C1253" s="116"/>
      <c r="D1253" s="70"/>
      <c r="E1253" s="70"/>
      <c r="F1253" s="70"/>
      <c r="G1253" s="70"/>
      <c r="H1253" s="37"/>
      <c r="I1253" s="43">
        <f t="shared" si="331"/>
        <v>0</v>
      </c>
      <c r="J1253" s="50">
        <f>I1253*0.11</f>
        <v>0</v>
      </c>
      <c r="K1253" s="38"/>
      <c r="L1253" s="38"/>
      <c r="M1253" s="38"/>
      <c r="N1253" s="38"/>
    </row>
    <row r="1254">
      <c r="A1254" s="73" t="s">
        <v>40</v>
      </c>
      <c r="B1254" s="70"/>
      <c r="C1254" s="71"/>
      <c r="D1254" s="70"/>
      <c r="E1254" s="70"/>
      <c r="F1254" s="70"/>
      <c r="G1254" s="70"/>
      <c r="H1254" s="70"/>
      <c r="I1254" s="43">
        <f t="shared" si="331"/>
        <v>0</v>
      </c>
      <c r="J1254" s="50">
        <f t="shared" ref="J1254:J1256" si="332">I1254*0.1</f>
        <v>0</v>
      </c>
      <c r="K1254" s="38"/>
      <c r="L1254" s="38"/>
      <c r="M1254" s="38"/>
      <c r="N1254" s="38"/>
    </row>
    <row r="1255">
      <c r="A1255" s="40" t="s">
        <v>41</v>
      </c>
      <c r="B1255" s="37"/>
      <c r="C1255" s="116"/>
      <c r="D1255" s="37"/>
      <c r="E1255" s="37"/>
      <c r="F1255" s="37"/>
      <c r="G1255" s="37"/>
      <c r="H1255" s="37"/>
      <c r="I1255" s="43">
        <f t="shared" si="331"/>
        <v>0</v>
      </c>
      <c r="J1255" s="50">
        <f t="shared" si="332"/>
        <v>0</v>
      </c>
      <c r="K1255" s="38"/>
      <c r="L1255" s="38"/>
      <c r="M1255" s="38"/>
      <c r="N1255" s="38"/>
    </row>
    <row r="1256">
      <c r="A1256" s="73" t="s">
        <v>42</v>
      </c>
      <c r="B1256" s="70"/>
      <c r="C1256" s="71"/>
      <c r="D1256" s="70"/>
      <c r="E1256" s="70"/>
      <c r="F1256" s="70"/>
      <c r="G1256" s="70"/>
      <c r="H1256" s="70"/>
      <c r="I1256" s="43">
        <f t="shared" si="331"/>
        <v>0</v>
      </c>
      <c r="J1256" s="50">
        <f t="shared" si="332"/>
        <v>0</v>
      </c>
      <c r="K1256" s="38"/>
      <c r="L1256" s="38"/>
      <c r="M1256" s="38"/>
      <c r="N1256" s="38"/>
    </row>
    <row r="1257">
      <c r="A1257" s="53" t="s">
        <v>47</v>
      </c>
      <c r="B1257" s="41">
        <v>470.0</v>
      </c>
      <c r="C1257" s="116"/>
      <c r="D1257" s="70"/>
      <c r="E1257" s="70"/>
      <c r="F1257" s="37"/>
      <c r="G1257" s="37"/>
      <c r="H1257" s="37"/>
      <c r="I1257" s="43">
        <f t="shared" si="331"/>
        <v>470</v>
      </c>
      <c r="J1257" s="50">
        <f>I1257*0.11</f>
        <v>51.7</v>
      </c>
      <c r="K1257" s="38"/>
      <c r="L1257" s="38"/>
      <c r="M1257" s="38"/>
      <c r="N1257" s="38"/>
    </row>
    <row r="1258">
      <c r="A1258" s="53" t="s">
        <v>48</v>
      </c>
      <c r="B1258" s="41">
        <v>595.0</v>
      </c>
      <c r="C1258" s="45">
        <v>865.0</v>
      </c>
      <c r="D1258" s="41">
        <v>619.0</v>
      </c>
      <c r="E1258" s="41">
        <v>429.0</v>
      </c>
      <c r="F1258" s="41">
        <v>475.0</v>
      </c>
      <c r="G1258" s="70"/>
      <c r="H1258" s="70"/>
      <c r="I1258" s="43">
        <f t="shared" si="331"/>
        <v>2983</v>
      </c>
      <c r="J1258" s="50">
        <f>I1258*0.1</f>
        <v>298.3</v>
      </c>
      <c r="K1258" s="38"/>
      <c r="L1258" s="38"/>
      <c r="M1258" s="38"/>
      <c r="N1258" s="38"/>
    </row>
    <row r="1259">
      <c r="A1259" s="53" t="s">
        <v>50</v>
      </c>
      <c r="B1259" s="70"/>
      <c r="C1259" s="71"/>
      <c r="D1259" s="70"/>
      <c r="E1259" s="70"/>
      <c r="F1259" s="70"/>
      <c r="G1259" s="70"/>
      <c r="H1259" s="70"/>
      <c r="I1259" s="43">
        <f t="shared" si="331"/>
        <v>0</v>
      </c>
      <c r="J1259" s="50">
        <f>I1259*0.11</f>
        <v>0</v>
      </c>
      <c r="K1259" s="38"/>
      <c r="L1259" s="38"/>
      <c r="M1259" s="38"/>
      <c r="N1259" s="38"/>
    </row>
    <row r="1260">
      <c r="A1260" s="53" t="s">
        <v>53</v>
      </c>
      <c r="B1260" s="70"/>
      <c r="C1260" s="45">
        <v>465.0</v>
      </c>
      <c r="D1260" s="41">
        <v>725.0</v>
      </c>
      <c r="E1260" s="70"/>
      <c r="F1260" s="41">
        <v>835.0</v>
      </c>
      <c r="G1260" s="41">
        <v>178.0</v>
      </c>
      <c r="H1260" s="70"/>
      <c r="I1260" s="43">
        <f t="shared" si="331"/>
        <v>2203</v>
      </c>
      <c r="J1260" s="59">
        <f t="shared" ref="J1260:J1261" si="333">I1260*0.1</f>
        <v>220.3</v>
      </c>
      <c r="K1260" s="38"/>
      <c r="L1260" s="38"/>
      <c r="M1260" s="37"/>
      <c r="N1260" s="38"/>
    </row>
    <row r="1261">
      <c r="A1261" s="52" t="s">
        <v>77</v>
      </c>
      <c r="B1261" s="37"/>
      <c r="C1261" s="116"/>
      <c r="D1261" s="37"/>
      <c r="E1261" s="37"/>
      <c r="F1261" s="37"/>
      <c r="G1261" s="37"/>
      <c r="H1261" s="37"/>
      <c r="I1261" s="43">
        <f t="shared" si="331"/>
        <v>0</v>
      </c>
      <c r="J1261" s="59">
        <f t="shared" si="333"/>
        <v>0</v>
      </c>
      <c r="K1261" s="38"/>
      <c r="L1261" s="38"/>
      <c r="M1261" s="38"/>
      <c r="N1261" s="38"/>
    </row>
    <row r="1262">
      <c r="A1262" s="52" t="s">
        <v>74</v>
      </c>
      <c r="B1262" s="37"/>
      <c r="C1262" s="116"/>
      <c r="D1262" s="37"/>
      <c r="E1262" s="37"/>
      <c r="F1262" s="37"/>
      <c r="G1262" s="37"/>
      <c r="H1262" s="37"/>
      <c r="I1262" s="43">
        <f t="shared" si="331"/>
        <v>0</v>
      </c>
      <c r="J1262" s="59">
        <f>I1262*0.08</f>
        <v>0</v>
      </c>
      <c r="K1262" s="38"/>
      <c r="L1262" s="38"/>
      <c r="M1262" s="38"/>
      <c r="N1262" s="38"/>
    </row>
    <row r="1263">
      <c r="A1263" s="52" t="s">
        <v>57</v>
      </c>
      <c r="B1263" s="37"/>
      <c r="C1263" s="116"/>
      <c r="D1263" s="37"/>
      <c r="E1263" s="37"/>
      <c r="F1263" s="37"/>
      <c r="G1263" s="37"/>
      <c r="H1263" s="37"/>
      <c r="I1263" s="43">
        <f t="shared" si="331"/>
        <v>0</v>
      </c>
      <c r="J1263" s="59">
        <f>I1263*0.11</f>
        <v>0</v>
      </c>
      <c r="K1263" s="38"/>
      <c r="L1263" s="38"/>
      <c r="M1263" s="38"/>
      <c r="N1263" s="38"/>
    </row>
    <row r="1264">
      <c r="A1264" s="49" t="s">
        <v>26</v>
      </c>
      <c r="B1264" s="70"/>
      <c r="C1264" s="71"/>
      <c r="D1264" s="70"/>
      <c r="E1264" s="70"/>
      <c r="F1264" s="70"/>
      <c r="G1264" s="70"/>
      <c r="H1264" s="70"/>
      <c r="I1264" s="43">
        <f t="shared" si="331"/>
        <v>0</v>
      </c>
      <c r="J1264" s="50">
        <f>I1264*0.08</f>
        <v>0</v>
      </c>
      <c r="K1264" s="38"/>
      <c r="L1264" s="38"/>
      <c r="M1264" s="38"/>
      <c r="N1264" s="38"/>
    </row>
    <row r="1265">
      <c r="A1265" s="52" t="s">
        <v>45</v>
      </c>
      <c r="B1265" s="37"/>
      <c r="C1265" s="116"/>
      <c r="D1265" s="37"/>
      <c r="E1265" s="37"/>
      <c r="F1265" s="37"/>
      <c r="G1265" s="37"/>
      <c r="H1265" s="37"/>
      <c r="I1265" s="43">
        <f t="shared" si="331"/>
        <v>0</v>
      </c>
      <c r="J1265" s="50">
        <f t="shared" ref="J1265:J1266" si="334">I1265*0.11</f>
        <v>0</v>
      </c>
      <c r="K1265" s="38"/>
      <c r="L1265" s="38"/>
      <c r="M1265" s="38"/>
      <c r="N1265" s="38"/>
    </row>
    <row r="1266">
      <c r="A1266" s="52" t="s">
        <v>82</v>
      </c>
      <c r="B1266" s="37"/>
      <c r="C1266" s="116"/>
      <c r="D1266" s="41">
        <v>155.0</v>
      </c>
      <c r="E1266" s="37"/>
      <c r="F1266" s="115">
        <v>275.0</v>
      </c>
      <c r="G1266" s="115">
        <v>304.0</v>
      </c>
      <c r="H1266" s="37"/>
      <c r="I1266" s="43">
        <f t="shared" si="331"/>
        <v>734</v>
      </c>
      <c r="J1266" s="59">
        <f t="shared" si="334"/>
        <v>80.74</v>
      </c>
      <c r="K1266" s="38"/>
      <c r="L1266" s="38"/>
      <c r="M1266" s="38"/>
      <c r="N1266" s="38"/>
    </row>
    <row r="1267">
      <c r="A1267" s="49" t="s">
        <v>85</v>
      </c>
      <c r="B1267" s="70"/>
      <c r="C1267" s="71"/>
      <c r="D1267" s="70"/>
      <c r="E1267" s="70"/>
      <c r="F1267" s="70"/>
      <c r="G1267" s="70"/>
      <c r="H1267" s="70"/>
      <c r="I1267" s="43">
        <f t="shared" si="331"/>
        <v>0</v>
      </c>
      <c r="J1267" s="50">
        <f>I1267*0.1</f>
        <v>0</v>
      </c>
      <c r="K1267" s="38"/>
      <c r="L1267" s="38"/>
      <c r="M1267" s="38"/>
      <c r="N1267" s="38"/>
    </row>
    <row r="1268">
      <c r="A1268" s="52" t="s">
        <v>25</v>
      </c>
      <c r="B1268" s="37"/>
      <c r="C1268" s="116"/>
      <c r="D1268" s="37"/>
      <c r="E1268" s="37"/>
      <c r="F1268" s="37"/>
      <c r="G1268" s="37"/>
      <c r="H1268" s="37"/>
      <c r="I1268" s="43">
        <f t="shared" si="331"/>
        <v>0</v>
      </c>
      <c r="J1268" s="50">
        <f>I1268*0.08</f>
        <v>0</v>
      </c>
      <c r="K1268" s="38"/>
      <c r="L1268" s="38"/>
      <c r="M1268" s="38"/>
      <c r="N1268" s="38"/>
    </row>
    <row r="1269">
      <c r="A1269" s="52" t="s">
        <v>30</v>
      </c>
      <c r="B1269" s="70"/>
      <c r="C1269" s="71"/>
      <c r="D1269" s="70"/>
      <c r="E1269" s="70"/>
      <c r="F1269" s="70"/>
      <c r="G1269" s="70"/>
      <c r="H1269" s="70"/>
      <c r="I1269" s="43">
        <f t="shared" si="331"/>
        <v>0</v>
      </c>
      <c r="J1269" s="50">
        <f t="shared" ref="J1269:J1270" si="335">I1269*0.11</f>
        <v>0</v>
      </c>
      <c r="K1269" s="38"/>
      <c r="L1269" s="38"/>
      <c r="M1269" s="38"/>
      <c r="N1269" s="38"/>
    </row>
    <row r="1270">
      <c r="A1270" s="73" t="s">
        <v>32</v>
      </c>
      <c r="B1270" s="70"/>
      <c r="C1270" s="71"/>
      <c r="D1270" s="70"/>
      <c r="E1270" s="70"/>
      <c r="F1270" s="70"/>
      <c r="G1270" s="70"/>
      <c r="H1270" s="70"/>
      <c r="I1270" s="43">
        <f t="shared" si="331"/>
        <v>0</v>
      </c>
      <c r="J1270" s="50">
        <f t="shared" si="335"/>
        <v>0</v>
      </c>
      <c r="K1270" s="38"/>
      <c r="L1270" s="38"/>
      <c r="M1270" s="38"/>
      <c r="N1270" s="38"/>
    </row>
    <row r="1271">
      <c r="A1271" s="52" t="s">
        <v>96</v>
      </c>
      <c r="B1271" s="70"/>
      <c r="C1271" s="71"/>
      <c r="D1271" s="70"/>
      <c r="E1271" s="70"/>
      <c r="F1271" s="70"/>
      <c r="G1271" s="70"/>
      <c r="H1271" s="70"/>
      <c r="I1271" s="43">
        <f t="shared" si="331"/>
        <v>0</v>
      </c>
      <c r="J1271" s="50">
        <f>I1271*0.1</f>
        <v>0</v>
      </c>
      <c r="K1271" s="38"/>
      <c r="L1271" s="38"/>
      <c r="M1271" s="38"/>
      <c r="N1271" s="38"/>
    </row>
    <row r="1272">
      <c r="A1272" s="53" t="s">
        <v>89</v>
      </c>
      <c r="B1272" s="37"/>
      <c r="C1272" s="116"/>
      <c r="D1272" s="37"/>
      <c r="E1272" s="37"/>
      <c r="F1272" s="37"/>
      <c r="G1272" s="37"/>
      <c r="H1272" s="37"/>
      <c r="I1272" s="43">
        <f t="shared" si="331"/>
        <v>0</v>
      </c>
      <c r="J1272" s="50">
        <f>I1272*0.11</f>
        <v>0</v>
      </c>
      <c r="K1272" s="38"/>
      <c r="L1272" s="38"/>
      <c r="M1272" s="38"/>
      <c r="N1272" s="38"/>
    </row>
    <row r="1273">
      <c r="A1273" s="52" t="s">
        <v>95</v>
      </c>
      <c r="B1273" s="37"/>
      <c r="C1273" s="116"/>
      <c r="D1273" s="37"/>
      <c r="E1273" s="37"/>
      <c r="F1273" s="37"/>
      <c r="G1273" s="37"/>
      <c r="H1273" s="37"/>
      <c r="I1273" s="43">
        <f t="shared" si="331"/>
        <v>0</v>
      </c>
      <c r="J1273" s="50">
        <f>I1273*0.1</f>
        <v>0</v>
      </c>
      <c r="K1273" s="38"/>
      <c r="L1273" s="38"/>
      <c r="M1273" s="38"/>
      <c r="N1273" s="38"/>
    </row>
    <row r="1274">
      <c r="A1274" s="61" t="s">
        <v>20</v>
      </c>
      <c r="B1274" s="59">
        <f t="shared" ref="B1274:G1274" si="336">SUM(B1242:B1273)</f>
        <v>7741</v>
      </c>
      <c r="C1274" s="59">
        <f t="shared" si="336"/>
        <v>5869</v>
      </c>
      <c r="D1274" s="59">
        <f t="shared" si="336"/>
        <v>5870</v>
      </c>
      <c r="E1274" s="59">
        <f t="shared" si="336"/>
        <v>5020</v>
      </c>
      <c r="F1274" s="59">
        <f t="shared" si="336"/>
        <v>4668</v>
      </c>
      <c r="G1274" s="59">
        <f t="shared" si="336"/>
        <v>3284</v>
      </c>
      <c r="H1274" s="59">
        <f>SUM(H1242:H1262)</f>
        <v>0</v>
      </c>
      <c r="I1274" s="59">
        <f t="shared" ref="I1274:J1274" si="337">SUM(I1242:I1273)</f>
        <v>32452</v>
      </c>
      <c r="J1274" s="59">
        <f t="shared" si="337"/>
        <v>3038.92</v>
      </c>
      <c r="K1274" s="38"/>
      <c r="L1274" s="62">
        <f>SUM(L1243:L1273)</f>
        <v>0</v>
      </c>
      <c r="M1274" s="38"/>
      <c r="N1274" s="3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0"/>
    <col customWidth="1" min="3" max="3" width="25.88"/>
    <col customWidth="1" min="4" max="4" width="14.5"/>
    <col customWidth="1" min="5" max="7" width="25.88"/>
    <col customWidth="1" min="8" max="8" width="17.75"/>
    <col customWidth="1" min="9" max="9" width="26.75"/>
    <col customWidth="1" min="10" max="10" width="10.75"/>
    <col customWidth="1" min="11" max="11" width="11.88"/>
  </cols>
  <sheetData>
    <row r="1">
      <c r="A1" s="118" t="s">
        <v>42</v>
      </c>
      <c r="B1" s="119"/>
      <c r="C1" s="119"/>
      <c r="D1" s="119"/>
      <c r="E1" s="120"/>
      <c r="F1" s="121"/>
      <c r="G1" s="122" t="s">
        <v>97</v>
      </c>
      <c r="H1" s="119"/>
      <c r="I1" s="119"/>
      <c r="J1" s="119"/>
      <c r="K1" s="120"/>
    </row>
    <row r="2">
      <c r="A2" s="123" t="s">
        <v>98</v>
      </c>
      <c r="B2" s="124" t="s">
        <v>21</v>
      </c>
      <c r="C2" s="123" t="s">
        <v>99</v>
      </c>
      <c r="D2" s="123" t="s">
        <v>100</v>
      </c>
      <c r="E2" s="123" t="s">
        <v>101</v>
      </c>
      <c r="F2" s="125"/>
      <c r="G2" s="126" t="s">
        <v>19</v>
      </c>
      <c r="H2" s="126" t="s">
        <v>21</v>
      </c>
      <c r="I2" s="126" t="s">
        <v>102</v>
      </c>
      <c r="J2" s="126" t="s">
        <v>103</v>
      </c>
      <c r="K2" s="126" t="s">
        <v>104</v>
      </c>
    </row>
    <row r="3">
      <c r="A3" s="127" t="s">
        <v>105</v>
      </c>
      <c r="B3" s="128">
        <v>399.0</v>
      </c>
      <c r="C3" s="129">
        <v>6.026981862518E12</v>
      </c>
      <c r="D3" s="123">
        <v>202.0</v>
      </c>
      <c r="E3" s="130">
        <v>45738.0</v>
      </c>
      <c r="F3" s="125"/>
      <c r="G3" s="131" t="s">
        <v>106</v>
      </c>
      <c r="H3" s="132">
        <v>1275.0</v>
      </c>
      <c r="I3" s="133"/>
      <c r="J3" s="133"/>
      <c r="K3" s="134"/>
    </row>
    <row r="4">
      <c r="A4" s="127" t="s">
        <v>107</v>
      </c>
      <c r="B4" s="123">
        <v>154.0</v>
      </c>
      <c r="C4" s="128"/>
      <c r="D4" s="123"/>
      <c r="E4" s="135"/>
      <c r="F4" s="125"/>
      <c r="G4" s="131" t="s">
        <v>108</v>
      </c>
      <c r="H4" s="132">
        <v>1251.2</v>
      </c>
      <c r="I4" s="133"/>
      <c r="J4" s="136"/>
      <c r="K4" s="137"/>
    </row>
    <row r="5">
      <c r="A5" s="127" t="s">
        <v>109</v>
      </c>
      <c r="B5" s="123">
        <v>136.0</v>
      </c>
      <c r="C5" s="123"/>
      <c r="D5" s="123"/>
      <c r="E5" s="135"/>
      <c r="F5" s="138"/>
      <c r="G5" s="131" t="s">
        <v>110</v>
      </c>
      <c r="H5" s="132">
        <v>627.0</v>
      </c>
      <c r="I5" s="139"/>
      <c r="J5" s="139"/>
      <c r="K5" s="133"/>
    </row>
    <row r="6">
      <c r="A6" s="127" t="s">
        <v>111</v>
      </c>
      <c r="B6" s="123">
        <v>114.0</v>
      </c>
      <c r="C6" s="123"/>
      <c r="D6" s="123"/>
      <c r="E6" s="140"/>
      <c r="F6" s="125"/>
      <c r="G6" s="131" t="s">
        <v>112</v>
      </c>
      <c r="H6" s="132">
        <v>246.0</v>
      </c>
      <c r="I6" s="141"/>
      <c r="J6" s="139"/>
      <c r="K6" s="141"/>
    </row>
    <row r="7">
      <c r="A7" s="123" t="s">
        <v>113</v>
      </c>
      <c r="B7" s="123">
        <v>222.0</v>
      </c>
      <c r="C7" s="123"/>
      <c r="D7" s="123"/>
      <c r="E7" s="130"/>
      <c r="F7" s="138"/>
      <c r="G7" s="131" t="s">
        <v>114</v>
      </c>
      <c r="H7" s="132">
        <v>815.0</v>
      </c>
      <c r="I7" s="141"/>
      <c r="J7" s="139"/>
      <c r="K7" s="141"/>
    </row>
    <row r="8">
      <c r="A8" s="123" t="s">
        <v>115</v>
      </c>
      <c r="B8" s="123">
        <v>159.0</v>
      </c>
      <c r="C8" s="123"/>
      <c r="D8" s="123"/>
      <c r="E8" s="130"/>
      <c r="F8" s="125"/>
      <c r="G8" s="131" t="s">
        <v>116</v>
      </c>
      <c r="H8" s="132">
        <v>1160.0</v>
      </c>
      <c r="I8" s="141"/>
      <c r="J8" s="139"/>
      <c r="K8" s="141"/>
    </row>
    <row r="9">
      <c r="A9" s="123" t="s">
        <v>117</v>
      </c>
      <c r="B9" s="123">
        <v>91.0</v>
      </c>
      <c r="C9" s="123"/>
      <c r="D9" s="123"/>
      <c r="E9" s="130"/>
      <c r="F9" s="125"/>
      <c r="G9" s="131" t="s">
        <v>118</v>
      </c>
      <c r="H9" s="132">
        <v>489.12</v>
      </c>
      <c r="I9" s="139"/>
      <c r="J9" s="141"/>
      <c r="K9" s="139"/>
    </row>
    <row r="10">
      <c r="A10" s="123" t="s">
        <v>119</v>
      </c>
      <c r="B10" s="123">
        <v>219.3</v>
      </c>
      <c r="C10" s="128"/>
      <c r="D10" s="123"/>
      <c r="E10" s="135"/>
      <c r="F10" s="125"/>
      <c r="G10" s="131" t="s">
        <v>120</v>
      </c>
      <c r="H10" s="132">
        <v>913.28</v>
      </c>
      <c r="I10" s="141"/>
      <c r="J10" s="141"/>
      <c r="K10" s="141"/>
    </row>
    <row r="11">
      <c r="A11" s="123" t="s">
        <v>121</v>
      </c>
      <c r="B11" s="123">
        <v>108.0</v>
      </c>
      <c r="C11" s="123"/>
      <c r="D11" s="123"/>
      <c r="E11" s="135"/>
      <c r="F11" s="125"/>
      <c r="G11" s="142"/>
      <c r="H11" s="132"/>
      <c r="I11" s="133"/>
      <c r="J11" s="133"/>
      <c r="K11" s="137"/>
    </row>
    <row r="12">
      <c r="A12" s="123" t="s">
        <v>122</v>
      </c>
      <c r="B12" s="123">
        <v>301.0</v>
      </c>
      <c r="C12" s="123"/>
      <c r="D12" s="123"/>
      <c r="E12" s="135"/>
      <c r="F12" s="125"/>
      <c r="G12" s="131"/>
      <c r="H12" s="132"/>
      <c r="I12" s="143"/>
      <c r="J12" s="143"/>
      <c r="K12" s="144"/>
    </row>
    <row r="13">
      <c r="A13" s="145" t="s">
        <v>123</v>
      </c>
      <c r="B13" s="123">
        <v>220.32</v>
      </c>
      <c r="C13" s="123"/>
      <c r="D13" s="123"/>
      <c r="E13" s="130"/>
      <c r="F13" s="146"/>
      <c r="G13" s="131"/>
      <c r="H13" s="132"/>
      <c r="I13" s="141"/>
      <c r="J13" s="141"/>
      <c r="K13" s="141"/>
    </row>
    <row r="14">
      <c r="A14" s="145"/>
      <c r="B14" s="123"/>
      <c r="C14" s="123"/>
      <c r="D14" s="123"/>
      <c r="E14" s="130"/>
      <c r="F14" s="121"/>
      <c r="G14" s="131"/>
      <c r="H14" s="132"/>
      <c r="I14" s="147"/>
      <c r="J14" s="133"/>
      <c r="K14" s="137"/>
    </row>
    <row r="15">
      <c r="A15" s="145"/>
      <c r="B15" s="123"/>
      <c r="C15" s="123"/>
      <c r="D15" s="123"/>
      <c r="E15" s="130"/>
      <c r="F15" s="125"/>
      <c r="G15" s="131"/>
      <c r="H15" s="132"/>
      <c r="I15" s="143"/>
      <c r="J15" s="143"/>
      <c r="K15" s="144"/>
    </row>
    <row r="16">
      <c r="A16" s="145"/>
      <c r="B16" s="123"/>
      <c r="C16" s="123"/>
      <c r="D16" s="123"/>
      <c r="E16" s="130"/>
      <c r="F16" s="125"/>
      <c r="G16" s="131"/>
      <c r="H16" s="132"/>
      <c r="I16" s="141"/>
      <c r="J16" s="141"/>
      <c r="K16" s="141"/>
    </row>
    <row r="17">
      <c r="A17" s="145"/>
      <c r="B17" s="123"/>
      <c r="C17" s="123"/>
      <c r="D17" s="123"/>
      <c r="E17" s="130"/>
      <c r="F17" s="125"/>
      <c r="G17" s="131"/>
      <c r="H17" s="132"/>
      <c r="I17" s="133"/>
      <c r="J17" s="133"/>
      <c r="K17" s="137"/>
    </row>
    <row r="18">
      <c r="A18" s="145"/>
      <c r="B18" s="123"/>
      <c r="C18" s="123"/>
      <c r="D18" s="123"/>
      <c r="E18" s="130"/>
      <c r="F18" s="138"/>
      <c r="G18" s="131"/>
      <c r="H18" s="132">
        <f>SUM(H3:H13)</f>
        <v>6776.6</v>
      </c>
      <c r="I18" s="143"/>
      <c r="J18" s="143"/>
      <c r="K18" s="144"/>
    </row>
    <row r="19">
      <c r="A19" s="145"/>
      <c r="B19" s="123"/>
      <c r="C19" s="123"/>
      <c r="D19" s="123"/>
      <c r="E19" s="130"/>
      <c r="F19" s="138"/>
      <c r="G19" s="148"/>
      <c r="H19" s="149"/>
      <c r="I19" s="148"/>
      <c r="J19" s="148"/>
      <c r="K19" s="150"/>
    </row>
    <row r="20">
      <c r="A20" s="145"/>
      <c r="B20" s="151"/>
      <c r="C20" s="123"/>
      <c r="D20" s="151"/>
      <c r="E20" s="152"/>
      <c r="F20" s="125"/>
      <c r="G20" s="153"/>
      <c r="H20" s="154"/>
      <c r="I20" s="155"/>
      <c r="J20" s="156"/>
      <c r="K20" s="156"/>
    </row>
    <row r="21">
      <c r="A21" s="145"/>
      <c r="B21" s="151"/>
      <c r="C21" s="123"/>
      <c r="D21" s="151"/>
      <c r="E21" s="152"/>
      <c r="F21" s="125"/>
      <c r="G21" s="153"/>
      <c r="H21" s="154"/>
      <c r="I21" s="155"/>
      <c r="J21" s="156"/>
      <c r="K21" s="156"/>
    </row>
    <row r="22">
      <c r="A22" s="145" t="s">
        <v>124</v>
      </c>
      <c r="B22" s="151">
        <f>SUM(B3:B21)</f>
        <v>2123.62</v>
      </c>
      <c r="C22" s="123"/>
      <c r="D22" s="151">
        <f>SUM(D3:D21)</f>
        <v>202</v>
      </c>
      <c r="E22" s="152">
        <f>B22-D22</f>
        <v>1921.62</v>
      </c>
      <c r="F22" s="125"/>
      <c r="G22" s="122" t="s">
        <v>125</v>
      </c>
      <c r="H22" s="119"/>
      <c r="I22" s="119"/>
      <c r="J22" s="119"/>
      <c r="K22" s="120"/>
    </row>
    <row r="23">
      <c r="A23" s="138"/>
      <c r="B23" s="138"/>
      <c r="C23" s="138"/>
      <c r="D23" s="138"/>
      <c r="E23" s="138"/>
      <c r="F23" s="138"/>
      <c r="G23" s="126" t="s">
        <v>19</v>
      </c>
      <c r="H23" s="126" t="s">
        <v>21</v>
      </c>
      <c r="I23" s="126" t="s">
        <v>102</v>
      </c>
      <c r="J23" s="126" t="s">
        <v>103</v>
      </c>
      <c r="K23" s="126" t="s">
        <v>104</v>
      </c>
    </row>
    <row r="24">
      <c r="A24" s="118" t="s">
        <v>38</v>
      </c>
      <c r="B24" s="119"/>
      <c r="C24" s="119"/>
      <c r="D24" s="119"/>
      <c r="E24" s="120"/>
      <c r="F24" s="138"/>
      <c r="G24" s="131" t="s">
        <v>42</v>
      </c>
      <c r="H24" s="132">
        <f>E22</f>
        <v>1921.62</v>
      </c>
      <c r="I24" s="133"/>
      <c r="J24" s="133"/>
      <c r="K24" s="134"/>
    </row>
    <row r="25">
      <c r="A25" s="123" t="s">
        <v>98</v>
      </c>
      <c r="B25" s="124" t="s">
        <v>21</v>
      </c>
      <c r="C25" s="123" t="s">
        <v>99</v>
      </c>
      <c r="D25" s="123" t="s">
        <v>100</v>
      </c>
      <c r="E25" s="123" t="s">
        <v>101</v>
      </c>
      <c r="F25" s="138"/>
      <c r="G25" s="131" t="s">
        <v>63</v>
      </c>
      <c r="H25" s="132">
        <f>E30</f>
        <v>736</v>
      </c>
      <c r="I25" s="133"/>
      <c r="J25" s="136"/>
      <c r="K25" s="137"/>
    </row>
    <row r="26">
      <c r="A26" s="157" t="s">
        <v>122</v>
      </c>
      <c r="B26" s="128">
        <v>254.0</v>
      </c>
      <c r="C26" s="158"/>
      <c r="D26" s="123"/>
      <c r="E26" s="130"/>
      <c r="F26" s="138"/>
      <c r="G26" s="131" t="s">
        <v>26</v>
      </c>
      <c r="H26" s="132">
        <f>E45</f>
        <v>-0.57</v>
      </c>
      <c r="I26" s="139"/>
      <c r="J26" s="139"/>
      <c r="K26" s="133"/>
    </row>
    <row r="27">
      <c r="A27" s="157" t="s">
        <v>126</v>
      </c>
      <c r="B27" s="123">
        <v>205.0</v>
      </c>
      <c r="C27" s="128"/>
      <c r="D27" s="123"/>
      <c r="E27" s="135"/>
      <c r="F27" s="138"/>
      <c r="G27" s="131" t="s">
        <v>24</v>
      </c>
      <c r="H27" s="132">
        <f>E51</f>
        <v>913.28</v>
      </c>
      <c r="I27" s="141"/>
      <c r="J27" s="139"/>
      <c r="K27" s="141"/>
    </row>
    <row r="28">
      <c r="A28" s="127"/>
      <c r="B28" s="123">
        <v>277.0</v>
      </c>
      <c r="C28" s="123"/>
      <c r="D28" s="123"/>
      <c r="E28" s="135"/>
      <c r="F28" s="138"/>
      <c r="G28" s="131" t="s">
        <v>34</v>
      </c>
      <c r="H28" s="132">
        <f>E64</f>
        <v>17.48</v>
      </c>
      <c r="I28" s="141"/>
      <c r="J28" s="139"/>
      <c r="K28" s="141"/>
    </row>
    <row r="29">
      <c r="A29" s="145"/>
      <c r="B29" s="151"/>
      <c r="C29" s="123"/>
      <c r="D29" s="151"/>
      <c r="E29" s="152"/>
      <c r="F29" s="138"/>
      <c r="G29" s="131" t="s">
        <v>51</v>
      </c>
      <c r="H29" s="132">
        <f>E74</f>
        <v>742</v>
      </c>
      <c r="I29" s="141"/>
      <c r="J29" s="139"/>
      <c r="K29" s="141"/>
    </row>
    <row r="30">
      <c r="A30" s="145" t="s">
        <v>124</v>
      </c>
      <c r="B30" s="151">
        <f>SUM(B26:B29)</f>
        <v>736</v>
      </c>
      <c r="C30" s="123"/>
      <c r="D30" s="151">
        <f>SUM(D26:D29)</f>
        <v>0</v>
      </c>
      <c r="E30" s="152">
        <f>B30-D30</f>
        <v>736</v>
      </c>
      <c r="F30" s="138"/>
      <c r="G30" s="131" t="s">
        <v>54</v>
      </c>
      <c r="H30" s="132">
        <f>E80</f>
        <v>47.3</v>
      </c>
      <c r="I30" s="139"/>
      <c r="J30" s="141"/>
      <c r="K30" s="139"/>
    </row>
    <row r="31">
      <c r="A31" s="148"/>
      <c r="B31" s="146"/>
      <c r="C31" s="148"/>
      <c r="D31" s="146"/>
      <c r="E31" s="150"/>
      <c r="F31" s="138"/>
      <c r="G31" s="131" t="s">
        <v>40</v>
      </c>
      <c r="H31" s="132">
        <f>E90</f>
        <v>1352.32</v>
      </c>
      <c r="I31" s="141"/>
      <c r="J31" s="141"/>
      <c r="K31" s="141"/>
    </row>
    <row r="32">
      <c r="A32" s="118" t="s">
        <v>26</v>
      </c>
      <c r="B32" s="119"/>
      <c r="C32" s="119"/>
      <c r="D32" s="119"/>
      <c r="E32" s="120"/>
      <c r="F32" s="138"/>
      <c r="G32" s="131" t="s">
        <v>32</v>
      </c>
      <c r="H32" s="132">
        <v>74.0</v>
      </c>
      <c r="I32" s="133"/>
      <c r="J32" s="133"/>
      <c r="K32" s="137"/>
    </row>
    <row r="33">
      <c r="A33" s="123" t="s">
        <v>98</v>
      </c>
      <c r="B33" s="124" t="s">
        <v>21</v>
      </c>
      <c r="C33" s="123" t="s">
        <v>99</v>
      </c>
      <c r="D33" s="123" t="s">
        <v>100</v>
      </c>
      <c r="E33" s="123" t="s">
        <v>101</v>
      </c>
      <c r="F33" s="138"/>
      <c r="G33" s="131" t="s">
        <v>38</v>
      </c>
      <c r="H33" s="132">
        <v>224.0</v>
      </c>
      <c r="I33" s="143"/>
      <c r="J33" s="143"/>
      <c r="K33" s="144"/>
    </row>
    <row r="34">
      <c r="A34" s="157" t="s">
        <v>127</v>
      </c>
      <c r="B34" s="128">
        <v>167.0</v>
      </c>
      <c r="C34" s="76">
        <v>2.027576075201E12</v>
      </c>
      <c r="D34" s="123">
        <v>818.69</v>
      </c>
      <c r="E34" s="130"/>
      <c r="F34" s="138"/>
      <c r="G34" s="131" t="s">
        <v>75</v>
      </c>
      <c r="H34" s="132">
        <v>267.24</v>
      </c>
      <c r="I34" s="141"/>
      <c r="J34" s="141"/>
      <c r="K34" s="141"/>
    </row>
    <row r="35">
      <c r="A35" s="157" t="s">
        <v>128</v>
      </c>
      <c r="B35" s="123">
        <v>159.12</v>
      </c>
      <c r="C35" s="128"/>
      <c r="D35" s="123"/>
      <c r="E35" s="135"/>
      <c r="F35" s="138"/>
      <c r="G35" s="131" t="s">
        <v>57</v>
      </c>
      <c r="H35" s="132">
        <v>413.0</v>
      </c>
      <c r="I35" s="147"/>
      <c r="J35" s="133"/>
      <c r="K35" s="137"/>
    </row>
    <row r="36">
      <c r="A36" s="157" t="s">
        <v>129</v>
      </c>
      <c r="B36" s="123">
        <v>13.0</v>
      </c>
      <c r="C36" s="123"/>
      <c r="D36" s="123"/>
      <c r="E36" s="135"/>
      <c r="F36" s="138"/>
      <c r="G36" s="131" t="s">
        <v>47</v>
      </c>
      <c r="H36" s="132"/>
      <c r="I36" s="143"/>
      <c r="J36" s="143"/>
      <c r="K36" s="144"/>
    </row>
    <row r="37">
      <c r="A37" s="157" t="s">
        <v>130</v>
      </c>
      <c r="B37" s="123">
        <v>150.0</v>
      </c>
      <c r="C37" s="123"/>
      <c r="D37" s="123"/>
      <c r="E37" s="140"/>
      <c r="F37" s="138"/>
      <c r="G37" s="131" t="s">
        <v>58</v>
      </c>
      <c r="H37" s="132"/>
      <c r="I37" s="141"/>
      <c r="J37" s="141"/>
      <c r="K37" s="141"/>
    </row>
    <row r="38">
      <c r="A38" s="123"/>
      <c r="B38" s="123">
        <v>152.0</v>
      </c>
      <c r="C38" s="123"/>
      <c r="D38" s="123"/>
      <c r="E38" s="130"/>
      <c r="F38" s="138"/>
      <c r="G38" s="131"/>
      <c r="H38" s="132"/>
      <c r="I38" s="133"/>
      <c r="J38" s="133"/>
      <c r="K38" s="137"/>
    </row>
    <row r="39">
      <c r="A39" s="145"/>
      <c r="B39" s="123">
        <v>41.0</v>
      </c>
      <c r="C39" s="123"/>
      <c r="D39" s="151"/>
      <c r="E39" s="152"/>
      <c r="F39" s="138"/>
      <c r="G39" s="131"/>
      <c r="H39" s="132">
        <f>SUM(H24:H34)</f>
        <v>6294.67</v>
      </c>
      <c r="I39" s="143"/>
      <c r="J39" s="143"/>
      <c r="K39" s="144"/>
    </row>
    <row r="40">
      <c r="A40" s="145"/>
      <c r="B40" s="123">
        <v>136.0</v>
      </c>
      <c r="C40" s="123"/>
      <c r="D40" s="151"/>
      <c r="E40" s="152"/>
      <c r="F40" s="138"/>
      <c r="G40" s="125"/>
      <c r="H40" s="159"/>
      <c r="I40" s="160"/>
      <c r="J40" s="160"/>
      <c r="K40" s="161"/>
    </row>
    <row r="41">
      <c r="A41" s="145"/>
      <c r="B41" s="123"/>
      <c r="C41" s="123"/>
      <c r="D41" s="151"/>
      <c r="E41" s="152"/>
      <c r="F41" s="138"/>
      <c r="G41" s="125"/>
      <c r="H41" s="159"/>
      <c r="I41" s="160"/>
      <c r="J41" s="160"/>
      <c r="K41" s="161"/>
    </row>
    <row r="42">
      <c r="A42" s="145"/>
      <c r="B42" s="123"/>
      <c r="C42" s="123"/>
      <c r="D42" s="151"/>
      <c r="E42" s="152"/>
      <c r="F42" s="138"/>
      <c r="G42" s="125"/>
      <c r="H42" s="159"/>
      <c r="I42" s="160"/>
      <c r="J42" s="160"/>
      <c r="K42" s="161"/>
    </row>
    <row r="43">
      <c r="A43" s="145"/>
      <c r="B43" s="123"/>
      <c r="C43" s="123"/>
      <c r="D43" s="151"/>
      <c r="E43" s="152"/>
      <c r="F43" s="138"/>
      <c r="G43" s="125"/>
      <c r="H43" s="159"/>
      <c r="I43" s="160"/>
      <c r="J43" s="160"/>
      <c r="K43" s="161"/>
    </row>
    <row r="44">
      <c r="A44" s="145"/>
      <c r="B44" s="123"/>
      <c r="C44" s="123"/>
      <c r="D44" s="151"/>
      <c r="E44" s="152"/>
      <c r="F44" s="138"/>
      <c r="G44" s="125"/>
      <c r="H44" s="159"/>
      <c r="I44" s="160"/>
      <c r="J44" s="160"/>
      <c r="K44" s="161"/>
    </row>
    <row r="45">
      <c r="A45" s="145" t="s">
        <v>124</v>
      </c>
      <c r="B45" s="151">
        <f>SUM(B34:B41)</f>
        <v>818.12</v>
      </c>
      <c r="C45" s="123"/>
      <c r="D45" s="151">
        <f>SUM(D34:D39)</f>
        <v>818.69</v>
      </c>
      <c r="E45" s="152">
        <f>B45-D45</f>
        <v>-0.57</v>
      </c>
      <c r="F45" s="138"/>
      <c r="G45" s="155"/>
      <c r="H45" s="162"/>
      <c r="I45" s="155"/>
      <c r="J45" s="156"/>
      <c r="K45" s="156"/>
    </row>
    <row r="46">
      <c r="A46" s="148"/>
      <c r="B46" s="146"/>
      <c r="C46" s="148"/>
      <c r="D46" s="146"/>
      <c r="E46" s="150"/>
      <c r="F46" s="138"/>
      <c r="G46" s="155"/>
      <c r="H46" s="162"/>
      <c r="I46" s="155"/>
      <c r="J46" s="156"/>
      <c r="K46" s="156"/>
    </row>
    <row r="47">
      <c r="A47" s="118" t="s">
        <v>24</v>
      </c>
      <c r="B47" s="119"/>
      <c r="C47" s="119"/>
      <c r="D47" s="119"/>
      <c r="E47" s="120"/>
      <c r="F47" s="138"/>
      <c r="G47" s="155"/>
      <c r="H47" s="162"/>
      <c r="I47" s="155"/>
      <c r="J47" s="156"/>
      <c r="K47" s="156"/>
    </row>
    <row r="48">
      <c r="A48" s="123" t="s">
        <v>98</v>
      </c>
      <c r="B48" s="124" t="s">
        <v>21</v>
      </c>
      <c r="C48" s="123" t="s">
        <v>99</v>
      </c>
      <c r="D48" s="123" t="s">
        <v>100</v>
      </c>
      <c r="E48" s="123" t="s">
        <v>101</v>
      </c>
      <c r="F48" s="138"/>
      <c r="G48" s="155"/>
      <c r="H48" s="162"/>
      <c r="I48" s="155"/>
      <c r="J48" s="156"/>
      <c r="K48" s="156"/>
    </row>
    <row r="49">
      <c r="A49" s="157" t="s">
        <v>129</v>
      </c>
      <c r="B49" s="123">
        <v>473.28</v>
      </c>
      <c r="C49" s="158"/>
      <c r="D49" s="123"/>
      <c r="E49" s="130"/>
      <c r="F49" s="138"/>
      <c r="G49" s="163" t="s">
        <v>131</v>
      </c>
      <c r="H49" s="153"/>
      <c r="I49" s="155"/>
      <c r="J49" s="156"/>
      <c r="K49" s="156"/>
    </row>
    <row r="50">
      <c r="A50" s="157" t="s">
        <v>132</v>
      </c>
      <c r="B50" s="123">
        <v>440.0</v>
      </c>
      <c r="C50" s="128"/>
      <c r="D50" s="123"/>
      <c r="E50" s="135"/>
      <c r="F50" s="138"/>
      <c r="G50" s="164" t="s">
        <v>58</v>
      </c>
      <c r="H50" s="154" t="s">
        <v>133</v>
      </c>
      <c r="I50" s="163" t="s">
        <v>131</v>
      </c>
      <c r="J50" s="156"/>
      <c r="K50" s="156"/>
    </row>
    <row r="51">
      <c r="A51" s="145" t="s">
        <v>124</v>
      </c>
      <c r="B51" s="151">
        <f>SUM(B49:B50)</f>
        <v>913.28</v>
      </c>
      <c r="C51" s="123"/>
      <c r="D51" s="151">
        <f>SUM(D49:D50)</f>
        <v>0</v>
      </c>
      <c r="E51" s="152">
        <f>B51-D51</f>
        <v>913.28</v>
      </c>
      <c r="F51" s="138"/>
      <c r="G51" s="164" t="s">
        <v>26</v>
      </c>
      <c r="H51" s="154" t="s">
        <v>134</v>
      </c>
      <c r="I51" s="164" t="s">
        <v>58</v>
      </c>
      <c r="J51" s="156"/>
      <c r="K51" s="156"/>
    </row>
    <row r="52">
      <c r="A52" s="118" t="s">
        <v>34</v>
      </c>
      <c r="B52" s="119"/>
      <c r="C52" s="119"/>
      <c r="D52" s="119"/>
      <c r="E52" s="120"/>
      <c r="F52" s="138"/>
      <c r="G52" s="164" t="s">
        <v>26</v>
      </c>
      <c r="H52" s="154" t="s">
        <v>135</v>
      </c>
      <c r="I52" s="164" t="s">
        <v>26</v>
      </c>
      <c r="J52" s="156"/>
      <c r="K52" s="156"/>
    </row>
    <row r="53">
      <c r="A53" s="123" t="s">
        <v>98</v>
      </c>
      <c r="B53" s="124" t="s">
        <v>21</v>
      </c>
      <c r="C53" s="123" t="s">
        <v>99</v>
      </c>
      <c r="D53" s="123" t="s">
        <v>100</v>
      </c>
      <c r="E53" s="123" t="s">
        <v>101</v>
      </c>
      <c r="F53" s="138"/>
      <c r="G53" s="164" t="s">
        <v>34</v>
      </c>
      <c r="H53" s="154" t="s">
        <v>136</v>
      </c>
      <c r="I53" s="164" t="s">
        <v>34</v>
      </c>
      <c r="J53" s="156"/>
      <c r="K53" s="156"/>
    </row>
    <row r="54">
      <c r="A54" s="157" t="s">
        <v>129</v>
      </c>
      <c r="B54" s="128">
        <v>487.0</v>
      </c>
      <c r="C54" s="158">
        <v>9.026439601827E12</v>
      </c>
      <c r="D54" s="123">
        <v>400.0</v>
      </c>
      <c r="E54" s="130"/>
      <c r="F54" s="138"/>
      <c r="G54" s="164" t="s">
        <v>34</v>
      </c>
      <c r="H54" s="154" t="s">
        <v>135</v>
      </c>
      <c r="I54" s="164" t="s">
        <v>51</v>
      </c>
      <c r="J54" s="156"/>
      <c r="K54" s="156"/>
    </row>
    <row r="55" ht="19.5" customHeight="1">
      <c r="A55" s="157" t="s">
        <v>137</v>
      </c>
      <c r="B55" s="123">
        <v>520.2</v>
      </c>
      <c r="C55" s="128">
        <v>3.026758839057E12</v>
      </c>
      <c r="D55" s="123">
        <v>400.0</v>
      </c>
      <c r="E55" s="135"/>
      <c r="F55" s="138"/>
      <c r="G55" s="164" t="s">
        <v>51</v>
      </c>
      <c r="H55" s="154" t="s">
        <v>135</v>
      </c>
      <c r="I55" s="164" t="s">
        <v>138</v>
      </c>
      <c r="J55" s="156"/>
      <c r="K55" s="156"/>
    </row>
    <row r="56">
      <c r="A56" s="157" t="s">
        <v>130</v>
      </c>
      <c r="B56" s="123">
        <v>244.0</v>
      </c>
      <c r="C56" s="123">
        <v>6.028712320579E12</v>
      </c>
      <c r="D56" s="123">
        <v>1300.0</v>
      </c>
      <c r="E56" s="135"/>
      <c r="F56" s="138"/>
      <c r="G56" s="164" t="s">
        <v>138</v>
      </c>
      <c r="H56" s="154" t="s">
        <v>130</v>
      </c>
      <c r="I56" s="164" t="s">
        <v>47</v>
      </c>
      <c r="J56" s="156"/>
      <c r="K56" s="156"/>
    </row>
    <row r="57">
      <c r="A57" s="157" t="s">
        <v>139</v>
      </c>
      <c r="B57" s="123">
        <v>107.0</v>
      </c>
      <c r="C57" s="123"/>
      <c r="D57" s="123"/>
      <c r="E57" s="140"/>
      <c r="F57" s="138"/>
      <c r="G57" s="164" t="s">
        <v>47</v>
      </c>
      <c r="H57" s="154" t="s">
        <v>135</v>
      </c>
      <c r="I57" s="164" t="s">
        <v>49</v>
      </c>
      <c r="J57" s="156"/>
      <c r="K57" s="156"/>
    </row>
    <row r="58">
      <c r="A58" s="123" t="s">
        <v>140</v>
      </c>
      <c r="B58" s="123">
        <v>43.0</v>
      </c>
      <c r="C58" s="123"/>
      <c r="D58" s="123"/>
      <c r="E58" s="130"/>
      <c r="F58" s="138"/>
      <c r="G58" s="164" t="s">
        <v>49</v>
      </c>
      <c r="H58" s="154" t="s">
        <v>135</v>
      </c>
      <c r="I58" s="164" t="s">
        <v>75</v>
      </c>
      <c r="J58" s="156"/>
      <c r="K58" s="156"/>
    </row>
    <row r="59">
      <c r="A59" s="145" t="s">
        <v>122</v>
      </c>
      <c r="B59" s="123">
        <v>277.0</v>
      </c>
      <c r="C59" s="123"/>
      <c r="D59" s="151"/>
      <c r="E59" s="152"/>
      <c r="F59" s="138"/>
      <c r="G59" s="164" t="s">
        <v>75</v>
      </c>
      <c r="H59" s="154" t="s">
        <v>135</v>
      </c>
      <c r="I59" s="155"/>
      <c r="J59" s="156"/>
      <c r="K59" s="156"/>
    </row>
    <row r="60">
      <c r="A60" s="145"/>
      <c r="B60" s="123">
        <v>224.0</v>
      </c>
      <c r="C60" s="123"/>
      <c r="D60" s="151"/>
      <c r="E60" s="152"/>
      <c r="F60" s="138"/>
      <c r="G60" s="165"/>
      <c r="H60" s="154"/>
      <c r="I60" s="155"/>
      <c r="J60" s="156"/>
      <c r="K60" s="156"/>
    </row>
    <row r="61">
      <c r="A61" s="145"/>
      <c r="B61" s="123">
        <v>215.28</v>
      </c>
      <c r="C61" s="123"/>
      <c r="D61" s="151"/>
      <c r="E61" s="152"/>
      <c r="F61" s="138"/>
      <c r="G61" s="165"/>
      <c r="H61" s="154"/>
      <c r="I61" s="155"/>
      <c r="J61" s="156"/>
      <c r="K61" s="156"/>
    </row>
    <row r="62">
      <c r="A62" s="145"/>
      <c r="B62" s="123"/>
      <c r="C62" s="123"/>
      <c r="D62" s="151"/>
      <c r="E62" s="152"/>
      <c r="F62" s="138"/>
      <c r="G62" s="165"/>
      <c r="H62" s="154"/>
      <c r="I62" s="155"/>
      <c r="J62" s="156"/>
      <c r="K62" s="156"/>
    </row>
    <row r="63">
      <c r="A63" s="145"/>
      <c r="B63" s="123"/>
      <c r="C63" s="123"/>
      <c r="D63" s="151"/>
      <c r="E63" s="152"/>
      <c r="F63" s="138"/>
      <c r="G63" s="165"/>
      <c r="H63" s="154"/>
      <c r="I63" s="155"/>
      <c r="J63" s="156"/>
      <c r="K63" s="156"/>
    </row>
    <row r="64">
      <c r="A64" s="145" t="s">
        <v>124</v>
      </c>
      <c r="B64" s="151">
        <f>SUM(B54:B61)</f>
        <v>2117.48</v>
      </c>
      <c r="C64" s="123"/>
      <c r="D64" s="151">
        <f>SUM(D54:D59)</f>
        <v>2100</v>
      </c>
      <c r="E64" s="152">
        <f>B64-D64</f>
        <v>17.48</v>
      </c>
      <c r="F64" s="138"/>
      <c r="G64" s="155"/>
      <c r="H64" s="162"/>
      <c r="I64" s="155"/>
      <c r="J64" s="156"/>
      <c r="K64" s="156"/>
    </row>
    <row r="65">
      <c r="F65" s="138"/>
      <c r="G65" s="155"/>
      <c r="H65" s="162"/>
      <c r="I65" s="155"/>
      <c r="J65" s="156"/>
      <c r="K65" s="156"/>
    </row>
    <row r="66">
      <c r="A66" s="118" t="s">
        <v>51</v>
      </c>
      <c r="B66" s="119"/>
      <c r="C66" s="119"/>
      <c r="D66" s="119"/>
      <c r="E66" s="120"/>
      <c r="F66" s="138"/>
      <c r="G66" s="155"/>
      <c r="H66" s="162"/>
      <c r="I66" s="155"/>
      <c r="J66" s="156"/>
      <c r="K66" s="156"/>
    </row>
    <row r="67">
      <c r="A67" s="123" t="s">
        <v>98</v>
      </c>
      <c r="B67" s="124" t="s">
        <v>21</v>
      </c>
      <c r="C67" s="123" t="s">
        <v>99</v>
      </c>
      <c r="D67" s="123" t="s">
        <v>100</v>
      </c>
      <c r="E67" s="123" t="s">
        <v>101</v>
      </c>
      <c r="F67" s="138"/>
      <c r="G67" s="155"/>
      <c r="H67" s="162"/>
      <c r="I67" s="155"/>
      <c r="J67" s="156"/>
      <c r="K67" s="156"/>
    </row>
    <row r="68">
      <c r="A68" s="157" t="s">
        <v>129</v>
      </c>
      <c r="B68" s="128">
        <v>85.0</v>
      </c>
      <c r="C68" s="158"/>
      <c r="D68" s="123"/>
      <c r="E68" s="130"/>
      <c r="F68" s="138"/>
      <c r="G68" s="155"/>
      <c r="H68" s="162"/>
      <c r="I68" s="155"/>
      <c r="J68" s="156"/>
      <c r="K68" s="156"/>
    </row>
    <row r="69">
      <c r="A69" s="157" t="s">
        <v>137</v>
      </c>
      <c r="B69" s="123">
        <v>120.0</v>
      </c>
      <c r="C69" s="128"/>
      <c r="D69" s="123"/>
      <c r="E69" s="135"/>
      <c r="F69" s="138"/>
      <c r="G69" s="155"/>
      <c r="H69" s="162"/>
      <c r="I69" s="155"/>
      <c r="J69" s="156"/>
      <c r="K69" s="156"/>
    </row>
    <row r="70">
      <c r="A70" s="157" t="s">
        <v>130</v>
      </c>
      <c r="B70" s="123">
        <v>261.0</v>
      </c>
      <c r="C70" s="123"/>
      <c r="D70" s="123"/>
      <c r="E70" s="135"/>
      <c r="F70" s="138"/>
      <c r="G70" s="155"/>
      <c r="H70" s="162"/>
      <c r="I70" s="155"/>
      <c r="J70" s="156"/>
      <c r="K70" s="156"/>
    </row>
    <row r="71">
      <c r="A71" s="157" t="s">
        <v>136</v>
      </c>
      <c r="B71" s="123">
        <v>159.0</v>
      </c>
      <c r="C71" s="123"/>
      <c r="D71" s="123"/>
      <c r="E71" s="140"/>
      <c r="F71" s="138"/>
      <c r="G71" s="155"/>
      <c r="H71" s="162"/>
      <c r="I71" s="155"/>
      <c r="J71" s="156"/>
      <c r="K71" s="156"/>
    </row>
    <row r="72">
      <c r="A72" s="123" t="s">
        <v>134</v>
      </c>
      <c r="B72" s="123">
        <v>117.0</v>
      </c>
      <c r="C72" s="123"/>
      <c r="D72" s="123"/>
      <c r="E72" s="130"/>
      <c r="F72" s="138"/>
      <c r="G72" s="155"/>
      <c r="H72" s="162"/>
      <c r="I72" s="155"/>
      <c r="J72" s="156"/>
      <c r="K72" s="156"/>
    </row>
    <row r="73">
      <c r="A73" s="145"/>
      <c r="B73" s="151"/>
      <c r="C73" s="123"/>
      <c r="D73" s="151"/>
      <c r="E73" s="152"/>
      <c r="F73" s="138"/>
      <c r="G73" s="155"/>
      <c r="H73" s="162"/>
      <c r="I73" s="155"/>
      <c r="J73" s="156"/>
      <c r="K73" s="156"/>
    </row>
    <row r="74">
      <c r="A74" s="145" t="s">
        <v>124</v>
      </c>
      <c r="B74" s="151">
        <f>SUM(B68:B73)</f>
        <v>742</v>
      </c>
      <c r="C74" s="123"/>
      <c r="D74" s="151">
        <f>SUM(D68:D73)</f>
        <v>0</v>
      </c>
      <c r="E74" s="152">
        <f>B74-D74</f>
        <v>742</v>
      </c>
      <c r="F74" s="138"/>
      <c r="G74" s="155"/>
      <c r="H74" s="162"/>
      <c r="I74" s="155"/>
      <c r="J74" s="156"/>
      <c r="K74" s="156"/>
    </row>
    <row r="75">
      <c r="A75" s="148"/>
      <c r="B75" s="146"/>
      <c r="C75" s="148"/>
      <c r="D75" s="146"/>
      <c r="E75" s="150"/>
      <c r="F75" s="138"/>
      <c r="G75" s="155"/>
      <c r="H75" s="162"/>
      <c r="I75" s="155"/>
      <c r="J75" s="156"/>
      <c r="K75" s="156"/>
    </row>
    <row r="76">
      <c r="A76" s="118" t="s">
        <v>54</v>
      </c>
      <c r="B76" s="119"/>
      <c r="C76" s="119"/>
      <c r="D76" s="119"/>
      <c r="E76" s="120"/>
      <c r="F76" s="138"/>
      <c r="G76" s="155"/>
      <c r="H76" s="162"/>
      <c r="I76" s="155"/>
      <c r="J76" s="156"/>
      <c r="K76" s="156"/>
    </row>
    <row r="77">
      <c r="A77" s="123" t="s">
        <v>98</v>
      </c>
      <c r="B77" s="124" t="s">
        <v>21</v>
      </c>
      <c r="C77" s="123" t="s">
        <v>99</v>
      </c>
      <c r="D77" s="123" t="s">
        <v>100</v>
      </c>
      <c r="E77" s="123" t="s">
        <v>101</v>
      </c>
      <c r="F77" s="138"/>
      <c r="G77" s="155"/>
      <c r="H77" s="162"/>
      <c r="I77" s="155"/>
      <c r="J77" s="156"/>
      <c r="K77" s="156"/>
    </row>
    <row r="78">
      <c r="A78" s="157" t="s">
        <v>130</v>
      </c>
      <c r="B78" s="123">
        <v>47.3</v>
      </c>
      <c r="C78" s="123"/>
      <c r="D78" s="123"/>
      <c r="E78" s="135"/>
      <c r="F78" s="138"/>
      <c r="G78" s="155"/>
      <c r="H78" s="162"/>
      <c r="I78" s="155"/>
      <c r="J78" s="156"/>
      <c r="K78" s="156"/>
    </row>
    <row r="79">
      <c r="A79" s="145"/>
      <c r="B79" s="151"/>
      <c r="C79" s="123"/>
      <c r="D79" s="151"/>
      <c r="E79" s="152"/>
      <c r="F79" s="138"/>
      <c r="G79" s="155"/>
      <c r="H79" s="162"/>
      <c r="I79" s="155"/>
      <c r="J79" s="156"/>
      <c r="K79" s="156"/>
    </row>
    <row r="80">
      <c r="A80" s="145" t="s">
        <v>124</v>
      </c>
      <c r="B80" s="151">
        <f>SUM(B78:B79)</f>
        <v>47.3</v>
      </c>
      <c r="C80" s="123"/>
      <c r="D80" s="151">
        <f>SUM(D78:D79)</f>
        <v>0</v>
      </c>
      <c r="E80" s="152">
        <f>B80-D80</f>
        <v>47.3</v>
      </c>
      <c r="F80" s="138"/>
      <c r="G80" s="155"/>
      <c r="H80" s="162"/>
      <c r="I80" s="155"/>
      <c r="J80" s="156"/>
      <c r="K80" s="156"/>
    </row>
    <row r="81">
      <c r="A81" s="148"/>
      <c r="B81" s="146"/>
      <c r="C81" s="148"/>
      <c r="D81" s="146"/>
      <c r="E81" s="150"/>
      <c r="F81" s="138"/>
      <c r="G81" s="155"/>
      <c r="H81" s="162"/>
      <c r="I81" s="155"/>
      <c r="J81" s="156"/>
      <c r="K81" s="156"/>
    </row>
    <row r="82">
      <c r="A82" s="118" t="s">
        <v>40</v>
      </c>
      <c r="B82" s="119"/>
      <c r="C82" s="119"/>
      <c r="D82" s="119"/>
      <c r="E82" s="120"/>
      <c r="F82" s="138"/>
      <c r="G82" s="155"/>
      <c r="H82" s="162"/>
      <c r="I82" s="155"/>
      <c r="J82" s="156"/>
      <c r="K82" s="156"/>
    </row>
    <row r="83">
      <c r="A83" s="123" t="s">
        <v>98</v>
      </c>
      <c r="B83" s="124" t="s">
        <v>21</v>
      </c>
      <c r="C83" s="123" t="s">
        <v>99</v>
      </c>
      <c r="D83" s="123" t="s">
        <v>100</v>
      </c>
      <c r="E83" s="123" t="s">
        <v>101</v>
      </c>
      <c r="F83" s="138"/>
      <c r="G83" s="155"/>
      <c r="H83" s="162"/>
      <c r="I83" s="155"/>
      <c r="J83" s="156"/>
      <c r="K83" s="156"/>
    </row>
    <row r="84">
      <c r="A84" s="166" t="s">
        <v>136</v>
      </c>
      <c r="B84" s="123">
        <v>395.0</v>
      </c>
      <c r="C84" s="158">
        <v>6.026743098391E12</v>
      </c>
      <c r="D84" s="123">
        <v>395.0</v>
      </c>
      <c r="E84" s="130">
        <v>45731.0</v>
      </c>
      <c r="F84" s="138"/>
      <c r="G84" s="155"/>
      <c r="H84" s="162"/>
      <c r="I84" s="155"/>
      <c r="J84" s="156"/>
      <c r="K84" s="156"/>
    </row>
    <row r="85">
      <c r="A85" s="123" t="s">
        <v>134</v>
      </c>
      <c r="B85" s="123">
        <v>373.32</v>
      </c>
      <c r="C85" s="128"/>
      <c r="D85" s="123"/>
      <c r="E85" s="135"/>
      <c r="F85" s="138"/>
      <c r="G85" s="155"/>
      <c r="H85" s="162"/>
      <c r="I85" s="155"/>
      <c r="J85" s="156"/>
      <c r="K85" s="156"/>
    </row>
    <row r="86">
      <c r="A86" s="166" t="s">
        <v>135</v>
      </c>
      <c r="B86" s="123">
        <v>473.0</v>
      </c>
      <c r="C86" s="123"/>
      <c r="D86" s="123"/>
      <c r="E86" s="135"/>
      <c r="F86" s="138"/>
      <c r="G86" s="155"/>
      <c r="H86" s="162"/>
      <c r="I86" s="155"/>
      <c r="J86" s="156"/>
      <c r="K86" s="156"/>
    </row>
    <row r="87">
      <c r="A87" s="167" t="s">
        <v>141</v>
      </c>
      <c r="B87" s="167">
        <v>334.0</v>
      </c>
      <c r="C87" s="123"/>
      <c r="D87" s="123"/>
      <c r="E87" s="140"/>
      <c r="F87" s="138"/>
      <c r="G87" s="155"/>
      <c r="H87" s="162"/>
      <c r="I87" s="155"/>
      <c r="J87" s="156"/>
      <c r="K87" s="156"/>
    </row>
    <row r="88">
      <c r="A88" s="167" t="s">
        <v>142</v>
      </c>
      <c r="B88" s="167">
        <v>172.0</v>
      </c>
      <c r="C88" s="123"/>
      <c r="D88" s="123"/>
      <c r="E88" s="130"/>
      <c r="F88" s="138"/>
      <c r="G88" s="155"/>
      <c r="H88" s="162"/>
      <c r="I88" s="155"/>
      <c r="J88" s="156"/>
      <c r="K88" s="156"/>
    </row>
    <row r="89">
      <c r="A89" s="123"/>
      <c r="B89" s="151"/>
      <c r="C89" s="123"/>
      <c r="D89" s="151"/>
      <c r="E89" s="152"/>
      <c r="F89" s="138"/>
      <c r="G89" s="155"/>
      <c r="H89" s="162"/>
      <c r="I89" s="155"/>
      <c r="J89" s="156"/>
      <c r="K89" s="156"/>
    </row>
    <row r="90">
      <c r="A90" s="145" t="s">
        <v>124</v>
      </c>
      <c r="B90" s="151">
        <f>SUM(B84:B89)</f>
        <v>1747.32</v>
      </c>
      <c r="C90" s="123"/>
      <c r="D90" s="151">
        <f>SUM(D84:D89)</f>
        <v>395</v>
      </c>
      <c r="E90" s="152">
        <f>B90-D90</f>
        <v>1352.32</v>
      </c>
      <c r="F90" s="138"/>
      <c r="G90" s="155"/>
      <c r="H90" s="162"/>
      <c r="I90" s="155"/>
      <c r="J90" s="156"/>
      <c r="K90" s="156"/>
    </row>
    <row r="91">
      <c r="A91" s="148"/>
      <c r="B91" s="146"/>
      <c r="C91" s="148"/>
      <c r="D91" s="146"/>
      <c r="E91" s="150"/>
      <c r="F91" s="138"/>
      <c r="G91" s="155"/>
      <c r="H91" s="162"/>
      <c r="I91" s="155"/>
      <c r="J91" s="156"/>
      <c r="K91" s="156"/>
    </row>
    <row r="92">
      <c r="A92" s="148"/>
      <c r="B92" s="146"/>
      <c r="C92" s="148"/>
      <c r="D92" s="146"/>
      <c r="E92" s="150"/>
      <c r="F92" s="138"/>
      <c r="G92" s="155"/>
      <c r="H92" s="162"/>
      <c r="I92" s="155"/>
      <c r="J92" s="156"/>
      <c r="K92" s="156"/>
    </row>
    <row r="93">
      <c r="A93" s="148"/>
      <c r="B93" s="146"/>
      <c r="C93" s="148"/>
      <c r="D93" s="146"/>
      <c r="E93" s="150"/>
      <c r="F93" s="138"/>
      <c r="G93" s="155"/>
      <c r="H93" s="162"/>
      <c r="I93" s="155"/>
      <c r="J93" s="156"/>
      <c r="K93" s="156"/>
    </row>
    <row r="94">
      <c r="A94" s="148"/>
      <c r="B94" s="146"/>
      <c r="C94" s="148"/>
      <c r="D94" s="146"/>
      <c r="E94" s="150"/>
      <c r="F94" s="138"/>
      <c r="G94" s="155"/>
      <c r="H94" s="162"/>
      <c r="I94" s="155"/>
      <c r="J94" s="156"/>
      <c r="K94" s="156"/>
    </row>
    <row r="95">
      <c r="A95" s="148"/>
      <c r="B95" s="146"/>
      <c r="C95" s="148"/>
      <c r="D95" s="146"/>
      <c r="E95" s="150"/>
      <c r="F95" s="138"/>
      <c r="G95" s="155"/>
      <c r="H95" s="162"/>
      <c r="I95" s="155"/>
      <c r="J95" s="156"/>
      <c r="K95" s="156"/>
    </row>
    <row r="96">
      <c r="A96" s="148"/>
      <c r="B96" s="146"/>
      <c r="C96" s="148"/>
      <c r="D96" s="146"/>
      <c r="E96" s="150"/>
      <c r="F96" s="138"/>
      <c r="G96" s="155"/>
      <c r="H96" s="162"/>
      <c r="I96" s="155"/>
      <c r="J96" s="156"/>
      <c r="K96" s="156"/>
    </row>
    <row r="97">
      <c r="A97" s="148"/>
      <c r="B97" s="146"/>
      <c r="C97" s="148"/>
      <c r="D97" s="146"/>
      <c r="E97" s="150"/>
      <c r="F97" s="138"/>
      <c r="G97" s="155"/>
      <c r="H97" s="162"/>
      <c r="I97" s="155"/>
      <c r="J97" s="156"/>
      <c r="K97" s="156"/>
    </row>
    <row r="98">
      <c r="A98" s="148"/>
      <c r="B98" s="146"/>
      <c r="C98" s="148"/>
      <c r="D98" s="146"/>
      <c r="E98" s="150"/>
      <c r="F98" s="138"/>
      <c r="G98" s="155"/>
      <c r="H98" s="162"/>
      <c r="I98" s="155"/>
      <c r="J98" s="156"/>
      <c r="K98" s="156"/>
    </row>
    <row r="99">
      <c r="A99" s="148"/>
      <c r="B99" s="146"/>
      <c r="C99" s="148"/>
      <c r="D99" s="146"/>
      <c r="E99" s="150"/>
      <c r="F99" s="138"/>
      <c r="G99" s="155"/>
      <c r="H99" s="162"/>
      <c r="I99" s="155"/>
      <c r="J99" s="156"/>
      <c r="K99" s="156"/>
    </row>
    <row r="100">
      <c r="A100" s="148"/>
      <c r="B100" s="146"/>
      <c r="C100" s="148"/>
      <c r="D100" s="146"/>
      <c r="E100" s="150"/>
      <c r="F100" s="138"/>
      <c r="G100" s="155"/>
      <c r="H100" s="162"/>
      <c r="I100" s="155"/>
      <c r="J100" s="156"/>
      <c r="K100" s="156"/>
    </row>
    <row r="101">
      <c r="A101" s="148"/>
      <c r="B101" s="146"/>
      <c r="C101" s="148"/>
      <c r="D101" s="146"/>
      <c r="E101" s="150"/>
      <c r="F101" s="138"/>
      <c r="G101" s="155"/>
      <c r="H101" s="162"/>
      <c r="I101" s="155"/>
      <c r="J101" s="156"/>
      <c r="K101" s="156"/>
    </row>
    <row r="102">
      <c r="A102" s="148"/>
      <c r="B102" s="146"/>
      <c r="C102" s="148"/>
      <c r="D102" s="146"/>
      <c r="E102" s="150"/>
      <c r="F102" s="138"/>
      <c r="G102" s="155"/>
      <c r="H102" s="162"/>
      <c r="I102" s="155"/>
      <c r="J102" s="156"/>
      <c r="K102" s="156"/>
    </row>
    <row r="103">
      <c r="A103" s="148"/>
      <c r="B103" s="146"/>
      <c r="C103" s="148"/>
      <c r="D103" s="146"/>
      <c r="E103" s="150"/>
      <c r="F103" s="138"/>
      <c r="G103" s="155"/>
      <c r="H103" s="162"/>
      <c r="I103" s="155"/>
      <c r="J103" s="156"/>
      <c r="K103" s="156"/>
    </row>
    <row r="104">
      <c r="A104" s="148"/>
      <c r="B104" s="146"/>
      <c r="C104" s="148"/>
      <c r="D104" s="146"/>
      <c r="E104" s="150"/>
      <c r="F104" s="138"/>
      <c r="G104" s="155"/>
      <c r="H104" s="162"/>
      <c r="I104" s="155"/>
      <c r="J104" s="156"/>
      <c r="K104" s="156"/>
    </row>
    <row r="105">
      <c r="A105" s="148"/>
      <c r="B105" s="146"/>
      <c r="C105" s="148"/>
      <c r="D105" s="146"/>
      <c r="E105" s="150"/>
      <c r="F105" s="138"/>
      <c r="G105" s="155"/>
      <c r="H105" s="162"/>
      <c r="I105" s="155"/>
      <c r="J105" s="156"/>
      <c r="K105" s="156"/>
    </row>
    <row r="106">
      <c r="A106" s="148"/>
      <c r="B106" s="146"/>
      <c r="C106" s="148"/>
      <c r="D106" s="146"/>
      <c r="E106" s="150"/>
      <c r="F106" s="138"/>
      <c r="G106" s="155"/>
      <c r="H106" s="162"/>
      <c r="I106" s="155"/>
      <c r="J106" s="156"/>
      <c r="K106" s="156"/>
    </row>
    <row r="107">
      <c r="A107" s="148"/>
      <c r="B107" s="146"/>
      <c r="C107" s="148"/>
      <c r="D107" s="146"/>
      <c r="E107" s="150"/>
      <c r="F107" s="138"/>
      <c r="G107" s="155"/>
      <c r="H107" s="162"/>
      <c r="I107" s="155"/>
      <c r="J107" s="156"/>
      <c r="K107" s="156"/>
    </row>
    <row r="108">
      <c r="A108" s="148"/>
      <c r="B108" s="146"/>
      <c r="C108" s="148"/>
      <c r="D108" s="146"/>
      <c r="E108" s="150"/>
      <c r="F108" s="138"/>
      <c r="G108" s="155"/>
      <c r="H108" s="162"/>
      <c r="I108" s="155"/>
      <c r="J108" s="156"/>
      <c r="K108" s="156"/>
    </row>
    <row r="109">
      <c r="A109" s="148"/>
      <c r="B109" s="146"/>
      <c r="C109" s="148"/>
      <c r="D109" s="146"/>
      <c r="E109" s="150"/>
      <c r="F109" s="138"/>
      <c r="G109" s="155"/>
      <c r="H109" s="162"/>
      <c r="I109" s="155"/>
      <c r="J109" s="156"/>
      <c r="K109" s="156"/>
    </row>
    <row r="110">
      <c r="A110" s="148"/>
      <c r="B110" s="146"/>
      <c r="C110" s="148"/>
      <c r="D110" s="146"/>
      <c r="E110" s="150"/>
      <c r="F110" s="138"/>
      <c r="G110" s="155"/>
      <c r="H110" s="162"/>
      <c r="I110" s="155"/>
      <c r="J110" s="156"/>
      <c r="K110" s="156"/>
    </row>
    <row r="111">
      <c r="A111" s="148"/>
      <c r="B111" s="146"/>
      <c r="C111" s="148"/>
      <c r="D111" s="146"/>
      <c r="E111" s="150"/>
      <c r="F111" s="138"/>
      <c r="G111" s="155"/>
      <c r="H111" s="162"/>
      <c r="I111" s="155"/>
      <c r="J111" s="156"/>
      <c r="K111" s="156"/>
    </row>
    <row r="112">
      <c r="A112" s="148"/>
      <c r="B112" s="146"/>
      <c r="C112" s="148"/>
      <c r="D112" s="146"/>
      <c r="E112" s="150"/>
      <c r="F112" s="138"/>
      <c r="G112" s="155"/>
      <c r="H112" s="162"/>
      <c r="I112" s="155"/>
      <c r="J112" s="156"/>
      <c r="K112" s="156"/>
    </row>
    <row r="113">
      <c r="A113" s="148"/>
      <c r="B113" s="146"/>
      <c r="C113" s="148"/>
      <c r="D113" s="146"/>
      <c r="E113" s="150"/>
      <c r="F113" s="138"/>
      <c r="G113" s="155"/>
      <c r="H113" s="162"/>
      <c r="I113" s="155"/>
      <c r="J113" s="156"/>
      <c r="K113" s="156"/>
    </row>
    <row r="114">
      <c r="A114" s="148"/>
      <c r="B114" s="146"/>
      <c r="C114" s="148"/>
      <c r="D114" s="146"/>
      <c r="E114" s="150"/>
      <c r="F114" s="138"/>
      <c r="G114" s="155"/>
      <c r="H114" s="162"/>
      <c r="I114" s="155"/>
      <c r="J114" s="156"/>
      <c r="K114" s="156"/>
    </row>
    <row r="115">
      <c r="A115" s="148"/>
      <c r="B115" s="146"/>
      <c r="C115" s="148"/>
      <c r="D115" s="146"/>
      <c r="E115" s="150"/>
      <c r="F115" s="138"/>
      <c r="G115" s="155"/>
      <c r="H115" s="162"/>
      <c r="I115" s="155"/>
      <c r="J115" s="156"/>
      <c r="K115" s="156"/>
    </row>
    <row r="116">
      <c r="A116" s="148"/>
      <c r="B116" s="146"/>
      <c r="C116" s="148"/>
      <c r="D116" s="146"/>
      <c r="E116" s="150"/>
      <c r="F116" s="138"/>
      <c r="G116" s="155"/>
      <c r="H116" s="162"/>
      <c r="I116" s="155"/>
      <c r="J116" s="156"/>
      <c r="K116" s="156"/>
    </row>
    <row r="117">
      <c r="A117" s="148"/>
      <c r="B117" s="146"/>
      <c r="C117" s="148"/>
      <c r="D117" s="146"/>
      <c r="E117" s="150"/>
      <c r="F117" s="138"/>
      <c r="G117" s="155"/>
      <c r="H117" s="162"/>
      <c r="I117" s="155"/>
      <c r="J117" s="156"/>
      <c r="K117" s="156"/>
    </row>
    <row r="118">
      <c r="A118" s="148"/>
      <c r="B118" s="146"/>
      <c r="C118" s="148"/>
      <c r="D118" s="146"/>
      <c r="E118" s="150"/>
      <c r="F118" s="138"/>
      <c r="G118" s="155"/>
      <c r="H118" s="162"/>
      <c r="I118" s="155"/>
      <c r="J118" s="156"/>
      <c r="K118" s="156"/>
    </row>
    <row r="119">
      <c r="A119" s="148"/>
      <c r="B119" s="146"/>
      <c r="C119" s="148"/>
      <c r="D119" s="146"/>
      <c r="E119" s="150"/>
      <c r="F119" s="138"/>
      <c r="G119" s="155"/>
      <c r="H119" s="162"/>
      <c r="I119" s="155"/>
      <c r="J119" s="156"/>
      <c r="K119" s="156"/>
    </row>
    <row r="120">
      <c r="A120" s="148"/>
      <c r="B120" s="146"/>
      <c r="C120" s="148"/>
      <c r="D120" s="146"/>
      <c r="E120" s="150"/>
      <c r="F120" s="138"/>
      <c r="G120" s="155"/>
      <c r="H120" s="162"/>
      <c r="I120" s="155"/>
      <c r="J120" s="156"/>
      <c r="K120" s="156"/>
    </row>
    <row r="121">
      <c r="A121" s="148"/>
      <c r="B121" s="146"/>
      <c r="C121" s="148"/>
      <c r="D121" s="146"/>
      <c r="E121" s="150"/>
      <c r="F121" s="138"/>
      <c r="G121" s="155"/>
      <c r="H121" s="162"/>
      <c r="I121" s="155"/>
      <c r="J121" s="156"/>
      <c r="K121" s="156"/>
    </row>
    <row r="122">
      <c r="A122" s="148"/>
      <c r="B122" s="146"/>
      <c r="C122" s="148"/>
      <c r="D122" s="146"/>
      <c r="E122" s="150"/>
      <c r="F122" s="138"/>
      <c r="G122" s="155"/>
      <c r="H122" s="162"/>
      <c r="I122" s="155"/>
      <c r="J122" s="156"/>
      <c r="K122" s="156"/>
    </row>
    <row r="123">
      <c r="A123" s="148"/>
      <c r="B123" s="146"/>
      <c r="C123" s="148"/>
      <c r="D123" s="146"/>
      <c r="E123" s="150"/>
      <c r="F123" s="138"/>
      <c r="G123" s="155"/>
      <c r="H123" s="162"/>
      <c r="I123" s="155"/>
      <c r="J123" s="156"/>
      <c r="K123" s="156"/>
    </row>
    <row r="124">
      <c r="A124" s="148"/>
      <c r="B124" s="146"/>
      <c r="C124" s="148"/>
      <c r="D124" s="146"/>
      <c r="E124" s="150"/>
      <c r="F124" s="138"/>
      <c r="G124" s="155"/>
      <c r="H124" s="162"/>
      <c r="I124" s="155"/>
      <c r="J124" s="156"/>
      <c r="K124" s="156"/>
    </row>
    <row r="125">
      <c r="A125" s="148"/>
      <c r="B125" s="146"/>
      <c r="C125" s="148"/>
      <c r="D125" s="146"/>
      <c r="E125" s="150"/>
      <c r="F125" s="138"/>
      <c r="G125" s="155"/>
      <c r="H125" s="162"/>
      <c r="I125" s="155"/>
      <c r="J125" s="156"/>
      <c r="K125" s="156"/>
    </row>
    <row r="126">
      <c r="A126" s="148"/>
      <c r="B126" s="146"/>
      <c r="C126" s="148"/>
      <c r="D126" s="146"/>
      <c r="E126" s="150"/>
      <c r="F126" s="138"/>
      <c r="G126" s="155"/>
      <c r="H126" s="162"/>
      <c r="I126" s="155"/>
      <c r="J126" s="156"/>
      <c r="K126" s="156"/>
    </row>
    <row r="127">
      <c r="A127" s="148"/>
      <c r="B127" s="146"/>
      <c r="C127" s="148"/>
      <c r="D127" s="146"/>
      <c r="E127" s="150"/>
      <c r="F127" s="138"/>
      <c r="G127" s="155"/>
      <c r="H127" s="162"/>
      <c r="I127" s="155"/>
      <c r="J127" s="156"/>
      <c r="K127" s="156"/>
    </row>
    <row r="128">
      <c r="A128" s="148"/>
      <c r="B128" s="146"/>
      <c r="C128" s="148"/>
      <c r="D128" s="146"/>
      <c r="E128" s="150"/>
      <c r="F128" s="138"/>
      <c r="G128" s="155"/>
      <c r="H128" s="162"/>
      <c r="I128" s="155"/>
      <c r="J128" s="156"/>
      <c r="K128" s="156"/>
    </row>
    <row r="129">
      <c r="A129" s="148"/>
      <c r="B129" s="146"/>
      <c r="C129" s="148"/>
      <c r="D129" s="146"/>
      <c r="E129" s="150"/>
      <c r="F129" s="138"/>
      <c r="G129" s="155"/>
      <c r="H129" s="162"/>
      <c r="I129" s="155"/>
      <c r="J129" s="156"/>
      <c r="K129" s="156"/>
    </row>
    <row r="130">
      <c r="A130" s="148"/>
      <c r="B130" s="146"/>
      <c r="C130" s="148"/>
      <c r="D130" s="146"/>
      <c r="E130" s="150"/>
      <c r="F130" s="138"/>
      <c r="G130" s="155"/>
      <c r="H130" s="162"/>
      <c r="I130" s="155"/>
      <c r="J130" s="156"/>
      <c r="K130" s="156"/>
    </row>
    <row r="131">
      <c r="A131" s="148"/>
      <c r="B131" s="146"/>
      <c r="C131" s="148"/>
      <c r="D131" s="146"/>
      <c r="E131" s="150"/>
      <c r="F131" s="138"/>
      <c r="G131" s="155"/>
      <c r="H131" s="162"/>
      <c r="I131" s="155"/>
      <c r="J131" s="156"/>
      <c r="K131" s="156"/>
    </row>
    <row r="132">
      <c r="A132" s="148"/>
      <c r="B132" s="146"/>
      <c r="C132" s="148"/>
      <c r="D132" s="146"/>
      <c r="E132" s="150"/>
      <c r="F132" s="138"/>
      <c r="G132" s="155"/>
      <c r="H132" s="162"/>
      <c r="I132" s="155"/>
      <c r="J132" s="156"/>
      <c r="K132" s="156"/>
    </row>
    <row r="133">
      <c r="A133" s="148"/>
      <c r="B133" s="146"/>
      <c r="C133" s="148"/>
      <c r="D133" s="146"/>
      <c r="E133" s="150"/>
      <c r="F133" s="138"/>
      <c r="G133" s="155"/>
      <c r="H133" s="162"/>
      <c r="I133" s="155"/>
      <c r="J133" s="156"/>
      <c r="K133" s="156"/>
    </row>
    <row r="134">
      <c r="A134" s="148"/>
      <c r="B134" s="146"/>
      <c r="C134" s="148"/>
      <c r="D134" s="146"/>
      <c r="E134" s="150"/>
      <c r="F134" s="138"/>
      <c r="G134" s="155"/>
      <c r="H134" s="162"/>
      <c r="I134" s="155"/>
      <c r="J134" s="156"/>
      <c r="K134" s="156"/>
    </row>
    <row r="135">
      <c r="A135" s="148"/>
      <c r="B135" s="146"/>
      <c r="C135" s="148"/>
      <c r="D135" s="146"/>
      <c r="E135" s="150"/>
      <c r="F135" s="138"/>
      <c r="G135" s="155"/>
      <c r="H135" s="162"/>
      <c r="I135" s="155"/>
      <c r="J135" s="156"/>
      <c r="K135" s="156"/>
    </row>
    <row r="136">
      <c r="A136" s="148"/>
      <c r="B136" s="146"/>
      <c r="C136" s="148"/>
      <c r="D136" s="146"/>
      <c r="E136" s="150"/>
      <c r="F136" s="138"/>
      <c r="G136" s="155"/>
      <c r="H136" s="162"/>
      <c r="I136" s="155"/>
      <c r="J136" s="156"/>
      <c r="K136" s="156"/>
    </row>
    <row r="137">
      <c r="A137" s="148"/>
      <c r="B137" s="146"/>
      <c r="C137" s="148"/>
      <c r="D137" s="146"/>
      <c r="E137" s="150"/>
      <c r="F137" s="138"/>
      <c r="G137" s="155"/>
      <c r="H137" s="162"/>
      <c r="I137" s="155"/>
      <c r="J137" s="156"/>
      <c r="K137" s="156"/>
    </row>
    <row r="138">
      <c r="A138" s="148"/>
      <c r="B138" s="146"/>
      <c r="C138" s="148"/>
      <c r="D138" s="146"/>
      <c r="E138" s="150"/>
      <c r="F138" s="138"/>
      <c r="G138" s="155"/>
      <c r="H138" s="162"/>
      <c r="I138" s="155"/>
      <c r="J138" s="156"/>
      <c r="K138" s="156"/>
    </row>
    <row r="139">
      <c r="A139" s="148"/>
      <c r="B139" s="146"/>
      <c r="C139" s="148"/>
      <c r="D139" s="146"/>
      <c r="E139" s="150"/>
      <c r="F139" s="138"/>
      <c r="G139" s="155"/>
      <c r="H139" s="162"/>
      <c r="I139" s="155"/>
      <c r="J139" s="156"/>
      <c r="K139" s="156"/>
    </row>
    <row r="140">
      <c r="A140" s="148"/>
      <c r="B140" s="146"/>
      <c r="C140" s="148"/>
      <c r="D140" s="146"/>
      <c r="E140" s="150"/>
      <c r="F140" s="138"/>
      <c r="G140" s="155"/>
      <c r="H140" s="162"/>
      <c r="I140" s="155"/>
      <c r="J140" s="156"/>
      <c r="K140" s="156"/>
    </row>
    <row r="141">
      <c r="A141" s="148"/>
      <c r="B141" s="146"/>
      <c r="C141" s="148"/>
      <c r="D141" s="146"/>
      <c r="E141" s="150"/>
      <c r="F141" s="138"/>
      <c r="G141" s="155"/>
      <c r="H141" s="162"/>
      <c r="I141" s="155"/>
      <c r="J141" s="156"/>
      <c r="K141" s="156"/>
    </row>
    <row r="142">
      <c r="A142" s="148"/>
      <c r="B142" s="146"/>
      <c r="C142" s="148"/>
      <c r="D142" s="146"/>
      <c r="E142" s="150"/>
      <c r="F142" s="138"/>
      <c r="G142" s="155"/>
      <c r="H142" s="162"/>
      <c r="I142" s="155"/>
      <c r="J142" s="156"/>
      <c r="K142" s="156"/>
    </row>
    <row r="143">
      <c r="A143" s="148"/>
      <c r="B143" s="146"/>
      <c r="C143" s="148"/>
      <c r="D143" s="146"/>
      <c r="E143" s="150"/>
      <c r="F143" s="138"/>
      <c r="G143" s="155"/>
      <c r="H143" s="162"/>
      <c r="I143" s="155"/>
      <c r="J143" s="156"/>
      <c r="K143" s="156"/>
    </row>
    <row r="144">
      <c r="A144" s="148"/>
      <c r="B144" s="146"/>
      <c r="C144" s="148"/>
      <c r="D144" s="146"/>
      <c r="E144" s="150"/>
      <c r="F144" s="138"/>
      <c r="G144" s="155"/>
      <c r="H144" s="162"/>
      <c r="I144" s="155"/>
      <c r="J144" s="156"/>
      <c r="K144" s="156"/>
    </row>
    <row r="145">
      <c r="A145" s="148"/>
      <c r="B145" s="146"/>
      <c r="C145" s="148"/>
      <c r="D145" s="146"/>
      <c r="E145" s="150"/>
      <c r="F145" s="138"/>
      <c r="G145" s="155"/>
      <c r="H145" s="162"/>
      <c r="I145" s="155"/>
      <c r="J145" s="156"/>
      <c r="K145" s="156"/>
    </row>
    <row r="146">
      <c r="A146" s="148"/>
      <c r="B146" s="146"/>
      <c r="C146" s="148"/>
      <c r="D146" s="146"/>
      <c r="E146" s="150"/>
      <c r="F146" s="138"/>
      <c r="G146" s="155"/>
      <c r="H146" s="162"/>
      <c r="I146" s="155"/>
      <c r="J146" s="156"/>
      <c r="K146" s="156"/>
    </row>
    <row r="147">
      <c r="A147" s="148"/>
      <c r="B147" s="146"/>
      <c r="C147" s="148"/>
      <c r="D147" s="146"/>
      <c r="E147" s="150"/>
      <c r="F147" s="138"/>
      <c r="G147" s="155"/>
      <c r="H147" s="162"/>
      <c r="I147" s="155"/>
      <c r="J147" s="156"/>
      <c r="K147" s="156"/>
    </row>
    <row r="148">
      <c r="A148" s="148"/>
      <c r="B148" s="146"/>
      <c r="C148" s="148"/>
      <c r="D148" s="146"/>
      <c r="E148" s="150"/>
      <c r="F148" s="138"/>
      <c r="G148" s="155"/>
      <c r="H148" s="162"/>
      <c r="I148" s="155"/>
      <c r="J148" s="156"/>
      <c r="K148" s="156"/>
    </row>
    <row r="149">
      <c r="A149" s="148"/>
      <c r="B149" s="146"/>
      <c r="C149" s="148"/>
      <c r="D149" s="146"/>
      <c r="E149" s="150"/>
      <c r="F149" s="138"/>
      <c r="G149" s="155"/>
      <c r="H149" s="162"/>
      <c r="I149" s="155"/>
      <c r="J149" s="156"/>
      <c r="K149" s="156"/>
    </row>
    <row r="150">
      <c r="A150" s="148"/>
      <c r="B150" s="146"/>
      <c r="C150" s="148"/>
      <c r="D150" s="146"/>
      <c r="E150" s="150"/>
      <c r="F150" s="138"/>
      <c r="G150" s="155"/>
      <c r="H150" s="162"/>
      <c r="I150" s="155"/>
      <c r="J150" s="156"/>
      <c r="K150" s="156"/>
    </row>
    <row r="151">
      <c r="A151" s="148"/>
      <c r="B151" s="146"/>
      <c r="C151" s="148"/>
      <c r="D151" s="146"/>
      <c r="E151" s="150"/>
      <c r="F151" s="138"/>
      <c r="G151" s="155"/>
      <c r="H151" s="162"/>
      <c r="I151" s="155"/>
      <c r="J151" s="156"/>
      <c r="K151" s="156"/>
    </row>
    <row r="152">
      <c r="A152" s="148"/>
      <c r="B152" s="146"/>
      <c r="C152" s="148"/>
      <c r="D152" s="146"/>
      <c r="E152" s="150"/>
      <c r="F152" s="138"/>
      <c r="G152" s="155"/>
      <c r="H152" s="162"/>
      <c r="I152" s="155"/>
      <c r="J152" s="156"/>
      <c r="K152" s="156"/>
    </row>
    <row r="153">
      <c r="A153" s="148"/>
      <c r="B153" s="146"/>
      <c r="C153" s="148"/>
      <c r="D153" s="146"/>
      <c r="E153" s="150"/>
      <c r="F153" s="138"/>
      <c r="G153" s="155"/>
      <c r="H153" s="162"/>
      <c r="I153" s="155"/>
      <c r="J153" s="156"/>
      <c r="K153" s="156"/>
    </row>
    <row r="154">
      <c r="A154" s="148"/>
      <c r="B154" s="146"/>
      <c r="C154" s="148"/>
      <c r="D154" s="146"/>
      <c r="E154" s="150"/>
      <c r="F154" s="138"/>
      <c r="G154" s="155"/>
      <c r="H154" s="162"/>
      <c r="I154" s="155"/>
      <c r="J154" s="156"/>
      <c r="K154" s="156"/>
    </row>
    <row r="155">
      <c r="A155" s="148"/>
      <c r="B155" s="146"/>
      <c r="C155" s="148"/>
      <c r="D155" s="146"/>
      <c r="E155" s="150"/>
      <c r="F155" s="138"/>
      <c r="G155" s="155"/>
      <c r="H155" s="162"/>
      <c r="I155" s="155"/>
      <c r="J155" s="156"/>
      <c r="K155" s="156"/>
    </row>
    <row r="156">
      <c r="A156" s="148"/>
      <c r="B156" s="146"/>
      <c r="C156" s="148"/>
      <c r="D156" s="146"/>
      <c r="E156" s="150"/>
      <c r="F156" s="138"/>
      <c r="G156" s="155"/>
      <c r="H156" s="162"/>
      <c r="I156" s="155"/>
      <c r="J156" s="156"/>
      <c r="K156" s="156"/>
    </row>
    <row r="157">
      <c r="A157" s="148"/>
      <c r="B157" s="146"/>
      <c r="C157" s="148"/>
      <c r="D157" s="146"/>
      <c r="E157" s="150"/>
      <c r="F157" s="138"/>
      <c r="G157" s="155"/>
      <c r="H157" s="162"/>
      <c r="I157" s="155"/>
      <c r="J157" s="156"/>
      <c r="K157" s="156"/>
    </row>
    <row r="158">
      <c r="A158" s="148"/>
      <c r="B158" s="146"/>
      <c r="C158" s="148"/>
      <c r="D158" s="146"/>
      <c r="E158" s="150"/>
      <c r="F158" s="138"/>
      <c r="G158" s="155"/>
      <c r="H158" s="162"/>
      <c r="I158" s="155"/>
      <c r="J158" s="156"/>
      <c r="K158" s="156"/>
    </row>
    <row r="159">
      <c r="A159" s="148"/>
      <c r="B159" s="146"/>
      <c r="C159" s="148"/>
      <c r="D159" s="146"/>
      <c r="E159" s="150"/>
      <c r="F159" s="138"/>
      <c r="G159" s="155"/>
      <c r="H159" s="162"/>
      <c r="I159" s="155"/>
      <c r="J159" s="156"/>
      <c r="K159" s="156"/>
    </row>
    <row r="160">
      <c r="A160" s="148"/>
      <c r="B160" s="146"/>
      <c r="C160" s="148"/>
      <c r="D160" s="146"/>
      <c r="E160" s="150"/>
      <c r="F160" s="138"/>
      <c r="G160" s="155"/>
      <c r="H160" s="162"/>
      <c r="I160" s="155"/>
      <c r="J160" s="156"/>
      <c r="K160" s="156"/>
    </row>
    <row r="161">
      <c r="A161" s="148"/>
      <c r="B161" s="146"/>
      <c r="C161" s="148"/>
      <c r="D161" s="146"/>
      <c r="E161" s="150"/>
      <c r="F161" s="138"/>
      <c r="G161" s="155"/>
      <c r="H161" s="162"/>
      <c r="I161" s="155"/>
      <c r="J161" s="156"/>
      <c r="K161" s="156"/>
    </row>
    <row r="162">
      <c r="A162" s="148"/>
      <c r="B162" s="146"/>
      <c r="C162" s="148"/>
      <c r="D162" s="146"/>
      <c r="E162" s="150"/>
      <c r="F162" s="138"/>
      <c r="G162" s="155"/>
      <c r="H162" s="162"/>
      <c r="I162" s="155"/>
      <c r="J162" s="156"/>
      <c r="K162" s="156"/>
    </row>
    <row r="163">
      <c r="A163" s="148"/>
      <c r="B163" s="146"/>
      <c r="C163" s="148"/>
      <c r="D163" s="146"/>
      <c r="E163" s="150"/>
      <c r="F163" s="138"/>
      <c r="G163" s="155"/>
      <c r="H163" s="162"/>
      <c r="I163" s="155"/>
      <c r="J163" s="156"/>
      <c r="K163" s="156"/>
    </row>
    <row r="164">
      <c r="A164" s="148"/>
      <c r="B164" s="146"/>
      <c r="C164" s="148"/>
      <c r="D164" s="146"/>
      <c r="E164" s="150"/>
      <c r="F164" s="138"/>
      <c r="G164" s="155"/>
      <c r="H164" s="162"/>
      <c r="I164" s="155"/>
      <c r="J164" s="156"/>
      <c r="K164" s="156"/>
    </row>
    <row r="165">
      <c r="A165" s="148"/>
      <c r="B165" s="146"/>
      <c r="C165" s="148"/>
      <c r="D165" s="146"/>
      <c r="E165" s="150"/>
      <c r="F165" s="138"/>
      <c r="G165" s="155"/>
      <c r="H165" s="162"/>
      <c r="I165" s="155"/>
      <c r="J165" s="156"/>
      <c r="K165" s="156"/>
    </row>
    <row r="166">
      <c r="A166" s="148"/>
      <c r="B166" s="146"/>
      <c r="C166" s="148"/>
      <c r="D166" s="146"/>
      <c r="E166" s="150"/>
      <c r="F166" s="138"/>
      <c r="G166" s="155"/>
      <c r="H166" s="162"/>
      <c r="I166" s="155"/>
      <c r="J166" s="156"/>
      <c r="K166" s="156"/>
    </row>
    <row r="167">
      <c r="A167" s="148"/>
      <c r="B167" s="146"/>
      <c r="C167" s="148"/>
      <c r="D167" s="146"/>
      <c r="E167" s="150"/>
      <c r="F167" s="138"/>
      <c r="G167" s="155"/>
      <c r="H167" s="162"/>
      <c r="I167" s="155"/>
      <c r="J167" s="156"/>
      <c r="K167" s="156"/>
    </row>
    <row r="168">
      <c r="A168" s="148"/>
      <c r="B168" s="146"/>
      <c r="C168" s="148"/>
      <c r="D168" s="146"/>
      <c r="E168" s="150"/>
      <c r="F168" s="138"/>
      <c r="G168" s="155"/>
      <c r="H168" s="162"/>
      <c r="I168" s="155"/>
      <c r="J168" s="156"/>
      <c r="K168" s="156"/>
    </row>
    <row r="169">
      <c r="A169" s="148"/>
      <c r="B169" s="146"/>
      <c r="C169" s="148"/>
      <c r="D169" s="146"/>
      <c r="E169" s="150"/>
      <c r="F169" s="138"/>
      <c r="G169" s="155"/>
      <c r="H169" s="162"/>
      <c r="I169" s="155"/>
      <c r="J169" s="156"/>
      <c r="K169" s="156"/>
    </row>
    <row r="170">
      <c r="A170" s="148"/>
      <c r="B170" s="146"/>
      <c r="C170" s="148"/>
      <c r="D170" s="146"/>
      <c r="E170" s="150"/>
      <c r="F170" s="138"/>
      <c r="G170" s="155"/>
      <c r="H170" s="162"/>
      <c r="I170" s="155"/>
      <c r="J170" s="156"/>
      <c r="K170" s="156"/>
    </row>
    <row r="171">
      <c r="A171" s="148"/>
      <c r="B171" s="146"/>
      <c r="C171" s="148"/>
      <c r="D171" s="146"/>
      <c r="E171" s="150"/>
      <c r="F171" s="138"/>
      <c r="G171" s="155"/>
      <c r="H171" s="162"/>
      <c r="I171" s="155"/>
      <c r="J171" s="156"/>
      <c r="K171" s="156"/>
    </row>
    <row r="172">
      <c r="A172" s="148"/>
      <c r="B172" s="146"/>
      <c r="C172" s="148"/>
      <c r="D172" s="146"/>
      <c r="E172" s="150"/>
      <c r="F172" s="138"/>
      <c r="G172" s="155"/>
      <c r="H172" s="162"/>
      <c r="I172" s="155"/>
      <c r="J172" s="156"/>
      <c r="K172" s="156"/>
    </row>
    <row r="173">
      <c r="A173" s="148"/>
      <c r="B173" s="146"/>
      <c r="C173" s="148"/>
      <c r="D173" s="146"/>
      <c r="E173" s="150"/>
      <c r="F173" s="138"/>
      <c r="G173" s="155"/>
      <c r="H173" s="162"/>
      <c r="I173" s="155"/>
      <c r="J173" s="156"/>
      <c r="K173" s="156"/>
    </row>
    <row r="174">
      <c r="A174" s="148"/>
      <c r="B174" s="146"/>
      <c r="C174" s="148"/>
      <c r="D174" s="146"/>
      <c r="E174" s="150"/>
      <c r="F174" s="138"/>
      <c r="G174" s="155"/>
      <c r="H174" s="162"/>
      <c r="I174" s="155"/>
      <c r="J174" s="156"/>
      <c r="K174" s="156"/>
    </row>
    <row r="175">
      <c r="A175" s="148"/>
      <c r="B175" s="146"/>
      <c r="C175" s="148"/>
      <c r="D175" s="146"/>
      <c r="E175" s="150"/>
      <c r="F175" s="138"/>
      <c r="G175" s="155"/>
      <c r="H175" s="162"/>
      <c r="I175" s="155"/>
      <c r="J175" s="156"/>
      <c r="K175" s="156"/>
    </row>
    <row r="176">
      <c r="A176" s="148"/>
      <c r="B176" s="146"/>
      <c r="C176" s="148"/>
      <c r="D176" s="146"/>
      <c r="E176" s="150"/>
      <c r="F176" s="138"/>
      <c r="G176" s="155"/>
      <c r="H176" s="162"/>
      <c r="I176" s="155"/>
      <c r="J176" s="156"/>
      <c r="K176" s="156"/>
    </row>
    <row r="177">
      <c r="A177" s="148"/>
      <c r="B177" s="146"/>
      <c r="C177" s="148"/>
      <c r="D177" s="146"/>
      <c r="E177" s="150"/>
      <c r="F177" s="138"/>
      <c r="G177" s="155"/>
      <c r="H177" s="162"/>
      <c r="I177" s="155"/>
      <c r="J177" s="156"/>
      <c r="K177" s="156"/>
    </row>
    <row r="178">
      <c r="A178" s="148"/>
      <c r="B178" s="146"/>
      <c r="C178" s="148"/>
      <c r="D178" s="146"/>
      <c r="E178" s="150"/>
      <c r="F178" s="138"/>
      <c r="G178" s="155"/>
      <c r="H178" s="162"/>
      <c r="I178" s="155"/>
      <c r="J178" s="156"/>
      <c r="K178" s="156"/>
    </row>
    <row r="179">
      <c r="A179" s="148"/>
      <c r="B179" s="146"/>
      <c r="C179" s="148"/>
      <c r="D179" s="146"/>
      <c r="E179" s="150"/>
      <c r="F179" s="138"/>
      <c r="G179" s="155"/>
      <c r="H179" s="162"/>
      <c r="I179" s="155"/>
      <c r="J179" s="156"/>
      <c r="K179" s="156"/>
    </row>
    <row r="180">
      <c r="A180" s="148"/>
      <c r="B180" s="146"/>
      <c r="C180" s="148"/>
      <c r="D180" s="146"/>
      <c r="E180" s="150"/>
      <c r="F180" s="138"/>
      <c r="G180" s="155"/>
      <c r="H180" s="162"/>
      <c r="I180" s="155"/>
      <c r="J180" s="156"/>
      <c r="K180" s="156"/>
    </row>
    <row r="181">
      <c r="A181" s="148"/>
      <c r="B181" s="146"/>
      <c r="C181" s="148"/>
      <c r="D181" s="146"/>
      <c r="E181" s="150"/>
      <c r="F181" s="138"/>
      <c r="G181" s="155"/>
      <c r="H181" s="162"/>
      <c r="I181" s="155"/>
      <c r="J181" s="156"/>
      <c r="K181" s="156"/>
    </row>
    <row r="182">
      <c r="A182" s="148"/>
      <c r="B182" s="146"/>
      <c r="C182" s="148"/>
      <c r="D182" s="146"/>
      <c r="E182" s="150"/>
      <c r="F182" s="138"/>
      <c r="G182" s="155"/>
      <c r="H182" s="162"/>
      <c r="I182" s="155"/>
      <c r="J182" s="156"/>
      <c r="K182" s="156"/>
    </row>
    <row r="183">
      <c r="A183" s="148"/>
      <c r="B183" s="146"/>
      <c r="C183" s="148"/>
      <c r="D183" s="146"/>
      <c r="E183" s="150"/>
      <c r="F183" s="138"/>
      <c r="G183" s="155"/>
      <c r="H183" s="162"/>
      <c r="I183" s="155"/>
      <c r="J183" s="156"/>
      <c r="K183" s="156"/>
    </row>
    <row r="184">
      <c r="A184" s="148"/>
      <c r="B184" s="146"/>
      <c r="C184" s="148"/>
      <c r="D184" s="146"/>
      <c r="E184" s="150"/>
      <c r="F184" s="138"/>
      <c r="G184" s="155"/>
      <c r="H184" s="162"/>
      <c r="I184" s="155"/>
      <c r="J184" s="156"/>
      <c r="K184" s="156"/>
    </row>
    <row r="185">
      <c r="A185" s="148"/>
      <c r="B185" s="146"/>
      <c r="C185" s="148"/>
      <c r="D185" s="146"/>
      <c r="E185" s="150"/>
      <c r="F185" s="138"/>
      <c r="G185" s="155"/>
      <c r="H185" s="162"/>
      <c r="I185" s="155"/>
      <c r="J185" s="156"/>
      <c r="K185" s="156"/>
    </row>
    <row r="186">
      <c r="A186" s="148"/>
      <c r="B186" s="146"/>
      <c r="C186" s="148"/>
      <c r="D186" s="146"/>
      <c r="E186" s="150"/>
      <c r="F186" s="138"/>
      <c r="G186" s="155"/>
      <c r="H186" s="162"/>
      <c r="I186" s="155"/>
      <c r="J186" s="156"/>
      <c r="K186" s="156"/>
    </row>
    <row r="187">
      <c r="A187" s="148"/>
      <c r="B187" s="146"/>
      <c r="C187" s="148"/>
      <c r="D187" s="146"/>
      <c r="E187" s="150"/>
      <c r="F187" s="138"/>
      <c r="G187" s="155"/>
      <c r="H187" s="162"/>
      <c r="I187" s="155"/>
      <c r="J187" s="156"/>
      <c r="K187" s="156"/>
    </row>
    <row r="188">
      <c r="A188" s="148"/>
      <c r="B188" s="146"/>
      <c r="C188" s="148"/>
      <c r="D188" s="146"/>
      <c r="E188" s="150"/>
      <c r="F188" s="138"/>
      <c r="G188" s="155"/>
      <c r="H188" s="162"/>
      <c r="I188" s="155"/>
      <c r="J188" s="156"/>
      <c r="K188" s="156"/>
    </row>
    <row r="189">
      <c r="A189" s="148"/>
      <c r="B189" s="146"/>
      <c r="C189" s="148"/>
      <c r="D189" s="146"/>
      <c r="E189" s="150"/>
      <c r="F189" s="138"/>
      <c r="G189" s="155"/>
      <c r="H189" s="162"/>
      <c r="I189" s="155"/>
      <c r="J189" s="156"/>
      <c r="K189" s="156"/>
    </row>
    <row r="190">
      <c r="A190" s="148"/>
      <c r="B190" s="146"/>
      <c r="C190" s="148"/>
      <c r="D190" s="146"/>
      <c r="E190" s="150"/>
      <c r="F190" s="138"/>
      <c r="G190" s="155"/>
      <c r="H190" s="162"/>
      <c r="I190" s="155"/>
      <c r="J190" s="156"/>
      <c r="K190" s="156"/>
    </row>
    <row r="191">
      <c r="A191" s="148"/>
      <c r="B191" s="146"/>
      <c r="C191" s="148"/>
      <c r="D191" s="146"/>
      <c r="E191" s="150"/>
      <c r="F191" s="138"/>
      <c r="G191" s="155"/>
      <c r="H191" s="162"/>
      <c r="I191" s="155"/>
      <c r="J191" s="156"/>
      <c r="K191" s="156"/>
    </row>
    <row r="192">
      <c r="A192" s="148"/>
      <c r="B192" s="146"/>
      <c r="C192" s="148"/>
      <c r="D192" s="146"/>
      <c r="E192" s="150"/>
      <c r="F192" s="138"/>
      <c r="G192" s="155"/>
      <c r="H192" s="162"/>
      <c r="I192" s="155"/>
      <c r="J192" s="156"/>
      <c r="K192" s="156"/>
    </row>
    <row r="193">
      <c r="A193" s="148"/>
      <c r="B193" s="146"/>
      <c r="C193" s="148"/>
      <c r="D193" s="146"/>
      <c r="E193" s="150"/>
      <c r="F193" s="138"/>
      <c r="G193" s="155"/>
      <c r="H193" s="162"/>
      <c r="I193" s="155"/>
      <c r="J193" s="156"/>
      <c r="K193" s="156"/>
    </row>
    <row r="194">
      <c r="A194" s="148"/>
      <c r="B194" s="146"/>
      <c r="C194" s="148"/>
      <c r="D194" s="146"/>
      <c r="E194" s="150"/>
      <c r="F194" s="138"/>
      <c r="G194" s="155"/>
      <c r="H194" s="162"/>
      <c r="I194" s="155"/>
      <c r="J194" s="156"/>
      <c r="K194" s="156"/>
    </row>
    <row r="195">
      <c r="A195" s="148"/>
      <c r="B195" s="146"/>
      <c r="C195" s="148"/>
      <c r="D195" s="146"/>
      <c r="E195" s="150"/>
      <c r="F195" s="138"/>
      <c r="G195" s="155"/>
      <c r="H195" s="162"/>
      <c r="I195" s="155"/>
      <c r="J195" s="156"/>
      <c r="K195" s="156"/>
    </row>
    <row r="196">
      <c r="A196" s="148"/>
      <c r="B196" s="146"/>
      <c r="C196" s="148"/>
      <c r="D196" s="146"/>
      <c r="E196" s="150"/>
      <c r="F196" s="138"/>
      <c r="G196" s="155"/>
      <c r="H196" s="162"/>
      <c r="I196" s="155"/>
      <c r="J196" s="156"/>
      <c r="K196" s="156"/>
    </row>
    <row r="197">
      <c r="A197" s="148"/>
      <c r="B197" s="146"/>
      <c r="C197" s="148"/>
      <c r="D197" s="146"/>
      <c r="E197" s="150"/>
      <c r="F197" s="138"/>
      <c r="G197" s="155"/>
      <c r="H197" s="162"/>
      <c r="I197" s="155"/>
      <c r="J197" s="156"/>
      <c r="K197" s="156"/>
    </row>
    <row r="198">
      <c r="A198" s="148"/>
      <c r="B198" s="146"/>
      <c r="C198" s="148"/>
      <c r="D198" s="146"/>
      <c r="E198" s="150"/>
      <c r="F198" s="138"/>
      <c r="G198" s="155"/>
      <c r="H198" s="162"/>
      <c r="I198" s="155"/>
      <c r="J198" s="156"/>
      <c r="K198" s="156"/>
    </row>
    <row r="199">
      <c r="A199" s="148"/>
      <c r="B199" s="146"/>
      <c r="C199" s="148"/>
      <c r="D199" s="146"/>
      <c r="E199" s="150"/>
      <c r="F199" s="138"/>
      <c r="G199" s="155"/>
      <c r="H199" s="162"/>
      <c r="I199" s="155"/>
      <c r="J199" s="156"/>
      <c r="K199" s="156"/>
    </row>
    <row r="200">
      <c r="A200" s="148"/>
      <c r="B200" s="146"/>
      <c r="C200" s="148"/>
      <c r="D200" s="146"/>
      <c r="E200" s="150"/>
      <c r="F200" s="138"/>
      <c r="G200" s="155"/>
      <c r="H200" s="162"/>
      <c r="I200" s="155"/>
      <c r="J200" s="156"/>
      <c r="K200" s="156"/>
    </row>
    <row r="201">
      <c r="A201" s="148"/>
      <c r="B201" s="146"/>
      <c r="C201" s="148"/>
      <c r="D201" s="146"/>
      <c r="E201" s="150"/>
      <c r="F201" s="138"/>
      <c r="G201" s="155"/>
      <c r="H201" s="162"/>
      <c r="I201" s="155"/>
      <c r="J201" s="156"/>
      <c r="K201" s="156"/>
    </row>
    <row r="202">
      <c r="A202" s="148"/>
      <c r="B202" s="146"/>
      <c r="C202" s="148"/>
      <c r="D202" s="146"/>
      <c r="E202" s="150"/>
      <c r="F202" s="138"/>
      <c r="G202" s="155"/>
      <c r="H202" s="162"/>
      <c r="I202" s="155"/>
      <c r="J202" s="156"/>
      <c r="K202" s="156"/>
    </row>
    <row r="203">
      <c r="A203" s="148"/>
      <c r="B203" s="146"/>
      <c r="C203" s="148"/>
      <c r="D203" s="146"/>
      <c r="E203" s="150"/>
      <c r="F203" s="138"/>
      <c r="G203" s="155"/>
      <c r="H203" s="162"/>
      <c r="I203" s="155"/>
      <c r="J203" s="156"/>
      <c r="K203" s="156"/>
    </row>
    <row r="204">
      <c r="A204" s="148"/>
      <c r="B204" s="146"/>
      <c r="C204" s="148"/>
      <c r="D204" s="146"/>
      <c r="E204" s="150"/>
      <c r="F204" s="138"/>
      <c r="G204" s="155"/>
      <c r="H204" s="162"/>
      <c r="I204" s="155"/>
      <c r="J204" s="156"/>
      <c r="K204" s="156"/>
    </row>
    <row r="205">
      <c r="A205" s="148"/>
      <c r="B205" s="146"/>
      <c r="C205" s="148"/>
      <c r="D205" s="146"/>
      <c r="E205" s="150"/>
      <c r="F205" s="138"/>
      <c r="G205" s="155"/>
      <c r="H205" s="162"/>
      <c r="I205" s="155"/>
      <c r="J205" s="156"/>
      <c r="K205" s="156"/>
    </row>
    <row r="206">
      <c r="A206" s="148"/>
      <c r="B206" s="146"/>
      <c r="C206" s="148"/>
      <c r="D206" s="146"/>
      <c r="E206" s="150"/>
      <c r="F206" s="138"/>
      <c r="G206" s="155"/>
      <c r="H206" s="162"/>
      <c r="I206" s="155"/>
      <c r="J206" s="156"/>
      <c r="K206" s="156"/>
    </row>
    <row r="207">
      <c r="A207" s="148"/>
      <c r="B207" s="146"/>
      <c r="C207" s="148"/>
      <c r="D207" s="146"/>
      <c r="E207" s="150"/>
      <c r="F207" s="138"/>
      <c r="G207" s="155"/>
      <c r="H207" s="162"/>
      <c r="I207" s="155"/>
      <c r="J207" s="156"/>
      <c r="K207" s="156"/>
    </row>
    <row r="208">
      <c r="A208" s="148"/>
      <c r="B208" s="146"/>
      <c r="C208" s="148"/>
      <c r="D208" s="146"/>
      <c r="E208" s="150"/>
      <c r="F208" s="138"/>
      <c r="G208" s="155"/>
      <c r="H208" s="162"/>
      <c r="I208" s="155"/>
      <c r="J208" s="156"/>
      <c r="K208" s="156"/>
    </row>
    <row r="209">
      <c r="A209" s="148"/>
      <c r="B209" s="146"/>
      <c r="C209" s="148"/>
      <c r="D209" s="146"/>
      <c r="E209" s="150"/>
      <c r="F209" s="138"/>
      <c r="G209" s="155"/>
      <c r="H209" s="162"/>
      <c r="I209" s="155"/>
      <c r="J209" s="156"/>
      <c r="K209" s="156"/>
    </row>
    <row r="210">
      <c r="A210" s="148"/>
      <c r="B210" s="146"/>
      <c r="C210" s="148"/>
      <c r="D210" s="146"/>
      <c r="E210" s="150"/>
      <c r="F210" s="138"/>
      <c r="G210" s="155"/>
      <c r="H210" s="162"/>
      <c r="I210" s="155"/>
      <c r="J210" s="156"/>
      <c r="K210" s="156"/>
    </row>
    <row r="211">
      <c r="A211" s="148"/>
      <c r="B211" s="146"/>
      <c r="C211" s="148"/>
      <c r="D211" s="146"/>
      <c r="E211" s="150"/>
      <c r="F211" s="138"/>
      <c r="G211" s="155"/>
      <c r="H211" s="162"/>
      <c r="I211" s="155"/>
      <c r="J211" s="156"/>
      <c r="K211" s="156"/>
    </row>
    <row r="212">
      <c r="A212" s="148"/>
      <c r="B212" s="146"/>
      <c r="C212" s="148"/>
      <c r="D212" s="146"/>
      <c r="E212" s="150"/>
      <c r="F212" s="138"/>
      <c r="G212" s="155"/>
      <c r="H212" s="162"/>
      <c r="I212" s="155"/>
      <c r="J212" s="156"/>
      <c r="K212" s="156"/>
    </row>
    <row r="213">
      <c r="A213" s="148"/>
      <c r="B213" s="146"/>
      <c r="C213" s="148"/>
      <c r="D213" s="146"/>
      <c r="E213" s="150"/>
      <c r="F213" s="138"/>
      <c r="G213" s="155"/>
      <c r="H213" s="162"/>
      <c r="I213" s="155"/>
      <c r="J213" s="156"/>
      <c r="K213" s="156"/>
    </row>
    <row r="214">
      <c r="A214" s="148"/>
      <c r="B214" s="146"/>
      <c r="C214" s="148"/>
      <c r="D214" s="146"/>
      <c r="E214" s="150"/>
      <c r="F214" s="138"/>
      <c r="G214" s="155"/>
      <c r="H214" s="162"/>
      <c r="I214" s="155"/>
      <c r="J214" s="156"/>
      <c r="K214" s="156"/>
    </row>
    <row r="215">
      <c r="A215" s="148"/>
      <c r="B215" s="146"/>
      <c r="C215" s="148"/>
      <c r="D215" s="146"/>
      <c r="E215" s="150"/>
      <c r="F215" s="138"/>
      <c r="G215" s="155"/>
      <c r="H215" s="162"/>
      <c r="I215" s="155"/>
      <c r="J215" s="156"/>
      <c r="K215" s="156"/>
    </row>
    <row r="216">
      <c r="A216" s="148"/>
      <c r="B216" s="146"/>
      <c r="C216" s="148"/>
      <c r="D216" s="146"/>
      <c r="E216" s="150"/>
      <c r="F216" s="138"/>
      <c r="G216" s="155"/>
      <c r="H216" s="162"/>
      <c r="I216" s="155"/>
      <c r="J216" s="156"/>
      <c r="K216" s="156"/>
    </row>
    <row r="217">
      <c r="A217" s="148"/>
      <c r="B217" s="146"/>
      <c r="C217" s="148"/>
      <c r="D217" s="146"/>
      <c r="E217" s="150"/>
      <c r="F217" s="138"/>
      <c r="G217" s="155"/>
      <c r="H217" s="162"/>
      <c r="I217" s="155"/>
      <c r="J217" s="156"/>
      <c r="K217" s="156"/>
    </row>
    <row r="218">
      <c r="A218" s="148"/>
      <c r="B218" s="146"/>
      <c r="C218" s="148"/>
      <c r="D218" s="146"/>
      <c r="E218" s="150"/>
      <c r="F218" s="138"/>
      <c r="G218" s="155"/>
      <c r="H218" s="162"/>
      <c r="I218" s="155"/>
      <c r="J218" s="156"/>
      <c r="K218" s="156"/>
    </row>
    <row r="219">
      <c r="A219" s="148"/>
      <c r="B219" s="146"/>
      <c r="C219" s="148"/>
      <c r="D219" s="146"/>
      <c r="E219" s="150"/>
      <c r="F219" s="138"/>
      <c r="G219" s="155"/>
      <c r="H219" s="162"/>
      <c r="I219" s="155"/>
      <c r="J219" s="156"/>
      <c r="K219" s="156"/>
    </row>
    <row r="220">
      <c r="A220" s="148"/>
      <c r="B220" s="146"/>
      <c r="C220" s="148"/>
      <c r="D220" s="146"/>
      <c r="E220" s="150"/>
      <c r="F220" s="138"/>
      <c r="G220" s="155"/>
      <c r="H220" s="162"/>
      <c r="I220" s="155"/>
      <c r="J220" s="156"/>
      <c r="K220" s="156"/>
    </row>
    <row r="221">
      <c r="A221" s="148"/>
      <c r="B221" s="146"/>
      <c r="C221" s="148"/>
      <c r="D221" s="146"/>
      <c r="E221" s="150"/>
      <c r="F221" s="138"/>
      <c r="G221" s="155"/>
      <c r="H221" s="162"/>
      <c r="I221" s="155"/>
      <c r="J221" s="156"/>
      <c r="K221" s="156"/>
    </row>
    <row r="222">
      <c r="A222" s="148"/>
      <c r="B222" s="146"/>
      <c r="C222" s="148"/>
      <c r="D222" s="146"/>
      <c r="E222" s="150"/>
      <c r="F222" s="138"/>
      <c r="G222" s="155"/>
      <c r="H222" s="162"/>
      <c r="I222" s="155"/>
      <c r="J222" s="156"/>
      <c r="K222" s="156"/>
    </row>
    <row r="223">
      <c r="A223" s="148"/>
      <c r="B223" s="146"/>
      <c r="C223" s="148"/>
      <c r="D223" s="146"/>
      <c r="E223" s="150"/>
      <c r="F223" s="138"/>
      <c r="G223" s="155"/>
      <c r="H223" s="162"/>
      <c r="I223" s="155"/>
      <c r="J223" s="156"/>
      <c r="K223" s="156"/>
    </row>
    <row r="224">
      <c r="A224" s="148"/>
      <c r="B224" s="146"/>
      <c r="C224" s="148"/>
      <c r="D224" s="146"/>
      <c r="E224" s="150"/>
      <c r="F224" s="138"/>
      <c r="G224" s="155"/>
      <c r="H224" s="162"/>
      <c r="I224" s="155"/>
      <c r="J224" s="156"/>
      <c r="K224" s="156"/>
    </row>
    <row r="225">
      <c r="A225" s="148"/>
      <c r="B225" s="146"/>
      <c r="C225" s="148"/>
      <c r="D225" s="146"/>
      <c r="E225" s="150"/>
      <c r="F225" s="138"/>
      <c r="G225" s="155"/>
      <c r="H225" s="162"/>
      <c r="I225" s="155"/>
      <c r="J225" s="156"/>
      <c r="K225" s="156"/>
    </row>
    <row r="226">
      <c r="A226" s="148"/>
      <c r="B226" s="146"/>
      <c r="C226" s="148"/>
      <c r="D226" s="146"/>
      <c r="E226" s="150"/>
      <c r="F226" s="138"/>
      <c r="G226" s="155"/>
      <c r="H226" s="162"/>
      <c r="I226" s="155"/>
      <c r="J226" s="156"/>
      <c r="K226" s="156"/>
    </row>
    <row r="227">
      <c r="A227" s="148"/>
      <c r="B227" s="146"/>
      <c r="C227" s="148"/>
      <c r="D227" s="146"/>
      <c r="E227" s="150"/>
      <c r="F227" s="138"/>
      <c r="G227" s="155"/>
      <c r="H227" s="162"/>
      <c r="I227" s="155"/>
      <c r="J227" s="156"/>
      <c r="K227" s="156"/>
    </row>
    <row r="228">
      <c r="A228" s="148"/>
      <c r="B228" s="146"/>
      <c r="C228" s="148"/>
      <c r="D228" s="146"/>
      <c r="E228" s="150"/>
      <c r="F228" s="138"/>
      <c r="G228" s="155"/>
      <c r="H228" s="162"/>
      <c r="I228" s="155"/>
      <c r="J228" s="156"/>
      <c r="K228" s="156"/>
    </row>
    <row r="229">
      <c r="A229" s="148"/>
      <c r="B229" s="146"/>
      <c r="C229" s="148"/>
      <c r="D229" s="146"/>
      <c r="E229" s="150"/>
      <c r="F229" s="138"/>
      <c r="G229" s="155"/>
      <c r="H229" s="162"/>
      <c r="I229" s="155"/>
      <c r="J229" s="156"/>
      <c r="K229" s="156"/>
    </row>
    <row r="230">
      <c r="A230" s="148"/>
      <c r="B230" s="146"/>
      <c r="C230" s="148"/>
      <c r="D230" s="146"/>
      <c r="E230" s="150"/>
      <c r="F230" s="138"/>
      <c r="G230" s="155"/>
      <c r="H230" s="162"/>
      <c r="I230" s="155"/>
      <c r="J230" s="156"/>
      <c r="K230" s="156"/>
    </row>
    <row r="231">
      <c r="A231" s="148"/>
      <c r="B231" s="146"/>
      <c r="C231" s="148"/>
      <c r="D231" s="146"/>
      <c r="E231" s="150"/>
      <c r="F231" s="138"/>
      <c r="G231" s="155"/>
      <c r="H231" s="162"/>
      <c r="I231" s="155"/>
      <c r="J231" s="156"/>
      <c r="K231" s="156"/>
    </row>
    <row r="232">
      <c r="A232" s="148"/>
      <c r="B232" s="146"/>
      <c r="C232" s="148"/>
      <c r="D232" s="146"/>
      <c r="E232" s="150"/>
      <c r="F232" s="138"/>
      <c r="G232" s="155"/>
      <c r="H232" s="162"/>
      <c r="I232" s="155"/>
      <c r="J232" s="156"/>
      <c r="K232" s="156"/>
    </row>
    <row r="233">
      <c r="A233" s="148"/>
      <c r="B233" s="146"/>
      <c r="C233" s="148"/>
      <c r="D233" s="146"/>
      <c r="E233" s="150"/>
      <c r="F233" s="138"/>
      <c r="G233" s="155"/>
      <c r="H233" s="162"/>
      <c r="I233" s="155"/>
      <c r="J233" s="156"/>
      <c r="K233" s="156"/>
    </row>
    <row r="234">
      <c r="A234" s="148"/>
      <c r="B234" s="146"/>
      <c r="C234" s="148"/>
      <c r="D234" s="146"/>
      <c r="E234" s="150"/>
      <c r="F234" s="138"/>
      <c r="G234" s="155"/>
      <c r="H234" s="162"/>
      <c r="I234" s="155"/>
      <c r="J234" s="156"/>
      <c r="K234" s="156"/>
    </row>
    <row r="235">
      <c r="A235" s="148"/>
      <c r="B235" s="146"/>
      <c r="C235" s="148"/>
      <c r="D235" s="146"/>
      <c r="E235" s="150"/>
      <c r="F235" s="138"/>
      <c r="G235" s="155"/>
      <c r="H235" s="162"/>
      <c r="I235" s="155"/>
      <c r="J235" s="156"/>
      <c r="K235" s="156"/>
    </row>
    <row r="236">
      <c r="A236" s="148"/>
      <c r="B236" s="146"/>
      <c r="C236" s="148"/>
      <c r="D236" s="146"/>
      <c r="E236" s="150"/>
      <c r="F236" s="138"/>
      <c r="G236" s="155"/>
      <c r="H236" s="162"/>
      <c r="I236" s="155"/>
      <c r="J236" s="156"/>
      <c r="K236" s="156"/>
    </row>
    <row r="237">
      <c r="A237" s="148"/>
      <c r="B237" s="146"/>
      <c r="C237" s="148"/>
      <c r="D237" s="146"/>
      <c r="E237" s="150"/>
      <c r="F237" s="138"/>
      <c r="G237" s="155"/>
      <c r="H237" s="162"/>
      <c r="I237" s="155"/>
      <c r="J237" s="156"/>
      <c r="K237" s="156"/>
    </row>
    <row r="238">
      <c r="A238" s="148"/>
      <c r="B238" s="146"/>
      <c r="C238" s="148"/>
      <c r="D238" s="146"/>
      <c r="E238" s="150"/>
      <c r="F238" s="138"/>
      <c r="G238" s="155"/>
      <c r="H238" s="162"/>
      <c r="I238" s="155"/>
      <c r="J238" s="156"/>
      <c r="K238" s="156"/>
    </row>
    <row r="239">
      <c r="A239" s="148"/>
      <c r="B239" s="146"/>
      <c r="C239" s="148"/>
      <c r="D239" s="146"/>
      <c r="E239" s="150"/>
      <c r="F239" s="138"/>
      <c r="G239" s="155"/>
      <c r="H239" s="162"/>
      <c r="I239" s="155"/>
      <c r="J239" s="156"/>
      <c r="K239" s="156"/>
    </row>
    <row r="240">
      <c r="A240" s="148"/>
      <c r="B240" s="146"/>
      <c r="C240" s="148"/>
      <c r="D240" s="146"/>
      <c r="E240" s="150"/>
      <c r="F240" s="138"/>
      <c r="G240" s="155"/>
      <c r="H240" s="162"/>
      <c r="I240" s="155"/>
      <c r="J240" s="156"/>
      <c r="K240" s="156"/>
    </row>
    <row r="241">
      <c r="A241" s="148"/>
      <c r="B241" s="146"/>
      <c r="C241" s="148"/>
      <c r="D241" s="146"/>
      <c r="E241" s="150"/>
      <c r="F241" s="138"/>
      <c r="G241" s="155"/>
      <c r="H241" s="162"/>
      <c r="I241" s="155"/>
      <c r="J241" s="156"/>
      <c r="K241" s="156"/>
    </row>
    <row r="242">
      <c r="A242" s="148"/>
      <c r="B242" s="146"/>
      <c r="C242" s="148"/>
      <c r="D242" s="146"/>
      <c r="E242" s="150"/>
      <c r="F242" s="138"/>
      <c r="G242" s="155"/>
      <c r="H242" s="162"/>
      <c r="I242" s="155"/>
      <c r="J242" s="156"/>
      <c r="K242" s="156"/>
    </row>
    <row r="243">
      <c r="A243" s="148"/>
      <c r="B243" s="146"/>
      <c r="C243" s="148"/>
      <c r="D243" s="146"/>
      <c r="E243" s="150"/>
      <c r="F243" s="138"/>
      <c r="G243" s="155"/>
      <c r="H243" s="162"/>
      <c r="I243" s="155"/>
      <c r="J243" s="156"/>
      <c r="K243" s="156"/>
    </row>
    <row r="244">
      <c r="A244" s="148"/>
      <c r="B244" s="146"/>
      <c r="C244" s="148"/>
      <c r="D244" s="146"/>
      <c r="E244" s="150"/>
      <c r="F244" s="138"/>
      <c r="G244" s="155"/>
      <c r="H244" s="162"/>
      <c r="I244" s="155"/>
      <c r="J244" s="156"/>
      <c r="K244" s="156"/>
    </row>
    <row r="245">
      <c r="A245" s="148"/>
      <c r="B245" s="146"/>
      <c r="C245" s="148"/>
      <c r="D245" s="146"/>
      <c r="E245" s="150"/>
      <c r="F245" s="138"/>
      <c r="G245" s="155"/>
      <c r="H245" s="162"/>
      <c r="I245" s="155"/>
      <c r="J245" s="156"/>
      <c r="K245" s="156"/>
    </row>
    <row r="246">
      <c r="A246" s="148"/>
      <c r="B246" s="146"/>
      <c r="C246" s="148"/>
      <c r="D246" s="146"/>
      <c r="E246" s="150"/>
      <c r="F246" s="138"/>
      <c r="G246" s="155"/>
      <c r="H246" s="162"/>
      <c r="I246" s="155"/>
      <c r="J246" s="156"/>
      <c r="K246" s="156"/>
    </row>
    <row r="247">
      <c r="A247" s="148"/>
      <c r="B247" s="146"/>
      <c r="C247" s="148"/>
      <c r="D247" s="146"/>
      <c r="E247" s="150"/>
      <c r="F247" s="138"/>
      <c r="G247" s="155"/>
      <c r="H247" s="162"/>
      <c r="I247" s="155"/>
      <c r="J247" s="156"/>
      <c r="K247" s="156"/>
    </row>
    <row r="248">
      <c r="A248" s="148"/>
      <c r="B248" s="146"/>
      <c r="C248" s="148"/>
      <c r="D248" s="146"/>
      <c r="E248" s="150"/>
      <c r="F248" s="138"/>
      <c r="G248" s="155"/>
      <c r="H248" s="162"/>
      <c r="I248" s="155"/>
      <c r="J248" s="156"/>
      <c r="K248" s="156"/>
    </row>
    <row r="249">
      <c r="A249" s="148"/>
      <c r="B249" s="146"/>
      <c r="C249" s="148"/>
      <c r="D249" s="146"/>
      <c r="E249" s="150"/>
      <c r="F249" s="138"/>
      <c r="G249" s="155"/>
      <c r="H249" s="162"/>
      <c r="I249" s="155"/>
      <c r="J249" s="156"/>
      <c r="K249" s="156"/>
    </row>
    <row r="250">
      <c r="A250" s="148"/>
      <c r="B250" s="146"/>
      <c r="C250" s="148"/>
      <c r="D250" s="146"/>
      <c r="E250" s="150"/>
      <c r="F250" s="138"/>
      <c r="G250" s="155"/>
      <c r="H250" s="162"/>
      <c r="I250" s="155"/>
      <c r="J250" s="156"/>
      <c r="K250" s="156"/>
    </row>
    <row r="251">
      <c r="A251" s="148"/>
      <c r="B251" s="146"/>
      <c r="C251" s="148"/>
      <c r="D251" s="146"/>
      <c r="E251" s="150"/>
      <c r="F251" s="138"/>
      <c r="G251" s="155"/>
      <c r="H251" s="162"/>
      <c r="I251" s="155"/>
      <c r="J251" s="156"/>
      <c r="K251" s="156"/>
    </row>
    <row r="252">
      <c r="A252" s="148"/>
      <c r="B252" s="146"/>
      <c r="C252" s="148"/>
      <c r="D252" s="146"/>
      <c r="E252" s="150"/>
      <c r="F252" s="138"/>
      <c r="G252" s="155"/>
      <c r="H252" s="162"/>
      <c r="I252" s="155"/>
      <c r="J252" s="156"/>
      <c r="K252" s="156"/>
    </row>
    <row r="253">
      <c r="A253" s="148"/>
      <c r="B253" s="146"/>
      <c r="C253" s="148"/>
      <c r="D253" s="146"/>
      <c r="E253" s="150"/>
      <c r="F253" s="138"/>
      <c r="G253" s="155"/>
      <c r="H253" s="162"/>
      <c r="I253" s="155"/>
      <c r="J253" s="156"/>
      <c r="K253" s="156"/>
    </row>
    <row r="254">
      <c r="A254" s="148"/>
      <c r="B254" s="146"/>
      <c r="C254" s="148"/>
      <c r="D254" s="146"/>
      <c r="E254" s="150"/>
      <c r="F254" s="138"/>
      <c r="G254" s="155"/>
      <c r="H254" s="162"/>
      <c r="I254" s="155"/>
      <c r="J254" s="156"/>
      <c r="K254" s="156"/>
    </row>
    <row r="255">
      <c r="A255" s="148"/>
      <c r="B255" s="146"/>
      <c r="C255" s="148"/>
      <c r="D255" s="146"/>
      <c r="E255" s="150"/>
      <c r="F255" s="138"/>
      <c r="G255" s="155"/>
      <c r="H255" s="162"/>
      <c r="I255" s="155"/>
      <c r="J255" s="156"/>
      <c r="K255" s="156"/>
    </row>
    <row r="256">
      <c r="A256" s="148"/>
      <c r="B256" s="146"/>
      <c r="C256" s="148"/>
      <c r="D256" s="146"/>
      <c r="E256" s="150"/>
      <c r="F256" s="138"/>
      <c r="G256" s="155"/>
      <c r="H256" s="162"/>
      <c r="I256" s="155"/>
      <c r="J256" s="156"/>
      <c r="K256" s="156"/>
    </row>
    <row r="257">
      <c r="A257" s="148"/>
      <c r="B257" s="146"/>
      <c r="C257" s="148"/>
      <c r="D257" s="146"/>
      <c r="E257" s="150"/>
      <c r="F257" s="138"/>
      <c r="G257" s="155"/>
      <c r="H257" s="162"/>
      <c r="I257" s="155"/>
      <c r="J257" s="156"/>
      <c r="K257" s="156"/>
    </row>
    <row r="258">
      <c r="A258" s="148"/>
      <c r="B258" s="146"/>
      <c r="C258" s="148"/>
      <c r="D258" s="146"/>
      <c r="E258" s="150"/>
      <c r="F258" s="138"/>
      <c r="G258" s="155"/>
      <c r="H258" s="162"/>
      <c r="I258" s="155"/>
      <c r="J258" s="156"/>
      <c r="K258" s="156"/>
    </row>
    <row r="259">
      <c r="A259" s="148"/>
      <c r="B259" s="146"/>
      <c r="C259" s="148"/>
      <c r="D259" s="146"/>
      <c r="E259" s="150"/>
      <c r="F259" s="138"/>
      <c r="G259" s="155"/>
      <c r="H259" s="162"/>
      <c r="I259" s="155"/>
      <c r="J259" s="156"/>
      <c r="K259" s="156"/>
    </row>
    <row r="260">
      <c r="A260" s="148"/>
      <c r="B260" s="146"/>
      <c r="C260" s="148"/>
      <c r="D260" s="146"/>
      <c r="E260" s="150"/>
      <c r="F260" s="138"/>
      <c r="G260" s="155"/>
      <c r="H260" s="162"/>
      <c r="I260" s="155"/>
      <c r="J260" s="156"/>
      <c r="K260" s="156"/>
    </row>
    <row r="261">
      <c r="A261" s="148"/>
      <c r="B261" s="146"/>
      <c r="C261" s="148"/>
      <c r="D261" s="146"/>
      <c r="E261" s="150"/>
      <c r="F261" s="138"/>
      <c r="G261" s="155"/>
      <c r="H261" s="162"/>
      <c r="I261" s="155"/>
      <c r="J261" s="156"/>
      <c r="K261" s="156"/>
    </row>
    <row r="262">
      <c r="A262" s="148"/>
      <c r="B262" s="146"/>
      <c r="C262" s="148"/>
      <c r="D262" s="146"/>
      <c r="E262" s="150"/>
      <c r="F262" s="138"/>
      <c r="G262" s="155"/>
      <c r="H262" s="162"/>
      <c r="I262" s="155"/>
      <c r="J262" s="156"/>
      <c r="K262" s="156"/>
    </row>
    <row r="263">
      <c r="A263" s="148"/>
      <c r="B263" s="146"/>
      <c r="C263" s="148"/>
      <c r="D263" s="146"/>
      <c r="E263" s="150"/>
      <c r="F263" s="138"/>
      <c r="G263" s="155"/>
      <c r="H263" s="162"/>
      <c r="I263" s="155"/>
      <c r="J263" s="156"/>
      <c r="K263" s="156"/>
    </row>
    <row r="264">
      <c r="A264" s="148"/>
      <c r="B264" s="146"/>
      <c r="C264" s="148"/>
      <c r="D264" s="146"/>
      <c r="E264" s="150"/>
      <c r="F264" s="138"/>
      <c r="G264" s="155"/>
      <c r="H264" s="162"/>
      <c r="I264" s="155"/>
      <c r="J264" s="156"/>
      <c r="K264" s="156"/>
    </row>
    <row r="265">
      <c r="A265" s="148"/>
      <c r="B265" s="146"/>
      <c r="C265" s="148"/>
      <c r="D265" s="146"/>
      <c r="E265" s="150"/>
      <c r="F265" s="138"/>
      <c r="G265" s="155"/>
      <c r="H265" s="162"/>
      <c r="I265" s="155"/>
      <c r="J265" s="156"/>
      <c r="K265" s="156"/>
    </row>
    <row r="266">
      <c r="A266" s="148"/>
      <c r="B266" s="146"/>
      <c r="C266" s="148"/>
      <c r="D266" s="146"/>
      <c r="E266" s="150"/>
      <c r="F266" s="138"/>
      <c r="G266" s="155"/>
      <c r="H266" s="162"/>
      <c r="I266" s="155"/>
      <c r="J266" s="156"/>
      <c r="K266" s="156"/>
    </row>
    <row r="267">
      <c r="A267" s="148"/>
      <c r="B267" s="146"/>
      <c r="C267" s="148"/>
      <c r="D267" s="146"/>
      <c r="E267" s="150"/>
      <c r="F267" s="138"/>
      <c r="G267" s="155"/>
      <c r="H267" s="162"/>
      <c r="I267" s="155"/>
      <c r="J267" s="156"/>
      <c r="K267" s="156"/>
    </row>
    <row r="268">
      <c r="A268" s="148"/>
      <c r="B268" s="146"/>
      <c r="C268" s="148"/>
      <c r="D268" s="146"/>
      <c r="E268" s="150"/>
      <c r="F268" s="138"/>
      <c r="G268" s="155"/>
      <c r="H268" s="162"/>
      <c r="I268" s="155"/>
      <c r="J268" s="156"/>
      <c r="K268" s="156"/>
    </row>
    <row r="269">
      <c r="A269" s="148"/>
      <c r="B269" s="146"/>
      <c r="C269" s="148"/>
      <c r="D269" s="146"/>
      <c r="E269" s="150"/>
      <c r="F269" s="138"/>
      <c r="G269" s="155"/>
      <c r="H269" s="162"/>
      <c r="I269" s="155"/>
      <c r="J269" s="156"/>
      <c r="K269" s="156"/>
    </row>
    <row r="270">
      <c r="A270" s="148"/>
      <c r="B270" s="146"/>
      <c r="C270" s="148"/>
      <c r="D270" s="146"/>
      <c r="E270" s="150"/>
      <c r="F270" s="138"/>
      <c r="G270" s="155"/>
      <c r="H270" s="162"/>
      <c r="I270" s="155"/>
      <c r="J270" s="156"/>
      <c r="K270" s="156"/>
    </row>
    <row r="271">
      <c r="A271" s="148"/>
      <c r="B271" s="146"/>
      <c r="C271" s="148"/>
      <c r="D271" s="146"/>
      <c r="E271" s="150"/>
      <c r="F271" s="138"/>
      <c r="G271" s="155"/>
      <c r="H271" s="162"/>
      <c r="I271" s="155"/>
      <c r="J271" s="156"/>
      <c r="K271" s="156"/>
    </row>
    <row r="272">
      <c r="A272" s="148"/>
      <c r="B272" s="146"/>
      <c r="C272" s="148"/>
      <c r="D272" s="146"/>
      <c r="E272" s="150"/>
      <c r="F272" s="138"/>
      <c r="G272" s="155"/>
      <c r="H272" s="162"/>
      <c r="I272" s="155"/>
      <c r="J272" s="156"/>
      <c r="K272" s="156"/>
    </row>
    <row r="273">
      <c r="A273" s="148"/>
      <c r="B273" s="146"/>
      <c r="C273" s="148"/>
      <c r="D273" s="146"/>
      <c r="E273" s="150"/>
      <c r="F273" s="138"/>
      <c r="G273" s="155"/>
      <c r="H273" s="162"/>
      <c r="I273" s="155"/>
      <c r="J273" s="156"/>
      <c r="K273" s="156"/>
    </row>
    <row r="274">
      <c r="A274" s="148"/>
      <c r="B274" s="146"/>
      <c r="C274" s="148"/>
      <c r="D274" s="146"/>
      <c r="E274" s="150"/>
      <c r="F274" s="138"/>
      <c r="G274" s="155"/>
      <c r="H274" s="162"/>
      <c r="I274" s="155"/>
      <c r="J274" s="156"/>
      <c r="K274" s="156"/>
    </row>
    <row r="275">
      <c r="A275" s="148"/>
      <c r="B275" s="146"/>
      <c r="C275" s="148"/>
      <c r="D275" s="146"/>
      <c r="E275" s="150"/>
      <c r="F275" s="138"/>
      <c r="G275" s="155"/>
      <c r="H275" s="162"/>
      <c r="I275" s="155"/>
      <c r="J275" s="156"/>
      <c r="K275" s="156"/>
    </row>
    <row r="276">
      <c r="A276" s="148"/>
      <c r="B276" s="146"/>
      <c r="C276" s="148"/>
      <c r="D276" s="146"/>
      <c r="E276" s="150"/>
      <c r="F276" s="138"/>
      <c r="G276" s="155"/>
      <c r="H276" s="162"/>
      <c r="I276" s="155"/>
      <c r="J276" s="156"/>
      <c r="K276" s="156"/>
    </row>
    <row r="277">
      <c r="A277" s="148"/>
      <c r="B277" s="146"/>
      <c r="C277" s="148"/>
      <c r="D277" s="146"/>
      <c r="E277" s="150"/>
      <c r="F277" s="138"/>
      <c r="G277" s="155"/>
      <c r="H277" s="162"/>
      <c r="I277" s="155"/>
      <c r="J277" s="156"/>
      <c r="K277" s="156"/>
    </row>
    <row r="278">
      <c r="A278" s="148"/>
      <c r="B278" s="146"/>
      <c r="C278" s="148"/>
      <c r="D278" s="146"/>
      <c r="E278" s="150"/>
      <c r="F278" s="138"/>
      <c r="G278" s="155"/>
      <c r="H278" s="162"/>
      <c r="I278" s="155"/>
      <c r="J278" s="156"/>
      <c r="K278" s="156"/>
    </row>
    <row r="279">
      <c r="A279" s="148"/>
      <c r="B279" s="146"/>
      <c r="C279" s="148"/>
      <c r="D279" s="146"/>
      <c r="E279" s="150"/>
      <c r="F279" s="138"/>
      <c r="G279" s="155"/>
      <c r="H279" s="162"/>
      <c r="I279" s="155"/>
      <c r="J279" s="156"/>
      <c r="K279" s="156"/>
    </row>
    <row r="280">
      <c r="A280" s="148"/>
      <c r="B280" s="146"/>
      <c r="C280" s="148"/>
      <c r="D280" s="146"/>
      <c r="E280" s="150"/>
      <c r="F280" s="138"/>
      <c r="G280" s="155"/>
      <c r="H280" s="162"/>
      <c r="I280" s="155"/>
      <c r="J280" s="156"/>
      <c r="K280" s="156"/>
    </row>
    <row r="281">
      <c r="A281" s="148"/>
      <c r="B281" s="146"/>
      <c r="C281" s="148"/>
      <c r="D281" s="146"/>
      <c r="E281" s="150"/>
      <c r="F281" s="138"/>
      <c r="G281" s="155"/>
      <c r="H281" s="162"/>
      <c r="I281" s="155"/>
      <c r="J281" s="156"/>
      <c r="K281" s="156"/>
    </row>
    <row r="282">
      <c r="A282" s="148"/>
      <c r="B282" s="146"/>
      <c r="C282" s="148"/>
      <c r="D282" s="146"/>
      <c r="E282" s="150"/>
      <c r="F282" s="138"/>
      <c r="G282" s="155"/>
      <c r="H282" s="162"/>
      <c r="I282" s="155"/>
      <c r="J282" s="156"/>
      <c r="K282" s="156"/>
    </row>
    <row r="283">
      <c r="A283" s="148"/>
      <c r="B283" s="146"/>
      <c r="C283" s="148"/>
      <c r="D283" s="146"/>
      <c r="E283" s="150"/>
      <c r="F283" s="138"/>
      <c r="G283" s="155"/>
      <c r="H283" s="162"/>
      <c r="I283" s="155"/>
      <c r="J283" s="156"/>
      <c r="K283" s="156"/>
    </row>
    <row r="284">
      <c r="A284" s="148"/>
      <c r="B284" s="146"/>
      <c r="C284" s="148"/>
      <c r="D284" s="146"/>
      <c r="E284" s="150"/>
      <c r="F284" s="138"/>
      <c r="G284" s="155"/>
      <c r="H284" s="162"/>
      <c r="I284" s="155"/>
      <c r="J284" s="156"/>
      <c r="K284" s="156"/>
    </row>
    <row r="285">
      <c r="A285" s="148"/>
      <c r="B285" s="146"/>
      <c r="C285" s="148"/>
      <c r="D285" s="146"/>
      <c r="E285" s="150"/>
      <c r="F285" s="138"/>
      <c r="G285" s="155"/>
      <c r="H285" s="162"/>
      <c r="I285" s="155"/>
      <c r="J285" s="156"/>
      <c r="K285" s="156"/>
    </row>
    <row r="286">
      <c r="A286" s="148"/>
      <c r="B286" s="146"/>
      <c r="C286" s="148"/>
      <c r="D286" s="146"/>
      <c r="E286" s="150"/>
      <c r="F286" s="138"/>
      <c r="G286" s="155"/>
      <c r="H286" s="162"/>
      <c r="I286" s="155"/>
      <c r="J286" s="156"/>
      <c r="K286" s="156"/>
    </row>
    <row r="287">
      <c r="A287" s="148"/>
      <c r="B287" s="146"/>
      <c r="C287" s="148"/>
      <c r="D287" s="146"/>
      <c r="E287" s="150"/>
      <c r="F287" s="138"/>
      <c r="G287" s="155"/>
      <c r="H287" s="162"/>
      <c r="I287" s="155"/>
      <c r="J287" s="156"/>
      <c r="K287" s="156"/>
    </row>
    <row r="288">
      <c r="A288" s="148"/>
      <c r="B288" s="146"/>
      <c r="C288" s="148"/>
      <c r="D288" s="146"/>
      <c r="E288" s="150"/>
      <c r="F288" s="138"/>
      <c r="G288" s="155"/>
      <c r="H288" s="162"/>
      <c r="I288" s="155"/>
      <c r="J288" s="156"/>
      <c r="K288" s="156"/>
    </row>
    <row r="289">
      <c r="A289" s="148"/>
      <c r="B289" s="146"/>
      <c r="C289" s="148"/>
      <c r="D289" s="146"/>
      <c r="E289" s="150"/>
      <c r="F289" s="138"/>
      <c r="G289" s="155"/>
      <c r="H289" s="162"/>
      <c r="I289" s="155"/>
      <c r="J289" s="156"/>
      <c r="K289" s="156"/>
    </row>
    <row r="290">
      <c r="A290" s="148"/>
      <c r="B290" s="146"/>
      <c r="C290" s="148"/>
      <c r="D290" s="146"/>
      <c r="E290" s="150"/>
      <c r="F290" s="138"/>
      <c r="G290" s="155"/>
      <c r="H290" s="162"/>
      <c r="I290" s="155"/>
      <c r="J290" s="156"/>
      <c r="K290" s="156"/>
    </row>
    <row r="291">
      <c r="A291" s="148"/>
      <c r="B291" s="146"/>
      <c r="C291" s="148"/>
      <c r="D291" s="146"/>
      <c r="E291" s="150"/>
      <c r="F291" s="138"/>
      <c r="G291" s="155"/>
      <c r="H291" s="162"/>
      <c r="I291" s="155"/>
      <c r="J291" s="156"/>
      <c r="K291" s="156"/>
    </row>
    <row r="292">
      <c r="A292" s="148"/>
      <c r="B292" s="146"/>
      <c r="C292" s="148"/>
      <c r="D292" s="146"/>
      <c r="E292" s="150"/>
      <c r="F292" s="138"/>
      <c r="G292" s="155"/>
      <c r="H292" s="162"/>
      <c r="I292" s="155"/>
      <c r="J292" s="156"/>
      <c r="K292" s="156"/>
    </row>
    <row r="293">
      <c r="A293" s="148"/>
      <c r="B293" s="146"/>
      <c r="C293" s="148"/>
      <c r="D293" s="146"/>
      <c r="E293" s="150"/>
      <c r="F293" s="138"/>
      <c r="G293" s="155"/>
      <c r="H293" s="162"/>
      <c r="I293" s="155"/>
      <c r="J293" s="156"/>
      <c r="K293" s="156"/>
    </row>
    <row r="294">
      <c r="A294" s="148"/>
      <c r="B294" s="146"/>
      <c r="C294" s="148"/>
      <c r="D294" s="146"/>
      <c r="E294" s="150"/>
      <c r="F294" s="138"/>
      <c r="G294" s="155"/>
      <c r="H294" s="162"/>
      <c r="I294" s="155"/>
      <c r="J294" s="156"/>
      <c r="K294" s="156"/>
    </row>
    <row r="295">
      <c r="A295" s="148"/>
      <c r="B295" s="146"/>
      <c r="C295" s="148"/>
      <c r="D295" s="146"/>
      <c r="E295" s="150"/>
      <c r="F295" s="138"/>
      <c r="G295" s="155"/>
      <c r="H295" s="162"/>
      <c r="I295" s="155"/>
      <c r="J295" s="156"/>
      <c r="K295" s="156"/>
    </row>
    <row r="296">
      <c r="A296" s="148"/>
      <c r="B296" s="146"/>
      <c r="C296" s="148"/>
      <c r="D296" s="146"/>
      <c r="E296" s="150"/>
      <c r="F296" s="138"/>
      <c r="G296" s="155"/>
      <c r="H296" s="162"/>
      <c r="I296" s="155"/>
      <c r="J296" s="156"/>
      <c r="K296" s="156"/>
    </row>
    <row r="297">
      <c r="A297" s="148"/>
      <c r="B297" s="146"/>
      <c r="C297" s="148"/>
      <c r="D297" s="146"/>
      <c r="E297" s="150"/>
      <c r="F297" s="138"/>
      <c r="G297" s="155"/>
      <c r="H297" s="162"/>
      <c r="I297" s="155"/>
      <c r="J297" s="156"/>
      <c r="K297" s="156"/>
    </row>
    <row r="298">
      <c r="A298" s="148"/>
      <c r="B298" s="146"/>
      <c r="C298" s="148"/>
      <c r="D298" s="146"/>
      <c r="E298" s="150"/>
      <c r="F298" s="138"/>
      <c r="G298" s="155"/>
      <c r="H298" s="162"/>
      <c r="I298" s="155"/>
      <c r="J298" s="156"/>
      <c r="K298" s="156"/>
    </row>
    <row r="299">
      <c r="A299" s="148"/>
      <c r="B299" s="146"/>
      <c r="C299" s="148"/>
      <c r="D299" s="146"/>
      <c r="E299" s="150"/>
      <c r="F299" s="138"/>
      <c r="G299" s="155"/>
      <c r="H299" s="162"/>
      <c r="I299" s="155"/>
      <c r="J299" s="156"/>
      <c r="K299" s="156"/>
    </row>
    <row r="300">
      <c r="A300" s="148"/>
      <c r="B300" s="146"/>
      <c r="C300" s="148"/>
      <c r="D300" s="146"/>
      <c r="E300" s="150"/>
      <c r="F300" s="138"/>
      <c r="G300" s="155"/>
      <c r="H300" s="162"/>
      <c r="I300" s="155"/>
      <c r="J300" s="156"/>
      <c r="K300" s="156"/>
    </row>
    <row r="301">
      <c r="A301" s="148"/>
      <c r="B301" s="146"/>
      <c r="C301" s="148"/>
      <c r="D301" s="146"/>
      <c r="E301" s="150"/>
      <c r="F301" s="138"/>
      <c r="G301" s="155"/>
      <c r="H301" s="162"/>
      <c r="I301" s="155"/>
      <c r="J301" s="156"/>
      <c r="K301" s="156"/>
    </row>
    <row r="302">
      <c r="A302" s="148"/>
      <c r="B302" s="146"/>
      <c r="C302" s="148"/>
      <c r="D302" s="146"/>
      <c r="E302" s="150"/>
      <c r="F302" s="138"/>
      <c r="G302" s="155"/>
      <c r="H302" s="162"/>
      <c r="I302" s="155"/>
      <c r="J302" s="156"/>
      <c r="K302" s="156"/>
    </row>
    <row r="303">
      <c r="A303" s="148"/>
      <c r="B303" s="146"/>
      <c r="C303" s="148"/>
      <c r="D303" s="146"/>
      <c r="E303" s="150"/>
      <c r="F303" s="138"/>
      <c r="G303" s="155"/>
      <c r="H303" s="162"/>
      <c r="I303" s="155"/>
      <c r="J303" s="156"/>
      <c r="K303" s="156"/>
    </row>
    <row r="304">
      <c r="A304" s="148"/>
      <c r="B304" s="146"/>
      <c r="C304" s="148"/>
      <c r="D304" s="146"/>
      <c r="E304" s="150"/>
      <c r="F304" s="138"/>
      <c r="G304" s="155"/>
      <c r="H304" s="162"/>
      <c r="I304" s="155"/>
      <c r="J304" s="156"/>
      <c r="K304" s="156"/>
    </row>
    <row r="305">
      <c r="A305" s="148"/>
      <c r="B305" s="146"/>
      <c r="C305" s="148"/>
      <c r="D305" s="146"/>
      <c r="E305" s="150"/>
      <c r="F305" s="138"/>
      <c r="G305" s="155"/>
      <c r="H305" s="162"/>
      <c r="I305" s="155"/>
      <c r="J305" s="156"/>
      <c r="K305" s="156"/>
    </row>
    <row r="306">
      <c r="A306" s="148"/>
      <c r="B306" s="146"/>
      <c r="C306" s="148"/>
      <c r="D306" s="146"/>
      <c r="E306" s="150"/>
      <c r="F306" s="138"/>
      <c r="G306" s="155"/>
      <c r="H306" s="162"/>
      <c r="I306" s="155"/>
      <c r="J306" s="156"/>
      <c r="K306" s="156"/>
    </row>
    <row r="307">
      <c r="A307" s="148"/>
      <c r="B307" s="146"/>
      <c r="C307" s="148"/>
      <c r="D307" s="146"/>
      <c r="E307" s="150"/>
      <c r="F307" s="138"/>
      <c r="G307" s="155"/>
      <c r="H307" s="162"/>
      <c r="I307" s="155"/>
      <c r="J307" s="156"/>
      <c r="K307" s="156"/>
    </row>
    <row r="308">
      <c r="A308" s="148"/>
      <c r="B308" s="146"/>
      <c r="C308" s="148"/>
      <c r="D308" s="146"/>
      <c r="E308" s="150"/>
      <c r="F308" s="138"/>
      <c r="G308" s="155"/>
      <c r="H308" s="162"/>
      <c r="I308" s="155"/>
      <c r="J308" s="156"/>
      <c r="K308" s="156"/>
    </row>
    <row r="309">
      <c r="A309" s="148"/>
      <c r="B309" s="146"/>
      <c r="C309" s="148"/>
      <c r="D309" s="146"/>
      <c r="E309" s="150"/>
      <c r="F309" s="138"/>
      <c r="G309" s="155"/>
      <c r="H309" s="162"/>
      <c r="I309" s="155"/>
      <c r="J309" s="156"/>
      <c r="K309" s="156"/>
    </row>
    <row r="310">
      <c r="A310" s="148"/>
      <c r="B310" s="146"/>
      <c r="C310" s="148"/>
      <c r="D310" s="146"/>
      <c r="E310" s="150"/>
      <c r="F310" s="138"/>
      <c r="G310" s="155"/>
      <c r="H310" s="162"/>
      <c r="I310" s="155"/>
      <c r="J310" s="156"/>
      <c r="K310" s="156"/>
    </row>
    <row r="311">
      <c r="A311" s="148"/>
      <c r="B311" s="146"/>
      <c r="C311" s="148"/>
      <c r="D311" s="146"/>
      <c r="E311" s="150"/>
      <c r="F311" s="138"/>
      <c r="G311" s="155"/>
      <c r="H311" s="162"/>
      <c r="I311" s="155"/>
      <c r="J311" s="156"/>
      <c r="K311" s="156"/>
    </row>
    <row r="312">
      <c r="A312" s="148"/>
      <c r="B312" s="146"/>
      <c r="C312" s="148"/>
      <c r="D312" s="146"/>
      <c r="E312" s="150"/>
      <c r="F312" s="138"/>
      <c r="G312" s="155"/>
      <c r="H312" s="162"/>
      <c r="I312" s="155"/>
      <c r="J312" s="156"/>
      <c r="K312" s="156"/>
    </row>
    <row r="313">
      <c r="A313" s="148"/>
      <c r="B313" s="146"/>
      <c r="C313" s="148"/>
      <c r="D313" s="146"/>
      <c r="E313" s="150"/>
      <c r="F313" s="138"/>
      <c r="G313" s="155"/>
      <c r="H313" s="162"/>
      <c r="I313" s="155"/>
      <c r="J313" s="156"/>
      <c r="K313" s="156"/>
    </row>
    <row r="314">
      <c r="A314" s="148"/>
      <c r="B314" s="146"/>
      <c r="C314" s="148"/>
      <c r="D314" s="146"/>
      <c r="E314" s="150"/>
      <c r="F314" s="138"/>
      <c r="G314" s="155"/>
      <c r="H314" s="162"/>
      <c r="I314" s="155"/>
      <c r="J314" s="156"/>
      <c r="K314" s="156"/>
    </row>
    <row r="315">
      <c r="A315" s="148"/>
      <c r="B315" s="146"/>
      <c r="C315" s="148"/>
      <c r="D315" s="146"/>
      <c r="E315" s="150"/>
      <c r="F315" s="138"/>
      <c r="G315" s="155"/>
      <c r="H315" s="162"/>
      <c r="I315" s="155"/>
      <c r="J315" s="156"/>
      <c r="K315" s="156"/>
    </row>
    <row r="316">
      <c r="A316" s="148"/>
      <c r="B316" s="146"/>
      <c r="C316" s="148"/>
      <c r="D316" s="146"/>
      <c r="E316" s="150"/>
      <c r="F316" s="138"/>
      <c r="G316" s="155"/>
      <c r="H316" s="162"/>
      <c r="I316" s="155"/>
      <c r="J316" s="156"/>
      <c r="K316" s="156"/>
    </row>
    <row r="317">
      <c r="A317" s="148"/>
      <c r="B317" s="146"/>
      <c r="C317" s="148"/>
      <c r="D317" s="146"/>
      <c r="E317" s="150"/>
      <c r="F317" s="138"/>
      <c r="G317" s="155"/>
      <c r="H317" s="162"/>
      <c r="I317" s="155"/>
      <c r="J317" s="156"/>
      <c r="K317" s="156"/>
    </row>
    <row r="318">
      <c r="A318" s="148"/>
      <c r="B318" s="146"/>
      <c r="C318" s="148"/>
      <c r="D318" s="146"/>
      <c r="E318" s="150"/>
      <c r="F318" s="138"/>
      <c r="G318" s="155"/>
      <c r="H318" s="162"/>
      <c r="I318" s="155"/>
      <c r="J318" s="156"/>
      <c r="K318" s="156"/>
    </row>
    <row r="319">
      <c r="A319" s="148"/>
      <c r="B319" s="146"/>
      <c r="C319" s="148"/>
      <c r="D319" s="146"/>
      <c r="E319" s="150"/>
      <c r="F319" s="138"/>
      <c r="G319" s="155"/>
      <c r="H319" s="162"/>
      <c r="I319" s="155"/>
      <c r="J319" s="156"/>
      <c r="K319" s="156"/>
    </row>
    <row r="320">
      <c r="A320" s="148"/>
      <c r="B320" s="146"/>
      <c r="C320" s="148"/>
      <c r="D320" s="146"/>
      <c r="E320" s="150"/>
      <c r="F320" s="138"/>
      <c r="G320" s="155"/>
      <c r="H320" s="162"/>
      <c r="I320" s="155"/>
      <c r="J320" s="156"/>
      <c r="K320" s="156"/>
    </row>
    <row r="321">
      <c r="A321" s="148"/>
      <c r="B321" s="146"/>
      <c r="C321" s="148"/>
      <c r="D321" s="146"/>
      <c r="E321" s="150"/>
      <c r="F321" s="138"/>
      <c r="G321" s="155"/>
      <c r="H321" s="162"/>
      <c r="I321" s="155"/>
      <c r="J321" s="156"/>
      <c r="K321" s="156"/>
    </row>
    <row r="322">
      <c r="A322" s="148"/>
      <c r="B322" s="146"/>
      <c r="C322" s="148"/>
      <c r="D322" s="146"/>
      <c r="E322" s="150"/>
      <c r="F322" s="138"/>
      <c r="G322" s="155"/>
      <c r="H322" s="162"/>
      <c r="I322" s="155"/>
      <c r="J322" s="156"/>
      <c r="K322" s="156"/>
    </row>
    <row r="323">
      <c r="A323" s="148"/>
      <c r="B323" s="146"/>
      <c r="C323" s="148"/>
      <c r="D323" s="146"/>
      <c r="E323" s="150"/>
      <c r="F323" s="138"/>
      <c r="G323" s="155"/>
      <c r="H323" s="162"/>
      <c r="I323" s="155"/>
      <c r="J323" s="156"/>
      <c r="K323" s="156"/>
    </row>
    <row r="324">
      <c r="A324" s="148"/>
      <c r="B324" s="146"/>
      <c r="C324" s="148"/>
      <c r="D324" s="146"/>
      <c r="E324" s="150"/>
      <c r="F324" s="138"/>
      <c r="G324" s="155"/>
      <c r="H324" s="162"/>
      <c r="I324" s="155"/>
      <c r="J324" s="156"/>
      <c r="K324" s="156"/>
    </row>
    <row r="325">
      <c r="A325" s="148"/>
      <c r="B325" s="146"/>
      <c r="C325" s="148"/>
      <c r="D325" s="146"/>
      <c r="E325" s="150"/>
      <c r="F325" s="138"/>
      <c r="G325" s="155"/>
      <c r="H325" s="162"/>
      <c r="I325" s="155"/>
      <c r="J325" s="156"/>
      <c r="K325" s="156"/>
    </row>
    <row r="326">
      <c r="A326" s="148"/>
      <c r="B326" s="146"/>
      <c r="C326" s="148"/>
      <c r="D326" s="146"/>
      <c r="E326" s="150"/>
      <c r="F326" s="138"/>
      <c r="G326" s="155"/>
      <c r="H326" s="162"/>
      <c r="I326" s="155"/>
      <c r="J326" s="156"/>
      <c r="K326" s="156"/>
    </row>
    <row r="327">
      <c r="A327" s="148"/>
      <c r="B327" s="146"/>
      <c r="C327" s="148"/>
      <c r="D327" s="146"/>
      <c r="E327" s="150"/>
      <c r="F327" s="138"/>
      <c r="G327" s="155"/>
      <c r="H327" s="162"/>
      <c r="I327" s="155"/>
      <c r="J327" s="156"/>
      <c r="K327" s="156"/>
    </row>
    <row r="328">
      <c r="A328" s="148"/>
      <c r="B328" s="146"/>
      <c r="C328" s="148"/>
      <c r="D328" s="146"/>
      <c r="E328" s="150"/>
      <c r="F328" s="138"/>
      <c r="G328" s="155"/>
      <c r="H328" s="162"/>
      <c r="I328" s="155"/>
      <c r="J328" s="156"/>
      <c r="K328" s="156"/>
    </row>
    <row r="329">
      <c r="A329" s="148"/>
      <c r="B329" s="146"/>
      <c r="C329" s="148"/>
      <c r="D329" s="146"/>
      <c r="E329" s="150"/>
      <c r="F329" s="138"/>
      <c r="G329" s="155"/>
      <c r="H329" s="162"/>
      <c r="I329" s="155"/>
      <c r="J329" s="156"/>
      <c r="K329" s="156"/>
    </row>
    <row r="330">
      <c r="A330" s="148"/>
      <c r="B330" s="146"/>
      <c r="C330" s="148"/>
      <c r="D330" s="146"/>
      <c r="E330" s="150"/>
      <c r="F330" s="138"/>
      <c r="G330" s="155"/>
      <c r="H330" s="162"/>
      <c r="I330" s="155"/>
      <c r="J330" s="156"/>
      <c r="K330" s="156"/>
    </row>
    <row r="331">
      <c r="A331" s="148"/>
      <c r="B331" s="146"/>
      <c r="C331" s="148"/>
      <c r="D331" s="146"/>
      <c r="E331" s="150"/>
      <c r="F331" s="138"/>
      <c r="G331" s="155"/>
      <c r="H331" s="162"/>
      <c r="I331" s="155"/>
      <c r="J331" s="156"/>
      <c r="K331" s="156"/>
    </row>
    <row r="332">
      <c r="A332" s="148"/>
      <c r="B332" s="146"/>
      <c r="C332" s="148"/>
      <c r="D332" s="146"/>
      <c r="E332" s="150"/>
      <c r="F332" s="138"/>
      <c r="G332" s="155"/>
      <c r="H332" s="162"/>
      <c r="I332" s="155"/>
      <c r="J332" s="156"/>
      <c r="K332" s="156"/>
    </row>
    <row r="333">
      <c r="A333" s="148"/>
      <c r="B333" s="146"/>
      <c r="C333" s="148"/>
      <c r="D333" s="146"/>
      <c r="E333" s="150"/>
      <c r="F333" s="138"/>
      <c r="G333" s="155"/>
      <c r="H333" s="162"/>
      <c r="I333" s="155"/>
      <c r="J333" s="156"/>
      <c r="K333" s="156"/>
    </row>
    <row r="334">
      <c r="A334" s="148"/>
      <c r="B334" s="146"/>
      <c r="C334" s="148"/>
      <c r="D334" s="146"/>
      <c r="E334" s="150"/>
      <c r="F334" s="138"/>
      <c r="G334" s="155"/>
      <c r="H334" s="162"/>
      <c r="I334" s="155"/>
      <c r="J334" s="156"/>
      <c r="K334" s="156"/>
    </row>
    <row r="335">
      <c r="A335" s="148"/>
      <c r="B335" s="146"/>
      <c r="C335" s="148"/>
      <c r="D335" s="146"/>
      <c r="E335" s="150"/>
      <c r="F335" s="138"/>
      <c r="G335" s="155"/>
      <c r="H335" s="162"/>
      <c r="I335" s="155"/>
      <c r="J335" s="156"/>
      <c r="K335" s="156"/>
    </row>
    <row r="336">
      <c r="A336" s="148"/>
      <c r="B336" s="146"/>
      <c r="C336" s="148"/>
      <c r="D336" s="146"/>
      <c r="E336" s="150"/>
      <c r="F336" s="138"/>
      <c r="G336" s="155"/>
      <c r="H336" s="162"/>
      <c r="I336" s="155"/>
      <c r="J336" s="156"/>
      <c r="K336" s="156"/>
    </row>
    <row r="337">
      <c r="A337" s="148"/>
      <c r="B337" s="146"/>
      <c r="C337" s="148"/>
      <c r="D337" s="146"/>
      <c r="E337" s="150"/>
      <c r="F337" s="138"/>
      <c r="G337" s="155"/>
      <c r="H337" s="162"/>
      <c r="I337" s="155"/>
      <c r="J337" s="156"/>
      <c r="K337" s="156"/>
    </row>
    <row r="338">
      <c r="A338" s="148"/>
      <c r="B338" s="146"/>
      <c r="C338" s="148"/>
      <c r="D338" s="146"/>
      <c r="E338" s="150"/>
      <c r="F338" s="138"/>
      <c r="G338" s="155"/>
      <c r="H338" s="162"/>
      <c r="I338" s="155"/>
      <c r="J338" s="156"/>
      <c r="K338" s="156"/>
    </row>
    <row r="339">
      <c r="A339" s="148"/>
      <c r="B339" s="146"/>
      <c r="C339" s="148"/>
      <c r="D339" s="146"/>
      <c r="E339" s="150"/>
      <c r="F339" s="138"/>
      <c r="G339" s="155"/>
      <c r="H339" s="162"/>
      <c r="I339" s="155"/>
      <c r="J339" s="156"/>
      <c r="K339" s="156"/>
    </row>
    <row r="340">
      <c r="A340" s="148"/>
      <c r="B340" s="146"/>
      <c r="C340" s="148"/>
      <c r="D340" s="146"/>
      <c r="E340" s="150"/>
      <c r="F340" s="138"/>
      <c r="G340" s="155"/>
      <c r="H340" s="162"/>
      <c r="I340" s="155"/>
      <c r="J340" s="156"/>
      <c r="K340" s="156"/>
    </row>
    <row r="341">
      <c r="A341" s="148"/>
      <c r="B341" s="146"/>
      <c r="C341" s="148"/>
      <c r="D341" s="146"/>
      <c r="E341" s="150"/>
      <c r="F341" s="138"/>
      <c r="G341" s="155"/>
      <c r="H341" s="162"/>
      <c r="I341" s="155"/>
      <c r="J341" s="156"/>
      <c r="K341" s="156"/>
    </row>
    <row r="342">
      <c r="A342" s="148"/>
      <c r="B342" s="146"/>
      <c r="C342" s="148"/>
      <c r="D342" s="146"/>
      <c r="E342" s="150"/>
      <c r="F342" s="138"/>
      <c r="G342" s="155"/>
      <c r="H342" s="162"/>
      <c r="I342" s="155"/>
      <c r="J342" s="156"/>
      <c r="K342" s="156"/>
    </row>
    <row r="343">
      <c r="A343" s="148"/>
      <c r="B343" s="146"/>
      <c r="C343" s="148"/>
      <c r="D343" s="146"/>
      <c r="E343" s="150"/>
      <c r="F343" s="138"/>
      <c r="G343" s="155"/>
      <c r="H343" s="162"/>
      <c r="I343" s="155"/>
      <c r="J343" s="156"/>
      <c r="K343" s="156"/>
    </row>
    <row r="344">
      <c r="A344" s="148"/>
      <c r="B344" s="146"/>
      <c r="C344" s="148"/>
      <c r="D344" s="146"/>
      <c r="E344" s="150"/>
      <c r="F344" s="138"/>
      <c r="G344" s="155"/>
      <c r="H344" s="162"/>
      <c r="I344" s="155"/>
      <c r="J344" s="156"/>
      <c r="K344" s="156"/>
    </row>
    <row r="345">
      <c r="A345" s="148"/>
      <c r="B345" s="146"/>
      <c r="C345" s="148"/>
      <c r="D345" s="146"/>
      <c r="E345" s="150"/>
      <c r="F345" s="138"/>
      <c r="G345" s="155"/>
      <c r="H345" s="162"/>
      <c r="I345" s="155"/>
      <c r="J345" s="156"/>
      <c r="K345" s="156"/>
    </row>
    <row r="346">
      <c r="A346" s="148"/>
      <c r="B346" s="146"/>
      <c r="C346" s="148"/>
      <c r="D346" s="146"/>
      <c r="E346" s="150"/>
      <c r="F346" s="138"/>
      <c r="G346" s="155"/>
      <c r="H346" s="162"/>
      <c r="I346" s="155"/>
      <c r="J346" s="156"/>
      <c r="K346" s="156"/>
    </row>
    <row r="347">
      <c r="A347" s="148"/>
      <c r="B347" s="146"/>
      <c r="C347" s="148"/>
      <c r="D347" s="146"/>
      <c r="E347" s="150"/>
      <c r="F347" s="138"/>
      <c r="G347" s="155"/>
      <c r="H347" s="162"/>
      <c r="I347" s="155"/>
      <c r="J347" s="156"/>
      <c r="K347" s="156"/>
    </row>
    <row r="348">
      <c r="A348" s="148"/>
      <c r="B348" s="146"/>
      <c r="C348" s="148"/>
      <c r="D348" s="146"/>
      <c r="E348" s="150"/>
      <c r="F348" s="138"/>
      <c r="G348" s="155"/>
      <c r="H348" s="162"/>
      <c r="I348" s="155"/>
      <c r="J348" s="156"/>
      <c r="K348" s="156"/>
    </row>
    <row r="349">
      <c r="A349" s="148"/>
      <c r="B349" s="146"/>
      <c r="C349" s="148"/>
      <c r="D349" s="146"/>
      <c r="E349" s="150"/>
      <c r="F349" s="138"/>
      <c r="G349" s="155"/>
      <c r="H349" s="162"/>
      <c r="I349" s="155"/>
      <c r="J349" s="156"/>
      <c r="K349" s="156"/>
    </row>
    <row r="350">
      <c r="A350" s="148"/>
      <c r="B350" s="146"/>
      <c r="C350" s="148"/>
      <c r="D350" s="146"/>
      <c r="E350" s="150"/>
      <c r="F350" s="138"/>
      <c r="G350" s="155"/>
      <c r="H350" s="162"/>
      <c r="I350" s="155"/>
      <c r="J350" s="156"/>
      <c r="K350" s="156"/>
    </row>
    <row r="351">
      <c r="A351" s="148"/>
      <c r="B351" s="146"/>
      <c r="C351" s="148"/>
      <c r="D351" s="146"/>
      <c r="E351" s="150"/>
      <c r="F351" s="138"/>
      <c r="G351" s="155"/>
      <c r="H351" s="162"/>
      <c r="I351" s="155"/>
      <c r="J351" s="156"/>
      <c r="K351" s="156"/>
    </row>
    <row r="352">
      <c r="A352" s="148"/>
      <c r="B352" s="146"/>
      <c r="C352" s="148"/>
      <c r="D352" s="146"/>
      <c r="E352" s="150"/>
      <c r="F352" s="138"/>
      <c r="G352" s="155"/>
      <c r="H352" s="162"/>
      <c r="I352" s="155"/>
      <c r="J352" s="156"/>
      <c r="K352" s="156"/>
    </row>
    <row r="353">
      <c r="A353" s="148"/>
      <c r="B353" s="146"/>
      <c r="C353" s="148"/>
      <c r="D353" s="146"/>
      <c r="E353" s="150"/>
      <c r="F353" s="138"/>
      <c r="G353" s="155"/>
      <c r="H353" s="162"/>
      <c r="I353" s="155"/>
      <c r="J353" s="156"/>
      <c r="K353" s="156"/>
    </row>
    <row r="354">
      <c r="A354" s="148"/>
      <c r="B354" s="146"/>
      <c r="C354" s="148"/>
      <c r="D354" s="146"/>
      <c r="E354" s="150"/>
      <c r="F354" s="138"/>
      <c r="G354" s="155"/>
      <c r="H354" s="162"/>
      <c r="I354" s="155"/>
      <c r="J354" s="156"/>
      <c r="K354" s="156"/>
    </row>
    <row r="355">
      <c r="A355" s="148"/>
      <c r="B355" s="146"/>
      <c r="C355" s="148"/>
      <c r="D355" s="146"/>
      <c r="E355" s="150"/>
      <c r="F355" s="138"/>
      <c r="G355" s="155"/>
      <c r="H355" s="162"/>
      <c r="I355" s="155"/>
      <c r="J355" s="156"/>
      <c r="K355" s="156"/>
    </row>
    <row r="356">
      <c r="A356" s="148"/>
      <c r="B356" s="146"/>
      <c r="C356" s="148"/>
      <c r="D356" s="146"/>
      <c r="E356" s="150"/>
      <c r="F356" s="138"/>
      <c r="G356" s="155"/>
      <c r="H356" s="162"/>
      <c r="I356" s="155"/>
      <c r="J356" s="156"/>
      <c r="K356" s="156"/>
    </row>
    <row r="357">
      <c r="A357" s="148"/>
      <c r="B357" s="146"/>
      <c r="C357" s="148"/>
      <c r="D357" s="146"/>
      <c r="E357" s="150"/>
      <c r="F357" s="138"/>
      <c r="G357" s="155"/>
      <c r="H357" s="162"/>
      <c r="I357" s="155"/>
      <c r="J357" s="156"/>
      <c r="K357" s="156"/>
    </row>
    <row r="358">
      <c r="A358" s="148"/>
      <c r="B358" s="146"/>
      <c r="C358" s="148"/>
      <c r="D358" s="146"/>
      <c r="E358" s="150"/>
      <c r="F358" s="138"/>
      <c r="G358" s="155"/>
      <c r="H358" s="162"/>
      <c r="I358" s="155"/>
      <c r="J358" s="156"/>
      <c r="K358" s="156"/>
    </row>
    <row r="359">
      <c r="A359" s="148"/>
      <c r="B359" s="146"/>
      <c r="C359" s="148"/>
      <c r="D359" s="146"/>
      <c r="E359" s="150"/>
      <c r="F359" s="138"/>
      <c r="G359" s="155"/>
      <c r="H359" s="162"/>
      <c r="I359" s="155"/>
      <c r="J359" s="156"/>
      <c r="K359" s="156"/>
    </row>
    <row r="360">
      <c r="A360" s="148"/>
      <c r="B360" s="146"/>
      <c r="C360" s="148"/>
      <c r="D360" s="146"/>
      <c r="E360" s="150"/>
      <c r="F360" s="138"/>
      <c r="G360" s="155"/>
      <c r="H360" s="162"/>
      <c r="I360" s="155"/>
      <c r="J360" s="156"/>
      <c r="K360" s="156"/>
    </row>
    <row r="361">
      <c r="A361" s="148"/>
      <c r="B361" s="146"/>
      <c r="C361" s="148"/>
      <c r="D361" s="146"/>
      <c r="E361" s="150"/>
      <c r="F361" s="138"/>
      <c r="G361" s="155"/>
      <c r="H361" s="162"/>
      <c r="I361" s="155"/>
      <c r="J361" s="156"/>
      <c r="K361" s="156"/>
    </row>
    <row r="362">
      <c r="A362" s="148"/>
      <c r="B362" s="146"/>
      <c r="C362" s="148"/>
      <c r="D362" s="146"/>
      <c r="E362" s="150"/>
      <c r="F362" s="138"/>
      <c r="G362" s="155"/>
      <c r="H362" s="162"/>
      <c r="I362" s="155"/>
      <c r="J362" s="156"/>
      <c r="K362" s="156"/>
    </row>
    <row r="363">
      <c r="A363" s="148"/>
      <c r="B363" s="146"/>
      <c r="C363" s="148"/>
      <c r="D363" s="146"/>
      <c r="E363" s="150"/>
      <c r="F363" s="138"/>
      <c r="G363" s="155"/>
      <c r="H363" s="162"/>
      <c r="I363" s="155"/>
      <c r="J363" s="156"/>
      <c r="K363" s="156"/>
    </row>
    <row r="364">
      <c r="A364" s="148"/>
      <c r="B364" s="146"/>
      <c r="C364" s="148"/>
      <c r="D364" s="146"/>
      <c r="E364" s="150"/>
      <c r="F364" s="138"/>
      <c r="G364" s="155"/>
      <c r="H364" s="162"/>
      <c r="I364" s="155"/>
      <c r="J364" s="156"/>
      <c r="K364" s="156"/>
    </row>
    <row r="365">
      <c r="A365" s="148"/>
      <c r="B365" s="146"/>
      <c r="C365" s="148"/>
      <c r="D365" s="146"/>
      <c r="E365" s="150"/>
      <c r="F365" s="138"/>
      <c r="G365" s="155"/>
      <c r="H365" s="162"/>
      <c r="I365" s="155"/>
      <c r="J365" s="156"/>
      <c r="K365" s="156"/>
    </row>
    <row r="366">
      <c r="A366" s="148"/>
      <c r="B366" s="146"/>
      <c r="C366" s="148"/>
      <c r="D366" s="146"/>
      <c r="E366" s="150"/>
      <c r="F366" s="138"/>
      <c r="G366" s="155"/>
      <c r="H366" s="162"/>
      <c r="I366" s="155"/>
      <c r="J366" s="156"/>
      <c r="K366" s="156"/>
    </row>
    <row r="367">
      <c r="A367" s="148"/>
      <c r="B367" s="146"/>
      <c r="C367" s="148"/>
      <c r="D367" s="146"/>
      <c r="E367" s="150"/>
      <c r="F367" s="138"/>
      <c r="G367" s="155"/>
      <c r="H367" s="162"/>
      <c r="I367" s="155"/>
      <c r="J367" s="156"/>
      <c r="K367" s="156"/>
    </row>
    <row r="368">
      <c r="A368" s="148"/>
      <c r="B368" s="146"/>
      <c r="C368" s="148"/>
      <c r="D368" s="146"/>
      <c r="E368" s="150"/>
      <c r="F368" s="138"/>
      <c r="G368" s="155"/>
      <c r="H368" s="162"/>
      <c r="I368" s="155"/>
      <c r="J368" s="156"/>
      <c r="K368" s="156"/>
    </row>
    <row r="369">
      <c r="A369" s="148"/>
      <c r="B369" s="146"/>
      <c r="C369" s="148"/>
      <c r="D369" s="146"/>
      <c r="E369" s="150"/>
      <c r="F369" s="138"/>
      <c r="G369" s="155"/>
      <c r="H369" s="162"/>
      <c r="I369" s="155"/>
      <c r="J369" s="156"/>
      <c r="K369" s="156"/>
    </row>
    <row r="370">
      <c r="A370" s="148"/>
      <c r="B370" s="146"/>
      <c r="C370" s="148"/>
      <c r="D370" s="146"/>
      <c r="E370" s="150"/>
      <c r="F370" s="138"/>
      <c r="G370" s="155"/>
      <c r="H370" s="162"/>
      <c r="I370" s="155"/>
      <c r="J370" s="156"/>
      <c r="K370" s="156"/>
    </row>
    <row r="371">
      <c r="A371" s="148"/>
      <c r="B371" s="146"/>
      <c r="C371" s="148"/>
      <c r="D371" s="146"/>
      <c r="E371" s="150"/>
      <c r="F371" s="138"/>
      <c r="G371" s="155"/>
      <c r="H371" s="162"/>
      <c r="I371" s="155"/>
      <c r="J371" s="156"/>
      <c r="K371" s="156"/>
    </row>
    <row r="372">
      <c r="A372" s="148"/>
      <c r="B372" s="146"/>
      <c r="C372" s="148"/>
      <c r="D372" s="146"/>
      <c r="E372" s="150"/>
      <c r="F372" s="138"/>
      <c r="G372" s="155"/>
      <c r="H372" s="162"/>
      <c r="I372" s="155"/>
      <c r="J372" s="156"/>
      <c r="K372" s="156"/>
    </row>
    <row r="373">
      <c r="A373" s="148"/>
      <c r="B373" s="146"/>
      <c r="C373" s="148"/>
      <c r="D373" s="146"/>
      <c r="E373" s="150"/>
      <c r="F373" s="138"/>
      <c r="G373" s="155"/>
      <c r="H373" s="162"/>
      <c r="I373" s="155"/>
      <c r="J373" s="156"/>
      <c r="K373" s="156"/>
    </row>
    <row r="374">
      <c r="A374" s="148"/>
      <c r="B374" s="146"/>
      <c r="C374" s="148"/>
      <c r="D374" s="146"/>
      <c r="E374" s="150"/>
      <c r="F374" s="138"/>
      <c r="G374" s="155"/>
      <c r="H374" s="162"/>
      <c r="I374" s="155"/>
      <c r="J374" s="156"/>
      <c r="K374" s="156"/>
    </row>
    <row r="375">
      <c r="A375" s="148"/>
      <c r="B375" s="146"/>
      <c r="C375" s="148"/>
      <c r="D375" s="146"/>
      <c r="E375" s="150"/>
      <c r="F375" s="138"/>
      <c r="G375" s="155"/>
      <c r="H375" s="162"/>
      <c r="I375" s="155"/>
      <c r="J375" s="156"/>
      <c r="K375" s="156"/>
    </row>
    <row r="376">
      <c r="A376" s="148"/>
      <c r="B376" s="146"/>
      <c r="C376" s="148"/>
      <c r="D376" s="146"/>
      <c r="E376" s="150"/>
      <c r="F376" s="138"/>
      <c r="G376" s="155"/>
      <c r="H376" s="162"/>
      <c r="I376" s="155"/>
      <c r="J376" s="156"/>
      <c r="K376" s="156"/>
    </row>
    <row r="377">
      <c r="A377" s="148"/>
      <c r="B377" s="146"/>
      <c r="C377" s="148"/>
      <c r="D377" s="146"/>
      <c r="E377" s="150"/>
      <c r="F377" s="138"/>
      <c r="G377" s="155"/>
      <c r="H377" s="162"/>
      <c r="I377" s="155"/>
      <c r="J377" s="156"/>
      <c r="K377" s="156"/>
    </row>
    <row r="378">
      <c r="A378" s="148"/>
      <c r="B378" s="146"/>
      <c r="C378" s="148"/>
      <c r="D378" s="146"/>
      <c r="E378" s="150"/>
      <c r="F378" s="138"/>
      <c r="G378" s="155"/>
      <c r="H378" s="162"/>
      <c r="I378" s="155"/>
      <c r="J378" s="156"/>
      <c r="K378" s="156"/>
    </row>
    <row r="379">
      <c r="A379" s="148"/>
      <c r="B379" s="146"/>
      <c r="C379" s="148"/>
      <c r="D379" s="146"/>
      <c r="E379" s="150"/>
      <c r="F379" s="138"/>
      <c r="G379" s="155"/>
      <c r="H379" s="162"/>
      <c r="I379" s="155"/>
      <c r="J379" s="156"/>
      <c r="K379" s="156"/>
    </row>
    <row r="380">
      <c r="A380" s="148"/>
      <c r="B380" s="146"/>
      <c r="C380" s="148"/>
      <c r="D380" s="146"/>
      <c r="E380" s="150"/>
      <c r="F380" s="138"/>
      <c r="G380" s="155"/>
      <c r="H380" s="162"/>
      <c r="I380" s="155"/>
      <c r="J380" s="156"/>
      <c r="K380" s="156"/>
    </row>
    <row r="381">
      <c r="A381" s="148"/>
      <c r="B381" s="146"/>
      <c r="C381" s="148"/>
      <c r="D381" s="146"/>
      <c r="E381" s="150"/>
      <c r="F381" s="138"/>
      <c r="G381" s="155"/>
      <c r="H381" s="162"/>
      <c r="I381" s="155"/>
      <c r="J381" s="156"/>
      <c r="K381" s="156"/>
    </row>
    <row r="382">
      <c r="A382" s="148"/>
      <c r="B382" s="146"/>
      <c r="C382" s="148"/>
      <c r="D382" s="146"/>
      <c r="E382" s="150"/>
      <c r="F382" s="138"/>
      <c r="G382" s="155"/>
      <c r="H382" s="162"/>
      <c r="I382" s="155"/>
      <c r="J382" s="156"/>
      <c r="K382" s="156"/>
    </row>
    <row r="383">
      <c r="A383" s="148"/>
      <c r="B383" s="146"/>
      <c r="C383" s="148"/>
      <c r="D383" s="146"/>
      <c r="E383" s="150"/>
      <c r="F383" s="138"/>
      <c r="G383" s="155"/>
      <c r="H383" s="162"/>
      <c r="I383" s="155"/>
      <c r="J383" s="156"/>
      <c r="K383" s="156"/>
    </row>
    <row r="384">
      <c r="A384" s="148"/>
      <c r="B384" s="146"/>
      <c r="C384" s="148"/>
      <c r="D384" s="146"/>
      <c r="E384" s="150"/>
      <c r="F384" s="138"/>
      <c r="G384" s="155"/>
      <c r="H384" s="162"/>
      <c r="I384" s="155"/>
      <c r="J384" s="156"/>
      <c r="K384" s="156"/>
    </row>
    <row r="385">
      <c r="A385" s="148"/>
      <c r="B385" s="146"/>
      <c r="C385" s="148"/>
      <c r="D385" s="146"/>
      <c r="E385" s="150"/>
      <c r="F385" s="138"/>
      <c r="G385" s="155"/>
      <c r="H385" s="162"/>
      <c r="I385" s="155"/>
      <c r="J385" s="156"/>
      <c r="K385" s="156"/>
    </row>
    <row r="386">
      <c r="A386" s="148"/>
      <c r="B386" s="146"/>
      <c r="C386" s="148"/>
      <c r="D386" s="146"/>
      <c r="E386" s="150"/>
      <c r="F386" s="138"/>
      <c r="G386" s="155"/>
      <c r="H386" s="162"/>
      <c r="I386" s="155"/>
      <c r="J386" s="156"/>
      <c r="K386" s="156"/>
    </row>
    <row r="387">
      <c r="A387" s="148"/>
      <c r="B387" s="146"/>
      <c r="C387" s="148"/>
      <c r="D387" s="146"/>
      <c r="E387" s="150"/>
      <c r="F387" s="138"/>
      <c r="G387" s="155"/>
      <c r="H387" s="162"/>
      <c r="I387" s="155"/>
      <c r="J387" s="156"/>
      <c r="K387" s="156"/>
    </row>
    <row r="388">
      <c r="A388" s="148"/>
      <c r="B388" s="146"/>
      <c r="C388" s="148"/>
      <c r="D388" s="146"/>
      <c r="E388" s="150"/>
      <c r="F388" s="138"/>
      <c r="G388" s="155"/>
      <c r="H388" s="162"/>
      <c r="I388" s="155"/>
      <c r="J388" s="156"/>
      <c r="K388" s="156"/>
    </row>
    <row r="389">
      <c r="A389" s="148"/>
      <c r="B389" s="146"/>
      <c r="C389" s="148"/>
      <c r="D389" s="146"/>
      <c r="E389" s="150"/>
      <c r="F389" s="138"/>
      <c r="G389" s="155"/>
      <c r="H389" s="162"/>
      <c r="I389" s="155"/>
      <c r="J389" s="156"/>
      <c r="K389" s="156"/>
    </row>
    <row r="390">
      <c r="A390" s="148"/>
      <c r="B390" s="146"/>
      <c r="C390" s="148"/>
      <c r="D390" s="146"/>
      <c r="E390" s="150"/>
      <c r="F390" s="138"/>
      <c r="G390" s="155"/>
      <c r="H390" s="162"/>
      <c r="I390" s="155"/>
      <c r="J390" s="156"/>
      <c r="K390" s="156"/>
    </row>
    <row r="391">
      <c r="A391" s="148"/>
      <c r="B391" s="146"/>
      <c r="C391" s="148"/>
      <c r="D391" s="146"/>
      <c r="E391" s="150"/>
      <c r="F391" s="138"/>
      <c r="G391" s="155"/>
      <c r="H391" s="162"/>
      <c r="I391" s="155"/>
      <c r="J391" s="156"/>
      <c r="K391" s="156"/>
    </row>
    <row r="392">
      <c r="A392" s="148"/>
      <c r="B392" s="146"/>
      <c r="C392" s="148"/>
      <c r="D392" s="146"/>
      <c r="E392" s="150"/>
      <c r="F392" s="138"/>
      <c r="G392" s="155"/>
      <c r="H392" s="162"/>
      <c r="I392" s="155"/>
      <c r="J392" s="156"/>
      <c r="K392" s="156"/>
    </row>
    <row r="393">
      <c r="A393" s="148"/>
      <c r="B393" s="146"/>
      <c r="C393" s="148"/>
      <c r="D393" s="146"/>
      <c r="E393" s="150"/>
      <c r="F393" s="138"/>
      <c r="G393" s="155"/>
      <c r="H393" s="162"/>
      <c r="I393" s="155"/>
      <c r="J393" s="156"/>
      <c r="K393" s="156"/>
    </row>
    <row r="394">
      <c r="A394" s="148"/>
      <c r="B394" s="146"/>
      <c r="C394" s="148"/>
      <c r="D394" s="146"/>
      <c r="E394" s="150"/>
      <c r="F394" s="138"/>
      <c r="G394" s="155"/>
      <c r="H394" s="162"/>
      <c r="I394" s="155"/>
      <c r="J394" s="156"/>
      <c r="K394" s="156"/>
    </row>
    <row r="395">
      <c r="A395" s="148"/>
      <c r="B395" s="146"/>
      <c r="C395" s="148"/>
      <c r="D395" s="146"/>
      <c r="E395" s="150"/>
      <c r="F395" s="138"/>
      <c r="G395" s="155"/>
      <c r="H395" s="162"/>
      <c r="I395" s="155"/>
      <c r="J395" s="156"/>
      <c r="K395" s="156"/>
    </row>
    <row r="396">
      <c r="A396" s="148"/>
      <c r="B396" s="146"/>
      <c r="C396" s="148"/>
      <c r="D396" s="146"/>
      <c r="E396" s="150"/>
      <c r="F396" s="138"/>
      <c r="G396" s="155"/>
      <c r="H396" s="162"/>
      <c r="I396" s="155"/>
      <c r="J396" s="156"/>
      <c r="K396" s="156"/>
    </row>
    <row r="397">
      <c r="A397" s="148"/>
      <c r="B397" s="146"/>
      <c r="C397" s="148"/>
      <c r="D397" s="146"/>
      <c r="E397" s="150"/>
      <c r="F397" s="138"/>
      <c r="G397" s="155"/>
      <c r="H397" s="162"/>
      <c r="I397" s="155"/>
      <c r="J397" s="156"/>
      <c r="K397" s="156"/>
    </row>
    <row r="398">
      <c r="A398" s="148"/>
      <c r="B398" s="146"/>
      <c r="C398" s="148"/>
      <c r="D398" s="146"/>
      <c r="E398" s="150"/>
      <c r="F398" s="138"/>
      <c r="G398" s="155"/>
      <c r="H398" s="162"/>
      <c r="I398" s="155"/>
      <c r="J398" s="156"/>
      <c r="K398" s="156"/>
    </row>
    <row r="399">
      <c r="A399" s="148"/>
      <c r="B399" s="146"/>
      <c r="C399" s="148"/>
      <c r="D399" s="146"/>
      <c r="E399" s="150"/>
      <c r="F399" s="138"/>
      <c r="G399" s="155"/>
      <c r="H399" s="162"/>
      <c r="I399" s="155"/>
      <c r="J399" s="156"/>
      <c r="K399" s="156"/>
    </row>
    <row r="400">
      <c r="A400" s="148"/>
      <c r="B400" s="146"/>
      <c r="C400" s="148"/>
      <c r="D400" s="146"/>
      <c r="E400" s="150"/>
      <c r="F400" s="138"/>
      <c r="G400" s="155"/>
      <c r="H400" s="162"/>
      <c r="I400" s="155"/>
      <c r="J400" s="156"/>
      <c r="K400" s="156"/>
    </row>
    <row r="401">
      <c r="A401" s="148"/>
      <c r="B401" s="146"/>
      <c r="C401" s="148"/>
      <c r="D401" s="146"/>
      <c r="E401" s="150"/>
      <c r="F401" s="138"/>
      <c r="G401" s="155"/>
      <c r="H401" s="162"/>
      <c r="I401" s="155"/>
      <c r="J401" s="156"/>
      <c r="K401" s="156"/>
    </row>
    <row r="402">
      <c r="A402" s="148"/>
      <c r="B402" s="146"/>
      <c r="C402" s="148"/>
      <c r="D402" s="146"/>
      <c r="E402" s="150"/>
      <c r="F402" s="138"/>
      <c r="G402" s="155"/>
      <c r="H402" s="162"/>
      <c r="I402" s="155"/>
      <c r="J402" s="156"/>
      <c r="K402" s="156"/>
    </row>
    <row r="403">
      <c r="A403" s="148"/>
      <c r="B403" s="146"/>
      <c r="C403" s="148"/>
      <c r="D403" s="146"/>
      <c r="E403" s="150"/>
      <c r="F403" s="138"/>
      <c r="G403" s="155"/>
      <c r="H403" s="162"/>
      <c r="I403" s="155"/>
      <c r="J403" s="156"/>
      <c r="K403" s="156"/>
    </row>
    <row r="404">
      <c r="A404" s="148"/>
      <c r="B404" s="146"/>
      <c r="C404" s="148"/>
      <c r="D404" s="146"/>
      <c r="E404" s="150"/>
      <c r="F404" s="138"/>
      <c r="G404" s="155"/>
      <c r="H404" s="162"/>
      <c r="I404" s="155"/>
      <c r="J404" s="156"/>
      <c r="K404" s="156"/>
    </row>
    <row r="405">
      <c r="A405" s="148"/>
      <c r="B405" s="146"/>
      <c r="C405" s="148"/>
      <c r="D405" s="146"/>
      <c r="E405" s="150"/>
      <c r="F405" s="138"/>
      <c r="G405" s="155"/>
      <c r="H405" s="162"/>
      <c r="I405" s="155"/>
      <c r="J405" s="156"/>
      <c r="K405" s="156"/>
    </row>
    <row r="406">
      <c r="A406" s="148"/>
      <c r="B406" s="146"/>
      <c r="C406" s="148"/>
      <c r="D406" s="146"/>
      <c r="E406" s="150"/>
      <c r="F406" s="138"/>
      <c r="G406" s="155"/>
      <c r="H406" s="162"/>
      <c r="I406" s="155"/>
      <c r="J406" s="156"/>
      <c r="K406" s="156"/>
    </row>
    <row r="407">
      <c r="A407" s="148"/>
      <c r="B407" s="146"/>
      <c r="C407" s="148"/>
      <c r="D407" s="146"/>
      <c r="E407" s="150"/>
      <c r="F407" s="138"/>
      <c r="G407" s="155"/>
      <c r="H407" s="162"/>
      <c r="I407" s="155"/>
      <c r="J407" s="156"/>
      <c r="K407" s="156"/>
    </row>
    <row r="408">
      <c r="A408" s="148"/>
      <c r="B408" s="146"/>
      <c r="C408" s="148"/>
      <c r="D408" s="146"/>
      <c r="E408" s="150"/>
      <c r="F408" s="138"/>
      <c r="G408" s="155"/>
      <c r="H408" s="162"/>
      <c r="I408" s="155"/>
      <c r="J408" s="156"/>
      <c r="K408" s="156"/>
    </row>
    <row r="409">
      <c r="A409" s="148"/>
      <c r="B409" s="146"/>
      <c r="C409" s="148"/>
      <c r="D409" s="146"/>
      <c r="E409" s="150"/>
      <c r="F409" s="138"/>
      <c r="G409" s="155"/>
      <c r="H409" s="162"/>
      <c r="I409" s="155"/>
      <c r="J409" s="156"/>
      <c r="K409" s="156"/>
    </row>
    <row r="410">
      <c r="A410" s="148"/>
      <c r="B410" s="146"/>
      <c r="C410" s="148"/>
      <c r="D410" s="146"/>
      <c r="E410" s="150"/>
      <c r="F410" s="138"/>
      <c r="G410" s="155"/>
      <c r="H410" s="162"/>
      <c r="I410" s="155"/>
      <c r="J410" s="156"/>
      <c r="K410" s="156"/>
    </row>
    <row r="411">
      <c r="A411" s="148"/>
      <c r="B411" s="146"/>
      <c r="C411" s="148"/>
      <c r="D411" s="146"/>
      <c r="E411" s="150"/>
      <c r="F411" s="138"/>
      <c r="G411" s="155"/>
      <c r="H411" s="162"/>
      <c r="I411" s="155"/>
      <c r="J411" s="156"/>
      <c r="K411" s="156"/>
    </row>
    <row r="412">
      <c r="A412" s="148"/>
      <c r="B412" s="146"/>
      <c r="C412" s="148"/>
      <c r="D412" s="146"/>
      <c r="E412" s="150"/>
      <c r="F412" s="138"/>
      <c r="G412" s="155"/>
      <c r="H412" s="162"/>
      <c r="I412" s="155"/>
      <c r="J412" s="156"/>
      <c r="K412" s="156"/>
    </row>
    <row r="413">
      <c r="A413" s="148"/>
      <c r="B413" s="146"/>
      <c r="C413" s="148"/>
      <c r="D413" s="146"/>
      <c r="E413" s="150"/>
      <c r="F413" s="138"/>
      <c r="G413" s="155"/>
      <c r="H413" s="162"/>
      <c r="I413" s="155"/>
      <c r="J413" s="156"/>
      <c r="K413" s="156"/>
    </row>
    <row r="414">
      <c r="A414" s="148"/>
      <c r="B414" s="146"/>
      <c r="C414" s="148"/>
      <c r="D414" s="146"/>
      <c r="E414" s="150"/>
      <c r="F414" s="138"/>
      <c r="G414" s="155"/>
      <c r="H414" s="162"/>
      <c r="I414" s="155"/>
      <c r="J414" s="156"/>
      <c r="K414" s="156"/>
    </row>
    <row r="415">
      <c r="A415" s="148"/>
      <c r="B415" s="146"/>
      <c r="C415" s="148"/>
      <c r="D415" s="146"/>
      <c r="E415" s="150"/>
      <c r="F415" s="138"/>
      <c r="G415" s="155"/>
      <c r="H415" s="162"/>
      <c r="I415" s="155"/>
      <c r="J415" s="156"/>
      <c r="K415" s="156"/>
    </row>
    <row r="416">
      <c r="A416" s="148"/>
      <c r="B416" s="146"/>
      <c r="C416" s="148"/>
      <c r="D416" s="146"/>
      <c r="E416" s="150"/>
      <c r="F416" s="138"/>
      <c r="G416" s="155"/>
      <c r="H416" s="162"/>
      <c r="I416" s="155"/>
      <c r="J416" s="156"/>
      <c r="K416" s="156"/>
    </row>
    <row r="417">
      <c r="A417" s="148"/>
      <c r="B417" s="146"/>
      <c r="C417" s="148"/>
      <c r="D417" s="146"/>
      <c r="E417" s="150"/>
      <c r="F417" s="138"/>
      <c r="G417" s="155"/>
      <c r="H417" s="162"/>
      <c r="I417" s="155"/>
      <c r="J417" s="156"/>
      <c r="K417" s="156"/>
    </row>
    <row r="418">
      <c r="A418" s="148"/>
      <c r="B418" s="146"/>
      <c r="C418" s="148"/>
      <c r="D418" s="146"/>
      <c r="E418" s="150"/>
      <c r="F418" s="138"/>
      <c r="G418" s="155"/>
      <c r="H418" s="162"/>
      <c r="I418" s="155"/>
      <c r="J418" s="156"/>
      <c r="K418" s="156"/>
    </row>
    <row r="419">
      <c r="A419" s="148"/>
      <c r="B419" s="146"/>
      <c r="C419" s="148"/>
      <c r="D419" s="146"/>
      <c r="E419" s="150"/>
      <c r="F419" s="138"/>
      <c r="G419" s="155"/>
      <c r="H419" s="162"/>
      <c r="I419" s="155"/>
      <c r="J419" s="156"/>
      <c r="K419" s="156"/>
    </row>
    <row r="420">
      <c r="A420" s="148"/>
      <c r="B420" s="146"/>
      <c r="C420" s="148"/>
      <c r="D420" s="146"/>
      <c r="E420" s="150"/>
      <c r="F420" s="138"/>
      <c r="G420" s="155"/>
      <c r="H420" s="162"/>
      <c r="I420" s="155"/>
      <c r="J420" s="156"/>
      <c r="K420" s="156"/>
    </row>
    <row r="421">
      <c r="A421" s="148"/>
      <c r="B421" s="146"/>
      <c r="C421" s="148"/>
      <c r="D421" s="146"/>
      <c r="E421" s="150"/>
      <c r="F421" s="138"/>
      <c r="G421" s="155"/>
      <c r="H421" s="162"/>
      <c r="I421" s="155"/>
      <c r="J421" s="156"/>
      <c r="K421" s="156"/>
    </row>
    <row r="422">
      <c r="A422" s="148"/>
      <c r="B422" s="146"/>
      <c r="C422" s="148"/>
      <c r="D422" s="146"/>
      <c r="E422" s="150"/>
      <c r="F422" s="138"/>
      <c r="G422" s="155"/>
      <c r="H422" s="162"/>
      <c r="I422" s="155"/>
      <c r="J422" s="156"/>
      <c r="K422" s="156"/>
    </row>
    <row r="423">
      <c r="A423" s="148"/>
      <c r="B423" s="146"/>
      <c r="C423" s="148"/>
      <c r="D423" s="146"/>
      <c r="E423" s="150"/>
      <c r="F423" s="138"/>
      <c r="G423" s="155"/>
      <c r="H423" s="162"/>
      <c r="I423" s="155"/>
      <c r="J423" s="156"/>
      <c r="K423" s="156"/>
    </row>
    <row r="424">
      <c r="A424" s="148"/>
      <c r="B424" s="146"/>
      <c r="C424" s="148"/>
      <c r="D424" s="146"/>
      <c r="E424" s="150"/>
      <c r="F424" s="138"/>
      <c r="G424" s="155"/>
      <c r="H424" s="162"/>
      <c r="I424" s="155"/>
      <c r="J424" s="156"/>
      <c r="K424" s="156"/>
    </row>
    <row r="425">
      <c r="A425" s="148"/>
      <c r="B425" s="146"/>
      <c r="C425" s="148"/>
      <c r="D425" s="146"/>
      <c r="E425" s="150"/>
      <c r="F425" s="138"/>
      <c r="G425" s="155"/>
      <c r="H425" s="162"/>
      <c r="I425" s="155"/>
      <c r="J425" s="156"/>
      <c r="K425" s="156"/>
    </row>
    <row r="426">
      <c r="A426" s="148"/>
      <c r="B426" s="146"/>
      <c r="C426" s="148"/>
      <c r="D426" s="146"/>
      <c r="E426" s="150"/>
      <c r="F426" s="138"/>
      <c r="G426" s="155"/>
      <c r="H426" s="162"/>
      <c r="I426" s="155"/>
      <c r="J426" s="156"/>
      <c r="K426" s="156"/>
    </row>
    <row r="427">
      <c r="A427" s="148"/>
      <c r="B427" s="146"/>
      <c r="C427" s="148"/>
      <c r="D427" s="146"/>
      <c r="E427" s="150"/>
      <c r="F427" s="138"/>
      <c r="G427" s="155"/>
      <c r="H427" s="162"/>
      <c r="I427" s="155"/>
      <c r="J427" s="156"/>
      <c r="K427" s="156"/>
    </row>
    <row r="428">
      <c r="A428" s="148"/>
      <c r="B428" s="146"/>
      <c r="C428" s="148"/>
      <c r="D428" s="146"/>
      <c r="E428" s="150"/>
      <c r="F428" s="138"/>
      <c r="G428" s="155"/>
      <c r="H428" s="162"/>
      <c r="I428" s="155"/>
      <c r="J428" s="156"/>
      <c r="K428" s="156"/>
    </row>
    <row r="429">
      <c r="A429" s="148"/>
      <c r="B429" s="146"/>
      <c r="C429" s="148"/>
      <c r="D429" s="146"/>
      <c r="E429" s="150"/>
      <c r="F429" s="138"/>
      <c r="G429" s="155"/>
      <c r="H429" s="162"/>
      <c r="I429" s="155"/>
      <c r="J429" s="156"/>
      <c r="K429" s="156"/>
    </row>
    <row r="430">
      <c r="A430" s="148"/>
      <c r="B430" s="146"/>
      <c r="C430" s="148"/>
      <c r="D430" s="146"/>
      <c r="E430" s="150"/>
      <c r="F430" s="138"/>
      <c r="G430" s="155"/>
      <c r="H430" s="162"/>
      <c r="I430" s="155"/>
      <c r="J430" s="156"/>
      <c r="K430" s="156"/>
    </row>
    <row r="431">
      <c r="A431" s="148"/>
      <c r="B431" s="146"/>
      <c r="C431" s="148"/>
      <c r="D431" s="146"/>
      <c r="E431" s="150"/>
      <c r="F431" s="138"/>
      <c r="G431" s="155"/>
      <c r="H431" s="162"/>
      <c r="I431" s="155"/>
      <c r="J431" s="156"/>
      <c r="K431" s="156"/>
    </row>
    <row r="432">
      <c r="A432" s="148"/>
      <c r="B432" s="146"/>
      <c r="C432" s="148"/>
      <c r="D432" s="146"/>
      <c r="E432" s="150"/>
      <c r="F432" s="138"/>
      <c r="G432" s="155"/>
      <c r="H432" s="162"/>
      <c r="I432" s="155"/>
      <c r="J432" s="156"/>
      <c r="K432" s="156"/>
    </row>
    <row r="433">
      <c r="A433" s="148"/>
      <c r="B433" s="146"/>
      <c r="C433" s="148"/>
      <c r="D433" s="146"/>
      <c r="E433" s="150"/>
      <c r="F433" s="138"/>
      <c r="G433" s="155"/>
      <c r="H433" s="162"/>
      <c r="I433" s="155"/>
      <c r="J433" s="156"/>
      <c r="K433" s="156"/>
    </row>
    <row r="434">
      <c r="A434" s="148"/>
      <c r="B434" s="146"/>
      <c r="C434" s="148"/>
      <c r="D434" s="146"/>
      <c r="E434" s="150"/>
      <c r="F434" s="138"/>
      <c r="G434" s="155"/>
      <c r="H434" s="162"/>
      <c r="I434" s="155"/>
      <c r="J434" s="156"/>
      <c r="K434" s="156"/>
    </row>
    <row r="435">
      <c r="A435" s="148"/>
      <c r="B435" s="146"/>
      <c r="C435" s="148"/>
      <c r="D435" s="146"/>
      <c r="E435" s="150"/>
      <c r="F435" s="138"/>
      <c r="G435" s="155"/>
      <c r="H435" s="162"/>
      <c r="I435" s="155"/>
      <c r="J435" s="156"/>
      <c r="K435" s="156"/>
    </row>
    <row r="436">
      <c r="A436" s="148"/>
      <c r="B436" s="146"/>
      <c r="C436" s="148"/>
      <c r="D436" s="146"/>
      <c r="E436" s="150"/>
      <c r="F436" s="138"/>
      <c r="G436" s="155"/>
      <c r="H436" s="162"/>
      <c r="I436" s="155"/>
      <c r="J436" s="156"/>
      <c r="K436" s="156"/>
    </row>
    <row r="437">
      <c r="A437" s="148"/>
      <c r="B437" s="146"/>
      <c r="C437" s="148"/>
      <c r="D437" s="146"/>
      <c r="E437" s="150"/>
      <c r="F437" s="138"/>
      <c r="G437" s="155"/>
      <c r="H437" s="162"/>
      <c r="I437" s="155"/>
      <c r="J437" s="156"/>
      <c r="K437" s="156"/>
    </row>
    <row r="438">
      <c r="A438" s="148"/>
      <c r="B438" s="146"/>
      <c r="C438" s="148"/>
      <c r="D438" s="146"/>
      <c r="E438" s="150"/>
      <c r="F438" s="138"/>
      <c r="G438" s="155"/>
      <c r="H438" s="162"/>
      <c r="I438" s="155"/>
      <c r="J438" s="156"/>
      <c r="K438" s="156"/>
    </row>
    <row r="439">
      <c r="A439" s="148"/>
      <c r="B439" s="146"/>
      <c r="C439" s="148"/>
      <c r="D439" s="146"/>
      <c r="E439" s="150"/>
      <c r="F439" s="138"/>
      <c r="G439" s="155"/>
      <c r="H439" s="162"/>
      <c r="I439" s="155"/>
      <c r="J439" s="156"/>
      <c r="K439" s="156"/>
    </row>
    <row r="440">
      <c r="A440" s="148"/>
      <c r="B440" s="146"/>
      <c r="C440" s="148"/>
      <c r="D440" s="146"/>
      <c r="E440" s="150"/>
      <c r="F440" s="138"/>
      <c r="G440" s="155"/>
      <c r="H440" s="162"/>
      <c r="I440" s="155"/>
      <c r="J440" s="156"/>
      <c r="K440" s="156"/>
    </row>
    <row r="441">
      <c r="A441" s="148"/>
      <c r="B441" s="146"/>
      <c r="C441" s="148"/>
      <c r="D441" s="146"/>
      <c r="E441" s="150"/>
      <c r="F441" s="138"/>
      <c r="G441" s="155"/>
      <c r="H441" s="162"/>
      <c r="I441" s="155"/>
      <c r="J441" s="156"/>
      <c r="K441" s="156"/>
    </row>
    <row r="442">
      <c r="A442" s="148"/>
      <c r="B442" s="146"/>
      <c r="C442" s="148"/>
      <c r="D442" s="146"/>
      <c r="E442" s="150"/>
      <c r="F442" s="138"/>
      <c r="G442" s="155"/>
      <c r="H442" s="162"/>
      <c r="I442" s="155"/>
      <c r="J442" s="156"/>
      <c r="K442" s="156"/>
    </row>
    <row r="443">
      <c r="A443" s="148"/>
      <c r="B443" s="146"/>
      <c r="C443" s="148"/>
      <c r="D443" s="146"/>
      <c r="E443" s="150"/>
      <c r="F443" s="138"/>
      <c r="G443" s="155"/>
      <c r="H443" s="162"/>
      <c r="I443" s="155"/>
      <c r="J443" s="156"/>
      <c r="K443" s="156"/>
    </row>
    <row r="444">
      <c r="A444" s="148"/>
      <c r="B444" s="146"/>
      <c r="C444" s="148"/>
      <c r="D444" s="146"/>
      <c r="E444" s="150"/>
      <c r="F444" s="138"/>
      <c r="G444" s="155"/>
      <c r="H444" s="162"/>
      <c r="I444" s="155"/>
      <c r="J444" s="156"/>
      <c r="K444" s="156"/>
    </row>
    <row r="445">
      <c r="A445" s="148"/>
      <c r="B445" s="146"/>
      <c r="C445" s="148"/>
      <c r="D445" s="146"/>
      <c r="E445" s="150"/>
      <c r="F445" s="138"/>
      <c r="G445" s="155"/>
      <c r="H445" s="162"/>
      <c r="I445" s="155"/>
      <c r="J445" s="156"/>
      <c r="K445" s="156"/>
    </row>
    <row r="446">
      <c r="A446" s="148"/>
      <c r="B446" s="146"/>
      <c r="C446" s="148"/>
      <c r="D446" s="146"/>
      <c r="E446" s="150"/>
      <c r="F446" s="138"/>
      <c r="G446" s="155"/>
      <c r="H446" s="162"/>
      <c r="I446" s="155"/>
      <c r="J446" s="156"/>
      <c r="K446" s="156"/>
    </row>
    <row r="447">
      <c r="A447" s="148"/>
      <c r="B447" s="146"/>
      <c r="C447" s="148"/>
      <c r="D447" s="146"/>
      <c r="E447" s="150"/>
      <c r="F447" s="138"/>
      <c r="G447" s="155"/>
      <c r="H447" s="162"/>
      <c r="I447" s="155"/>
      <c r="J447" s="156"/>
      <c r="K447" s="156"/>
    </row>
    <row r="448">
      <c r="A448" s="148"/>
      <c r="B448" s="146"/>
      <c r="C448" s="148"/>
      <c r="D448" s="146"/>
      <c r="E448" s="150"/>
      <c r="F448" s="138"/>
      <c r="G448" s="155"/>
      <c r="H448" s="162"/>
      <c r="I448" s="155"/>
      <c r="J448" s="156"/>
      <c r="K448" s="156"/>
    </row>
    <row r="449">
      <c r="A449" s="148"/>
      <c r="B449" s="146"/>
      <c r="C449" s="148"/>
      <c r="D449" s="146"/>
      <c r="E449" s="150"/>
      <c r="F449" s="138"/>
      <c r="G449" s="155"/>
      <c r="H449" s="162"/>
      <c r="I449" s="155"/>
      <c r="J449" s="156"/>
      <c r="K449" s="156"/>
    </row>
    <row r="450">
      <c r="A450" s="148"/>
      <c r="B450" s="146"/>
      <c r="C450" s="148"/>
      <c r="D450" s="146"/>
      <c r="E450" s="150"/>
      <c r="F450" s="138"/>
      <c r="G450" s="155"/>
      <c r="H450" s="162"/>
      <c r="I450" s="155"/>
      <c r="J450" s="156"/>
      <c r="K450" s="156"/>
    </row>
    <row r="451">
      <c r="A451" s="148"/>
      <c r="B451" s="146"/>
      <c r="C451" s="148"/>
      <c r="D451" s="146"/>
      <c r="E451" s="150"/>
      <c r="F451" s="138"/>
      <c r="G451" s="155"/>
      <c r="H451" s="162"/>
      <c r="I451" s="155"/>
      <c r="J451" s="156"/>
      <c r="K451" s="156"/>
    </row>
    <row r="452">
      <c r="A452" s="148"/>
      <c r="B452" s="146"/>
      <c r="C452" s="148"/>
      <c r="D452" s="146"/>
      <c r="E452" s="150"/>
      <c r="F452" s="138"/>
      <c r="G452" s="155"/>
      <c r="H452" s="162"/>
      <c r="I452" s="155"/>
      <c r="J452" s="156"/>
      <c r="K452" s="156"/>
    </row>
    <row r="453">
      <c r="A453" s="148"/>
      <c r="B453" s="146"/>
      <c r="C453" s="148"/>
      <c r="D453" s="146"/>
      <c r="E453" s="150"/>
      <c r="F453" s="138"/>
      <c r="G453" s="155"/>
      <c r="H453" s="162"/>
      <c r="I453" s="155"/>
      <c r="J453" s="156"/>
      <c r="K453" s="156"/>
    </row>
    <row r="454">
      <c r="A454" s="148"/>
      <c r="B454" s="146"/>
      <c r="C454" s="148"/>
      <c r="D454" s="146"/>
      <c r="E454" s="150"/>
      <c r="F454" s="138"/>
      <c r="G454" s="155"/>
      <c r="H454" s="162"/>
      <c r="I454" s="155"/>
      <c r="J454" s="156"/>
      <c r="K454" s="156"/>
    </row>
    <row r="455">
      <c r="A455" s="148"/>
      <c r="B455" s="146"/>
      <c r="C455" s="148"/>
      <c r="D455" s="146"/>
      <c r="E455" s="150"/>
      <c r="F455" s="138"/>
      <c r="G455" s="155"/>
      <c r="H455" s="162"/>
      <c r="I455" s="155"/>
      <c r="J455" s="156"/>
      <c r="K455" s="156"/>
    </row>
    <row r="456">
      <c r="A456" s="148"/>
      <c r="B456" s="146"/>
      <c r="C456" s="148"/>
      <c r="D456" s="146"/>
      <c r="E456" s="150"/>
      <c r="F456" s="138"/>
      <c r="G456" s="155"/>
      <c r="H456" s="162"/>
      <c r="I456" s="155"/>
      <c r="J456" s="156"/>
      <c r="K456" s="156"/>
    </row>
    <row r="457">
      <c r="A457" s="148"/>
      <c r="B457" s="146"/>
      <c r="C457" s="148"/>
      <c r="D457" s="146"/>
      <c r="E457" s="150"/>
      <c r="F457" s="138"/>
      <c r="G457" s="155"/>
      <c r="H457" s="162"/>
      <c r="I457" s="155"/>
      <c r="J457" s="156"/>
      <c r="K457" s="156"/>
    </row>
    <row r="458">
      <c r="A458" s="148"/>
      <c r="B458" s="146"/>
      <c r="C458" s="148"/>
      <c r="D458" s="146"/>
      <c r="E458" s="150"/>
      <c r="F458" s="138"/>
      <c r="G458" s="155"/>
      <c r="H458" s="162"/>
      <c r="I458" s="155"/>
      <c r="J458" s="156"/>
      <c r="K458" s="156"/>
    </row>
    <row r="459">
      <c r="A459" s="148"/>
      <c r="B459" s="146"/>
      <c r="C459" s="148"/>
      <c r="D459" s="146"/>
      <c r="E459" s="150"/>
      <c r="F459" s="138"/>
      <c r="G459" s="155"/>
      <c r="H459" s="162"/>
      <c r="I459" s="155"/>
      <c r="J459" s="156"/>
      <c r="K459" s="156"/>
    </row>
    <row r="460">
      <c r="A460" s="148"/>
      <c r="B460" s="146"/>
      <c r="C460" s="148"/>
      <c r="D460" s="146"/>
      <c r="E460" s="150"/>
      <c r="F460" s="138"/>
      <c r="G460" s="155"/>
      <c r="H460" s="162"/>
      <c r="I460" s="155"/>
      <c r="J460" s="156"/>
      <c r="K460" s="156"/>
    </row>
    <row r="461">
      <c r="A461" s="148"/>
      <c r="B461" s="146"/>
      <c r="C461" s="148"/>
      <c r="D461" s="146"/>
      <c r="E461" s="150"/>
      <c r="F461" s="138"/>
      <c r="G461" s="155"/>
      <c r="H461" s="162"/>
      <c r="I461" s="155"/>
      <c r="J461" s="156"/>
      <c r="K461" s="156"/>
    </row>
    <row r="462">
      <c r="A462" s="148"/>
      <c r="B462" s="146"/>
      <c r="C462" s="148"/>
      <c r="D462" s="146"/>
      <c r="E462" s="150"/>
      <c r="F462" s="138"/>
      <c r="G462" s="155"/>
      <c r="H462" s="162"/>
      <c r="I462" s="155"/>
      <c r="J462" s="156"/>
      <c r="K462" s="156"/>
    </row>
    <row r="463">
      <c r="A463" s="148"/>
      <c r="B463" s="146"/>
      <c r="C463" s="148"/>
      <c r="D463" s="146"/>
      <c r="E463" s="150"/>
      <c r="F463" s="138"/>
      <c r="G463" s="155"/>
      <c r="H463" s="162"/>
      <c r="I463" s="155"/>
      <c r="J463" s="156"/>
      <c r="K463" s="156"/>
    </row>
    <row r="464">
      <c r="A464" s="148"/>
      <c r="B464" s="146"/>
      <c r="C464" s="148"/>
      <c r="D464" s="146"/>
      <c r="E464" s="150"/>
      <c r="F464" s="138"/>
      <c r="G464" s="155"/>
      <c r="H464" s="162"/>
      <c r="I464" s="155"/>
      <c r="J464" s="156"/>
      <c r="K464" s="156"/>
    </row>
    <row r="465">
      <c r="A465" s="148"/>
      <c r="B465" s="146"/>
      <c r="C465" s="148"/>
      <c r="D465" s="146"/>
      <c r="E465" s="150"/>
      <c r="F465" s="138"/>
      <c r="G465" s="155"/>
      <c r="H465" s="162"/>
      <c r="I465" s="155"/>
      <c r="J465" s="156"/>
      <c r="K465" s="156"/>
    </row>
    <row r="466">
      <c r="A466" s="148"/>
      <c r="B466" s="146"/>
      <c r="C466" s="148"/>
      <c r="D466" s="146"/>
      <c r="E466" s="150"/>
      <c r="F466" s="138"/>
      <c r="G466" s="155"/>
      <c r="H466" s="162"/>
      <c r="I466" s="155"/>
      <c r="J466" s="156"/>
      <c r="K466" s="156"/>
    </row>
    <row r="467">
      <c r="A467" s="148"/>
      <c r="B467" s="146"/>
      <c r="C467" s="148"/>
      <c r="D467" s="146"/>
      <c r="E467" s="150"/>
      <c r="F467" s="138"/>
      <c r="G467" s="155"/>
      <c r="H467" s="162"/>
      <c r="I467" s="155"/>
      <c r="J467" s="156"/>
      <c r="K467" s="156"/>
    </row>
    <row r="468">
      <c r="A468" s="148"/>
      <c r="B468" s="146"/>
      <c r="C468" s="148"/>
      <c r="D468" s="146"/>
      <c r="E468" s="150"/>
      <c r="F468" s="138"/>
      <c r="G468" s="155"/>
      <c r="H468" s="162"/>
      <c r="I468" s="155"/>
      <c r="J468" s="156"/>
      <c r="K468" s="156"/>
    </row>
    <row r="469">
      <c r="A469" s="148"/>
      <c r="B469" s="146"/>
      <c r="C469" s="148"/>
      <c r="D469" s="146"/>
      <c r="E469" s="150"/>
      <c r="F469" s="138"/>
      <c r="G469" s="155"/>
      <c r="H469" s="162"/>
      <c r="I469" s="155"/>
      <c r="J469" s="156"/>
      <c r="K469" s="156"/>
    </row>
    <row r="470">
      <c r="A470" s="148"/>
      <c r="B470" s="146"/>
      <c r="C470" s="148"/>
      <c r="D470" s="146"/>
      <c r="E470" s="150"/>
      <c r="F470" s="138"/>
      <c r="G470" s="155"/>
      <c r="H470" s="162"/>
      <c r="I470" s="155"/>
      <c r="J470" s="156"/>
      <c r="K470" s="156"/>
    </row>
    <row r="471">
      <c r="A471" s="148"/>
      <c r="B471" s="146"/>
      <c r="C471" s="148"/>
      <c r="D471" s="146"/>
      <c r="E471" s="150"/>
      <c r="F471" s="138"/>
      <c r="G471" s="155"/>
      <c r="H471" s="162"/>
      <c r="I471" s="155"/>
      <c r="J471" s="156"/>
      <c r="K471" s="156"/>
    </row>
    <row r="472">
      <c r="A472" s="148"/>
      <c r="B472" s="146"/>
      <c r="C472" s="148"/>
      <c r="D472" s="146"/>
      <c r="E472" s="150"/>
      <c r="F472" s="138"/>
      <c r="G472" s="155"/>
      <c r="H472" s="162"/>
      <c r="I472" s="155"/>
      <c r="J472" s="156"/>
      <c r="K472" s="156"/>
    </row>
    <row r="473">
      <c r="A473" s="148"/>
      <c r="B473" s="146"/>
      <c r="C473" s="148"/>
      <c r="D473" s="146"/>
      <c r="E473" s="150"/>
      <c r="F473" s="138"/>
      <c r="G473" s="155"/>
      <c r="H473" s="162"/>
      <c r="I473" s="155"/>
      <c r="J473" s="156"/>
      <c r="K473" s="156"/>
    </row>
    <row r="474">
      <c r="A474" s="148"/>
      <c r="B474" s="146"/>
      <c r="C474" s="148"/>
      <c r="D474" s="146"/>
      <c r="E474" s="150"/>
      <c r="F474" s="138"/>
      <c r="G474" s="155"/>
      <c r="H474" s="162"/>
      <c r="I474" s="155"/>
      <c r="J474" s="156"/>
      <c r="K474" s="156"/>
    </row>
    <row r="475">
      <c r="A475" s="148"/>
      <c r="B475" s="146"/>
      <c r="C475" s="148"/>
      <c r="D475" s="146"/>
      <c r="E475" s="150"/>
      <c r="F475" s="138"/>
      <c r="G475" s="155"/>
      <c r="H475" s="162"/>
      <c r="I475" s="155"/>
      <c r="J475" s="156"/>
      <c r="K475" s="156"/>
    </row>
    <row r="476">
      <c r="A476" s="148"/>
      <c r="B476" s="146"/>
      <c r="C476" s="148"/>
      <c r="D476" s="146"/>
      <c r="E476" s="150"/>
      <c r="F476" s="138"/>
      <c r="G476" s="155"/>
      <c r="H476" s="162"/>
      <c r="I476" s="155"/>
      <c r="J476" s="156"/>
      <c r="K476" s="156"/>
    </row>
    <row r="477">
      <c r="A477" s="148"/>
      <c r="B477" s="146"/>
      <c r="C477" s="148"/>
      <c r="D477" s="146"/>
      <c r="E477" s="150"/>
      <c r="F477" s="138"/>
      <c r="G477" s="155"/>
      <c r="H477" s="162"/>
      <c r="I477" s="155"/>
      <c r="J477" s="156"/>
      <c r="K477" s="156"/>
    </row>
    <row r="478">
      <c r="A478" s="148"/>
      <c r="B478" s="146"/>
      <c r="C478" s="148"/>
      <c r="D478" s="146"/>
      <c r="E478" s="150"/>
      <c r="F478" s="138"/>
      <c r="G478" s="155"/>
      <c r="H478" s="162"/>
      <c r="I478" s="155"/>
      <c r="J478" s="156"/>
      <c r="K478" s="156"/>
    </row>
    <row r="479">
      <c r="A479" s="148"/>
      <c r="B479" s="146"/>
      <c r="C479" s="148"/>
      <c r="D479" s="146"/>
      <c r="E479" s="150"/>
      <c r="F479" s="138"/>
      <c r="G479" s="155"/>
      <c r="H479" s="162"/>
      <c r="I479" s="155"/>
      <c r="J479" s="156"/>
      <c r="K479" s="156"/>
    </row>
    <row r="480">
      <c r="A480" s="148"/>
      <c r="B480" s="146"/>
      <c r="C480" s="148"/>
      <c r="D480" s="146"/>
      <c r="E480" s="150"/>
      <c r="F480" s="138"/>
      <c r="G480" s="155"/>
      <c r="H480" s="162"/>
      <c r="I480" s="155"/>
      <c r="J480" s="156"/>
      <c r="K480" s="156"/>
    </row>
    <row r="481">
      <c r="A481" s="148"/>
      <c r="B481" s="146"/>
      <c r="C481" s="148"/>
      <c r="D481" s="146"/>
      <c r="E481" s="150"/>
      <c r="F481" s="138"/>
      <c r="G481" s="155"/>
      <c r="H481" s="162"/>
      <c r="I481" s="155"/>
      <c r="J481" s="156"/>
      <c r="K481" s="156"/>
    </row>
    <row r="482">
      <c r="A482" s="148"/>
      <c r="B482" s="146"/>
      <c r="C482" s="148"/>
      <c r="D482" s="146"/>
      <c r="E482" s="150"/>
      <c r="F482" s="138"/>
      <c r="G482" s="155"/>
      <c r="H482" s="162"/>
      <c r="I482" s="155"/>
      <c r="J482" s="156"/>
      <c r="K482" s="156"/>
    </row>
    <row r="483">
      <c r="A483" s="148"/>
      <c r="B483" s="146"/>
      <c r="C483" s="148"/>
      <c r="D483" s="146"/>
      <c r="E483" s="150"/>
      <c r="F483" s="138"/>
      <c r="G483" s="155"/>
      <c r="H483" s="162"/>
      <c r="I483" s="155"/>
      <c r="J483" s="156"/>
      <c r="K483" s="156"/>
    </row>
    <row r="484">
      <c r="A484" s="148"/>
      <c r="B484" s="146"/>
      <c r="C484" s="148"/>
      <c r="D484" s="146"/>
      <c r="E484" s="150"/>
      <c r="F484" s="138"/>
      <c r="G484" s="155"/>
      <c r="H484" s="162"/>
      <c r="I484" s="155"/>
      <c r="J484" s="156"/>
      <c r="K484" s="156"/>
    </row>
    <row r="485">
      <c r="A485" s="148"/>
      <c r="B485" s="146"/>
      <c r="C485" s="148"/>
      <c r="D485" s="146"/>
      <c r="E485" s="150"/>
      <c r="F485" s="138"/>
      <c r="G485" s="155"/>
      <c r="H485" s="162"/>
      <c r="I485" s="155"/>
      <c r="J485" s="156"/>
      <c r="K485" s="156"/>
    </row>
    <row r="486">
      <c r="A486" s="148"/>
      <c r="B486" s="146"/>
      <c r="C486" s="148"/>
      <c r="D486" s="146"/>
      <c r="E486" s="150"/>
      <c r="F486" s="138"/>
      <c r="G486" s="155"/>
      <c r="H486" s="162"/>
      <c r="I486" s="155"/>
      <c r="J486" s="156"/>
      <c r="K486" s="156"/>
    </row>
    <row r="487">
      <c r="A487" s="148"/>
      <c r="B487" s="146"/>
      <c r="C487" s="148"/>
      <c r="D487" s="146"/>
      <c r="E487" s="150"/>
      <c r="F487" s="138"/>
      <c r="G487" s="155"/>
      <c r="H487" s="162"/>
      <c r="I487" s="155"/>
      <c r="J487" s="156"/>
      <c r="K487" s="156"/>
    </row>
    <row r="488">
      <c r="A488" s="148"/>
      <c r="B488" s="146"/>
      <c r="C488" s="148"/>
      <c r="D488" s="146"/>
      <c r="E488" s="150"/>
      <c r="F488" s="138"/>
      <c r="G488" s="155"/>
      <c r="H488" s="162"/>
      <c r="I488" s="155"/>
      <c r="J488" s="156"/>
      <c r="K488" s="156"/>
    </row>
    <row r="489">
      <c r="A489" s="148"/>
      <c r="B489" s="146"/>
      <c r="C489" s="148"/>
      <c r="D489" s="146"/>
      <c r="E489" s="150"/>
      <c r="F489" s="138"/>
      <c r="G489" s="155"/>
      <c r="H489" s="162"/>
      <c r="I489" s="155"/>
      <c r="J489" s="156"/>
      <c r="K489" s="156"/>
    </row>
    <row r="490">
      <c r="A490" s="148"/>
      <c r="B490" s="146"/>
      <c r="C490" s="148"/>
      <c r="D490" s="146"/>
      <c r="E490" s="150"/>
      <c r="F490" s="138"/>
      <c r="G490" s="155"/>
      <c r="H490" s="162"/>
      <c r="I490" s="155"/>
      <c r="J490" s="156"/>
      <c r="K490" s="156"/>
    </row>
    <row r="491">
      <c r="A491" s="148"/>
      <c r="B491" s="146"/>
      <c r="C491" s="148"/>
      <c r="D491" s="146"/>
      <c r="E491" s="150"/>
      <c r="F491" s="138"/>
      <c r="G491" s="155"/>
      <c r="H491" s="162"/>
      <c r="I491" s="155"/>
      <c r="J491" s="156"/>
      <c r="K491" s="156"/>
    </row>
    <row r="492">
      <c r="A492" s="148"/>
      <c r="B492" s="146"/>
      <c r="C492" s="148"/>
      <c r="D492" s="146"/>
      <c r="E492" s="150"/>
      <c r="F492" s="138"/>
      <c r="G492" s="155"/>
      <c r="H492" s="162"/>
      <c r="I492" s="155"/>
      <c r="J492" s="156"/>
      <c r="K492" s="156"/>
    </row>
    <row r="493">
      <c r="A493" s="148"/>
      <c r="B493" s="146"/>
      <c r="C493" s="148"/>
      <c r="D493" s="146"/>
      <c r="E493" s="150"/>
      <c r="F493" s="138"/>
      <c r="G493" s="155"/>
      <c r="H493" s="162"/>
      <c r="I493" s="155"/>
      <c r="J493" s="156"/>
      <c r="K493" s="156"/>
    </row>
    <row r="494">
      <c r="A494" s="148"/>
      <c r="B494" s="146"/>
      <c r="C494" s="148"/>
      <c r="D494" s="146"/>
      <c r="E494" s="150"/>
      <c r="F494" s="138"/>
      <c r="G494" s="155"/>
      <c r="H494" s="162"/>
      <c r="I494" s="155"/>
      <c r="J494" s="156"/>
      <c r="K494" s="156"/>
    </row>
    <row r="495">
      <c r="A495" s="148"/>
      <c r="B495" s="146"/>
      <c r="C495" s="148"/>
      <c r="D495" s="146"/>
      <c r="E495" s="150"/>
      <c r="F495" s="138"/>
      <c r="G495" s="155"/>
      <c r="H495" s="162"/>
      <c r="I495" s="155"/>
      <c r="J495" s="156"/>
      <c r="K495" s="156"/>
    </row>
    <row r="496">
      <c r="A496" s="148"/>
      <c r="B496" s="146"/>
      <c r="C496" s="148"/>
      <c r="D496" s="146"/>
      <c r="E496" s="150"/>
      <c r="F496" s="138"/>
      <c r="G496" s="155"/>
      <c r="H496" s="162"/>
      <c r="I496" s="155"/>
      <c r="J496" s="156"/>
      <c r="K496" s="156"/>
    </row>
    <row r="497">
      <c r="A497" s="148"/>
      <c r="B497" s="146"/>
      <c r="C497" s="148"/>
      <c r="D497" s="146"/>
      <c r="E497" s="150"/>
      <c r="F497" s="138"/>
      <c r="G497" s="155"/>
      <c r="H497" s="162"/>
      <c r="I497" s="155"/>
      <c r="J497" s="156"/>
      <c r="K497" s="156"/>
    </row>
    <row r="498">
      <c r="A498" s="148"/>
      <c r="B498" s="146"/>
      <c r="C498" s="148"/>
      <c r="D498" s="146"/>
      <c r="E498" s="150"/>
      <c r="F498" s="138"/>
      <c r="G498" s="155"/>
      <c r="H498" s="162"/>
      <c r="I498" s="155"/>
      <c r="J498" s="156"/>
      <c r="K498" s="156"/>
    </row>
    <row r="499">
      <c r="A499" s="148"/>
      <c r="B499" s="146"/>
      <c r="C499" s="148"/>
      <c r="D499" s="146"/>
      <c r="E499" s="150"/>
      <c r="F499" s="138"/>
      <c r="G499" s="155"/>
      <c r="H499" s="162"/>
      <c r="I499" s="155"/>
      <c r="J499" s="156"/>
      <c r="K499" s="156"/>
    </row>
    <row r="500">
      <c r="A500" s="148"/>
      <c r="B500" s="146"/>
      <c r="C500" s="148"/>
      <c r="D500" s="146"/>
      <c r="E500" s="150"/>
      <c r="F500" s="138"/>
      <c r="G500" s="155"/>
      <c r="H500" s="162"/>
      <c r="I500" s="155"/>
      <c r="J500" s="156"/>
      <c r="K500" s="156"/>
    </row>
    <row r="501">
      <c r="A501" s="148"/>
      <c r="B501" s="146"/>
      <c r="C501" s="148"/>
      <c r="D501" s="146"/>
      <c r="E501" s="150"/>
      <c r="F501" s="138"/>
      <c r="G501" s="155"/>
      <c r="H501" s="162"/>
      <c r="I501" s="155"/>
      <c r="J501" s="156"/>
      <c r="K501" s="156"/>
    </row>
    <row r="502">
      <c r="A502" s="148"/>
      <c r="B502" s="146"/>
      <c r="C502" s="148"/>
      <c r="D502" s="146"/>
      <c r="E502" s="150"/>
      <c r="F502" s="138"/>
      <c r="G502" s="155"/>
      <c r="H502" s="162"/>
      <c r="I502" s="155"/>
      <c r="J502" s="156"/>
      <c r="K502" s="156"/>
    </row>
    <row r="503">
      <c r="A503" s="148"/>
      <c r="B503" s="146"/>
      <c r="C503" s="148"/>
      <c r="D503" s="146"/>
      <c r="E503" s="150"/>
      <c r="F503" s="138"/>
      <c r="G503" s="155"/>
      <c r="H503" s="162"/>
      <c r="I503" s="155"/>
      <c r="J503" s="156"/>
      <c r="K503" s="156"/>
    </row>
    <row r="504">
      <c r="A504" s="148"/>
      <c r="B504" s="146"/>
      <c r="C504" s="148"/>
      <c r="D504" s="146"/>
      <c r="E504" s="150"/>
      <c r="F504" s="138"/>
      <c r="G504" s="155"/>
      <c r="H504" s="162"/>
      <c r="I504" s="155"/>
      <c r="J504" s="156"/>
      <c r="K504" s="156"/>
    </row>
    <row r="505">
      <c r="A505" s="148"/>
      <c r="B505" s="146"/>
      <c r="C505" s="148"/>
      <c r="D505" s="146"/>
      <c r="E505" s="150"/>
      <c r="F505" s="138"/>
      <c r="G505" s="155"/>
      <c r="H505" s="162"/>
      <c r="I505" s="155"/>
      <c r="J505" s="156"/>
      <c r="K505" s="156"/>
    </row>
    <row r="506">
      <c r="A506" s="148"/>
      <c r="B506" s="146"/>
      <c r="C506" s="148"/>
      <c r="D506" s="146"/>
      <c r="E506" s="150"/>
      <c r="F506" s="138"/>
      <c r="G506" s="155"/>
      <c r="H506" s="162"/>
      <c r="I506" s="155"/>
      <c r="J506" s="156"/>
      <c r="K506" s="156"/>
    </row>
    <row r="507">
      <c r="A507" s="148"/>
      <c r="B507" s="146"/>
      <c r="C507" s="148"/>
      <c r="D507" s="146"/>
      <c r="E507" s="150"/>
      <c r="F507" s="138"/>
      <c r="G507" s="155"/>
      <c r="H507" s="162"/>
      <c r="I507" s="155"/>
      <c r="J507" s="156"/>
      <c r="K507" s="156"/>
    </row>
    <row r="508">
      <c r="A508" s="148"/>
      <c r="B508" s="146"/>
      <c r="C508" s="148"/>
      <c r="D508" s="146"/>
      <c r="E508" s="150"/>
      <c r="F508" s="138"/>
      <c r="G508" s="155"/>
      <c r="H508" s="162"/>
      <c r="I508" s="155"/>
      <c r="J508" s="156"/>
      <c r="K508" s="156"/>
    </row>
    <row r="509">
      <c r="A509" s="148"/>
      <c r="B509" s="146"/>
      <c r="C509" s="148"/>
      <c r="D509" s="146"/>
      <c r="E509" s="150"/>
      <c r="F509" s="138"/>
      <c r="G509" s="155"/>
      <c r="H509" s="162"/>
      <c r="I509" s="155"/>
      <c r="J509" s="156"/>
      <c r="K509" s="156"/>
    </row>
    <row r="510">
      <c r="A510" s="148"/>
      <c r="B510" s="146"/>
      <c r="C510" s="148"/>
      <c r="D510" s="146"/>
      <c r="E510" s="150"/>
      <c r="F510" s="138"/>
      <c r="G510" s="155"/>
      <c r="H510" s="162"/>
      <c r="I510" s="155"/>
      <c r="J510" s="156"/>
      <c r="K510" s="156"/>
    </row>
    <row r="511">
      <c r="A511" s="148"/>
      <c r="B511" s="146"/>
      <c r="C511" s="148"/>
      <c r="D511" s="146"/>
      <c r="E511" s="150"/>
      <c r="F511" s="138"/>
      <c r="G511" s="155"/>
      <c r="H511" s="162"/>
      <c r="I511" s="155"/>
      <c r="J511" s="156"/>
      <c r="K511" s="156"/>
    </row>
    <row r="512">
      <c r="A512" s="148"/>
      <c r="B512" s="146"/>
      <c r="C512" s="148"/>
      <c r="D512" s="146"/>
      <c r="E512" s="150"/>
      <c r="F512" s="138"/>
      <c r="G512" s="155"/>
      <c r="H512" s="162"/>
      <c r="I512" s="155"/>
      <c r="J512" s="156"/>
      <c r="K512" s="156"/>
    </row>
    <row r="513">
      <c r="A513" s="148"/>
      <c r="B513" s="146"/>
      <c r="C513" s="148"/>
      <c r="D513" s="146"/>
      <c r="E513" s="150"/>
      <c r="F513" s="138"/>
      <c r="G513" s="155"/>
      <c r="H513" s="162"/>
      <c r="I513" s="155"/>
      <c r="J513" s="156"/>
      <c r="K513" s="156"/>
    </row>
    <row r="514">
      <c r="A514" s="148"/>
      <c r="B514" s="146"/>
      <c r="C514" s="148"/>
      <c r="D514" s="146"/>
      <c r="E514" s="150"/>
      <c r="F514" s="138"/>
      <c r="G514" s="155"/>
      <c r="H514" s="162"/>
      <c r="I514" s="155"/>
      <c r="J514" s="156"/>
      <c r="K514" s="156"/>
    </row>
    <row r="515">
      <c r="A515" s="148"/>
      <c r="B515" s="146"/>
      <c r="C515" s="148"/>
      <c r="D515" s="146"/>
      <c r="E515" s="150"/>
      <c r="F515" s="138"/>
      <c r="G515" s="155"/>
      <c r="H515" s="162"/>
      <c r="I515" s="155"/>
      <c r="J515" s="156"/>
      <c r="K515" s="156"/>
    </row>
    <row r="516">
      <c r="A516" s="148"/>
      <c r="B516" s="146"/>
      <c r="C516" s="148"/>
      <c r="D516" s="146"/>
      <c r="E516" s="150"/>
      <c r="F516" s="138"/>
      <c r="G516" s="155"/>
      <c r="H516" s="162"/>
      <c r="I516" s="155"/>
      <c r="J516" s="156"/>
      <c r="K516" s="156"/>
    </row>
    <row r="517">
      <c r="A517" s="148"/>
      <c r="B517" s="146"/>
      <c r="C517" s="148"/>
      <c r="D517" s="146"/>
      <c r="E517" s="150"/>
      <c r="F517" s="138"/>
      <c r="G517" s="155"/>
      <c r="H517" s="162"/>
      <c r="I517" s="155"/>
      <c r="J517" s="156"/>
      <c r="K517" s="156"/>
    </row>
    <row r="518">
      <c r="A518" s="148"/>
      <c r="B518" s="146"/>
      <c r="C518" s="148"/>
      <c r="D518" s="146"/>
      <c r="E518" s="150"/>
      <c r="F518" s="138"/>
      <c r="G518" s="155"/>
      <c r="H518" s="162"/>
      <c r="I518" s="155"/>
      <c r="J518" s="156"/>
      <c r="K518" s="156"/>
    </row>
    <row r="519">
      <c r="A519" s="148"/>
      <c r="B519" s="146"/>
      <c r="C519" s="148"/>
      <c r="D519" s="146"/>
      <c r="E519" s="150"/>
      <c r="F519" s="138"/>
      <c r="G519" s="155"/>
      <c r="H519" s="162"/>
      <c r="I519" s="155"/>
      <c r="J519" s="156"/>
      <c r="K519" s="156"/>
    </row>
    <row r="520">
      <c r="A520" s="148"/>
      <c r="B520" s="146"/>
      <c r="C520" s="148"/>
      <c r="D520" s="146"/>
      <c r="E520" s="150"/>
      <c r="F520" s="138"/>
      <c r="G520" s="155"/>
      <c r="H520" s="162"/>
      <c r="I520" s="155"/>
      <c r="J520" s="156"/>
      <c r="K520" s="156"/>
    </row>
    <row r="521">
      <c r="A521" s="148"/>
      <c r="B521" s="146"/>
      <c r="C521" s="148"/>
      <c r="D521" s="146"/>
      <c r="E521" s="150"/>
      <c r="F521" s="138"/>
      <c r="G521" s="155"/>
      <c r="H521" s="162"/>
      <c r="I521" s="155"/>
      <c r="J521" s="156"/>
      <c r="K521" s="156"/>
    </row>
    <row r="522">
      <c r="A522" s="148"/>
      <c r="B522" s="146"/>
      <c r="C522" s="148"/>
      <c r="D522" s="146"/>
      <c r="E522" s="150"/>
      <c r="F522" s="138"/>
      <c r="G522" s="155"/>
      <c r="H522" s="162"/>
      <c r="I522" s="155"/>
      <c r="J522" s="156"/>
      <c r="K522" s="156"/>
    </row>
    <row r="523">
      <c r="A523" s="148"/>
      <c r="B523" s="146"/>
      <c r="C523" s="148"/>
      <c r="D523" s="146"/>
      <c r="E523" s="150"/>
      <c r="F523" s="138"/>
      <c r="G523" s="155"/>
      <c r="H523" s="162"/>
      <c r="I523" s="155"/>
      <c r="J523" s="156"/>
      <c r="K523" s="156"/>
    </row>
    <row r="524">
      <c r="A524" s="148"/>
      <c r="B524" s="146"/>
      <c r="C524" s="148"/>
      <c r="D524" s="146"/>
      <c r="E524" s="150"/>
      <c r="F524" s="138"/>
      <c r="G524" s="155"/>
      <c r="H524" s="162"/>
      <c r="I524" s="155"/>
      <c r="J524" s="156"/>
      <c r="K524" s="156"/>
    </row>
    <row r="525">
      <c r="A525" s="148"/>
      <c r="B525" s="146"/>
      <c r="C525" s="148"/>
      <c r="D525" s="146"/>
      <c r="E525" s="150"/>
      <c r="F525" s="138"/>
      <c r="G525" s="155"/>
      <c r="H525" s="162"/>
      <c r="I525" s="155"/>
      <c r="J525" s="156"/>
      <c r="K525" s="156"/>
    </row>
    <row r="526">
      <c r="A526" s="148"/>
      <c r="B526" s="146"/>
      <c r="C526" s="148"/>
      <c r="D526" s="146"/>
      <c r="E526" s="150"/>
      <c r="F526" s="138"/>
      <c r="G526" s="155"/>
      <c r="H526" s="162"/>
      <c r="I526" s="155"/>
      <c r="J526" s="156"/>
      <c r="K526" s="156"/>
    </row>
    <row r="527">
      <c r="A527" s="148"/>
      <c r="B527" s="146"/>
      <c r="C527" s="148"/>
      <c r="D527" s="146"/>
      <c r="E527" s="150"/>
      <c r="F527" s="138"/>
      <c r="G527" s="155"/>
      <c r="H527" s="162"/>
      <c r="I527" s="155"/>
      <c r="J527" s="156"/>
      <c r="K527" s="156"/>
    </row>
    <row r="528">
      <c r="A528" s="148"/>
      <c r="B528" s="146"/>
      <c r="C528" s="148"/>
      <c r="D528" s="146"/>
      <c r="E528" s="150"/>
      <c r="F528" s="138"/>
      <c r="G528" s="155"/>
      <c r="H528" s="162"/>
      <c r="I528" s="155"/>
      <c r="J528" s="156"/>
      <c r="K528" s="156"/>
    </row>
    <row r="529">
      <c r="A529" s="148"/>
      <c r="B529" s="146"/>
      <c r="C529" s="148"/>
      <c r="D529" s="146"/>
      <c r="E529" s="150"/>
      <c r="F529" s="138"/>
      <c r="G529" s="155"/>
      <c r="H529" s="162"/>
      <c r="I529" s="155"/>
      <c r="J529" s="156"/>
      <c r="K529" s="156"/>
    </row>
    <row r="530">
      <c r="A530" s="148"/>
      <c r="B530" s="146"/>
      <c r="C530" s="148"/>
      <c r="D530" s="146"/>
      <c r="E530" s="150"/>
      <c r="F530" s="138"/>
      <c r="G530" s="155"/>
      <c r="H530" s="162"/>
      <c r="I530" s="155"/>
      <c r="J530" s="156"/>
      <c r="K530" s="156"/>
    </row>
    <row r="531">
      <c r="A531" s="148"/>
      <c r="B531" s="146"/>
      <c r="C531" s="148"/>
      <c r="D531" s="146"/>
      <c r="E531" s="150"/>
      <c r="F531" s="138"/>
      <c r="G531" s="155"/>
      <c r="H531" s="162"/>
      <c r="I531" s="155"/>
      <c r="J531" s="156"/>
      <c r="K531" s="156"/>
    </row>
    <row r="532">
      <c r="A532" s="148"/>
      <c r="B532" s="146"/>
      <c r="C532" s="148"/>
      <c r="D532" s="146"/>
      <c r="E532" s="150"/>
      <c r="F532" s="138"/>
      <c r="G532" s="155"/>
      <c r="H532" s="162"/>
      <c r="I532" s="155"/>
      <c r="J532" s="156"/>
      <c r="K532" s="156"/>
    </row>
    <row r="533">
      <c r="A533" s="148"/>
      <c r="B533" s="146"/>
      <c r="C533" s="148"/>
      <c r="D533" s="146"/>
      <c r="E533" s="150"/>
      <c r="F533" s="138"/>
      <c r="G533" s="155"/>
      <c r="H533" s="162"/>
      <c r="I533" s="155"/>
      <c r="J533" s="156"/>
      <c r="K533" s="156"/>
    </row>
    <row r="534">
      <c r="A534" s="148"/>
      <c r="B534" s="146"/>
      <c r="C534" s="148"/>
      <c r="D534" s="146"/>
      <c r="E534" s="150"/>
      <c r="F534" s="138"/>
      <c r="G534" s="155"/>
      <c r="H534" s="162"/>
      <c r="I534" s="155"/>
      <c r="J534" s="156"/>
      <c r="K534" s="156"/>
    </row>
    <row r="535">
      <c r="A535" s="148"/>
      <c r="B535" s="146"/>
      <c r="C535" s="148"/>
      <c r="D535" s="146"/>
      <c r="E535" s="150"/>
      <c r="F535" s="138"/>
      <c r="G535" s="155"/>
      <c r="H535" s="162"/>
      <c r="I535" s="155"/>
      <c r="J535" s="156"/>
      <c r="K535" s="156"/>
    </row>
    <row r="536">
      <c r="A536" s="148"/>
      <c r="B536" s="146"/>
      <c r="C536" s="148"/>
      <c r="D536" s="146"/>
      <c r="E536" s="150"/>
      <c r="F536" s="138"/>
      <c r="G536" s="155"/>
      <c r="H536" s="162"/>
      <c r="I536" s="155"/>
      <c r="J536" s="156"/>
      <c r="K536" s="156"/>
    </row>
    <row r="537">
      <c r="A537" s="148"/>
      <c r="B537" s="146"/>
      <c r="C537" s="148"/>
      <c r="D537" s="146"/>
      <c r="E537" s="150"/>
      <c r="F537" s="138"/>
      <c r="G537" s="155"/>
      <c r="H537" s="162"/>
      <c r="I537" s="155"/>
      <c r="J537" s="156"/>
      <c r="K537" s="156"/>
    </row>
    <row r="538">
      <c r="A538" s="148"/>
      <c r="B538" s="146"/>
      <c r="C538" s="148"/>
      <c r="D538" s="146"/>
      <c r="E538" s="150"/>
      <c r="F538" s="138"/>
      <c r="G538" s="155"/>
      <c r="H538" s="162"/>
      <c r="I538" s="155"/>
      <c r="J538" s="156"/>
      <c r="K538" s="156"/>
    </row>
    <row r="539">
      <c r="A539" s="148"/>
      <c r="B539" s="146"/>
      <c r="C539" s="148"/>
      <c r="D539" s="146"/>
      <c r="E539" s="150"/>
      <c r="F539" s="138"/>
      <c r="G539" s="155"/>
      <c r="H539" s="162"/>
      <c r="I539" s="155"/>
      <c r="J539" s="156"/>
      <c r="K539" s="156"/>
    </row>
    <row r="540">
      <c r="A540" s="148"/>
      <c r="B540" s="146"/>
      <c r="C540" s="148"/>
      <c r="D540" s="146"/>
      <c r="E540" s="150"/>
      <c r="F540" s="138"/>
      <c r="G540" s="155"/>
      <c r="H540" s="162"/>
      <c r="I540" s="155"/>
      <c r="J540" s="156"/>
      <c r="K540" s="156"/>
    </row>
    <row r="541">
      <c r="A541" s="148"/>
      <c r="B541" s="146"/>
      <c r="C541" s="148"/>
      <c r="D541" s="146"/>
      <c r="E541" s="150"/>
      <c r="F541" s="138"/>
      <c r="G541" s="155"/>
      <c r="H541" s="162"/>
      <c r="I541" s="155"/>
      <c r="J541" s="156"/>
      <c r="K541" s="156"/>
    </row>
    <row r="542">
      <c r="A542" s="148"/>
      <c r="B542" s="146"/>
      <c r="C542" s="148"/>
      <c r="D542" s="146"/>
      <c r="E542" s="150"/>
      <c r="F542" s="138"/>
      <c r="G542" s="155"/>
      <c r="H542" s="162"/>
      <c r="I542" s="155"/>
      <c r="J542" s="156"/>
      <c r="K542" s="156"/>
    </row>
    <row r="543">
      <c r="A543" s="148"/>
      <c r="B543" s="146"/>
      <c r="C543" s="148"/>
      <c r="D543" s="146"/>
      <c r="E543" s="150"/>
      <c r="F543" s="138"/>
      <c r="G543" s="155"/>
      <c r="H543" s="162"/>
      <c r="I543" s="155"/>
      <c r="J543" s="156"/>
      <c r="K543" s="156"/>
    </row>
    <row r="544">
      <c r="A544" s="148"/>
      <c r="B544" s="146"/>
      <c r="C544" s="148"/>
      <c r="D544" s="146"/>
      <c r="E544" s="150"/>
      <c r="F544" s="138"/>
      <c r="G544" s="155"/>
      <c r="H544" s="162"/>
      <c r="I544" s="155"/>
      <c r="J544" s="156"/>
      <c r="K544" s="156"/>
    </row>
    <row r="545">
      <c r="A545" s="148"/>
      <c r="B545" s="146"/>
      <c r="C545" s="148"/>
      <c r="D545" s="146"/>
      <c r="E545" s="150"/>
      <c r="F545" s="138"/>
      <c r="G545" s="155"/>
      <c r="H545" s="162"/>
      <c r="I545" s="155"/>
      <c r="J545" s="156"/>
      <c r="K545" s="156"/>
    </row>
    <row r="546">
      <c r="A546" s="148"/>
      <c r="B546" s="146"/>
      <c r="C546" s="148"/>
      <c r="D546" s="146"/>
      <c r="E546" s="150"/>
      <c r="F546" s="138"/>
      <c r="G546" s="155"/>
      <c r="H546" s="162"/>
      <c r="I546" s="155"/>
      <c r="J546" s="156"/>
      <c r="K546" s="156"/>
    </row>
    <row r="547">
      <c r="A547" s="148"/>
      <c r="B547" s="146"/>
      <c r="C547" s="148"/>
      <c r="D547" s="146"/>
      <c r="E547" s="150"/>
      <c r="F547" s="138"/>
      <c r="G547" s="155"/>
      <c r="H547" s="162"/>
      <c r="I547" s="155"/>
      <c r="J547" s="156"/>
      <c r="K547" s="156"/>
    </row>
    <row r="548">
      <c r="A548" s="148"/>
      <c r="B548" s="146"/>
      <c r="C548" s="148"/>
      <c r="D548" s="146"/>
      <c r="E548" s="150"/>
      <c r="F548" s="138"/>
      <c r="G548" s="155"/>
      <c r="H548" s="162"/>
      <c r="I548" s="155"/>
      <c r="J548" s="156"/>
      <c r="K548" s="156"/>
    </row>
    <row r="549">
      <c r="A549" s="148"/>
      <c r="B549" s="146"/>
      <c r="C549" s="148"/>
      <c r="D549" s="146"/>
      <c r="E549" s="150"/>
      <c r="F549" s="138"/>
      <c r="G549" s="155"/>
      <c r="H549" s="162"/>
      <c r="I549" s="155"/>
      <c r="J549" s="156"/>
      <c r="K549" s="156"/>
    </row>
    <row r="550">
      <c r="A550" s="148"/>
      <c r="B550" s="146"/>
      <c r="C550" s="148"/>
      <c r="D550" s="146"/>
      <c r="E550" s="150"/>
      <c r="F550" s="138"/>
      <c r="G550" s="155"/>
      <c r="H550" s="162"/>
      <c r="I550" s="155"/>
      <c r="J550" s="156"/>
      <c r="K550" s="156"/>
    </row>
    <row r="551">
      <c r="A551" s="148"/>
      <c r="B551" s="146"/>
      <c r="C551" s="148"/>
      <c r="D551" s="146"/>
      <c r="E551" s="150"/>
      <c r="F551" s="138"/>
      <c r="G551" s="155"/>
      <c r="H551" s="162"/>
      <c r="I551" s="155"/>
      <c r="J551" s="156"/>
      <c r="K551" s="156"/>
    </row>
    <row r="552">
      <c r="A552" s="148"/>
      <c r="B552" s="146"/>
      <c r="C552" s="148"/>
      <c r="D552" s="146"/>
      <c r="E552" s="150"/>
      <c r="F552" s="138"/>
      <c r="G552" s="155"/>
      <c r="H552" s="162"/>
      <c r="I552" s="155"/>
      <c r="J552" s="156"/>
      <c r="K552" s="156"/>
    </row>
    <row r="553">
      <c r="A553" s="148"/>
      <c r="B553" s="146"/>
      <c r="C553" s="148"/>
      <c r="D553" s="146"/>
      <c r="E553" s="150"/>
      <c r="F553" s="138"/>
      <c r="G553" s="155"/>
      <c r="H553" s="162"/>
      <c r="I553" s="155"/>
      <c r="J553" s="156"/>
      <c r="K553" s="156"/>
    </row>
    <row r="554">
      <c r="A554" s="148"/>
      <c r="B554" s="146"/>
      <c r="C554" s="148"/>
      <c r="D554" s="146"/>
      <c r="E554" s="150"/>
      <c r="F554" s="138"/>
      <c r="G554" s="155"/>
      <c r="H554" s="162"/>
      <c r="I554" s="155"/>
      <c r="J554" s="156"/>
      <c r="K554" s="156"/>
    </row>
    <row r="555">
      <c r="A555" s="148"/>
      <c r="B555" s="146"/>
      <c r="C555" s="148"/>
      <c r="D555" s="146"/>
      <c r="E555" s="150"/>
      <c r="F555" s="138"/>
      <c r="G555" s="155"/>
      <c r="H555" s="162"/>
      <c r="I555" s="155"/>
      <c r="J555" s="156"/>
      <c r="K555" s="156"/>
    </row>
    <row r="556">
      <c r="A556" s="148"/>
      <c r="B556" s="146"/>
      <c r="C556" s="148"/>
      <c r="D556" s="146"/>
      <c r="E556" s="150"/>
      <c r="F556" s="138"/>
      <c r="G556" s="155"/>
      <c r="H556" s="162"/>
      <c r="I556" s="155"/>
      <c r="J556" s="156"/>
      <c r="K556" s="156"/>
    </row>
    <row r="557">
      <c r="A557" s="148"/>
      <c r="B557" s="146"/>
      <c r="C557" s="148"/>
      <c r="D557" s="146"/>
      <c r="E557" s="150"/>
      <c r="F557" s="138"/>
      <c r="G557" s="155"/>
      <c r="H557" s="162"/>
      <c r="I557" s="155"/>
      <c r="J557" s="156"/>
      <c r="K557" s="156"/>
    </row>
    <row r="558">
      <c r="A558" s="148"/>
      <c r="B558" s="146"/>
      <c r="C558" s="148"/>
      <c r="D558" s="146"/>
      <c r="E558" s="150"/>
      <c r="F558" s="138"/>
      <c r="G558" s="155"/>
      <c r="H558" s="162"/>
      <c r="I558" s="155"/>
      <c r="J558" s="156"/>
      <c r="K558" s="156"/>
    </row>
    <row r="559">
      <c r="A559" s="148"/>
      <c r="B559" s="146"/>
      <c r="C559" s="148"/>
      <c r="D559" s="146"/>
      <c r="E559" s="150"/>
      <c r="F559" s="138"/>
      <c r="G559" s="155"/>
      <c r="H559" s="162"/>
      <c r="I559" s="155"/>
      <c r="J559" s="156"/>
      <c r="K559" s="156"/>
    </row>
    <row r="560">
      <c r="A560" s="148"/>
      <c r="B560" s="146"/>
      <c r="C560" s="148"/>
      <c r="D560" s="146"/>
      <c r="E560" s="150"/>
      <c r="F560" s="138"/>
      <c r="G560" s="155"/>
      <c r="H560" s="162"/>
      <c r="I560" s="155"/>
      <c r="J560" s="156"/>
      <c r="K560" s="156"/>
    </row>
    <row r="561">
      <c r="A561" s="148"/>
      <c r="B561" s="146"/>
      <c r="C561" s="148"/>
      <c r="D561" s="146"/>
      <c r="E561" s="150"/>
      <c r="F561" s="138"/>
      <c r="G561" s="155"/>
      <c r="H561" s="162"/>
      <c r="I561" s="155"/>
      <c r="J561" s="156"/>
      <c r="K561" s="156"/>
    </row>
    <row r="562">
      <c r="A562" s="148"/>
      <c r="B562" s="146"/>
      <c r="C562" s="148"/>
      <c r="D562" s="146"/>
      <c r="E562" s="150"/>
      <c r="F562" s="138"/>
      <c r="G562" s="155"/>
      <c r="H562" s="162"/>
      <c r="I562" s="155"/>
      <c r="J562" s="156"/>
      <c r="K562" s="156"/>
    </row>
    <row r="563">
      <c r="A563" s="148"/>
      <c r="B563" s="146"/>
      <c r="C563" s="148"/>
      <c r="D563" s="146"/>
      <c r="E563" s="150"/>
      <c r="F563" s="138"/>
      <c r="G563" s="155"/>
      <c r="H563" s="162"/>
      <c r="I563" s="155"/>
      <c r="J563" s="156"/>
      <c r="K563" s="156"/>
    </row>
    <row r="564">
      <c r="A564" s="148"/>
      <c r="B564" s="146"/>
      <c r="C564" s="148"/>
      <c r="D564" s="146"/>
      <c r="E564" s="150"/>
      <c r="F564" s="138"/>
      <c r="G564" s="155"/>
      <c r="H564" s="162"/>
      <c r="I564" s="155"/>
      <c r="J564" s="156"/>
      <c r="K564" s="156"/>
    </row>
    <row r="565">
      <c r="A565" s="148"/>
      <c r="B565" s="146"/>
      <c r="C565" s="148"/>
      <c r="D565" s="146"/>
      <c r="E565" s="150"/>
      <c r="F565" s="138"/>
      <c r="G565" s="155"/>
      <c r="H565" s="162"/>
      <c r="I565" s="155"/>
      <c r="J565" s="156"/>
      <c r="K565" s="156"/>
    </row>
    <row r="566">
      <c r="A566" s="148"/>
      <c r="B566" s="146"/>
      <c r="C566" s="148"/>
      <c r="D566" s="146"/>
      <c r="E566" s="150"/>
      <c r="F566" s="138"/>
      <c r="G566" s="155"/>
      <c r="H566" s="162"/>
      <c r="I566" s="155"/>
      <c r="J566" s="156"/>
      <c r="K566" s="156"/>
    </row>
    <row r="567">
      <c r="A567" s="148"/>
      <c r="B567" s="146"/>
      <c r="C567" s="148"/>
      <c r="D567" s="146"/>
      <c r="E567" s="150"/>
      <c r="F567" s="138"/>
      <c r="G567" s="155"/>
      <c r="H567" s="162"/>
      <c r="I567" s="155"/>
      <c r="J567" s="156"/>
      <c r="K567" s="156"/>
    </row>
    <row r="568">
      <c r="A568" s="148"/>
      <c r="B568" s="146"/>
      <c r="C568" s="148"/>
      <c r="D568" s="146"/>
      <c r="E568" s="150"/>
      <c r="F568" s="138"/>
      <c r="G568" s="155"/>
      <c r="H568" s="162"/>
      <c r="I568" s="155"/>
      <c r="J568" s="156"/>
      <c r="K568" s="156"/>
    </row>
    <row r="569">
      <c r="A569" s="148"/>
      <c r="B569" s="146"/>
      <c r="C569" s="148"/>
      <c r="D569" s="146"/>
      <c r="E569" s="150"/>
      <c r="F569" s="138"/>
      <c r="G569" s="155"/>
      <c r="H569" s="162"/>
      <c r="I569" s="155"/>
      <c r="J569" s="156"/>
      <c r="K569" s="156"/>
    </row>
    <row r="570">
      <c r="A570" s="148"/>
      <c r="B570" s="146"/>
      <c r="C570" s="148"/>
      <c r="D570" s="146"/>
      <c r="E570" s="150"/>
      <c r="F570" s="138"/>
      <c r="G570" s="155"/>
      <c r="H570" s="162"/>
      <c r="I570" s="155"/>
      <c r="J570" s="156"/>
      <c r="K570" s="156"/>
    </row>
    <row r="571">
      <c r="A571" s="148"/>
      <c r="B571" s="146"/>
      <c r="C571" s="148"/>
      <c r="D571" s="146"/>
      <c r="E571" s="150"/>
      <c r="F571" s="138"/>
      <c r="G571" s="155"/>
      <c r="H571" s="162"/>
      <c r="I571" s="155"/>
      <c r="J571" s="156"/>
      <c r="K571" s="156"/>
    </row>
    <row r="572">
      <c r="A572" s="148"/>
      <c r="B572" s="146"/>
      <c r="C572" s="148"/>
      <c r="D572" s="146"/>
      <c r="E572" s="150"/>
      <c r="F572" s="138"/>
      <c r="G572" s="155"/>
      <c r="H572" s="162"/>
      <c r="I572" s="155"/>
      <c r="J572" s="156"/>
      <c r="K572" s="156"/>
    </row>
    <row r="573">
      <c r="A573" s="148"/>
      <c r="B573" s="146"/>
      <c r="C573" s="148"/>
      <c r="D573" s="146"/>
      <c r="E573" s="150"/>
      <c r="F573" s="138"/>
      <c r="G573" s="155"/>
      <c r="H573" s="162"/>
      <c r="I573" s="155"/>
      <c r="J573" s="156"/>
      <c r="K573" s="156"/>
    </row>
    <row r="574">
      <c r="A574" s="148"/>
      <c r="B574" s="146"/>
      <c r="C574" s="148"/>
      <c r="D574" s="146"/>
      <c r="E574" s="150"/>
      <c r="F574" s="138"/>
      <c r="G574" s="155"/>
      <c r="H574" s="162"/>
      <c r="I574" s="155"/>
      <c r="J574" s="156"/>
      <c r="K574" s="156"/>
    </row>
    <row r="575">
      <c r="A575" s="148"/>
      <c r="B575" s="146"/>
      <c r="C575" s="148"/>
      <c r="D575" s="146"/>
      <c r="E575" s="150"/>
      <c r="F575" s="138"/>
      <c r="G575" s="155"/>
      <c r="H575" s="162"/>
      <c r="I575" s="155"/>
      <c r="J575" s="156"/>
      <c r="K575" s="156"/>
    </row>
    <row r="576">
      <c r="A576" s="148"/>
      <c r="B576" s="146"/>
      <c r="C576" s="148"/>
      <c r="D576" s="146"/>
      <c r="E576" s="150"/>
      <c r="F576" s="138"/>
      <c r="G576" s="155"/>
      <c r="H576" s="162"/>
      <c r="I576" s="155"/>
      <c r="J576" s="156"/>
      <c r="K576" s="156"/>
    </row>
    <row r="577">
      <c r="A577" s="148"/>
      <c r="B577" s="146"/>
      <c r="C577" s="148"/>
      <c r="D577" s="146"/>
      <c r="E577" s="150"/>
      <c r="F577" s="138"/>
      <c r="G577" s="155"/>
      <c r="H577" s="162"/>
      <c r="I577" s="155"/>
      <c r="J577" s="156"/>
      <c r="K577" s="156"/>
    </row>
    <row r="578">
      <c r="A578" s="148"/>
      <c r="B578" s="146"/>
      <c r="C578" s="148"/>
      <c r="D578" s="146"/>
      <c r="E578" s="150"/>
      <c r="F578" s="138"/>
      <c r="G578" s="155"/>
      <c r="H578" s="162"/>
      <c r="I578" s="155"/>
      <c r="J578" s="156"/>
      <c r="K578" s="156"/>
    </row>
    <row r="579">
      <c r="A579" s="148"/>
      <c r="B579" s="146"/>
      <c r="C579" s="148"/>
      <c r="D579" s="146"/>
      <c r="E579" s="150"/>
      <c r="F579" s="138"/>
      <c r="G579" s="155"/>
      <c r="H579" s="162"/>
      <c r="I579" s="155"/>
      <c r="J579" s="156"/>
      <c r="K579" s="156"/>
    </row>
    <row r="580">
      <c r="A580" s="148"/>
      <c r="B580" s="146"/>
      <c r="C580" s="148"/>
      <c r="D580" s="146"/>
      <c r="E580" s="150"/>
      <c r="F580" s="138"/>
      <c r="G580" s="155"/>
      <c r="H580" s="162"/>
      <c r="I580" s="155"/>
      <c r="J580" s="156"/>
      <c r="K580" s="156"/>
    </row>
    <row r="581">
      <c r="A581" s="148"/>
      <c r="B581" s="146"/>
      <c r="C581" s="148"/>
      <c r="D581" s="146"/>
      <c r="E581" s="150"/>
      <c r="F581" s="138"/>
      <c r="G581" s="155"/>
      <c r="H581" s="162"/>
      <c r="I581" s="155"/>
      <c r="J581" s="156"/>
      <c r="K581" s="156"/>
    </row>
    <row r="582">
      <c r="A582" s="148"/>
      <c r="B582" s="146"/>
      <c r="C582" s="148"/>
      <c r="D582" s="146"/>
      <c r="E582" s="150"/>
      <c r="F582" s="138"/>
      <c r="G582" s="155"/>
      <c r="H582" s="162"/>
      <c r="I582" s="155"/>
      <c r="J582" s="156"/>
      <c r="K582" s="156"/>
    </row>
    <row r="583">
      <c r="A583" s="148"/>
      <c r="B583" s="146"/>
      <c r="C583" s="148"/>
      <c r="D583" s="146"/>
      <c r="E583" s="150"/>
      <c r="F583" s="138"/>
      <c r="G583" s="155"/>
      <c r="H583" s="162"/>
      <c r="I583" s="155"/>
      <c r="J583" s="156"/>
      <c r="K583" s="156"/>
    </row>
    <row r="584">
      <c r="A584" s="148"/>
      <c r="B584" s="146"/>
      <c r="C584" s="148"/>
      <c r="D584" s="146"/>
      <c r="E584" s="150"/>
      <c r="F584" s="138"/>
      <c r="G584" s="155"/>
      <c r="H584" s="162"/>
      <c r="I584" s="155"/>
      <c r="J584" s="156"/>
      <c r="K584" s="156"/>
    </row>
    <row r="585">
      <c r="A585" s="148"/>
      <c r="B585" s="146"/>
      <c r="C585" s="148"/>
      <c r="D585" s="146"/>
      <c r="E585" s="150"/>
      <c r="F585" s="138"/>
      <c r="G585" s="155"/>
      <c r="H585" s="162"/>
      <c r="I585" s="155"/>
      <c r="J585" s="156"/>
      <c r="K585" s="156"/>
    </row>
    <row r="586">
      <c r="A586" s="148"/>
      <c r="B586" s="146"/>
      <c r="C586" s="148"/>
      <c r="D586" s="146"/>
      <c r="E586" s="150"/>
      <c r="F586" s="138"/>
      <c r="G586" s="155"/>
      <c r="H586" s="162"/>
      <c r="I586" s="155"/>
      <c r="J586" s="156"/>
      <c r="K586" s="156"/>
    </row>
    <row r="587">
      <c r="A587" s="148"/>
      <c r="B587" s="146"/>
      <c r="C587" s="148"/>
      <c r="D587" s="146"/>
      <c r="E587" s="150"/>
      <c r="F587" s="138"/>
      <c r="G587" s="155"/>
      <c r="H587" s="162"/>
      <c r="I587" s="155"/>
      <c r="J587" s="156"/>
      <c r="K587" s="156"/>
    </row>
    <row r="588">
      <c r="A588" s="148"/>
      <c r="B588" s="146"/>
      <c r="C588" s="148"/>
      <c r="D588" s="146"/>
      <c r="E588" s="150"/>
      <c r="F588" s="138"/>
      <c r="G588" s="155"/>
      <c r="H588" s="162"/>
      <c r="I588" s="155"/>
      <c r="J588" s="156"/>
      <c r="K588" s="156"/>
    </row>
    <row r="589">
      <c r="A589" s="148"/>
      <c r="B589" s="146"/>
      <c r="C589" s="148"/>
      <c r="D589" s="146"/>
      <c r="E589" s="150"/>
      <c r="F589" s="138"/>
      <c r="G589" s="155"/>
      <c r="H589" s="162"/>
      <c r="I589" s="155"/>
      <c r="J589" s="156"/>
      <c r="K589" s="156"/>
    </row>
    <row r="590">
      <c r="A590" s="148"/>
      <c r="B590" s="146"/>
      <c r="C590" s="148"/>
      <c r="D590" s="146"/>
      <c r="E590" s="150"/>
      <c r="F590" s="138"/>
      <c r="G590" s="155"/>
      <c r="H590" s="162"/>
      <c r="I590" s="155"/>
      <c r="J590" s="156"/>
      <c r="K590" s="156"/>
    </row>
    <row r="591">
      <c r="A591" s="148"/>
      <c r="B591" s="146"/>
      <c r="C591" s="148"/>
      <c r="D591" s="146"/>
      <c r="E591" s="150"/>
      <c r="F591" s="138"/>
      <c r="G591" s="155"/>
      <c r="H591" s="162"/>
      <c r="I591" s="155"/>
      <c r="J591" s="156"/>
      <c r="K591" s="156"/>
    </row>
    <row r="592">
      <c r="A592" s="148"/>
      <c r="B592" s="146"/>
      <c r="C592" s="148"/>
      <c r="D592" s="146"/>
      <c r="E592" s="150"/>
      <c r="F592" s="138"/>
      <c r="G592" s="155"/>
      <c r="H592" s="162"/>
      <c r="I592" s="155"/>
      <c r="J592" s="156"/>
      <c r="K592" s="156"/>
    </row>
    <row r="593">
      <c r="A593" s="148"/>
      <c r="B593" s="146"/>
      <c r="C593" s="148"/>
      <c r="D593" s="146"/>
      <c r="E593" s="150"/>
      <c r="F593" s="138"/>
      <c r="G593" s="155"/>
      <c r="H593" s="162"/>
      <c r="I593" s="155"/>
      <c r="J593" s="156"/>
      <c r="K593" s="156"/>
    </row>
    <row r="594">
      <c r="A594" s="148"/>
      <c r="B594" s="146"/>
      <c r="C594" s="148"/>
      <c r="D594" s="146"/>
      <c r="E594" s="150"/>
      <c r="F594" s="138"/>
      <c r="G594" s="155"/>
      <c r="H594" s="162"/>
      <c r="I594" s="155"/>
      <c r="J594" s="156"/>
      <c r="K594" s="156"/>
    </row>
    <row r="595">
      <c r="A595" s="148"/>
      <c r="B595" s="146"/>
      <c r="C595" s="148"/>
      <c r="D595" s="146"/>
      <c r="E595" s="150"/>
      <c r="F595" s="138"/>
      <c r="G595" s="155"/>
      <c r="H595" s="162"/>
      <c r="I595" s="155"/>
      <c r="J595" s="156"/>
      <c r="K595" s="156"/>
    </row>
    <row r="596">
      <c r="A596" s="148"/>
      <c r="B596" s="146"/>
      <c r="C596" s="148"/>
      <c r="D596" s="146"/>
      <c r="E596" s="150"/>
      <c r="F596" s="138"/>
      <c r="G596" s="155"/>
      <c r="H596" s="162"/>
      <c r="I596" s="155"/>
      <c r="J596" s="156"/>
      <c r="K596" s="156"/>
    </row>
    <row r="597">
      <c r="A597" s="148"/>
      <c r="B597" s="146"/>
      <c r="C597" s="148"/>
      <c r="D597" s="146"/>
      <c r="E597" s="150"/>
      <c r="F597" s="138"/>
      <c r="G597" s="155"/>
      <c r="H597" s="162"/>
      <c r="I597" s="155"/>
      <c r="J597" s="156"/>
      <c r="K597" s="156"/>
    </row>
    <row r="598">
      <c r="A598" s="148"/>
      <c r="B598" s="146"/>
      <c r="C598" s="148"/>
      <c r="D598" s="146"/>
      <c r="E598" s="150"/>
      <c r="F598" s="138"/>
      <c r="G598" s="155"/>
      <c r="H598" s="162"/>
      <c r="I598" s="155"/>
      <c r="J598" s="156"/>
      <c r="K598" s="156"/>
    </row>
    <row r="599">
      <c r="A599" s="148"/>
      <c r="B599" s="146"/>
      <c r="C599" s="148"/>
      <c r="D599" s="146"/>
      <c r="E599" s="150"/>
      <c r="F599" s="138"/>
      <c r="G599" s="155"/>
      <c r="H599" s="162"/>
      <c r="I599" s="155"/>
      <c r="J599" s="156"/>
      <c r="K599" s="156"/>
    </row>
    <row r="600">
      <c r="A600" s="148"/>
      <c r="B600" s="146"/>
      <c r="C600" s="148"/>
      <c r="D600" s="146"/>
      <c r="E600" s="150"/>
      <c r="F600" s="138"/>
      <c r="G600" s="155"/>
      <c r="H600" s="162"/>
      <c r="I600" s="155"/>
      <c r="J600" s="156"/>
      <c r="K600" s="156"/>
    </row>
    <row r="601">
      <c r="A601" s="148"/>
      <c r="B601" s="146"/>
      <c r="C601" s="148"/>
      <c r="D601" s="146"/>
      <c r="E601" s="150"/>
      <c r="F601" s="138"/>
      <c r="G601" s="155"/>
      <c r="H601" s="162"/>
      <c r="I601" s="155"/>
      <c r="J601" s="156"/>
      <c r="K601" s="156"/>
    </row>
    <row r="602">
      <c r="A602" s="148"/>
      <c r="B602" s="146"/>
      <c r="C602" s="148"/>
      <c r="D602" s="146"/>
      <c r="E602" s="150"/>
      <c r="F602" s="138"/>
      <c r="G602" s="155"/>
      <c r="H602" s="162"/>
      <c r="I602" s="155"/>
      <c r="J602" s="156"/>
      <c r="K602" s="156"/>
    </row>
    <row r="603">
      <c r="A603" s="148"/>
      <c r="B603" s="146"/>
      <c r="C603" s="148"/>
      <c r="D603" s="146"/>
      <c r="E603" s="150"/>
      <c r="F603" s="138"/>
      <c r="G603" s="155"/>
      <c r="H603" s="162"/>
      <c r="I603" s="155"/>
      <c r="J603" s="156"/>
      <c r="K603" s="156"/>
    </row>
    <row r="604">
      <c r="A604" s="148"/>
      <c r="B604" s="146"/>
      <c r="C604" s="148"/>
      <c r="D604" s="146"/>
      <c r="E604" s="150"/>
      <c r="F604" s="138"/>
      <c r="G604" s="155"/>
      <c r="H604" s="162"/>
      <c r="I604" s="155"/>
      <c r="J604" s="156"/>
      <c r="K604" s="156"/>
    </row>
    <row r="605">
      <c r="A605" s="148"/>
      <c r="B605" s="146"/>
      <c r="C605" s="148"/>
      <c r="D605" s="146"/>
      <c r="E605" s="150"/>
      <c r="F605" s="138"/>
      <c r="G605" s="155"/>
      <c r="H605" s="162"/>
      <c r="I605" s="155"/>
      <c r="J605" s="156"/>
      <c r="K605" s="156"/>
    </row>
    <row r="606">
      <c r="A606" s="148"/>
      <c r="B606" s="146"/>
      <c r="C606" s="148"/>
      <c r="D606" s="146"/>
      <c r="E606" s="150"/>
      <c r="F606" s="138"/>
      <c r="G606" s="155"/>
      <c r="H606" s="162"/>
      <c r="I606" s="155"/>
      <c r="J606" s="156"/>
      <c r="K606" s="156"/>
    </row>
    <row r="607">
      <c r="A607" s="148"/>
      <c r="B607" s="146"/>
      <c r="C607" s="148"/>
      <c r="D607" s="146"/>
      <c r="E607" s="150"/>
      <c r="F607" s="138"/>
      <c r="G607" s="155"/>
      <c r="H607" s="162"/>
      <c r="I607" s="155"/>
      <c r="J607" s="156"/>
      <c r="K607" s="156"/>
    </row>
    <row r="608">
      <c r="A608" s="148"/>
      <c r="B608" s="146"/>
      <c r="C608" s="148"/>
      <c r="D608" s="146"/>
      <c r="E608" s="150"/>
      <c r="F608" s="138"/>
      <c r="G608" s="155"/>
      <c r="H608" s="162"/>
      <c r="I608" s="155"/>
      <c r="J608" s="156"/>
      <c r="K608" s="156"/>
    </row>
    <row r="609">
      <c r="A609" s="148"/>
      <c r="B609" s="146"/>
      <c r="C609" s="148"/>
      <c r="D609" s="146"/>
      <c r="E609" s="150"/>
      <c r="F609" s="138"/>
      <c r="G609" s="155"/>
      <c r="H609" s="162"/>
      <c r="I609" s="155"/>
      <c r="J609" s="156"/>
      <c r="K609" s="156"/>
    </row>
    <row r="610">
      <c r="A610" s="148"/>
      <c r="B610" s="146"/>
      <c r="C610" s="148"/>
      <c r="D610" s="146"/>
      <c r="E610" s="150"/>
      <c r="F610" s="138"/>
      <c r="G610" s="155"/>
      <c r="H610" s="162"/>
      <c r="I610" s="155"/>
      <c r="J610" s="156"/>
      <c r="K610" s="156"/>
    </row>
    <row r="611">
      <c r="A611" s="148"/>
      <c r="B611" s="146"/>
      <c r="C611" s="148"/>
      <c r="D611" s="146"/>
      <c r="E611" s="150"/>
      <c r="F611" s="138"/>
      <c r="G611" s="155"/>
      <c r="H611" s="162"/>
      <c r="I611" s="155"/>
      <c r="J611" s="156"/>
      <c r="K611" s="156"/>
    </row>
    <row r="612">
      <c r="A612" s="148"/>
      <c r="B612" s="146"/>
      <c r="C612" s="148"/>
      <c r="D612" s="146"/>
      <c r="E612" s="150"/>
      <c r="F612" s="138"/>
      <c r="G612" s="155"/>
      <c r="H612" s="162"/>
      <c r="I612" s="155"/>
      <c r="J612" s="156"/>
      <c r="K612" s="156"/>
    </row>
    <row r="613">
      <c r="A613" s="148"/>
      <c r="B613" s="146"/>
      <c r="C613" s="148"/>
      <c r="D613" s="146"/>
      <c r="E613" s="150"/>
      <c r="F613" s="138"/>
      <c r="G613" s="155"/>
      <c r="H613" s="162"/>
      <c r="I613" s="155"/>
      <c r="J613" s="156"/>
      <c r="K613" s="156"/>
    </row>
    <row r="614">
      <c r="A614" s="148"/>
      <c r="B614" s="146"/>
      <c r="C614" s="148"/>
      <c r="D614" s="146"/>
      <c r="E614" s="150"/>
      <c r="F614" s="138"/>
      <c r="G614" s="155"/>
      <c r="H614" s="162"/>
      <c r="I614" s="155"/>
      <c r="J614" s="156"/>
      <c r="K614" s="156"/>
    </row>
    <row r="615">
      <c r="A615" s="148"/>
      <c r="B615" s="146"/>
      <c r="C615" s="148"/>
      <c r="D615" s="146"/>
      <c r="E615" s="150"/>
      <c r="F615" s="138"/>
      <c r="G615" s="155"/>
      <c r="H615" s="162"/>
      <c r="I615" s="155"/>
      <c r="J615" s="156"/>
      <c r="K615" s="156"/>
    </row>
    <row r="616">
      <c r="A616" s="148"/>
      <c r="B616" s="146"/>
      <c r="C616" s="148"/>
      <c r="D616" s="146"/>
      <c r="E616" s="150"/>
      <c r="F616" s="138"/>
      <c r="G616" s="155"/>
      <c r="H616" s="162"/>
      <c r="I616" s="155"/>
      <c r="J616" s="156"/>
      <c r="K616" s="156"/>
    </row>
    <row r="617">
      <c r="A617" s="148"/>
      <c r="B617" s="146"/>
      <c r="C617" s="148"/>
      <c r="D617" s="146"/>
      <c r="E617" s="150"/>
      <c r="F617" s="138"/>
      <c r="G617" s="155"/>
      <c r="H617" s="162"/>
      <c r="I617" s="155"/>
      <c r="J617" s="156"/>
      <c r="K617" s="156"/>
    </row>
    <row r="618">
      <c r="A618" s="148"/>
      <c r="B618" s="146"/>
      <c r="C618" s="148"/>
      <c r="D618" s="146"/>
      <c r="E618" s="150"/>
      <c r="F618" s="138"/>
      <c r="G618" s="155"/>
      <c r="H618" s="162"/>
      <c r="I618" s="155"/>
      <c r="J618" s="156"/>
      <c r="K618" s="156"/>
    </row>
    <row r="619">
      <c r="A619" s="148"/>
      <c r="B619" s="146"/>
      <c r="C619" s="148"/>
      <c r="D619" s="146"/>
      <c r="E619" s="150"/>
      <c r="F619" s="138"/>
      <c r="G619" s="155"/>
      <c r="H619" s="162"/>
      <c r="I619" s="155"/>
      <c r="J619" s="156"/>
      <c r="K619" s="156"/>
    </row>
    <row r="620">
      <c r="A620" s="148"/>
      <c r="B620" s="146"/>
      <c r="C620" s="148"/>
      <c r="D620" s="146"/>
      <c r="E620" s="150"/>
      <c r="F620" s="138"/>
      <c r="G620" s="155"/>
      <c r="H620" s="162"/>
      <c r="I620" s="155"/>
      <c r="J620" s="156"/>
      <c r="K620" s="156"/>
    </row>
    <row r="621">
      <c r="A621" s="148"/>
      <c r="B621" s="146"/>
      <c r="C621" s="148"/>
      <c r="D621" s="146"/>
      <c r="E621" s="150"/>
      <c r="F621" s="138"/>
      <c r="G621" s="155"/>
      <c r="H621" s="162"/>
      <c r="I621" s="155"/>
      <c r="J621" s="156"/>
      <c r="K621" s="156"/>
    </row>
    <row r="622">
      <c r="A622" s="148"/>
      <c r="B622" s="146"/>
      <c r="C622" s="148"/>
      <c r="D622" s="146"/>
      <c r="E622" s="150"/>
      <c r="F622" s="138"/>
      <c r="G622" s="155"/>
      <c r="H622" s="162"/>
      <c r="I622" s="155"/>
      <c r="J622" s="156"/>
      <c r="K622" s="156"/>
    </row>
    <row r="623">
      <c r="A623" s="148"/>
      <c r="B623" s="146"/>
      <c r="C623" s="148"/>
      <c r="D623" s="146"/>
      <c r="E623" s="150"/>
      <c r="F623" s="138"/>
      <c r="G623" s="155"/>
      <c r="H623" s="162"/>
      <c r="I623" s="155"/>
      <c r="J623" s="156"/>
      <c r="K623" s="156"/>
    </row>
    <row r="624">
      <c r="A624" s="148"/>
      <c r="B624" s="146"/>
      <c r="C624" s="148"/>
      <c r="D624" s="146"/>
      <c r="E624" s="150"/>
      <c r="F624" s="138"/>
      <c r="G624" s="155"/>
      <c r="H624" s="162"/>
      <c r="I624" s="155"/>
      <c r="J624" s="156"/>
      <c r="K624" s="156"/>
    </row>
    <row r="625">
      <c r="A625" s="148"/>
      <c r="B625" s="146"/>
      <c r="C625" s="148"/>
      <c r="D625" s="146"/>
      <c r="E625" s="150"/>
      <c r="F625" s="138"/>
      <c r="G625" s="155"/>
      <c r="H625" s="162"/>
      <c r="I625" s="155"/>
      <c r="J625" s="156"/>
      <c r="K625" s="156"/>
    </row>
    <row r="626">
      <c r="A626" s="148"/>
      <c r="B626" s="146"/>
      <c r="C626" s="148"/>
      <c r="D626" s="146"/>
      <c r="E626" s="150"/>
      <c r="F626" s="138"/>
      <c r="G626" s="155"/>
      <c r="H626" s="162"/>
      <c r="I626" s="155"/>
      <c r="J626" s="156"/>
      <c r="K626" s="156"/>
    </row>
    <row r="627">
      <c r="A627" s="148"/>
      <c r="B627" s="146"/>
      <c r="C627" s="148"/>
      <c r="D627" s="146"/>
      <c r="E627" s="150"/>
      <c r="F627" s="138"/>
      <c r="G627" s="155"/>
      <c r="H627" s="162"/>
      <c r="I627" s="155"/>
      <c r="J627" s="156"/>
      <c r="K627" s="156"/>
    </row>
    <row r="628">
      <c r="A628" s="148"/>
      <c r="B628" s="146"/>
      <c r="C628" s="148"/>
      <c r="D628" s="146"/>
      <c r="E628" s="150"/>
      <c r="F628" s="138"/>
      <c r="G628" s="155"/>
      <c r="H628" s="162"/>
      <c r="I628" s="155"/>
      <c r="J628" s="156"/>
      <c r="K628" s="156"/>
    </row>
    <row r="629">
      <c r="A629" s="148"/>
      <c r="B629" s="146"/>
      <c r="C629" s="148"/>
      <c r="D629" s="146"/>
      <c r="E629" s="150"/>
      <c r="F629" s="138"/>
      <c r="G629" s="155"/>
      <c r="H629" s="162"/>
      <c r="I629" s="155"/>
      <c r="J629" s="156"/>
      <c r="K629" s="156"/>
    </row>
    <row r="630">
      <c r="A630" s="148"/>
      <c r="B630" s="146"/>
      <c r="C630" s="148"/>
      <c r="D630" s="146"/>
      <c r="E630" s="150"/>
      <c r="F630" s="138"/>
      <c r="G630" s="155"/>
      <c r="H630" s="162"/>
      <c r="I630" s="155"/>
      <c r="J630" s="156"/>
      <c r="K630" s="156"/>
    </row>
    <row r="631">
      <c r="A631" s="148"/>
      <c r="B631" s="146"/>
      <c r="C631" s="148"/>
      <c r="D631" s="146"/>
      <c r="E631" s="150"/>
      <c r="F631" s="138"/>
      <c r="G631" s="155"/>
      <c r="H631" s="162"/>
      <c r="I631" s="155"/>
      <c r="J631" s="156"/>
      <c r="K631" s="156"/>
    </row>
    <row r="632">
      <c r="A632" s="148"/>
      <c r="B632" s="146"/>
      <c r="C632" s="148"/>
      <c r="D632" s="146"/>
      <c r="E632" s="150"/>
      <c r="F632" s="138"/>
      <c r="G632" s="155"/>
      <c r="H632" s="162"/>
      <c r="I632" s="155"/>
      <c r="J632" s="156"/>
      <c r="K632" s="156"/>
    </row>
    <row r="633">
      <c r="A633" s="148"/>
      <c r="B633" s="146"/>
      <c r="C633" s="148"/>
      <c r="D633" s="146"/>
      <c r="E633" s="150"/>
      <c r="F633" s="138"/>
      <c r="G633" s="155"/>
      <c r="H633" s="162"/>
      <c r="I633" s="155"/>
      <c r="J633" s="156"/>
      <c r="K633" s="156"/>
    </row>
    <row r="634">
      <c r="A634" s="148"/>
      <c r="B634" s="146"/>
      <c r="C634" s="148"/>
      <c r="D634" s="146"/>
      <c r="E634" s="150"/>
      <c r="F634" s="138"/>
      <c r="G634" s="155"/>
      <c r="H634" s="162"/>
      <c r="I634" s="155"/>
      <c r="J634" s="156"/>
      <c r="K634" s="156"/>
    </row>
    <row r="635">
      <c r="A635" s="148"/>
      <c r="B635" s="146"/>
      <c r="C635" s="148"/>
      <c r="D635" s="146"/>
      <c r="E635" s="150"/>
      <c r="F635" s="138"/>
      <c r="G635" s="155"/>
      <c r="H635" s="162"/>
      <c r="I635" s="155"/>
      <c r="J635" s="156"/>
      <c r="K635" s="156"/>
    </row>
    <row r="636">
      <c r="A636" s="148"/>
      <c r="B636" s="146"/>
      <c r="C636" s="148"/>
      <c r="D636" s="146"/>
      <c r="E636" s="150"/>
      <c r="F636" s="138"/>
      <c r="G636" s="155"/>
      <c r="H636" s="162"/>
      <c r="I636" s="155"/>
      <c r="J636" s="156"/>
      <c r="K636" s="156"/>
    </row>
    <row r="637">
      <c r="A637" s="148"/>
      <c r="B637" s="146"/>
      <c r="C637" s="148"/>
      <c r="D637" s="146"/>
      <c r="E637" s="150"/>
      <c r="F637" s="138"/>
      <c r="G637" s="155"/>
      <c r="H637" s="162"/>
      <c r="I637" s="155"/>
      <c r="J637" s="156"/>
      <c r="K637" s="156"/>
    </row>
    <row r="638">
      <c r="A638" s="148"/>
      <c r="B638" s="146"/>
      <c r="C638" s="148"/>
      <c r="D638" s="146"/>
      <c r="E638" s="150"/>
      <c r="F638" s="138"/>
      <c r="G638" s="155"/>
      <c r="H638" s="162"/>
      <c r="I638" s="155"/>
      <c r="J638" s="156"/>
      <c r="K638" s="156"/>
    </row>
    <row r="639">
      <c r="A639" s="148"/>
      <c r="B639" s="146"/>
      <c r="C639" s="148"/>
      <c r="D639" s="146"/>
      <c r="E639" s="150"/>
      <c r="F639" s="138"/>
      <c r="G639" s="155"/>
      <c r="H639" s="162"/>
      <c r="I639" s="155"/>
      <c r="J639" s="156"/>
      <c r="K639" s="156"/>
    </row>
    <row r="640">
      <c r="A640" s="148"/>
      <c r="B640" s="146"/>
      <c r="C640" s="148"/>
      <c r="D640" s="146"/>
      <c r="E640" s="150"/>
      <c r="F640" s="138"/>
      <c r="G640" s="155"/>
      <c r="H640" s="162"/>
      <c r="I640" s="155"/>
      <c r="J640" s="156"/>
      <c r="K640" s="156"/>
    </row>
    <row r="641">
      <c r="A641" s="148"/>
      <c r="B641" s="146"/>
      <c r="C641" s="148"/>
      <c r="D641" s="146"/>
      <c r="E641" s="150"/>
      <c r="F641" s="138"/>
      <c r="G641" s="155"/>
      <c r="H641" s="162"/>
      <c r="I641" s="155"/>
      <c r="J641" s="156"/>
      <c r="K641" s="156"/>
    </row>
    <row r="642">
      <c r="A642" s="148"/>
      <c r="B642" s="146"/>
      <c r="C642" s="148"/>
      <c r="D642" s="146"/>
      <c r="E642" s="150"/>
      <c r="F642" s="138"/>
      <c r="G642" s="155"/>
      <c r="H642" s="162"/>
      <c r="I642" s="155"/>
      <c r="J642" s="156"/>
      <c r="K642" s="156"/>
    </row>
    <row r="643">
      <c r="A643" s="148"/>
      <c r="B643" s="146"/>
      <c r="C643" s="148"/>
      <c r="D643" s="146"/>
      <c r="E643" s="150"/>
      <c r="F643" s="138"/>
      <c r="G643" s="155"/>
      <c r="H643" s="162"/>
      <c r="I643" s="155"/>
      <c r="J643" s="156"/>
      <c r="K643" s="156"/>
    </row>
    <row r="644">
      <c r="A644" s="148"/>
      <c r="B644" s="146"/>
      <c r="C644" s="148"/>
      <c r="D644" s="146"/>
      <c r="E644" s="150"/>
      <c r="F644" s="138"/>
      <c r="G644" s="155"/>
      <c r="H644" s="162"/>
      <c r="I644" s="155"/>
      <c r="J644" s="156"/>
      <c r="K644" s="156"/>
    </row>
    <row r="645">
      <c r="A645" s="148"/>
      <c r="B645" s="146"/>
      <c r="C645" s="148"/>
      <c r="D645" s="146"/>
      <c r="E645" s="150"/>
      <c r="F645" s="138"/>
      <c r="G645" s="155"/>
      <c r="H645" s="162"/>
      <c r="I645" s="155"/>
      <c r="J645" s="156"/>
      <c r="K645" s="156"/>
    </row>
    <row r="646">
      <c r="A646" s="148"/>
      <c r="B646" s="146"/>
      <c r="C646" s="148"/>
      <c r="D646" s="146"/>
      <c r="E646" s="150"/>
      <c r="F646" s="138"/>
      <c r="G646" s="155"/>
      <c r="H646" s="162"/>
      <c r="I646" s="155"/>
      <c r="J646" s="156"/>
      <c r="K646" s="156"/>
    </row>
    <row r="647">
      <c r="A647" s="148"/>
      <c r="B647" s="146"/>
      <c r="C647" s="148"/>
      <c r="D647" s="146"/>
      <c r="E647" s="150"/>
      <c r="F647" s="138"/>
      <c r="G647" s="155"/>
      <c r="H647" s="162"/>
      <c r="I647" s="155"/>
      <c r="J647" s="156"/>
      <c r="K647" s="156"/>
    </row>
    <row r="648">
      <c r="A648" s="148"/>
      <c r="B648" s="146"/>
      <c r="C648" s="148"/>
      <c r="D648" s="146"/>
      <c r="E648" s="150"/>
      <c r="F648" s="138"/>
      <c r="G648" s="155"/>
      <c r="H648" s="162"/>
      <c r="I648" s="155"/>
      <c r="J648" s="156"/>
      <c r="K648" s="156"/>
    </row>
    <row r="649">
      <c r="A649" s="148"/>
      <c r="B649" s="146"/>
      <c r="C649" s="148"/>
      <c r="D649" s="146"/>
      <c r="E649" s="150"/>
      <c r="F649" s="138"/>
      <c r="G649" s="155"/>
      <c r="H649" s="162"/>
      <c r="I649" s="155"/>
      <c r="J649" s="156"/>
      <c r="K649" s="156"/>
    </row>
    <row r="650">
      <c r="A650" s="148"/>
      <c r="B650" s="146"/>
      <c r="C650" s="148"/>
      <c r="D650" s="146"/>
      <c r="E650" s="150"/>
      <c r="F650" s="138"/>
      <c r="G650" s="155"/>
      <c r="H650" s="162"/>
      <c r="I650" s="155"/>
      <c r="J650" s="156"/>
      <c r="K650" s="156"/>
    </row>
    <row r="651">
      <c r="A651" s="148"/>
      <c r="B651" s="146"/>
      <c r="C651" s="148"/>
      <c r="D651" s="146"/>
      <c r="E651" s="150"/>
      <c r="F651" s="138"/>
      <c r="G651" s="155"/>
      <c r="H651" s="162"/>
      <c r="I651" s="155"/>
      <c r="J651" s="156"/>
      <c r="K651" s="156"/>
    </row>
    <row r="652">
      <c r="A652" s="148"/>
      <c r="B652" s="146"/>
      <c r="C652" s="148"/>
      <c r="D652" s="146"/>
      <c r="E652" s="150"/>
      <c r="F652" s="138"/>
      <c r="G652" s="155"/>
      <c r="H652" s="162"/>
      <c r="I652" s="155"/>
      <c r="J652" s="156"/>
      <c r="K652" s="156"/>
    </row>
    <row r="653">
      <c r="A653" s="148"/>
      <c r="B653" s="146"/>
      <c r="C653" s="148"/>
      <c r="D653" s="146"/>
      <c r="E653" s="150"/>
      <c r="F653" s="138"/>
      <c r="G653" s="155"/>
      <c r="H653" s="162"/>
      <c r="I653" s="155"/>
      <c r="J653" s="156"/>
      <c r="K653" s="156"/>
    </row>
    <row r="654">
      <c r="A654" s="148"/>
      <c r="B654" s="146"/>
      <c r="C654" s="148"/>
      <c r="D654" s="146"/>
      <c r="E654" s="150"/>
      <c r="F654" s="138"/>
      <c r="G654" s="155"/>
      <c r="H654" s="162"/>
      <c r="I654" s="155"/>
      <c r="J654" s="156"/>
      <c r="K654" s="156"/>
    </row>
    <row r="655">
      <c r="A655" s="148"/>
      <c r="B655" s="146"/>
      <c r="C655" s="148"/>
      <c r="D655" s="146"/>
      <c r="E655" s="150"/>
      <c r="F655" s="138"/>
      <c r="G655" s="155"/>
      <c r="H655" s="162"/>
      <c r="I655" s="155"/>
      <c r="J655" s="156"/>
      <c r="K655" s="156"/>
    </row>
    <row r="656">
      <c r="A656" s="148"/>
      <c r="B656" s="146"/>
      <c r="C656" s="148"/>
      <c r="D656" s="146"/>
      <c r="E656" s="150"/>
      <c r="F656" s="138"/>
      <c r="G656" s="155"/>
      <c r="H656" s="162"/>
      <c r="I656" s="155"/>
      <c r="J656" s="156"/>
      <c r="K656" s="156"/>
    </row>
    <row r="657">
      <c r="A657" s="148"/>
      <c r="B657" s="146"/>
      <c r="C657" s="148"/>
      <c r="D657" s="146"/>
      <c r="E657" s="150"/>
      <c r="F657" s="138"/>
      <c r="G657" s="155"/>
      <c r="H657" s="162"/>
      <c r="I657" s="155"/>
      <c r="J657" s="156"/>
      <c r="K657" s="156"/>
    </row>
    <row r="658">
      <c r="A658" s="148"/>
      <c r="B658" s="146"/>
      <c r="C658" s="148"/>
      <c r="D658" s="146"/>
      <c r="E658" s="150"/>
      <c r="F658" s="138"/>
      <c r="G658" s="155"/>
      <c r="H658" s="162"/>
      <c r="I658" s="155"/>
      <c r="J658" s="156"/>
      <c r="K658" s="156"/>
    </row>
    <row r="659">
      <c r="A659" s="148"/>
      <c r="B659" s="146"/>
      <c r="C659" s="148"/>
      <c r="D659" s="146"/>
      <c r="E659" s="150"/>
      <c r="F659" s="138"/>
      <c r="G659" s="155"/>
      <c r="H659" s="162"/>
      <c r="I659" s="155"/>
      <c r="J659" s="156"/>
      <c r="K659" s="156"/>
    </row>
    <row r="660">
      <c r="A660" s="148"/>
      <c r="B660" s="146"/>
      <c r="C660" s="148"/>
      <c r="D660" s="146"/>
      <c r="E660" s="150"/>
      <c r="F660" s="138"/>
      <c r="G660" s="155"/>
      <c r="H660" s="162"/>
      <c r="I660" s="155"/>
      <c r="J660" s="156"/>
      <c r="K660" s="156"/>
    </row>
    <row r="661">
      <c r="A661" s="148"/>
      <c r="B661" s="146"/>
      <c r="C661" s="148"/>
      <c r="D661" s="146"/>
      <c r="E661" s="150"/>
      <c r="F661" s="138"/>
      <c r="G661" s="155"/>
      <c r="H661" s="162"/>
      <c r="I661" s="155"/>
      <c r="J661" s="156"/>
      <c r="K661" s="156"/>
    </row>
    <row r="662">
      <c r="A662" s="148"/>
      <c r="B662" s="146"/>
      <c r="C662" s="148"/>
      <c r="D662" s="146"/>
      <c r="E662" s="150"/>
      <c r="F662" s="138"/>
      <c r="G662" s="155"/>
      <c r="H662" s="162"/>
      <c r="I662" s="155"/>
      <c r="J662" s="156"/>
      <c r="K662" s="156"/>
    </row>
    <row r="663">
      <c r="A663" s="148"/>
      <c r="B663" s="146"/>
      <c r="C663" s="148"/>
      <c r="D663" s="146"/>
      <c r="E663" s="150"/>
      <c r="F663" s="138"/>
      <c r="G663" s="155"/>
      <c r="H663" s="162"/>
      <c r="I663" s="155"/>
      <c r="J663" s="156"/>
      <c r="K663" s="156"/>
    </row>
    <row r="664">
      <c r="A664" s="148"/>
      <c r="B664" s="146"/>
      <c r="C664" s="148"/>
      <c r="D664" s="146"/>
      <c r="E664" s="150"/>
      <c r="F664" s="138"/>
      <c r="G664" s="155"/>
      <c r="H664" s="162"/>
      <c r="I664" s="155"/>
      <c r="J664" s="156"/>
      <c r="K664" s="156"/>
    </row>
    <row r="665">
      <c r="A665" s="148"/>
      <c r="B665" s="146"/>
      <c r="C665" s="148"/>
      <c r="D665" s="146"/>
      <c r="E665" s="150"/>
      <c r="F665" s="138"/>
      <c r="G665" s="155"/>
      <c r="H665" s="162"/>
      <c r="I665" s="155"/>
      <c r="J665" s="156"/>
      <c r="K665" s="156"/>
    </row>
    <row r="666">
      <c r="A666" s="148"/>
      <c r="B666" s="146"/>
      <c r="C666" s="148"/>
      <c r="D666" s="146"/>
      <c r="E666" s="150"/>
      <c r="F666" s="138"/>
      <c r="G666" s="155"/>
      <c r="H666" s="162"/>
      <c r="I666" s="155"/>
      <c r="J666" s="156"/>
      <c r="K666" s="156"/>
    </row>
    <row r="667">
      <c r="A667" s="148"/>
      <c r="B667" s="146"/>
      <c r="C667" s="148"/>
      <c r="D667" s="146"/>
      <c r="E667" s="150"/>
      <c r="F667" s="138"/>
      <c r="G667" s="155"/>
      <c r="H667" s="162"/>
      <c r="I667" s="155"/>
      <c r="J667" s="156"/>
      <c r="K667" s="156"/>
    </row>
    <row r="668">
      <c r="A668" s="148"/>
      <c r="B668" s="146"/>
      <c r="C668" s="148"/>
      <c r="D668" s="146"/>
      <c r="E668" s="150"/>
      <c r="F668" s="138"/>
      <c r="G668" s="155"/>
      <c r="H668" s="162"/>
      <c r="I668" s="155"/>
      <c r="J668" s="156"/>
      <c r="K668" s="156"/>
    </row>
    <row r="669">
      <c r="A669" s="148"/>
      <c r="B669" s="146"/>
      <c r="C669" s="148"/>
      <c r="D669" s="146"/>
      <c r="E669" s="150"/>
      <c r="F669" s="138"/>
      <c r="G669" s="155"/>
      <c r="H669" s="162"/>
      <c r="I669" s="155"/>
      <c r="J669" s="156"/>
      <c r="K669" s="156"/>
    </row>
    <row r="670">
      <c r="A670" s="148"/>
      <c r="B670" s="146"/>
      <c r="C670" s="148"/>
      <c r="D670" s="146"/>
      <c r="E670" s="150"/>
      <c r="F670" s="138"/>
      <c r="G670" s="155"/>
      <c r="H670" s="162"/>
      <c r="I670" s="155"/>
      <c r="J670" s="156"/>
      <c r="K670" s="156"/>
    </row>
    <row r="671">
      <c r="A671" s="148"/>
      <c r="B671" s="146"/>
      <c r="C671" s="148"/>
      <c r="D671" s="146"/>
      <c r="E671" s="150"/>
      <c r="F671" s="138"/>
      <c r="G671" s="155"/>
      <c r="H671" s="162"/>
      <c r="I671" s="155"/>
      <c r="J671" s="156"/>
      <c r="K671" s="156"/>
    </row>
    <row r="672">
      <c r="A672" s="148"/>
      <c r="B672" s="146"/>
      <c r="C672" s="148"/>
      <c r="D672" s="146"/>
      <c r="E672" s="150"/>
      <c r="F672" s="138"/>
      <c r="G672" s="155"/>
      <c r="H672" s="162"/>
      <c r="I672" s="155"/>
      <c r="J672" s="156"/>
      <c r="K672" s="156"/>
    </row>
    <row r="673">
      <c r="A673" s="148"/>
      <c r="B673" s="146"/>
      <c r="C673" s="148"/>
      <c r="D673" s="146"/>
      <c r="E673" s="150"/>
      <c r="F673" s="138"/>
      <c r="G673" s="155"/>
      <c r="H673" s="162"/>
      <c r="I673" s="155"/>
      <c r="J673" s="156"/>
      <c r="K673" s="156"/>
    </row>
    <row r="674">
      <c r="A674" s="148"/>
      <c r="B674" s="146"/>
      <c r="C674" s="148"/>
      <c r="D674" s="146"/>
      <c r="E674" s="150"/>
      <c r="F674" s="138"/>
      <c r="G674" s="155"/>
      <c r="H674" s="162"/>
      <c r="I674" s="155"/>
      <c r="J674" s="156"/>
      <c r="K674" s="156"/>
    </row>
    <row r="675">
      <c r="A675" s="148"/>
      <c r="B675" s="146"/>
      <c r="C675" s="148"/>
      <c r="D675" s="146"/>
      <c r="E675" s="150"/>
      <c r="F675" s="138"/>
      <c r="G675" s="155"/>
      <c r="H675" s="162"/>
      <c r="I675" s="155"/>
      <c r="J675" s="156"/>
      <c r="K675" s="156"/>
    </row>
    <row r="676">
      <c r="A676" s="148"/>
      <c r="B676" s="146"/>
      <c r="C676" s="148"/>
      <c r="D676" s="146"/>
      <c r="E676" s="150"/>
      <c r="F676" s="138"/>
      <c r="G676" s="155"/>
      <c r="H676" s="162"/>
      <c r="I676" s="155"/>
      <c r="J676" s="156"/>
      <c r="K676" s="156"/>
    </row>
    <row r="677">
      <c r="A677" s="148"/>
      <c r="B677" s="146"/>
      <c r="C677" s="148"/>
      <c r="D677" s="146"/>
      <c r="E677" s="150"/>
      <c r="F677" s="138"/>
      <c r="G677" s="155"/>
      <c r="H677" s="162"/>
      <c r="I677" s="155"/>
      <c r="J677" s="156"/>
      <c r="K677" s="156"/>
    </row>
    <row r="678">
      <c r="A678" s="148"/>
      <c r="B678" s="146"/>
      <c r="C678" s="148"/>
      <c r="D678" s="146"/>
      <c r="E678" s="150"/>
      <c r="F678" s="138"/>
      <c r="G678" s="155"/>
      <c r="H678" s="162"/>
      <c r="I678" s="155"/>
      <c r="J678" s="156"/>
      <c r="K678" s="156"/>
    </row>
    <row r="679">
      <c r="A679" s="148"/>
      <c r="B679" s="146"/>
      <c r="C679" s="148"/>
      <c r="D679" s="146"/>
      <c r="E679" s="150"/>
      <c r="F679" s="138"/>
      <c r="G679" s="155"/>
      <c r="H679" s="162"/>
      <c r="I679" s="155"/>
      <c r="J679" s="156"/>
      <c r="K679" s="156"/>
    </row>
    <row r="680">
      <c r="A680" s="148"/>
      <c r="B680" s="146"/>
      <c r="C680" s="148"/>
      <c r="D680" s="146"/>
      <c r="E680" s="150"/>
      <c r="F680" s="138"/>
      <c r="G680" s="155"/>
      <c r="H680" s="162"/>
      <c r="I680" s="155"/>
      <c r="J680" s="156"/>
      <c r="K680" s="156"/>
    </row>
    <row r="681">
      <c r="A681" s="148"/>
      <c r="B681" s="146"/>
      <c r="C681" s="148"/>
      <c r="D681" s="146"/>
      <c r="E681" s="150"/>
      <c r="F681" s="138"/>
      <c r="G681" s="155"/>
      <c r="H681" s="162"/>
      <c r="I681" s="155"/>
      <c r="J681" s="156"/>
      <c r="K681" s="156"/>
    </row>
    <row r="682">
      <c r="A682" s="148"/>
      <c r="B682" s="146"/>
      <c r="C682" s="148"/>
      <c r="D682" s="146"/>
      <c r="E682" s="150"/>
      <c r="F682" s="138"/>
      <c r="G682" s="155"/>
      <c r="H682" s="162"/>
      <c r="I682" s="155"/>
      <c r="J682" s="156"/>
      <c r="K682" s="156"/>
    </row>
    <row r="683">
      <c r="A683" s="148"/>
      <c r="B683" s="146"/>
      <c r="C683" s="148"/>
      <c r="D683" s="146"/>
      <c r="E683" s="150"/>
      <c r="F683" s="138"/>
      <c r="G683" s="155"/>
      <c r="H683" s="162"/>
      <c r="I683" s="155"/>
      <c r="J683" s="156"/>
      <c r="K683" s="156"/>
    </row>
    <row r="684">
      <c r="A684" s="148"/>
      <c r="B684" s="146"/>
      <c r="C684" s="148"/>
      <c r="D684" s="146"/>
      <c r="E684" s="150"/>
      <c r="F684" s="138"/>
      <c r="G684" s="155"/>
      <c r="H684" s="162"/>
      <c r="I684" s="155"/>
      <c r="J684" s="156"/>
      <c r="K684" s="156"/>
    </row>
    <row r="685">
      <c r="A685" s="148"/>
      <c r="B685" s="146"/>
      <c r="C685" s="148"/>
      <c r="D685" s="146"/>
      <c r="E685" s="150"/>
      <c r="F685" s="138"/>
      <c r="G685" s="155"/>
      <c r="H685" s="162"/>
      <c r="I685" s="155"/>
      <c r="J685" s="156"/>
      <c r="K685" s="156"/>
    </row>
    <row r="686">
      <c r="A686" s="148"/>
      <c r="B686" s="146"/>
      <c r="C686" s="148"/>
      <c r="D686" s="146"/>
      <c r="E686" s="150"/>
      <c r="F686" s="138"/>
      <c r="G686" s="155"/>
      <c r="H686" s="162"/>
      <c r="I686" s="155"/>
      <c r="J686" s="156"/>
      <c r="K686" s="156"/>
    </row>
    <row r="687">
      <c r="A687" s="148"/>
      <c r="B687" s="146"/>
      <c r="C687" s="148"/>
      <c r="D687" s="146"/>
      <c r="E687" s="150"/>
      <c r="F687" s="138"/>
      <c r="G687" s="155"/>
      <c r="H687" s="162"/>
      <c r="I687" s="155"/>
      <c r="J687" s="156"/>
      <c r="K687" s="156"/>
    </row>
    <row r="688">
      <c r="A688" s="148"/>
      <c r="B688" s="146"/>
      <c r="C688" s="148"/>
      <c r="D688" s="146"/>
      <c r="E688" s="150"/>
      <c r="F688" s="138"/>
      <c r="G688" s="155"/>
      <c r="H688" s="162"/>
      <c r="I688" s="155"/>
      <c r="J688" s="156"/>
      <c r="K688" s="156"/>
    </row>
    <row r="689">
      <c r="A689" s="148"/>
      <c r="B689" s="146"/>
      <c r="C689" s="148"/>
      <c r="D689" s="146"/>
      <c r="E689" s="150"/>
      <c r="F689" s="138"/>
      <c r="G689" s="155"/>
      <c r="H689" s="162"/>
      <c r="I689" s="155"/>
      <c r="J689" s="156"/>
      <c r="K689" s="156"/>
    </row>
    <row r="690">
      <c r="A690" s="148"/>
      <c r="B690" s="146"/>
      <c r="C690" s="148"/>
      <c r="D690" s="146"/>
      <c r="E690" s="150"/>
      <c r="F690" s="138"/>
      <c r="G690" s="155"/>
      <c r="H690" s="162"/>
      <c r="I690" s="155"/>
      <c r="J690" s="156"/>
      <c r="K690" s="156"/>
    </row>
    <row r="691">
      <c r="A691" s="148"/>
      <c r="B691" s="146"/>
      <c r="C691" s="148"/>
      <c r="D691" s="146"/>
      <c r="E691" s="150"/>
      <c r="F691" s="138"/>
      <c r="G691" s="155"/>
      <c r="H691" s="162"/>
      <c r="I691" s="155"/>
      <c r="J691" s="156"/>
      <c r="K691" s="156"/>
    </row>
    <row r="692">
      <c r="A692" s="148"/>
      <c r="B692" s="146"/>
      <c r="C692" s="148"/>
      <c r="D692" s="146"/>
      <c r="E692" s="150"/>
      <c r="F692" s="138"/>
      <c r="G692" s="155"/>
      <c r="H692" s="162"/>
      <c r="I692" s="155"/>
      <c r="J692" s="156"/>
      <c r="K692" s="156"/>
    </row>
    <row r="693">
      <c r="A693" s="148"/>
      <c r="B693" s="146"/>
      <c r="C693" s="148"/>
      <c r="D693" s="146"/>
      <c r="E693" s="150"/>
      <c r="F693" s="138"/>
      <c r="G693" s="155"/>
      <c r="H693" s="162"/>
      <c r="I693" s="155"/>
      <c r="J693" s="156"/>
      <c r="K693" s="156"/>
    </row>
    <row r="694">
      <c r="A694" s="148"/>
      <c r="B694" s="146"/>
      <c r="C694" s="148"/>
      <c r="D694" s="146"/>
      <c r="E694" s="150"/>
      <c r="F694" s="138"/>
      <c r="G694" s="155"/>
      <c r="H694" s="162"/>
      <c r="I694" s="155"/>
      <c r="J694" s="156"/>
      <c r="K694" s="156"/>
    </row>
    <row r="695">
      <c r="A695" s="148"/>
      <c r="B695" s="146"/>
      <c r="C695" s="148"/>
      <c r="D695" s="146"/>
      <c r="E695" s="150"/>
      <c r="F695" s="138"/>
      <c r="G695" s="155"/>
      <c r="H695" s="162"/>
      <c r="I695" s="155"/>
      <c r="J695" s="156"/>
      <c r="K695" s="156"/>
    </row>
    <row r="696">
      <c r="A696" s="148"/>
      <c r="B696" s="146"/>
      <c r="C696" s="148"/>
      <c r="D696" s="146"/>
      <c r="E696" s="150"/>
      <c r="F696" s="138"/>
      <c r="G696" s="155"/>
      <c r="H696" s="162"/>
      <c r="I696" s="155"/>
      <c r="J696" s="156"/>
      <c r="K696" s="156"/>
    </row>
    <row r="697">
      <c r="A697" s="148"/>
      <c r="B697" s="146"/>
      <c r="C697" s="148"/>
      <c r="D697" s="146"/>
      <c r="E697" s="150"/>
      <c r="F697" s="138"/>
      <c r="G697" s="155"/>
      <c r="H697" s="162"/>
      <c r="I697" s="155"/>
      <c r="J697" s="156"/>
      <c r="K697" s="156"/>
    </row>
    <row r="698">
      <c r="A698" s="148"/>
      <c r="B698" s="146"/>
      <c r="C698" s="148"/>
      <c r="D698" s="146"/>
      <c r="E698" s="150"/>
      <c r="F698" s="138"/>
      <c r="G698" s="155"/>
      <c r="H698" s="162"/>
      <c r="I698" s="155"/>
      <c r="J698" s="156"/>
      <c r="K698" s="156"/>
    </row>
    <row r="699">
      <c r="A699" s="148"/>
      <c r="B699" s="146"/>
      <c r="C699" s="148"/>
      <c r="D699" s="146"/>
      <c r="E699" s="150"/>
      <c r="F699" s="138"/>
      <c r="G699" s="155"/>
      <c r="H699" s="162"/>
      <c r="I699" s="155"/>
      <c r="J699" s="156"/>
      <c r="K699" s="156"/>
    </row>
    <row r="700">
      <c r="A700" s="148"/>
      <c r="B700" s="146"/>
      <c r="C700" s="148"/>
      <c r="D700" s="146"/>
      <c r="E700" s="150"/>
      <c r="F700" s="138"/>
      <c r="G700" s="155"/>
      <c r="H700" s="162"/>
      <c r="I700" s="155"/>
      <c r="J700" s="156"/>
      <c r="K700" s="156"/>
    </row>
    <row r="701">
      <c r="A701" s="148"/>
      <c r="B701" s="146"/>
      <c r="C701" s="148"/>
      <c r="D701" s="146"/>
      <c r="E701" s="150"/>
      <c r="F701" s="138"/>
      <c r="G701" s="155"/>
      <c r="H701" s="162"/>
      <c r="I701" s="155"/>
      <c r="J701" s="156"/>
      <c r="K701" s="156"/>
    </row>
    <row r="702">
      <c r="A702" s="148"/>
      <c r="B702" s="146"/>
      <c r="C702" s="148"/>
      <c r="D702" s="146"/>
      <c r="E702" s="150"/>
      <c r="F702" s="138"/>
      <c r="G702" s="155"/>
      <c r="H702" s="162"/>
      <c r="I702" s="155"/>
      <c r="J702" s="156"/>
      <c r="K702" s="156"/>
    </row>
    <row r="703">
      <c r="A703" s="148"/>
      <c r="B703" s="146"/>
      <c r="C703" s="148"/>
      <c r="D703" s="146"/>
      <c r="E703" s="150"/>
      <c r="F703" s="138"/>
      <c r="G703" s="155"/>
      <c r="H703" s="162"/>
      <c r="I703" s="155"/>
      <c r="J703" s="156"/>
      <c r="K703" s="156"/>
    </row>
    <row r="704">
      <c r="A704" s="148"/>
      <c r="B704" s="146"/>
      <c r="C704" s="148"/>
      <c r="D704" s="146"/>
      <c r="E704" s="150"/>
      <c r="F704" s="138"/>
      <c r="G704" s="155"/>
      <c r="H704" s="162"/>
      <c r="I704" s="155"/>
      <c r="J704" s="156"/>
      <c r="K704" s="156"/>
    </row>
    <row r="705">
      <c r="A705" s="148"/>
      <c r="B705" s="146"/>
      <c r="C705" s="148"/>
      <c r="D705" s="146"/>
      <c r="E705" s="150"/>
      <c r="F705" s="138"/>
      <c r="G705" s="155"/>
      <c r="H705" s="162"/>
      <c r="I705" s="155"/>
      <c r="J705" s="156"/>
      <c r="K705" s="156"/>
    </row>
    <row r="706">
      <c r="A706" s="148"/>
      <c r="B706" s="146"/>
      <c r="C706" s="148"/>
      <c r="D706" s="146"/>
      <c r="E706" s="150"/>
      <c r="F706" s="138"/>
      <c r="G706" s="155"/>
      <c r="H706" s="162"/>
      <c r="I706" s="155"/>
      <c r="J706" s="156"/>
      <c r="K706" s="156"/>
    </row>
    <row r="707">
      <c r="A707" s="148"/>
      <c r="B707" s="146"/>
      <c r="C707" s="148"/>
      <c r="D707" s="146"/>
      <c r="E707" s="150"/>
      <c r="F707" s="138"/>
      <c r="G707" s="155"/>
      <c r="H707" s="162"/>
      <c r="I707" s="155"/>
      <c r="J707" s="156"/>
      <c r="K707" s="156"/>
    </row>
    <row r="708">
      <c r="A708" s="148"/>
      <c r="B708" s="146"/>
      <c r="C708" s="148"/>
      <c r="D708" s="146"/>
      <c r="E708" s="150"/>
      <c r="F708" s="138"/>
      <c r="G708" s="155"/>
      <c r="H708" s="162"/>
      <c r="I708" s="155"/>
      <c r="J708" s="156"/>
      <c r="K708" s="156"/>
    </row>
    <row r="709">
      <c r="A709" s="148"/>
      <c r="B709" s="146"/>
      <c r="C709" s="148"/>
      <c r="D709" s="146"/>
      <c r="E709" s="150"/>
      <c r="F709" s="138"/>
      <c r="G709" s="155"/>
      <c r="H709" s="162"/>
      <c r="I709" s="155"/>
      <c r="J709" s="156"/>
      <c r="K709" s="156"/>
    </row>
    <row r="710">
      <c r="A710" s="148"/>
      <c r="B710" s="146"/>
      <c r="C710" s="148"/>
      <c r="D710" s="146"/>
      <c r="E710" s="150"/>
      <c r="F710" s="138"/>
      <c r="G710" s="155"/>
      <c r="H710" s="162"/>
      <c r="I710" s="155"/>
      <c r="J710" s="156"/>
      <c r="K710" s="156"/>
    </row>
    <row r="711">
      <c r="A711" s="148"/>
      <c r="B711" s="146"/>
      <c r="C711" s="148"/>
      <c r="D711" s="146"/>
      <c r="E711" s="150"/>
      <c r="F711" s="138"/>
      <c r="G711" s="155"/>
      <c r="H711" s="162"/>
      <c r="I711" s="155"/>
      <c r="J711" s="156"/>
      <c r="K711" s="156"/>
    </row>
    <row r="712">
      <c r="A712" s="148"/>
      <c r="B712" s="146"/>
      <c r="C712" s="148"/>
      <c r="D712" s="146"/>
      <c r="E712" s="150"/>
      <c r="F712" s="138"/>
      <c r="G712" s="155"/>
      <c r="H712" s="162"/>
      <c r="I712" s="155"/>
      <c r="J712" s="156"/>
      <c r="K712" s="156"/>
    </row>
    <row r="713">
      <c r="A713" s="148"/>
      <c r="B713" s="146"/>
      <c r="C713" s="148"/>
      <c r="D713" s="146"/>
      <c r="E713" s="150"/>
      <c r="F713" s="138"/>
      <c r="G713" s="155"/>
      <c r="H713" s="162"/>
      <c r="I713" s="155"/>
      <c r="J713" s="156"/>
      <c r="K713" s="156"/>
    </row>
    <row r="714">
      <c r="A714" s="148"/>
      <c r="B714" s="146"/>
      <c r="C714" s="148"/>
      <c r="D714" s="146"/>
      <c r="E714" s="150"/>
      <c r="F714" s="138"/>
      <c r="G714" s="155"/>
      <c r="H714" s="162"/>
      <c r="I714" s="155"/>
      <c r="J714" s="156"/>
      <c r="K714" s="156"/>
    </row>
    <row r="715">
      <c r="A715" s="148"/>
      <c r="B715" s="146"/>
      <c r="C715" s="148"/>
      <c r="D715" s="146"/>
      <c r="E715" s="150"/>
      <c r="F715" s="138"/>
      <c r="G715" s="155"/>
      <c r="H715" s="162"/>
      <c r="I715" s="155"/>
      <c r="J715" s="156"/>
      <c r="K715" s="156"/>
    </row>
    <row r="716">
      <c r="A716" s="148"/>
      <c r="B716" s="146"/>
      <c r="C716" s="148"/>
      <c r="D716" s="146"/>
      <c r="E716" s="150"/>
      <c r="F716" s="138"/>
      <c r="G716" s="155"/>
      <c r="H716" s="162"/>
      <c r="I716" s="155"/>
      <c r="J716" s="156"/>
      <c r="K716" s="156"/>
    </row>
    <row r="717">
      <c r="A717" s="148"/>
      <c r="B717" s="146"/>
      <c r="C717" s="148"/>
      <c r="D717" s="146"/>
      <c r="E717" s="150"/>
      <c r="F717" s="138"/>
      <c r="G717" s="155"/>
      <c r="H717" s="162"/>
      <c r="I717" s="155"/>
      <c r="J717" s="156"/>
      <c r="K717" s="156"/>
    </row>
    <row r="718">
      <c r="A718" s="148"/>
      <c r="B718" s="146"/>
      <c r="C718" s="148"/>
      <c r="D718" s="146"/>
      <c r="E718" s="150"/>
      <c r="F718" s="138"/>
      <c r="G718" s="155"/>
      <c r="H718" s="162"/>
      <c r="I718" s="155"/>
      <c r="J718" s="156"/>
      <c r="K718" s="156"/>
    </row>
    <row r="719">
      <c r="A719" s="148"/>
      <c r="B719" s="146"/>
      <c r="C719" s="148"/>
      <c r="D719" s="146"/>
      <c r="E719" s="150"/>
      <c r="F719" s="138"/>
      <c r="G719" s="155"/>
      <c r="H719" s="162"/>
      <c r="I719" s="155"/>
      <c r="J719" s="156"/>
      <c r="K719" s="156"/>
    </row>
    <row r="720">
      <c r="A720" s="148"/>
      <c r="B720" s="146"/>
      <c r="C720" s="148"/>
      <c r="D720" s="146"/>
      <c r="E720" s="150"/>
      <c r="F720" s="138"/>
      <c r="G720" s="155"/>
      <c r="H720" s="162"/>
      <c r="I720" s="155"/>
      <c r="J720" s="156"/>
      <c r="K720" s="156"/>
    </row>
    <row r="721">
      <c r="A721" s="148"/>
      <c r="B721" s="146"/>
      <c r="C721" s="148"/>
      <c r="D721" s="146"/>
      <c r="E721" s="150"/>
      <c r="F721" s="138"/>
      <c r="G721" s="155"/>
      <c r="H721" s="162"/>
      <c r="I721" s="155"/>
      <c r="J721" s="156"/>
      <c r="K721" s="156"/>
    </row>
    <row r="722">
      <c r="A722" s="148"/>
      <c r="B722" s="146"/>
      <c r="C722" s="148"/>
      <c r="D722" s="146"/>
      <c r="E722" s="150"/>
      <c r="F722" s="138"/>
      <c r="G722" s="155"/>
      <c r="H722" s="162"/>
      <c r="I722" s="155"/>
      <c r="J722" s="156"/>
      <c r="K722" s="156"/>
    </row>
    <row r="723">
      <c r="A723" s="148"/>
      <c r="B723" s="146"/>
      <c r="C723" s="148"/>
      <c r="D723" s="146"/>
      <c r="E723" s="150"/>
      <c r="F723" s="138"/>
      <c r="G723" s="155"/>
      <c r="H723" s="162"/>
      <c r="I723" s="155"/>
      <c r="J723" s="156"/>
      <c r="K723" s="156"/>
    </row>
    <row r="724">
      <c r="A724" s="148"/>
      <c r="B724" s="146"/>
      <c r="C724" s="148"/>
      <c r="D724" s="146"/>
      <c r="E724" s="150"/>
      <c r="F724" s="138"/>
      <c r="G724" s="155"/>
      <c r="H724" s="162"/>
      <c r="I724" s="155"/>
      <c r="J724" s="156"/>
      <c r="K724" s="156"/>
    </row>
    <row r="725">
      <c r="A725" s="148"/>
      <c r="B725" s="146"/>
      <c r="C725" s="148"/>
      <c r="D725" s="146"/>
      <c r="E725" s="150"/>
      <c r="F725" s="138"/>
      <c r="G725" s="155"/>
      <c r="H725" s="162"/>
      <c r="I725" s="155"/>
      <c r="J725" s="156"/>
      <c r="K725" s="156"/>
    </row>
    <row r="726">
      <c r="A726" s="148"/>
      <c r="B726" s="146"/>
      <c r="C726" s="148"/>
      <c r="D726" s="146"/>
      <c r="E726" s="150"/>
      <c r="F726" s="138"/>
      <c r="G726" s="155"/>
      <c r="H726" s="162"/>
      <c r="I726" s="155"/>
      <c r="J726" s="156"/>
      <c r="K726" s="156"/>
    </row>
    <row r="727">
      <c r="A727" s="148"/>
      <c r="B727" s="146"/>
      <c r="C727" s="148"/>
      <c r="D727" s="146"/>
      <c r="E727" s="150"/>
      <c r="F727" s="138"/>
      <c r="G727" s="155"/>
      <c r="H727" s="162"/>
      <c r="I727" s="155"/>
      <c r="J727" s="156"/>
      <c r="K727" s="156"/>
    </row>
    <row r="728">
      <c r="A728" s="148"/>
      <c r="B728" s="146"/>
      <c r="C728" s="148"/>
      <c r="D728" s="146"/>
      <c r="E728" s="150"/>
      <c r="F728" s="138"/>
      <c r="G728" s="155"/>
      <c r="H728" s="162"/>
      <c r="I728" s="155"/>
      <c r="J728" s="156"/>
      <c r="K728" s="156"/>
    </row>
    <row r="729">
      <c r="A729" s="148"/>
      <c r="B729" s="146"/>
      <c r="C729" s="148"/>
      <c r="D729" s="146"/>
      <c r="E729" s="150"/>
      <c r="F729" s="138"/>
      <c r="G729" s="155"/>
      <c r="H729" s="162"/>
      <c r="I729" s="155"/>
      <c r="J729" s="156"/>
      <c r="K729" s="156"/>
    </row>
    <row r="730">
      <c r="A730" s="148"/>
      <c r="B730" s="146"/>
      <c r="C730" s="148"/>
      <c r="D730" s="146"/>
      <c r="E730" s="150"/>
      <c r="F730" s="138"/>
      <c r="G730" s="155"/>
      <c r="H730" s="162"/>
      <c r="I730" s="155"/>
      <c r="J730" s="156"/>
      <c r="K730" s="156"/>
    </row>
    <row r="731">
      <c r="A731" s="148"/>
      <c r="B731" s="146"/>
      <c r="C731" s="148"/>
      <c r="D731" s="146"/>
      <c r="E731" s="150"/>
      <c r="F731" s="138"/>
      <c r="G731" s="155"/>
      <c r="H731" s="162"/>
      <c r="I731" s="155"/>
      <c r="J731" s="156"/>
      <c r="K731" s="156"/>
    </row>
    <row r="732">
      <c r="A732" s="148"/>
      <c r="B732" s="146"/>
      <c r="C732" s="148"/>
      <c r="D732" s="146"/>
      <c r="E732" s="150"/>
      <c r="F732" s="138"/>
      <c r="G732" s="155"/>
      <c r="H732" s="162"/>
      <c r="I732" s="155"/>
      <c r="J732" s="156"/>
      <c r="K732" s="156"/>
    </row>
    <row r="733">
      <c r="A733" s="148"/>
      <c r="B733" s="146"/>
      <c r="C733" s="148"/>
      <c r="D733" s="146"/>
      <c r="E733" s="150"/>
      <c r="F733" s="138"/>
      <c r="G733" s="155"/>
      <c r="H733" s="162"/>
      <c r="I733" s="155"/>
      <c r="J733" s="156"/>
      <c r="K733" s="156"/>
    </row>
    <row r="734">
      <c r="A734" s="148"/>
      <c r="B734" s="146"/>
      <c r="C734" s="148"/>
      <c r="D734" s="146"/>
      <c r="E734" s="150"/>
      <c r="F734" s="138"/>
      <c r="G734" s="155"/>
      <c r="H734" s="162"/>
      <c r="I734" s="155"/>
      <c r="J734" s="156"/>
      <c r="K734" s="156"/>
    </row>
    <row r="735">
      <c r="A735" s="148"/>
      <c r="B735" s="146"/>
      <c r="C735" s="148"/>
      <c r="D735" s="146"/>
      <c r="E735" s="150"/>
      <c r="F735" s="138"/>
      <c r="G735" s="155"/>
      <c r="H735" s="162"/>
      <c r="I735" s="155"/>
      <c r="J735" s="156"/>
      <c r="K735" s="156"/>
    </row>
    <row r="736">
      <c r="A736" s="148"/>
      <c r="B736" s="146"/>
      <c r="C736" s="148"/>
      <c r="D736" s="146"/>
      <c r="E736" s="150"/>
      <c r="F736" s="138"/>
      <c r="G736" s="155"/>
      <c r="H736" s="162"/>
      <c r="I736" s="155"/>
      <c r="J736" s="156"/>
      <c r="K736" s="156"/>
    </row>
    <row r="737">
      <c r="A737" s="148"/>
      <c r="B737" s="146"/>
      <c r="C737" s="148"/>
      <c r="D737" s="146"/>
      <c r="E737" s="150"/>
      <c r="F737" s="138"/>
      <c r="G737" s="155"/>
      <c r="H737" s="162"/>
      <c r="I737" s="155"/>
      <c r="J737" s="156"/>
      <c r="K737" s="156"/>
    </row>
    <row r="738">
      <c r="A738" s="148"/>
      <c r="B738" s="146"/>
      <c r="C738" s="148"/>
      <c r="D738" s="146"/>
      <c r="E738" s="150"/>
      <c r="F738" s="138"/>
      <c r="G738" s="155"/>
      <c r="H738" s="162"/>
      <c r="I738" s="155"/>
      <c r="J738" s="156"/>
      <c r="K738" s="156"/>
    </row>
    <row r="739">
      <c r="A739" s="148"/>
      <c r="B739" s="146"/>
      <c r="C739" s="148"/>
      <c r="D739" s="146"/>
      <c r="E739" s="150"/>
      <c r="F739" s="138"/>
      <c r="G739" s="155"/>
      <c r="H739" s="162"/>
      <c r="I739" s="155"/>
      <c r="J739" s="156"/>
      <c r="K739" s="156"/>
    </row>
    <row r="740">
      <c r="A740" s="148"/>
      <c r="B740" s="146"/>
      <c r="C740" s="148"/>
      <c r="D740" s="146"/>
      <c r="E740" s="150"/>
      <c r="F740" s="138"/>
      <c r="G740" s="155"/>
      <c r="H740" s="162"/>
      <c r="I740" s="155"/>
      <c r="J740" s="156"/>
      <c r="K740" s="156"/>
    </row>
    <row r="741">
      <c r="A741" s="148"/>
      <c r="B741" s="146"/>
      <c r="C741" s="148"/>
      <c r="D741" s="146"/>
      <c r="E741" s="150"/>
      <c r="F741" s="138"/>
      <c r="G741" s="155"/>
      <c r="H741" s="162"/>
      <c r="I741" s="155"/>
      <c r="J741" s="156"/>
      <c r="K741" s="156"/>
    </row>
    <row r="742">
      <c r="A742" s="148"/>
      <c r="B742" s="146"/>
      <c r="C742" s="148"/>
      <c r="D742" s="146"/>
      <c r="E742" s="150"/>
      <c r="F742" s="138"/>
      <c r="G742" s="155"/>
      <c r="H742" s="162"/>
      <c r="I742" s="155"/>
      <c r="J742" s="156"/>
      <c r="K742" s="156"/>
    </row>
    <row r="743">
      <c r="A743" s="148"/>
      <c r="B743" s="146"/>
      <c r="C743" s="148"/>
      <c r="D743" s="146"/>
      <c r="E743" s="150"/>
      <c r="F743" s="138"/>
      <c r="G743" s="155"/>
      <c r="H743" s="162"/>
      <c r="I743" s="155"/>
      <c r="J743" s="156"/>
      <c r="K743" s="156"/>
    </row>
    <row r="744">
      <c r="A744" s="148"/>
      <c r="B744" s="146"/>
      <c r="C744" s="148"/>
      <c r="D744" s="146"/>
      <c r="E744" s="150"/>
      <c r="F744" s="138"/>
      <c r="G744" s="155"/>
      <c r="H744" s="162"/>
      <c r="I744" s="155"/>
      <c r="J744" s="156"/>
      <c r="K744" s="156"/>
    </row>
    <row r="745">
      <c r="A745" s="148"/>
      <c r="B745" s="146"/>
      <c r="C745" s="148"/>
      <c r="D745" s="146"/>
      <c r="E745" s="150"/>
      <c r="F745" s="138"/>
      <c r="G745" s="155"/>
      <c r="H745" s="162"/>
      <c r="I745" s="155"/>
      <c r="J745" s="156"/>
      <c r="K745" s="156"/>
    </row>
    <row r="746">
      <c r="A746" s="148"/>
      <c r="B746" s="146"/>
      <c r="C746" s="148"/>
      <c r="D746" s="146"/>
      <c r="E746" s="150"/>
      <c r="F746" s="138"/>
      <c r="G746" s="155"/>
      <c r="H746" s="162"/>
      <c r="I746" s="155"/>
      <c r="J746" s="156"/>
      <c r="K746" s="156"/>
    </row>
    <row r="747">
      <c r="A747" s="148"/>
      <c r="B747" s="146"/>
      <c r="C747" s="148"/>
      <c r="D747" s="146"/>
      <c r="E747" s="150"/>
      <c r="F747" s="138"/>
      <c r="G747" s="155"/>
      <c r="H747" s="162"/>
      <c r="I747" s="155"/>
      <c r="J747" s="156"/>
      <c r="K747" s="156"/>
    </row>
    <row r="748">
      <c r="A748" s="148"/>
      <c r="B748" s="146"/>
      <c r="C748" s="148"/>
      <c r="D748" s="146"/>
      <c r="E748" s="150"/>
      <c r="F748" s="138"/>
      <c r="G748" s="155"/>
      <c r="H748" s="162"/>
      <c r="I748" s="155"/>
      <c r="J748" s="156"/>
      <c r="K748" s="156"/>
    </row>
    <row r="749">
      <c r="A749" s="148"/>
      <c r="B749" s="146"/>
      <c r="C749" s="148"/>
      <c r="D749" s="146"/>
      <c r="E749" s="150"/>
      <c r="F749" s="138"/>
      <c r="G749" s="155"/>
      <c r="H749" s="162"/>
      <c r="I749" s="155"/>
      <c r="J749" s="156"/>
      <c r="K749" s="156"/>
    </row>
    <row r="750">
      <c r="A750" s="148"/>
      <c r="B750" s="146"/>
      <c r="C750" s="148"/>
      <c r="D750" s="146"/>
      <c r="E750" s="150"/>
      <c r="F750" s="138"/>
      <c r="G750" s="155"/>
      <c r="H750" s="162"/>
      <c r="I750" s="155"/>
      <c r="J750" s="156"/>
      <c r="K750" s="156"/>
    </row>
    <row r="751">
      <c r="A751" s="148"/>
      <c r="B751" s="146"/>
      <c r="C751" s="148"/>
      <c r="D751" s="146"/>
      <c r="E751" s="150"/>
      <c r="F751" s="138"/>
      <c r="G751" s="155"/>
      <c r="H751" s="162"/>
      <c r="I751" s="155"/>
      <c r="J751" s="156"/>
      <c r="K751" s="156"/>
    </row>
    <row r="752">
      <c r="A752" s="148"/>
      <c r="B752" s="146"/>
      <c r="C752" s="148"/>
      <c r="D752" s="146"/>
      <c r="E752" s="150"/>
      <c r="F752" s="138"/>
      <c r="G752" s="155"/>
      <c r="H752" s="162"/>
      <c r="I752" s="155"/>
      <c r="J752" s="156"/>
      <c r="K752" s="156"/>
    </row>
    <row r="753">
      <c r="A753" s="148"/>
      <c r="B753" s="146"/>
      <c r="C753" s="148"/>
      <c r="D753" s="146"/>
      <c r="E753" s="150"/>
      <c r="F753" s="138"/>
      <c r="G753" s="155"/>
      <c r="H753" s="162"/>
      <c r="I753" s="155"/>
      <c r="J753" s="156"/>
      <c r="K753" s="156"/>
    </row>
    <row r="754">
      <c r="A754" s="148"/>
      <c r="B754" s="146"/>
      <c r="C754" s="148"/>
      <c r="D754" s="146"/>
      <c r="E754" s="150"/>
      <c r="F754" s="138"/>
      <c r="G754" s="155"/>
      <c r="H754" s="162"/>
      <c r="I754" s="155"/>
      <c r="J754" s="156"/>
      <c r="K754" s="156"/>
    </row>
    <row r="755">
      <c r="A755" s="148"/>
      <c r="B755" s="146"/>
      <c r="C755" s="148"/>
      <c r="D755" s="146"/>
      <c r="E755" s="150"/>
      <c r="F755" s="138"/>
      <c r="G755" s="155"/>
      <c r="H755" s="162"/>
      <c r="I755" s="155"/>
      <c r="J755" s="156"/>
      <c r="K755" s="156"/>
    </row>
    <row r="756">
      <c r="A756" s="148"/>
      <c r="B756" s="146"/>
      <c r="C756" s="148"/>
      <c r="D756" s="146"/>
      <c r="E756" s="150"/>
      <c r="F756" s="138"/>
      <c r="G756" s="155"/>
      <c r="H756" s="162"/>
      <c r="I756" s="155"/>
      <c r="J756" s="156"/>
      <c r="K756" s="156"/>
    </row>
    <row r="757">
      <c r="A757" s="148"/>
      <c r="B757" s="146"/>
      <c r="C757" s="148"/>
      <c r="D757" s="146"/>
      <c r="E757" s="150"/>
      <c r="F757" s="138"/>
      <c r="G757" s="155"/>
      <c r="H757" s="162"/>
      <c r="I757" s="155"/>
      <c r="J757" s="156"/>
      <c r="K757" s="156"/>
    </row>
    <row r="758">
      <c r="A758" s="148"/>
      <c r="B758" s="146"/>
      <c r="C758" s="148"/>
      <c r="D758" s="146"/>
      <c r="E758" s="150"/>
      <c r="F758" s="138"/>
      <c r="G758" s="155"/>
      <c r="H758" s="162"/>
      <c r="I758" s="155"/>
      <c r="J758" s="156"/>
      <c r="K758" s="156"/>
    </row>
    <row r="759">
      <c r="A759" s="148"/>
      <c r="B759" s="146"/>
      <c r="C759" s="148"/>
      <c r="D759" s="146"/>
      <c r="E759" s="150"/>
      <c r="F759" s="138"/>
      <c r="G759" s="155"/>
      <c r="H759" s="162"/>
      <c r="I759" s="155"/>
      <c r="J759" s="156"/>
      <c r="K759" s="156"/>
    </row>
    <row r="760">
      <c r="A760" s="148"/>
      <c r="B760" s="146"/>
      <c r="C760" s="148"/>
      <c r="D760" s="146"/>
      <c r="E760" s="150"/>
      <c r="F760" s="138"/>
      <c r="G760" s="155"/>
      <c r="H760" s="162"/>
      <c r="I760" s="155"/>
      <c r="J760" s="156"/>
      <c r="K760" s="156"/>
    </row>
    <row r="761">
      <c r="A761" s="148"/>
      <c r="B761" s="146"/>
      <c r="C761" s="148"/>
      <c r="D761" s="146"/>
      <c r="E761" s="150"/>
      <c r="F761" s="138"/>
      <c r="G761" s="155"/>
      <c r="H761" s="162"/>
      <c r="I761" s="155"/>
      <c r="J761" s="156"/>
      <c r="K761" s="156"/>
    </row>
    <row r="762">
      <c r="A762" s="148"/>
      <c r="B762" s="146"/>
      <c r="C762" s="148"/>
      <c r="D762" s="146"/>
      <c r="E762" s="150"/>
      <c r="F762" s="138"/>
      <c r="G762" s="155"/>
      <c r="H762" s="162"/>
      <c r="I762" s="155"/>
      <c r="J762" s="156"/>
      <c r="K762" s="156"/>
    </row>
    <row r="763">
      <c r="A763" s="148"/>
      <c r="B763" s="146"/>
      <c r="C763" s="148"/>
      <c r="D763" s="146"/>
      <c r="E763" s="150"/>
      <c r="F763" s="138"/>
      <c r="G763" s="155"/>
      <c r="H763" s="162"/>
      <c r="I763" s="155"/>
      <c r="J763" s="156"/>
      <c r="K763" s="156"/>
    </row>
    <row r="764">
      <c r="A764" s="148"/>
      <c r="B764" s="146"/>
      <c r="C764" s="148"/>
      <c r="D764" s="146"/>
      <c r="E764" s="150"/>
      <c r="F764" s="138"/>
      <c r="G764" s="155"/>
      <c r="H764" s="162"/>
      <c r="I764" s="155"/>
      <c r="J764" s="156"/>
      <c r="K764" s="156"/>
    </row>
    <row r="765">
      <c r="A765" s="148"/>
      <c r="B765" s="146"/>
      <c r="C765" s="148"/>
      <c r="D765" s="146"/>
      <c r="E765" s="150"/>
      <c r="F765" s="138"/>
      <c r="G765" s="155"/>
      <c r="H765" s="162"/>
      <c r="I765" s="155"/>
      <c r="J765" s="156"/>
      <c r="K765" s="156"/>
    </row>
    <row r="766">
      <c r="A766" s="148"/>
      <c r="B766" s="146"/>
      <c r="C766" s="148"/>
      <c r="D766" s="146"/>
      <c r="E766" s="150"/>
      <c r="F766" s="138"/>
      <c r="G766" s="155"/>
      <c r="H766" s="162"/>
      <c r="I766" s="155"/>
      <c r="J766" s="156"/>
      <c r="K766" s="156"/>
    </row>
    <row r="767">
      <c r="A767" s="148"/>
      <c r="B767" s="146"/>
      <c r="C767" s="148"/>
      <c r="D767" s="146"/>
      <c r="E767" s="150"/>
      <c r="F767" s="138"/>
      <c r="G767" s="155"/>
      <c r="H767" s="162"/>
      <c r="I767" s="155"/>
      <c r="J767" s="156"/>
      <c r="K767" s="156"/>
    </row>
    <row r="768">
      <c r="A768" s="148"/>
      <c r="B768" s="146"/>
      <c r="C768" s="148"/>
      <c r="D768" s="146"/>
      <c r="E768" s="150"/>
      <c r="F768" s="138"/>
      <c r="G768" s="155"/>
      <c r="H768" s="162"/>
      <c r="I768" s="155"/>
      <c r="J768" s="156"/>
      <c r="K768" s="156"/>
    </row>
    <row r="769">
      <c r="A769" s="148"/>
      <c r="B769" s="146"/>
      <c r="C769" s="148"/>
      <c r="D769" s="146"/>
      <c r="E769" s="150"/>
      <c r="F769" s="138"/>
      <c r="G769" s="155"/>
      <c r="H769" s="162"/>
      <c r="I769" s="155"/>
      <c r="J769" s="156"/>
      <c r="K769" s="156"/>
    </row>
    <row r="770">
      <c r="A770" s="148"/>
      <c r="B770" s="146"/>
      <c r="C770" s="148"/>
      <c r="D770" s="146"/>
      <c r="E770" s="150"/>
      <c r="F770" s="138"/>
      <c r="G770" s="155"/>
      <c r="H770" s="162"/>
      <c r="I770" s="155"/>
      <c r="J770" s="156"/>
      <c r="K770" s="156"/>
    </row>
    <row r="771">
      <c r="A771" s="148"/>
      <c r="B771" s="146"/>
      <c r="C771" s="148"/>
      <c r="D771" s="146"/>
      <c r="E771" s="150"/>
      <c r="F771" s="138"/>
      <c r="G771" s="155"/>
      <c r="H771" s="162"/>
      <c r="I771" s="155"/>
      <c r="J771" s="156"/>
      <c r="K771" s="156"/>
    </row>
    <row r="772">
      <c r="A772" s="148"/>
      <c r="B772" s="146"/>
      <c r="C772" s="148"/>
      <c r="D772" s="146"/>
      <c r="E772" s="150"/>
      <c r="F772" s="138"/>
      <c r="G772" s="155"/>
      <c r="H772" s="162"/>
      <c r="I772" s="155"/>
      <c r="J772" s="156"/>
      <c r="K772" s="156"/>
    </row>
    <row r="773">
      <c r="A773" s="148"/>
      <c r="B773" s="146"/>
      <c r="C773" s="148"/>
      <c r="D773" s="146"/>
      <c r="E773" s="150"/>
      <c r="F773" s="138"/>
      <c r="G773" s="155"/>
      <c r="H773" s="162"/>
      <c r="I773" s="155"/>
      <c r="J773" s="156"/>
      <c r="K773" s="156"/>
    </row>
    <row r="774">
      <c r="A774" s="148"/>
      <c r="B774" s="146"/>
      <c r="C774" s="148"/>
      <c r="D774" s="146"/>
      <c r="E774" s="150"/>
      <c r="F774" s="138"/>
      <c r="G774" s="155"/>
      <c r="H774" s="162"/>
      <c r="I774" s="155"/>
      <c r="J774" s="156"/>
      <c r="K774" s="156"/>
    </row>
    <row r="775">
      <c r="A775" s="148"/>
      <c r="B775" s="146"/>
      <c r="C775" s="148"/>
      <c r="D775" s="146"/>
      <c r="E775" s="150"/>
      <c r="F775" s="138"/>
      <c r="G775" s="155"/>
      <c r="H775" s="162"/>
      <c r="I775" s="155"/>
      <c r="J775" s="156"/>
      <c r="K775" s="156"/>
    </row>
    <row r="776">
      <c r="A776" s="148"/>
      <c r="B776" s="146"/>
      <c r="C776" s="148"/>
      <c r="D776" s="146"/>
      <c r="E776" s="150"/>
      <c r="F776" s="138"/>
      <c r="G776" s="155"/>
      <c r="H776" s="162"/>
      <c r="I776" s="155"/>
      <c r="J776" s="156"/>
      <c r="K776" s="156"/>
    </row>
    <row r="777">
      <c r="A777" s="148"/>
      <c r="B777" s="146"/>
      <c r="C777" s="148"/>
      <c r="D777" s="146"/>
      <c r="E777" s="150"/>
      <c r="F777" s="138"/>
      <c r="G777" s="155"/>
      <c r="H777" s="162"/>
      <c r="I777" s="155"/>
      <c r="J777" s="156"/>
      <c r="K777" s="156"/>
    </row>
    <row r="778">
      <c r="A778" s="148"/>
      <c r="B778" s="146"/>
      <c r="C778" s="148"/>
      <c r="D778" s="146"/>
      <c r="E778" s="150"/>
      <c r="F778" s="138"/>
      <c r="G778" s="155"/>
      <c r="H778" s="162"/>
      <c r="I778" s="155"/>
      <c r="J778" s="156"/>
      <c r="K778" s="156"/>
    </row>
    <row r="779">
      <c r="A779" s="148"/>
      <c r="B779" s="146"/>
      <c r="C779" s="148"/>
      <c r="D779" s="146"/>
      <c r="E779" s="150"/>
      <c r="F779" s="138"/>
      <c r="G779" s="155"/>
      <c r="H779" s="162"/>
      <c r="I779" s="155"/>
      <c r="J779" s="156"/>
      <c r="K779" s="156"/>
    </row>
    <row r="780">
      <c r="A780" s="148"/>
      <c r="B780" s="146"/>
      <c r="C780" s="148"/>
      <c r="D780" s="146"/>
      <c r="E780" s="150"/>
      <c r="F780" s="138"/>
      <c r="G780" s="155"/>
      <c r="H780" s="162"/>
      <c r="I780" s="155"/>
      <c r="J780" s="156"/>
      <c r="K780" s="156"/>
    </row>
    <row r="781">
      <c r="A781" s="148"/>
      <c r="B781" s="146"/>
      <c r="C781" s="148"/>
      <c r="D781" s="146"/>
      <c r="E781" s="150"/>
      <c r="F781" s="138"/>
      <c r="G781" s="155"/>
      <c r="H781" s="162"/>
      <c r="I781" s="155"/>
      <c r="J781" s="156"/>
      <c r="K781" s="156"/>
    </row>
    <row r="782">
      <c r="A782" s="148"/>
      <c r="B782" s="146"/>
      <c r="C782" s="148"/>
      <c r="D782" s="146"/>
      <c r="E782" s="150"/>
      <c r="F782" s="138"/>
      <c r="G782" s="155"/>
      <c r="H782" s="162"/>
      <c r="I782" s="155"/>
      <c r="J782" s="156"/>
      <c r="K782" s="156"/>
    </row>
    <row r="783">
      <c r="A783" s="148"/>
      <c r="B783" s="146"/>
      <c r="C783" s="148"/>
      <c r="D783" s="146"/>
      <c r="E783" s="150"/>
      <c r="F783" s="138"/>
      <c r="G783" s="155"/>
      <c r="H783" s="162"/>
      <c r="I783" s="155"/>
      <c r="J783" s="156"/>
      <c r="K783" s="156"/>
    </row>
    <row r="784">
      <c r="A784" s="148"/>
      <c r="B784" s="146"/>
      <c r="C784" s="148"/>
      <c r="D784" s="146"/>
      <c r="E784" s="150"/>
      <c r="F784" s="138"/>
      <c r="G784" s="155"/>
      <c r="H784" s="162"/>
      <c r="I784" s="155"/>
      <c r="J784" s="156"/>
      <c r="K784" s="156"/>
    </row>
    <row r="785">
      <c r="A785" s="148"/>
      <c r="B785" s="146"/>
      <c r="C785" s="148"/>
      <c r="D785" s="146"/>
      <c r="E785" s="150"/>
      <c r="F785" s="138"/>
      <c r="G785" s="155"/>
      <c r="H785" s="162"/>
      <c r="I785" s="155"/>
      <c r="J785" s="156"/>
      <c r="K785" s="156"/>
    </row>
    <row r="786">
      <c r="A786" s="148"/>
      <c r="B786" s="146"/>
      <c r="C786" s="148"/>
      <c r="D786" s="146"/>
      <c r="E786" s="150"/>
      <c r="F786" s="138"/>
      <c r="G786" s="155"/>
      <c r="H786" s="162"/>
      <c r="I786" s="155"/>
      <c r="J786" s="156"/>
      <c r="K786" s="156"/>
    </row>
    <row r="787">
      <c r="A787" s="148"/>
      <c r="B787" s="146"/>
      <c r="C787" s="148"/>
      <c r="D787" s="146"/>
      <c r="E787" s="150"/>
      <c r="F787" s="138"/>
      <c r="G787" s="155"/>
      <c r="H787" s="162"/>
      <c r="I787" s="155"/>
      <c r="J787" s="156"/>
      <c r="K787" s="156"/>
    </row>
    <row r="788">
      <c r="A788" s="148"/>
      <c r="B788" s="146"/>
      <c r="C788" s="148"/>
      <c r="D788" s="146"/>
      <c r="E788" s="150"/>
      <c r="F788" s="138"/>
      <c r="G788" s="155"/>
      <c r="H788" s="162"/>
      <c r="I788" s="155"/>
      <c r="J788" s="156"/>
      <c r="K788" s="156"/>
    </row>
    <row r="789">
      <c r="A789" s="148"/>
      <c r="B789" s="146"/>
      <c r="C789" s="148"/>
      <c r="D789" s="146"/>
      <c r="E789" s="150"/>
      <c r="F789" s="138"/>
      <c r="G789" s="155"/>
      <c r="H789" s="162"/>
      <c r="I789" s="155"/>
      <c r="J789" s="156"/>
      <c r="K789" s="156"/>
    </row>
    <row r="790">
      <c r="A790" s="148"/>
      <c r="B790" s="146"/>
      <c r="C790" s="148"/>
      <c r="D790" s="146"/>
      <c r="E790" s="150"/>
      <c r="F790" s="138"/>
      <c r="G790" s="155"/>
      <c r="H790" s="162"/>
      <c r="I790" s="155"/>
      <c r="J790" s="156"/>
      <c r="K790" s="156"/>
    </row>
    <row r="791">
      <c r="A791" s="148"/>
      <c r="B791" s="146"/>
      <c r="C791" s="148"/>
      <c r="D791" s="146"/>
      <c r="E791" s="150"/>
      <c r="F791" s="138"/>
      <c r="G791" s="155"/>
      <c r="H791" s="162"/>
      <c r="I791" s="155"/>
      <c r="J791" s="156"/>
      <c r="K791" s="156"/>
    </row>
    <row r="792">
      <c r="A792" s="148"/>
      <c r="B792" s="146"/>
      <c r="C792" s="148"/>
      <c r="D792" s="146"/>
      <c r="E792" s="150"/>
      <c r="F792" s="138"/>
      <c r="G792" s="155"/>
      <c r="H792" s="162"/>
      <c r="I792" s="155"/>
      <c r="J792" s="156"/>
      <c r="K792" s="156"/>
    </row>
    <row r="793">
      <c r="A793" s="148"/>
      <c r="B793" s="146"/>
      <c r="C793" s="148"/>
      <c r="D793" s="146"/>
      <c r="E793" s="150"/>
      <c r="F793" s="138"/>
      <c r="G793" s="155"/>
      <c r="H793" s="162"/>
      <c r="I793" s="155"/>
      <c r="J793" s="156"/>
      <c r="K793" s="156"/>
    </row>
    <row r="794">
      <c r="A794" s="148"/>
      <c r="B794" s="146"/>
      <c r="C794" s="148"/>
      <c r="D794" s="146"/>
      <c r="E794" s="150"/>
      <c r="F794" s="138"/>
      <c r="G794" s="155"/>
      <c r="H794" s="162"/>
      <c r="I794" s="155"/>
      <c r="J794" s="156"/>
      <c r="K794" s="156"/>
    </row>
    <row r="795">
      <c r="A795" s="148"/>
      <c r="B795" s="146"/>
      <c r="C795" s="148"/>
      <c r="D795" s="146"/>
      <c r="E795" s="150"/>
      <c r="F795" s="138"/>
      <c r="G795" s="155"/>
      <c r="H795" s="162"/>
      <c r="I795" s="155"/>
      <c r="J795" s="156"/>
      <c r="K795" s="156"/>
    </row>
    <row r="796">
      <c r="A796" s="148"/>
      <c r="B796" s="146"/>
      <c r="C796" s="148"/>
      <c r="D796" s="146"/>
      <c r="E796" s="150"/>
      <c r="F796" s="138"/>
      <c r="G796" s="155"/>
      <c r="H796" s="162"/>
      <c r="I796" s="155"/>
      <c r="J796" s="156"/>
      <c r="K796" s="156"/>
    </row>
    <row r="797">
      <c r="A797" s="148"/>
      <c r="B797" s="146"/>
      <c r="C797" s="148"/>
      <c r="D797" s="146"/>
      <c r="E797" s="150"/>
      <c r="F797" s="138"/>
      <c r="G797" s="155"/>
      <c r="H797" s="162"/>
      <c r="I797" s="155"/>
      <c r="J797" s="156"/>
      <c r="K797" s="156"/>
    </row>
    <row r="798">
      <c r="A798" s="148"/>
      <c r="B798" s="146"/>
      <c r="C798" s="148"/>
      <c r="D798" s="146"/>
      <c r="E798" s="150"/>
      <c r="F798" s="138"/>
      <c r="G798" s="155"/>
      <c r="H798" s="162"/>
      <c r="I798" s="155"/>
      <c r="J798" s="156"/>
      <c r="K798" s="156"/>
    </row>
    <row r="799">
      <c r="A799" s="148"/>
      <c r="B799" s="146"/>
      <c r="C799" s="148"/>
      <c r="D799" s="146"/>
      <c r="E799" s="150"/>
      <c r="F799" s="138"/>
      <c r="G799" s="155"/>
      <c r="H799" s="162"/>
      <c r="I799" s="155"/>
      <c r="J799" s="156"/>
      <c r="K799" s="156"/>
    </row>
    <row r="800">
      <c r="A800" s="148"/>
      <c r="B800" s="146"/>
      <c r="C800" s="148"/>
      <c r="D800" s="146"/>
      <c r="E800" s="150"/>
      <c r="F800" s="138"/>
      <c r="G800" s="155"/>
      <c r="H800" s="162"/>
      <c r="I800" s="155"/>
      <c r="J800" s="156"/>
      <c r="K800" s="156"/>
    </row>
    <row r="801">
      <c r="A801" s="148"/>
      <c r="B801" s="146"/>
      <c r="C801" s="148"/>
      <c r="D801" s="146"/>
      <c r="E801" s="150"/>
      <c r="F801" s="138"/>
      <c r="G801" s="155"/>
      <c r="H801" s="162"/>
      <c r="I801" s="155"/>
      <c r="J801" s="156"/>
      <c r="K801" s="156"/>
    </row>
    <row r="802">
      <c r="A802" s="148"/>
      <c r="B802" s="146"/>
      <c r="C802" s="148"/>
      <c r="D802" s="146"/>
      <c r="E802" s="150"/>
      <c r="F802" s="138"/>
      <c r="G802" s="155"/>
      <c r="H802" s="162"/>
      <c r="I802" s="155"/>
      <c r="J802" s="156"/>
      <c r="K802" s="156"/>
    </row>
    <row r="803">
      <c r="A803" s="148"/>
      <c r="B803" s="146"/>
      <c r="C803" s="148"/>
      <c r="D803" s="146"/>
      <c r="E803" s="150"/>
      <c r="F803" s="138"/>
      <c r="G803" s="155"/>
      <c r="H803" s="162"/>
      <c r="I803" s="155"/>
      <c r="J803" s="156"/>
      <c r="K803" s="156"/>
    </row>
    <row r="804">
      <c r="A804" s="148"/>
      <c r="B804" s="146"/>
      <c r="C804" s="148"/>
      <c r="D804" s="146"/>
      <c r="E804" s="150"/>
      <c r="F804" s="138"/>
      <c r="G804" s="155"/>
      <c r="H804" s="162"/>
      <c r="I804" s="155"/>
      <c r="J804" s="156"/>
      <c r="K804" s="156"/>
    </row>
    <row r="805">
      <c r="A805" s="148"/>
      <c r="B805" s="146"/>
      <c r="C805" s="148"/>
      <c r="D805" s="146"/>
      <c r="E805" s="150"/>
      <c r="F805" s="138"/>
      <c r="G805" s="155"/>
      <c r="H805" s="162"/>
      <c r="I805" s="155"/>
      <c r="J805" s="156"/>
      <c r="K805" s="156"/>
    </row>
    <row r="806">
      <c r="A806" s="148"/>
      <c r="B806" s="146"/>
      <c r="C806" s="148"/>
      <c r="D806" s="146"/>
      <c r="E806" s="150"/>
      <c r="F806" s="138"/>
      <c r="G806" s="155"/>
      <c r="H806" s="162"/>
      <c r="I806" s="155"/>
      <c r="J806" s="156"/>
      <c r="K806" s="156"/>
    </row>
    <row r="807">
      <c r="A807" s="148"/>
      <c r="B807" s="146"/>
      <c r="C807" s="148"/>
      <c r="D807" s="146"/>
      <c r="E807" s="150"/>
      <c r="F807" s="138"/>
      <c r="G807" s="155"/>
      <c r="H807" s="162"/>
      <c r="I807" s="155"/>
      <c r="J807" s="156"/>
      <c r="K807" s="156"/>
    </row>
    <row r="808">
      <c r="A808" s="148"/>
      <c r="B808" s="146"/>
      <c r="C808" s="148"/>
      <c r="D808" s="146"/>
      <c r="E808" s="150"/>
      <c r="F808" s="138"/>
      <c r="G808" s="155"/>
      <c r="H808" s="162"/>
      <c r="I808" s="155"/>
      <c r="J808" s="156"/>
      <c r="K808" s="156"/>
    </row>
    <row r="809">
      <c r="A809" s="148"/>
      <c r="B809" s="146"/>
      <c r="C809" s="148"/>
      <c r="D809" s="146"/>
      <c r="E809" s="150"/>
      <c r="F809" s="138"/>
      <c r="G809" s="155"/>
      <c r="H809" s="162"/>
      <c r="I809" s="155"/>
      <c r="J809" s="156"/>
      <c r="K809" s="156"/>
    </row>
    <row r="810">
      <c r="A810" s="148"/>
      <c r="B810" s="146"/>
      <c r="C810" s="148"/>
      <c r="D810" s="146"/>
      <c r="E810" s="150"/>
      <c r="F810" s="138"/>
      <c r="G810" s="155"/>
      <c r="H810" s="162"/>
      <c r="I810" s="155"/>
      <c r="J810" s="156"/>
      <c r="K810" s="156"/>
    </row>
    <row r="811">
      <c r="A811" s="148"/>
      <c r="B811" s="146"/>
      <c r="C811" s="148"/>
      <c r="D811" s="146"/>
      <c r="E811" s="150"/>
      <c r="F811" s="138"/>
      <c r="G811" s="155"/>
      <c r="H811" s="162"/>
      <c r="I811" s="155"/>
      <c r="J811" s="156"/>
      <c r="K811" s="156"/>
    </row>
    <row r="812">
      <c r="A812" s="148"/>
      <c r="B812" s="146"/>
      <c r="C812" s="148"/>
      <c r="D812" s="146"/>
      <c r="E812" s="150"/>
      <c r="F812" s="138"/>
      <c r="G812" s="155"/>
      <c r="H812" s="162"/>
      <c r="I812" s="155"/>
      <c r="J812" s="156"/>
      <c r="K812" s="156"/>
    </row>
    <row r="813">
      <c r="A813" s="148"/>
      <c r="B813" s="146"/>
      <c r="C813" s="148"/>
      <c r="D813" s="146"/>
      <c r="E813" s="150"/>
      <c r="F813" s="138"/>
      <c r="G813" s="155"/>
      <c r="H813" s="162"/>
      <c r="I813" s="155"/>
      <c r="J813" s="156"/>
      <c r="K813" s="156"/>
    </row>
    <row r="814">
      <c r="A814" s="148"/>
      <c r="B814" s="146"/>
      <c r="C814" s="148"/>
      <c r="D814" s="146"/>
      <c r="E814" s="150"/>
      <c r="F814" s="138"/>
      <c r="G814" s="155"/>
      <c r="H814" s="162"/>
      <c r="I814" s="155"/>
      <c r="J814" s="156"/>
      <c r="K814" s="156"/>
    </row>
    <row r="815">
      <c r="A815" s="148"/>
      <c r="B815" s="146"/>
      <c r="C815" s="148"/>
      <c r="D815" s="146"/>
      <c r="E815" s="150"/>
      <c r="F815" s="138"/>
      <c r="G815" s="155"/>
      <c r="H815" s="162"/>
      <c r="I815" s="155"/>
      <c r="J815" s="156"/>
      <c r="K815" s="156"/>
    </row>
    <row r="816">
      <c r="A816" s="148"/>
      <c r="B816" s="146"/>
      <c r="C816" s="148"/>
      <c r="D816" s="146"/>
      <c r="E816" s="150"/>
      <c r="F816" s="138"/>
      <c r="G816" s="155"/>
      <c r="H816" s="162"/>
      <c r="I816" s="155"/>
      <c r="J816" s="156"/>
      <c r="K816" s="156"/>
    </row>
    <row r="817">
      <c r="A817" s="148"/>
      <c r="B817" s="146"/>
      <c r="C817" s="148"/>
      <c r="D817" s="146"/>
      <c r="E817" s="150"/>
      <c r="F817" s="138"/>
      <c r="G817" s="155"/>
      <c r="H817" s="162"/>
      <c r="I817" s="155"/>
      <c r="J817" s="156"/>
      <c r="K817" s="156"/>
    </row>
    <row r="818">
      <c r="A818" s="148"/>
      <c r="B818" s="146"/>
      <c r="C818" s="148"/>
      <c r="D818" s="146"/>
      <c r="E818" s="150"/>
      <c r="F818" s="138"/>
      <c r="G818" s="155"/>
      <c r="H818" s="162"/>
      <c r="I818" s="155"/>
      <c r="J818" s="156"/>
      <c r="K818" s="156"/>
    </row>
    <row r="819">
      <c r="A819" s="148"/>
      <c r="B819" s="146"/>
      <c r="C819" s="148"/>
      <c r="D819" s="146"/>
      <c r="E819" s="150"/>
      <c r="F819" s="138"/>
      <c r="G819" s="155"/>
      <c r="H819" s="162"/>
      <c r="I819" s="155"/>
      <c r="J819" s="156"/>
      <c r="K819" s="156"/>
    </row>
    <row r="820">
      <c r="A820" s="148"/>
      <c r="B820" s="146"/>
      <c r="C820" s="148"/>
      <c r="D820" s="146"/>
      <c r="E820" s="150"/>
      <c r="F820" s="138"/>
      <c r="G820" s="155"/>
      <c r="H820" s="162"/>
      <c r="I820" s="155"/>
      <c r="J820" s="156"/>
      <c r="K820" s="156"/>
    </row>
    <row r="821">
      <c r="A821" s="148"/>
      <c r="B821" s="146"/>
      <c r="C821" s="148"/>
      <c r="D821" s="146"/>
      <c r="E821" s="150"/>
      <c r="F821" s="138"/>
      <c r="G821" s="155"/>
      <c r="H821" s="162"/>
      <c r="I821" s="155"/>
      <c r="J821" s="156"/>
      <c r="K821" s="156"/>
    </row>
    <row r="822">
      <c r="A822" s="148"/>
      <c r="B822" s="146"/>
      <c r="C822" s="148"/>
      <c r="D822" s="146"/>
      <c r="E822" s="150"/>
      <c r="F822" s="138"/>
      <c r="G822" s="155"/>
      <c r="H822" s="162"/>
      <c r="I822" s="155"/>
      <c r="J822" s="156"/>
      <c r="K822" s="156"/>
    </row>
    <row r="823">
      <c r="A823" s="148"/>
      <c r="B823" s="146"/>
      <c r="C823" s="148"/>
      <c r="D823" s="146"/>
      <c r="E823" s="150"/>
      <c r="F823" s="138"/>
      <c r="G823" s="155"/>
      <c r="H823" s="162"/>
      <c r="I823" s="155"/>
      <c r="J823" s="156"/>
      <c r="K823" s="156"/>
    </row>
    <row r="824">
      <c r="A824" s="148"/>
      <c r="B824" s="146"/>
      <c r="C824" s="148"/>
      <c r="D824" s="146"/>
      <c r="E824" s="150"/>
      <c r="F824" s="138"/>
      <c r="G824" s="155"/>
      <c r="H824" s="162"/>
      <c r="I824" s="155"/>
      <c r="J824" s="156"/>
      <c r="K824" s="156"/>
    </row>
    <row r="825">
      <c r="A825" s="148"/>
      <c r="B825" s="146"/>
      <c r="C825" s="148"/>
      <c r="D825" s="146"/>
      <c r="E825" s="150"/>
      <c r="F825" s="138"/>
      <c r="G825" s="155"/>
      <c r="H825" s="162"/>
      <c r="I825" s="155"/>
      <c r="J825" s="156"/>
      <c r="K825" s="156"/>
    </row>
    <row r="826">
      <c r="A826" s="148"/>
      <c r="B826" s="146"/>
      <c r="C826" s="148"/>
      <c r="D826" s="146"/>
      <c r="E826" s="150"/>
      <c r="F826" s="138"/>
      <c r="G826" s="155"/>
      <c r="H826" s="162"/>
      <c r="I826" s="155"/>
      <c r="J826" s="156"/>
      <c r="K826" s="156"/>
    </row>
    <row r="827">
      <c r="A827" s="148"/>
      <c r="B827" s="146"/>
      <c r="C827" s="148"/>
      <c r="D827" s="146"/>
      <c r="E827" s="150"/>
      <c r="F827" s="138"/>
      <c r="G827" s="155"/>
      <c r="H827" s="162"/>
      <c r="I827" s="155"/>
      <c r="J827" s="156"/>
      <c r="K827" s="156"/>
    </row>
    <row r="828">
      <c r="A828" s="148"/>
      <c r="B828" s="146"/>
      <c r="C828" s="148"/>
      <c r="D828" s="146"/>
      <c r="E828" s="150"/>
      <c r="F828" s="138"/>
      <c r="G828" s="155"/>
      <c r="H828" s="162"/>
      <c r="I828" s="155"/>
      <c r="J828" s="156"/>
      <c r="K828" s="156"/>
    </row>
    <row r="829">
      <c r="A829" s="148"/>
      <c r="B829" s="146"/>
      <c r="C829" s="148"/>
      <c r="D829" s="146"/>
      <c r="E829" s="150"/>
      <c r="F829" s="138"/>
      <c r="G829" s="155"/>
      <c r="H829" s="162"/>
      <c r="I829" s="155"/>
      <c r="J829" s="156"/>
      <c r="K829" s="156"/>
    </row>
    <row r="830">
      <c r="A830" s="148"/>
      <c r="B830" s="146"/>
      <c r="C830" s="148"/>
      <c r="D830" s="146"/>
      <c r="E830" s="150"/>
      <c r="F830" s="138"/>
      <c r="G830" s="155"/>
      <c r="H830" s="162"/>
      <c r="I830" s="155"/>
      <c r="J830" s="156"/>
      <c r="K830" s="156"/>
    </row>
    <row r="831">
      <c r="A831" s="148"/>
      <c r="B831" s="146"/>
      <c r="C831" s="148"/>
      <c r="D831" s="146"/>
      <c r="E831" s="150"/>
      <c r="F831" s="138"/>
      <c r="G831" s="155"/>
      <c r="H831" s="162"/>
      <c r="I831" s="155"/>
      <c r="J831" s="156"/>
      <c r="K831" s="156"/>
    </row>
    <row r="832">
      <c r="A832" s="148"/>
      <c r="B832" s="146"/>
      <c r="C832" s="148"/>
      <c r="D832" s="146"/>
      <c r="E832" s="150"/>
      <c r="F832" s="138"/>
      <c r="G832" s="155"/>
      <c r="H832" s="162"/>
      <c r="I832" s="155"/>
      <c r="J832" s="156"/>
      <c r="K832" s="156"/>
    </row>
    <row r="833">
      <c r="A833" s="148"/>
      <c r="B833" s="146"/>
      <c r="C833" s="148"/>
      <c r="D833" s="146"/>
      <c r="E833" s="150"/>
      <c r="F833" s="138"/>
      <c r="G833" s="155"/>
      <c r="H833" s="162"/>
      <c r="I833" s="155"/>
      <c r="J833" s="156"/>
      <c r="K833" s="156"/>
    </row>
    <row r="834">
      <c r="A834" s="148"/>
      <c r="B834" s="146"/>
      <c r="C834" s="148"/>
      <c r="D834" s="146"/>
      <c r="E834" s="150"/>
      <c r="F834" s="138"/>
      <c r="G834" s="155"/>
      <c r="H834" s="162"/>
      <c r="I834" s="155"/>
      <c r="J834" s="156"/>
      <c r="K834" s="156"/>
    </row>
    <row r="835">
      <c r="A835" s="148"/>
      <c r="B835" s="146"/>
      <c r="C835" s="148"/>
      <c r="D835" s="146"/>
      <c r="E835" s="150"/>
      <c r="F835" s="138"/>
      <c r="G835" s="155"/>
      <c r="H835" s="162"/>
      <c r="I835" s="155"/>
      <c r="J835" s="156"/>
      <c r="K835" s="156"/>
    </row>
    <row r="836">
      <c r="A836" s="148"/>
      <c r="B836" s="146"/>
      <c r="C836" s="148"/>
      <c r="D836" s="146"/>
      <c r="E836" s="150"/>
      <c r="F836" s="138"/>
      <c r="G836" s="155"/>
      <c r="H836" s="162"/>
      <c r="I836" s="155"/>
      <c r="J836" s="156"/>
      <c r="K836" s="156"/>
    </row>
    <row r="837">
      <c r="A837" s="148"/>
      <c r="B837" s="146"/>
      <c r="C837" s="148"/>
      <c r="D837" s="146"/>
      <c r="E837" s="150"/>
      <c r="F837" s="138"/>
      <c r="G837" s="155"/>
      <c r="H837" s="162"/>
      <c r="I837" s="155"/>
      <c r="J837" s="156"/>
      <c r="K837" s="156"/>
    </row>
    <row r="838">
      <c r="A838" s="148"/>
      <c r="B838" s="146"/>
      <c r="C838" s="148"/>
      <c r="D838" s="146"/>
      <c r="E838" s="150"/>
      <c r="F838" s="138"/>
      <c r="G838" s="155"/>
      <c r="H838" s="162"/>
      <c r="I838" s="155"/>
      <c r="J838" s="156"/>
      <c r="K838" s="156"/>
    </row>
    <row r="839">
      <c r="A839" s="148"/>
      <c r="B839" s="146"/>
      <c r="C839" s="148"/>
      <c r="D839" s="146"/>
      <c r="E839" s="150"/>
      <c r="F839" s="138"/>
      <c r="G839" s="155"/>
      <c r="H839" s="162"/>
      <c r="I839" s="155"/>
      <c r="J839" s="156"/>
      <c r="K839" s="156"/>
    </row>
    <row r="840">
      <c r="A840" s="148"/>
      <c r="B840" s="146"/>
      <c r="C840" s="148"/>
      <c r="D840" s="146"/>
      <c r="E840" s="150"/>
      <c r="F840" s="138"/>
      <c r="G840" s="155"/>
      <c r="H840" s="162"/>
      <c r="I840" s="155"/>
      <c r="J840" s="156"/>
      <c r="K840" s="156"/>
    </row>
    <row r="841">
      <c r="A841" s="148"/>
      <c r="B841" s="146"/>
      <c r="C841" s="148"/>
      <c r="D841" s="146"/>
      <c r="E841" s="150"/>
      <c r="F841" s="138"/>
      <c r="G841" s="155"/>
      <c r="H841" s="162"/>
      <c r="I841" s="155"/>
      <c r="J841" s="156"/>
      <c r="K841" s="156"/>
    </row>
    <row r="842">
      <c r="A842" s="148"/>
      <c r="B842" s="146"/>
      <c r="C842" s="148"/>
      <c r="D842" s="146"/>
      <c r="E842" s="150"/>
      <c r="F842" s="138"/>
      <c r="G842" s="155"/>
      <c r="H842" s="162"/>
      <c r="I842" s="155"/>
      <c r="J842" s="156"/>
      <c r="K842" s="156"/>
    </row>
    <row r="843">
      <c r="A843" s="148"/>
      <c r="B843" s="146"/>
      <c r="C843" s="148"/>
      <c r="D843" s="146"/>
      <c r="E843" s="150"/>
      <c r="F843" s="138"/>
      <c r="G843" s="155"/>
      <c r="H843" s="162"/>
      <c r="I843" s="155"/>
      <c r="J843" s="156"/>
      <c r="K843" s="156"/>
    </row>
    <row r="844">
      <c r="A844" s="148"/>
      <c r="B844" s="146"/>
      <c r="C844" s="148"/>
      <c r="D844" s="146"/>
      <c r="E844" s="150"/>
      <c r="F844" s="138"/>
      <c r="G844" s="155"/>
      <c r="H844" s="162"/>
      <c r="I844" s="155"/>
      <c r="J844" s="156"/>
      <c r="K844" s="156"/>
    </row>
    <row r="845">
      <c r="A845" s="148"/>
      <c r="B845" s="146"/>
      <c r="C845" s="148"/>
      <c r="D845" s="146"/>
      <c r="E845" s="150"/>
      <c r="F845" s="138"/>
      <c r="G845" s="155"/>
      <c r="H845" s="162"/>
      <c r="I845" s="155"/>
      <c r="J845" s="156"/>
      <c r="K845" s="156"/>
    </row>
    <row r="846">
      <c r="A846" s="148"/>
      <c r="B846" s="146"/>
      <c r="C846" s="148"/>
      <c r="D846" s="146"/>
      <c r="E846" s="150"/>
      <c r="F846" s="138"/>
      <c r="G846" s="155"/>
      <c r="H846" s="162"/>
      <c r="I846" s="155"/>
      <c r="J846" s="156"/>
      <c r="K846" s="156"/>
    </row>
    <row r="847">
      <c r="A847" s="148"/>
      <c r="B847" s="146"/>
      <c r="C847" s="148"/>
      <c r="D847" s="146"/>
      <c r="E847" s="150"/>
      <c r="F847" s="138"/>
      <c r="G847" s="155"/>
      <c r="H847" s="162"/>
      <c r="I847" s="155"/>
      <c r="J847" s="156"/>
      <c r="K847" s="156"/>
    </row>
    <row r="848">
      <c r="A848" s="148"/>
      <c r="B848" s="146"/>
      <c r="C848" s="148"/>
      <c r="D848" s="146"/>
      <c r="E848" s="150"/>
      <c r="F848" s="138"/>
      <c r="G848" s="155"/>
      <c r="H848" s="162"/>
      <c r="I848" s="155"/>
      <c r="J848" s="156"/>
      <c r="K848" s="156"/>
    </row>
    <row r="849">
      <c r="A849" s="148"/>
      <c r="B849" s="146"/>
      <c r="C849" s="148"/>
      <c r="D849" s="146"/>
      <c r="E849" s="150"/>
      <c r="F849" s="138"/>
      <c r="G849" s="155"/>
      <c r="H849" s="162"/>
      <c r="I849" s="155"/>
      <c r="J849" s="156"/>
      <c r="K849" s="156"/>
    </row>
    <row r="850">
      <c r="A850" s="148"/>
      <c r="B850" s="146"/>
      <c r="C850" s="148"/>
      <c r="D850" s="146"/>
      <c r="E850" s="150"/>
      <c r="F850" s="138"/>
      <c r="G850" s="155"/>
      <c r="H850" s="162"/>
      <c r="I850" s="155"/>
      <c r="J850" s="156"/>
      <c r="K850" s="156"/>
    </row>
    <row r="851">
      <c r="A851" s="148"/>
      <c r="B851" s="146"/>
      <c r="C851" s="148"/>
      <c r="D851" s="146"/>
      <c r="E851" s="150"/>
      <c r="F851" s="138"/>
      <c r="G851" s="155"/>
      <c r="H851" s="162"/>
      <c r="I851" s="155"/>
      <c r="J851" s="156"/>
      <c r="K851" s="156"/>
    </row>
    <row r="852">
      <c r="A852" s="148"/>
      <c r="B852" s="146"/>
      <c r="C852" s="148"/>
      <c r="D852" s="146"/>
      <c r="E852" s="150"/>
      <c r="F852" s="138"/>
      <c r="G852" s="155"/>
      <c r="H852" s="162"/>
      <c r="I852" s="155"/>
      <c r="J852" s="156"/>
      <c r="K852" s="156"/>
    </row>
    <row r="853">
      <c r="A853" s="148"/>
      <c r="B853" s="146"/>
      <c r="C853" s="148"/>
      <c r="D853" s="146"/>
      <c r="E853" s="150"/>
      <c r="F853" s="138"/>
      <c r="G853" s="155"/>
      <c r="H853" s="162"/>
      <c r="I853" s="155"/>
      <c r="J853" s="156"/>
      <c r="K853" s="156"/>
    </row>
    <row r="854">
      <c r="A854" s="148"/>
      <c r="B854" s="146"/>
      <c r="C854" s="148"/>
      <c r="D854" s="146"/>
      <c r="E854" s="150"/>
      <c r="F854" s="138"/>
      <c r="G854" s="155"/>
      <c r="H854" s="162"/>
      <c r="I854" s="155"/>
      <c r="J854" s="156"/>
      <c r="K854" s="156"/>
    </row>
    <row r="855">
      <c r="A855" s="148"/>
      <c r="B855" s="146"/>
      <c r="C855" s="148"/>
      <c r="D855" s="146"/>
      <c r="E855" s="150"/>
      <c r="F855" s="138"/>
      <c r="G855" s="155"/>
      <c r="H855" s="162"/>
      <c r="I855" s="155"/>
      <c r="J855" s="156"/>
      <c r="K855" s="156"/>
    </row>
    <row r="856">
      <c r="A856" s="148"/>
      <c r="B856" s="146"/>
      <c r="C856" s="148"/>
      <c r="D856" s="146"/>
      <c r="E856" s="150"/>
      <c r="F856" s="138"/>
      <c r="G856" s="155"/>
      <c r="H856" s="162"/>
      <c r="I856" s="155"/>
      <c r="J856" s="156"/>
      <c r="K856" s="156"/>
    </row>
    <row r="857">
      <c r="A857" s="148"/>
      <c r="B857" s="146"/>
      <c r="C857" s="148"/>
      <c r="D857" s="146"/>
      <c r="E857" s="150"/>
      <c r="F857" s="138"/>
      <c r="G857" s="155"/>
      <c r="H857" s="162"/>
      <c r="I857" s="155"/>
      <c r="J857" s="156"/>
      <c r="K857" s="156"/>
    </row>
    <row r="858">
      <c r="A858" s="148"/>
      <c r="B858" s="146"/>
      <c r="C858" s="148"/>
      <c r="D858" s="146"/>
      <c r="E858" s="150"/>
      <c r="F858" s="138"/>
      <c r="G858" s="155"/>
      <c r="H858" s="162"/>
      <c r="I858" s="155"/>
      <c r="J858" s="156"/>
      <c r="K858" s="156"/>
    </row>
    <row r="859">
      <c r="A859" s="148"/>
      <c r="B859" s="146"/>
      <c r="C859" s="148"/>
      <c r="D859" s="146"/>
      <c r="E859" s="150"/>
      <c r="F859" s="138"/>
      <c r="G859" s="155"/>
      <c r="H859" s="162"/>
      <c r="I859" s="155"/>
      <c r="J859" s="156"/>
      <c r="K859" s="156"/>
    </row>
    <row r="860">
      <c r="A860" s="148"/>
      <c r="B860" s="146"/>
      <c r="C860" s="148"/>
      <c r="D860" s="146"/>
      <c r="E860" s="150"/>
      <c r="F860" s="138"/>
      <c r="G860" s="155"/>
      <c r="H860" s="162"/>
      <c r="I860" s="155"/>
      <c r="J860" s="156"/>
      <c r="K860" s="156"/>
    </row>
    <row r="861">
      <c r="A861" s="148"/>
      <c r="B861" s="146"/>
      <c r="C861" s="148"/>
      <c r="D861" s="146"/>
      <c r="E861" s="150"/>
      <c r="F861" s="138"/>
      <c r="G861" s="155"/>
      <c r="H861" s="162"/>
      <c r="I861" s="155"/>
      <c r="J861" s="156"/>
      <c r="K861" s="156"/>
    </row>
    <row r="862">
      <c r="A862" s="148"/>
      <c r="B862" s="146"/>
      <c r="C862" s="148"/>
      <c r="D862" s="146"/>
      <c r="E862" s="150"/>
      <c r="F862" s="138"/>
      <c r="G862" s="155"/>
      <c r="H862" s="162"/>
      <c r="I862" s="155"/>
      <c r="J862" s="156"/>
      <c r="K862" s="156"/>
    </row>
    <row r="863">
      <c r="A863" s="148"/>
      <c r="B863" s="146"/>
      <c r="C863" s="148"/>
      <c r="D863" s="146"/>
      <c r="E863" s="150"/>
      <c r="F863" s="138"/>
      <c r="G863" s="155"/>
      <c r="H863" s="162"/>
      <c r="I863" s="155"/>
      <c r="J863" s="156"/>
      <c r="K863" s="156"/>
    </row>
    <row r="864">
      <c r="A864" s="148"/>
      <c r="B864" s="146"/>
      <c r="C864" s="148"/>
      <c r="D864" s="146"/>
      <c r="E864" s="150"/>
      <c r="F864" s="138"/>
      <c r="G864" s="155"/>
      <c r="H864" s="162"/>
      <c r="I864" s="155"/>
      <c r="J864" s="156"/>
      <c r="K864" s="156"/>
    </row>
    <row r="865">
      <c r="A865" s="148"/>
      <c r="B865" s="146"/>
      <c r="C865" s="148"/>
      <c r="D865" s="146"/>
      <c r="E865" s="150"/>
      <c r="F865" s="138"/>
      <c r="G865" s="155"/>
      <c r="H865" s="162"/>
      <c r="I865" s="155"/>
      <c r="J865" s="156"/>
      <c r="K865" s="156"/>
    </row>
    <row r="866">
      <c r="A866" s="148"/>
      <c r="B866" s="146"/>
      <c r="C866" s="148"/>
      <c r="D866" s="146"/>
      <c r="E866" s="150"/>
      <c r="F866" s="138"/>
      <c r="G866" s="155"/>
      <c r="H866" s="162"/>
      <c r="I866" s="155"/>
      <c r="J866" s="156"/>
      <c r="K866" s="156"/>
    </row>
    <row r="867">
      <c r="A867" s="148"/>
      <c r="B867" s="146"/>
      <c r="C867" s="148"/>
      <c r="D867" s="146"/>
      <c r="E867" s="150"/>
      <c r="F867" s="138"/>
      <c r="G867" s="155"/>
      <c r="H867" s="162"/>
      <c r="I867" s="155"/>
      <c r="J867" s="156"/>
      <c r="K867" s="156"/>
    </row>
    <row r="868">
      <c r="A868" s="148"/>
      <c r="B868" s="146"/>
      <c r="C868" s="148"/>
      <c r="D868" s="146"/>
      <c r="E868" s="150"/>
      <c r="F868" s="138"/>
      <c r="G868" s="155"/>
      <c r="H868" s="162"/>
      <c r="I868" s="155"/>
      <c r="J868" s="156"/>
      <c r="K868" s="156"/>
    </row>
    <row r="869">
      <c r="A869" s="148"/>
      <c r="B869" s="146"/>
      <c r="C869" s="148"/>
      <c r="D869" s="146"/>
      <c r="E869" s="150"/>
      <c r="F869" s="138"/>
      <c r="G869" s="155"/>
      <c r="H869" s="162"/>
      <c r="I869" s="155"/>
      <c r="J869" s="156"/>
      <c r="K869" s="156"/>
    </row>
    <row r="870">
      <c r="A870" s="148"/>
      <c r="B870" s="146"/>
      <c r="C870" s="148"/>
      <c r="D870" s="146"/>
      <c r="E870" s="150"/>
      <c r="F870" s="138"/>
      <c r="G870" s="155"/>
      <c r="H870" s="162"/>
      <c r="I870" s="155"/>
      <c r="J870" s="156"/>
      <c r="K870" s="156"/>
    </row>
    <row r="871">
      <c r="A871" s="148"/>
      <c r="B871" s="146"/>
      <c r="C871" s="148"/>
      <c r="D871" s="146"/>
      <c r="E871" s="150"/>
      <c r="F871" s="138"/>
      <c r="G871" s="155"/>
      <c r="H871" s="162"/>
      <c r="I871" s="155"/>
      <c r="J871" s="156"/>
      <c r="K871" s="156"/>
    </row>
    <row r="872">
      <c r="A872" s="148"/>
      <c r="B872" s="146"/>
      <c r="C872" s="148"/>
      <c r="D872" s="146"/>
      <c r="E872" s="150"/>
      <c r="F872" s="138"/>
      <c r="G872" s="155"/>
      <c r="H872" s="162"/>
      <c r="I872" s="155"/>
      <c r="J872" s="156"/>
      <c r="K872" s="156"/>
    </row>
    <row r="873">
      <c r="A873" s="148"/>
      <c r="B873" s="146"/>
      <c r="C873" s="148"/>
      <c r="D873" s="146"/>
      <c r="E873" s="150"/>
      <c r="F873" s="138"/>
      <c r="G873" s="155"/>
      <c r="H873" s="162"/>
      <c r="I873" s="155"/>
      <c r="J873" s="156"/>
      <c r="K873" s="156"/>
    </row>
    <row r="874">
      <c r="A874" s="148"/>
      <c r="B874" s="146"/>
      <c r="C874" s="148"/>
      <c r="D874" s="146"/>
      <c r="E874" s="150"/>
      <c r="F874" s="138"/>
      <c r="G874" s="155"/>
      <c r="H874" s="162"/>
      <c r="I874" s="155"/>
      <c r="J874" s="156"/>
      <c r="K874" s="156"/>
    </row>
    <row r="875">
      <c r="A875" s="148"/>
      <c r="B875" s="146"/>
      <c r="C875" s="148"/>
      <c r="D875" s="146"/>
      <c r="E875" s="150"/>
      <c r="F875" s="138"/>
      <c r="G875" s="155"/>
      <c r="H875" s="162"/>
      <c r="I875" s="155"/>
      <c r="J875" s="156"/>
      <c r="K875" s="156"/>
    </row>
    <row r="876">
      <c r="A876" s="148"/>
      <c r="B876" s="146"/>
      <c r="C876" s="148"/>
      <c r="D876" s="146"/>
      <c r="E876" s="150"/>
      <c r="F876" s="138"/>
      <c r="G876" s="155"/>
      <c r="H876" s="162"/>
      <c r="I876" s="155"/>
      <c r="J876" s="156"/>
      <c r="K876" s="156"/>
    </row>
    <row r="877">
      <c r="A877" s="148"/>
      <c r="B877" s="146"/>
      <c r="C877" s="148"/>
      <c r="D877" s="146"/>
      <c r="E877" s="150"/>
      <c r="F877" s="138"/>
      <c r="G877" s="155"/>
      <c r="H877" s="162"/>
      <c r="I877" s="155"/>
      <c r="J877" s="156"/>
      <c r="K877" s="156"/>
    </row>
    <row r="878">
      <c r="A878" s="148"/>
      <c r="B878" s="146"/>
      <c r="C878" s="148"/>
      <c r="D878" s="146"/>
      <c r="E878" s="150"/>
      <c r="F878" s="138"/>
      <c r="G878" s="155"/>
      <c r="H878" s="162"/>
      <c r="I878" s="155"/>
      <c r="J878" s="156"/>
      <c r="K878" s="156"/>
    </row>
    <row r="879">
      <c r="A879" s="148"/>
      <c r="B879" s="146"/>
      <c r="C879" s="148"/>
      <c r="D879" s="146"/>
      <c r="E879" s="150"/>
      <c r="F879" s="138"/>
      <c r="G879" s="155"/>
      <c r="H879" s="162"/>
      <c r="I879" s="155"/>
      <c r="J879" s="156"/>
      <c r="K879" s="156"/>
    </row>
    <row r="880">
      <c r="A880" s="148"/>
      <c r="B880" s="146"/>
      <c r="C880" s="148"/>
      <c r="D880" s="146"/>
      <c r="E880" s="150"/>
      <c r="F880" s="138"/>
      <c r="G880" s="155"/>
      <c r="H880" s="162"/>
      <c r="I880" s="155"/>
      <c r="J880" s="156"/>
      <c r="K880" s="156"/>
    </row>
    <row r="881">
      <c r="A881" s="148"/>
      <c r="B881" s="146"/>
      <c r="C881" s="148"/>
      <c r="D881" s="146"/>
      <c r="E881" s="150"/>
      <c r="F881" s="138"/>
      <c r="G881" s="155"/>
      <c r="H881" s="162"/>
      <c r="I881" s="155"/>
      <c r="J881" s="156"/>
      <c r="K881" s="156"/>
    </row>
    <row r="882">
      <c r="A882" s="148"/>
      <c r="B882" s="146"/>
      <c r="C882" s="148"/>
      <c r="D882" s="146"/>
      <c r="E882" s="150"/>
      <c r="F882" s="138"/>
      <c r="G882" s="155"/>
      <c r="H882" s="162"/>
      <c r="I882" s="155"/>
      <c r="J882" s="156"/>
      <c r="K882" s="156"/>
    </row>
    <row r="883">
      <c r="A883" s="148"/>
      <c r="B883" s="146"/>
      <c r="C883" s="148"/>
      <c r="D883" s="146"/>
      <c r="E883" s="150"/>
      <c r="F883" s="138"/>
      <c r="G883" s="155"/>
      <c r="H883" s="162"/>
      <c r="I883" s="155"/>
      <c r="J883" s="156"/>
      <c r="K883" s="156"/>
    </row>
    <row r="884">
      <c r="A884" s="148"/>
      <c r="B884" s="146"/>
      <c r="C884" s="148"/>
      <c r="D884" s="146"/>
      <c r="E884" s="150"/>
      <c r="F884" s="138"/>
      <c r="G884" s="155"/>
      <c r="H884" s="162"/>
      <c r="I884" s="155"/>
      <c r="J884" s="156"/>
      <c r="K884" s="156"/>
    </row>
    <row r="885">
      <c r="A885" s="148"/>
      <c r="B885" s="146"/>
      <c r="C885" s="148"/>
      <c r="D885" s="146"/>
      <c r="E885" s="150"/>
      <c r="F885" s="138"/>
      <c r="G885" s="155"/>
      <c r="H885" s="162"/>
      <c r="I885" s="155"/>
      <c r="J885" s="156"/>
      <c r="K885" s="156"/>
    </row>
    <row r="886">
      <c r="A886" s="148"/>
      <c r="B886" s="146"/>
      <c r="C886" s="148"/>
      <c r="D886" s="146"/>
      <c r="E886" s="150"/>
      <c r="F886" s="138"/>
      <c r="G886" s="155"/>
      <c r="H886" s="162"/>
      <c r="I886" s="155"/>
      <c r="J886" s="156"/>
      <c r="K886" s="156"/>
    </row>
    <row r="887">
      <c r="A887" s="148"/>
      <c r="B887" s="146"/>
      <c r="C887" s="148"/>
      <c r="D887" s="146"/>
      <c r="E887" s="150"/>
      <c r="F887" s="138"/>
      <c r="G887" s="155"/>
      <c r="H887" s="162"/>
      <c r="I887" s="155"/>
      <c r="J887" s="156"/>
      <c r="K887" s="156"/>
    </row>
    <row r="888">
      <c r="A888" s="148"/>
      <c r="B888" s="146"/>
      <c r="C888" s="148"/>
      <c r="D888" s="146"/>
      <c r="E888" s="150"/>
      <c r="F888" s="138"/>
      <c r="G888" s="155"/>
      <c r="H888" s="162"/>
      <c r="I888" s="155"/>
      <c r="J888" s="156"/>
      <c r="K888" s="156"/>
    </row>
    <row r="889">
      <c r="A889" s="148"/>
      <c r="B889" s="146"/>
      <c r="C889" s="148"/>
      <c r="D889" s="146"/>
      <c r="E889" s="150"/>
      <c r="F889" s="138"/>
      <c r="G889" s="155"/>
      <c r="H889" s="162"/>
      <c r="I889" s="155"/>
      <c r="J889" s="156"/>
      <c r="K889" s="156"/>
    </row>
    <row r="890">
      <c r="A890" s="148"/>
      <c r="B890" s="146"/>
      <c r="C890" s="148"/>
      <c r="D890" s="146"/>
      <c r="E890" s="150"/>
      <c r="F890" s="138"/>
      <c r="G890" s="155"/>
      <c r="H890" s="162"/>
      <c r="I890" s="155"/>
      <c r="J890" s="156"/>
      <c r="K890" s="156"/>
    </row>
    <row r="891">
      <c r="A891" s="148"/>
      <c r="B891" s="146"/>
      <c r="C891" s="148"/>
      <c r="D891" s="146"/>
      <c r="E891" s="150"/>
      <c r="F891" s="138"/>
      <c r="G891" s="155"/>
      <c r="H891" s="162"/>
      <c r="I891" s="155"/>
      <c r="J891" s="156"/>
      <c r="K891" s="156"/>
    </row>
    <row r="892">
      <c r="A892" s="148"/>
      <c r="B892" s="146"/>
      <c r="C892" s="148"/>
      <c r="D892" s="146"/>
      <c r="E892" s="150"/>
      <c r="F892" s="138"/>
      <c r="G892" s="155"/>
      <c r="H892" s="162"/>
      <c r="I892" s="155"/>
      <c r="J892" s="156"/>
      <c r="K892" s="156"/>
    </row>
    <row r="893">
      <c r="A893" s="148"/>
      <c r="B893" s="146"/>
      <c r="C893" s="148"/>
      <c r="D893" s="146"/>
      <c r="E893" s="150"/>
      <c r="F893" s="138"/>
      <c r="G893" s="155"/>
      <c r="H893" s="162"/>
      <c r="I893" s="155"/>
      <c r="J893" s="156"/>
      <c r="K893" s="156"/>
    </row>
    <row r="894">
      <c r="A894" s="148"/>
      <c r="B894" s="146"/>
      <c r="C894" s="148"/>
      <c r="D894" s="146"/>
      <c r="E894" s="150"/>
      <c r="F894" s="138"/>
      <c r="G894" s="155"/>
      <c r="H894" s="162"/>
      <c r="I894" s="155"/>
      <c r="J894" s="156"/>
      <c r="K894" s="156"/>
    </row>
    <row r="895">
      <c r="A895" s="148"/>
      <c r="B895" s="146"/>
      <c r="C895" s="148"/>
      <c r="D895" s="146"/>
      <c r="E895" s="150"/>
      <c r="F895" s="138"/>
      <c r="G895" s="155"/>
      <c r="H895" s="162"/>
      <c r="I895" s="155"/>
      <c r="J895" s="156"/>
      <c r="K895" s="156"/>
    </row>
    <row r="896">
      <c r="A896" s="148"/>
      <c r="B896" s="146"/>
      <c r="C896" s="148"/>
      <c r="D896" s="146"/>
      <c r="E896" s="150"/>
      <c r="F896" s="138"/>
      <c r="G896" s="155"/>
      <c r="H896" s="162"/>
      <c r="I896" s="155"/>
      <c r="J896" s="156"/>
      <c r="K896" s="156"/>
    </row>
    <row r="897">
      <c r="A897" s="148"/>
      <c r="B897" s="146"/>
      <c r="C897" s="148"/>
      <c r="D897" s="146"/>
      <c r="E897" s="150"/>
      <c r="F897" s="138"/>
      <c r="G897" s="155"/>
      <c r="H897" s="162"/>
      <c r="I897" s="155"/>
      <c r="J897" s="156"/>
      <c r="K897" s="156"/>
    </row>
    <row r="898">
      <c r="A898" s="148"/>
      <c r="B898" s="146"/>
      <c r="C898" s="148"/>
      <c r="D898" s="146"/>
      <c r="E898" s="150"/>
      <c r="F898" s="138"/>
      <c r="G898" s="155"/>
      <c r="H898" s="162"/>
      <c r="I898" s="155"/>
      <c r="J898" s="156"/>
      <c r="K898" s="156"/>
    </row>
    <row r="899">
      <c r="A899" s="148"/>
      <c r="B899" s="146"/>
      <c r="C899" s="148"/>
      <c r="D899" s="146"/>
      <c r="E899" s="150"/>
      <c r="F899" s="138"/>
      <c r="G899" s="155"/>
      <c r="H899" s="162"/>
      <c r="I899" s="155"/>
      <c r="J899" s="156"/>
      <c r="K899" s="156"/>
    </row>
    <row r="900">
      <c r="A900" s="148"/>
      <c r="B900" s="146"/>
      <c r="C900" s="148"/>
      <c r="D900" s="146"/>
      <c r="E900" s="150"/>
      <c r="F900" s="138"/>
      <c r="G900" s="155"/>
      <c r="H900" s="162"/>
      <c r="I900" s="155"/>
      <c r="J900" s="156"/>
      <c r="K900" s="156"/>
    </row>
    <row r="901">
      <c r="A901" s="148"/>
      <c r="B901" s="146"/>
      <c r="C901" s="148"/>
      <c r="D901" s="146"/>
      <c r="E901" s="150"/>
      <c r="F901" s="138"/>
      <c r="G901" s="155"/>
      <c r="H901" s="162"/>
      <c r="I901" s="155"/>
      <c r="J901" s="156"/>
      <c r="K901" s="156"/>
    </row>
    <row r="902">
      <c r="A902" s="148"/>
      <c r="B902" s="146"/>
      <c r="C902" s="148"/>
      <c r="D902" s="146"/>
      <c r="E902" s="150"/>
      <c r="F902" s="138"/>
      <c r="G902" s="155"/>
      <c r="H902" s="162"/>
      <c r="I902" s="155"/>
      <c r="J902" s="156"/>
      <c r="K902" s="156"/>
    </row>
    <row r="903">
      <c r="A903" s="148"/>
      <c r="B903" s="146"/>
      <c r="C903" s="148"/>
      <c r="D903" s="146"/>
      <c r="E903" s="150"/>
      <c r="F903" s="138"/>
      <c r="G903" s="155"/>
      <c r="H903" s="162"/>
      <c r="I903" s="155"/>
      <c r="J903" s="156"/>
      <c r="K903" s="156"/>
    </row>
    <row r="904">
      <c r="A904" s="148"/>
      <c r="B904" s="146"/>
      <c r="C904" s="148"/>
      <c r="D904" s="146"/>
      <c r="E904" s="150"/>
      <c r="F904" s="138"/>
      <c r="G904" s="155"/>
      <c r="H904" s="162"/>
      <c r="I904" s="155"/>
      <c r="J904" s="156"/>
      <c r="K904" s="156"/>
    </row>
    <row r="905">
      <c r="A905" s="148"/>
      <c r="B905" s="146"/>
      <c r="C905" s="148"/>
      <c r="D905" s="146"/>
      <c r="E905" s="150"/>
      <c r="F905" s="138"/>
      <c r="G905" s="155"/>
      <c r="H905" s="162"/>
      <c r="I905" s="155"/>
      <c r="J905" s="156"/>
      <c r="K905" s="156"/>
    </row>
    <row r="906">
      <c r="A906" s="148"/>
      <c r="B906" s="146"/>
      <c r="C906" s="148"/>
      <c r="D906" s="146"/>
      <c r="E906" s="150"/>
      <c r="F906" s="138"/>
      <c r="G906" s="155"/>
      <c r="H906" s="162"/>
      <c r="I906" s="155"/>
      <c r="J906" s="156"/>
      <c r="K906" s="156"/>
    </row>
    <row r="907">
      <c r="A907" s="148"/>
      <c r="B907" s="146"/>
      <c r="C907" s="148"/>
      <c r="D907" s="146"/>
      <c r="E907" s="150"/>
      <c r="F907" s="138"/>
      <c r="G907" s="155"/>
      <c r="H907" s="162"/>
      <c r="I907" s="155"/>
      <c r="J907" s="156"/>
      <c r="K907" s="156"/>
    </row>
    <row r="908">
      <c r="A908" s="148"/>
      <c r="B908" s="146"/>
      <c r="C908" s="148"/>
      <c r="D908" s="146"/>
      <c r="E908" s="150"/>
      <c r="F908" s="138"/>
      <c r="G908" s="155"/>
      <c r="H908" s="162"/>
      <c r="I908" s="155"/>
      <c r="J908" s="156"/>
      <c r="K908" s="156"/>
    </row>
    <row r="909">
      <c r="A909" s="148"/>
      <c r="B909" s="146"/>
      <c r="C909" s="148"/>
      <c r="D909" s="146"/>
      <c r="E909" s="150"/>
      <c r="F909" s="138"/>
      <c r="G909" s="155"/>
      <c r="H909" s="162"/>
      <c r="I909" s="155"/>
      <c r="J909" s="156"/>
      <c r="K909" s="156"/>
    </row>
    <row r="910">
      <c r="A910" s="148"/>
      <c r="B910" s="146"/>
      <c r="C910" s="148"/>
      <c r="D910" s="146"/>
      <c r="E910" s="150"/>
      <c r="F910" s="138"/>
      <c r="G910" s="155"/>
      <c r="H910" s="162"/>
      <c r="I910" s="155"/>
      <c r="J910" s="156"/>
      <c r="K910" s="156"/>
    </row>
    <row r="911">
      <c r="A911" s="148"/>
      <c r="B911" s="146"/>
      <c r="C911" s="148"/>
      <c r="D911" s="146"/>
      <c r="E911" s="150"/>
      <c r="F911" s="138"/>
      <c r="G911" s="155"/>
      <c r="H911" s="162"/>
      <c r="I911" s="155"/>
      <c r="J911" s="156"/>
      <c r="K911" s="156"/>
    </row>
    <row r="912">
      <c r="A912" s="148"/>
      <c r="B912" s="146"/>
      <c r="C912" s="148"/>
      <c r="D912" s="146"/>
      <c r="E912" s="150"/>
      <c r="F912" s="138"/>
      <c r="G912" s="155"/>
      <c r="H912" s="162"/>
      <c r="I912" s="155"/>
      <c r="J912" s="156"/>
      <c r="K912" s="156"/>
    </row>
    <row r="913">
      <c r="A913" s="148"/>
      <c r="B913" s="146"/>
      <c r="C913" s="148"/>
      <c r="D913" s="146"/>
      <c r="E913" s="150"/>
      <c r="F913" s="138"/>
      <c r="G913" s="155"/>
      <c r="H913" s="162"/>
      <c r="I913" s="155"/>
      <c r="J913" s="156"/>
      <c r="K913" s="156"/>
    </row>
    <row r="914">
      <c r="A914" s="148"/>
      <c r="B914" s="146"/>
      <c r="C914" s="148"/>
      <c r="D914" s="146"/>
      <c r="E914" s="150"/>
      <c r="F914" s="138"/>
      <c r="G914" s="155"/>
      <c r="H914" s="162"/>
      <c r="I914" s="155"/>
      <c r="J914" s="156"/>
      <c r="K914" s="156"/>
    </row>
    <row r="915">
      <c r="A915" s="148"/>
      <c r="B915" s="146"/>
      <c r="C915" s="148"/>
      <c r="D915" s="146"/>
      <c r="E915" s="150"/>
      <c r="F915" s="138"/>
      <c r="G915" s="155"/>
      <c r="H915" s="162"/>
      <c r="I915" s="155"/>
      <c r="J915" s="156"/>
      <c r="K915" s="156"/>
    </row>
    <row r="916">
      <c r="A916" s="148"/>
      <c r="B916" s="146"/>
      <c r="C916" s="148"/>
      <c r="D916" s="146"/>
      <c r="E916" s="150"/>
      <c r="F916" s="138"/>
      <c r="G916" s="155"/>
      <c r="H916" s="162"/>
      <c r="I916" s="155"/>
      <c r="J916" s="156"/>
      <c r="K916" s="156"/>
    </row>
    <row r="917">
      <c r="A917" s="148"/>
      <c r="B917" s="146"/>
      <c r="C917" s="148"/>
      <c r="D917" s="146"/>
      <c r="E917" s="150"/>
      <c r="F917" s="138"/>
      <c r="G917" s="155"/>
      <c r="H917" s="162"/>
      <c r="I917" s="155"/>
      <c r="J917" s="156"/>
      <c r="K917" s="156"/>
    </row>
    <row r="918">
      <c r="A918" s="148"/>
      <c r="B918" s="146"/>
      <c r="C918" s="148"/>
      <c r="D918" s="146"/>
      <c r="E918" s="150"/>
      <c r="F918" s="138"/>
      <c r="G918" s="155"/>
      <c r="H918" s="162"/>
      <c r="I918" s="155"/>
      <c r="J918" s="156"/>
      <c r="K918" s="156"/>
    </row>
    <row r="919">
      <c r="A919" s="148"/>
      <c r="B919" s="146"/>
      <c r="C919" s="148"/>
      <c r="D919" s="146"/>
      <c r="E919" s="150"/>
      <c r="F919" s="138"/>
      <c r="G919" s="155"/>
      <c r="H919" s="162"/>
      <c r="I919" s="155"/>
      <c r="J919" s="156"/>
      <c r="K919" s="156"/>
    </row>
    <row r="920">
      <c r="A920" s="148"/>
      <c r="B920" s="146"/>
      <c r="C920" s="148"/>
      <c r="D920" s="146"/>
      <c r="E920" s="150"/>
      <c r="F920" s="138"/>
      <c r="G920" s="155"/>
      <c r="H920" s="162"/>
      <c r="I920" s="155"/>
      <c r="J920" s="156"/>
      <c r="K920" s="156"/>
    </row>
    <row r="921">
      <c r="A921" s="148"/>
      <c r="B921" s="146"/>
      <c r="C921" s="148"/>
      <c r="D921" s="146"/>
      <c r="E921" s="150"/>
      <c r="F921" s="138"/>
      <c r="G921" s="155"/>
      <c r="H921" s="162"/>
      <c r="I921" s="155"/>
      <c r="J921" s="156"/>
      <c r="K921" s="156"/>
    </row>
    <row r="922">
      <c r="A922" s="148"/>
      <c r="B922" s="146"/>
      <c r="C922" s="148"/>
      <c r="D922" s="146"/>
      <c r="E922" s="150"/>
      <c r="F922" s="138"/>
      <c r="G922" s="155"/>
      <c r="H922" s="162"/>
      <c r="I922" s="155"/>
      <c r="J922" s="156"/>
      <c r="K922" s="156"/>
    </row>
    <row r="923">
      <c r="A923" s="148"/>
      <c r="B923" s="146"/>
      <c r="C923" s="148"/>
      <c r="D923" s="146"/>
      <c r="E923" s="150"/>
      <c r="F923" s="138"/>
      <c r="G923" s="155"/>
      <c r="H923" s="162"/>
      <c r="I923" s="155"/>
      <c r="J923" s="156"/>
      <c r="K923" s="156"/>
    </row>
    <row r="924">
      <c r="A924" s="148"/>
      <c r="B924" s="146"/>
      <c r="C924" s="148"/>
      <c r="D924" s="146"/>
      <c r="E924" s="150"/>
      <c r="F924" s="138"/>
      <c r="G924" s="155"/>
      <c r="H924" s="162"/>
      <c r="I924" s="155"/>
      <c r="J924" s="156"/>
      <c r="K924" s="156"/>
    </row>
    <row r="925">
      <c r="A925" s="148"/>
      <c r="B925" s="146"/>
      <c r="C925" s="148"/>
      <c r="D925" s="146"/>
      <c r="E925" s="150"/>
      <c r="F925" s="138"/>
      <c r="G925" s="155"/>
      <c r="H925" s="162"/>
      <c r="I925" s="155"/>
      <c r="J925" s="156"/>
      <c r="K925" s="156"/>
    </row>
    <row r="926">
      <c r="A926" s="148"/>
      <c r="B926" s="146"/>
      <c r="C926" s="148"/>
      <c r="D926" s="146"/>
      <c r="E926" s="150"/>
      <c r="F926" s="138"/>
      <c r="G926" s="155"/>
      <c r="H926" s="162"/>
      <c r="I926" s="155"/>
      <c r="J926" s="156"/>
      <c r="K926" s="156"/>
    </row>
    <row r="927">
      <c r="A927" s="148"/>
      <c r="B927" s="146"/>
      <c r="C927" s="148"/>
      <c r="D927" s="146"/>
      <c r="E927" s="150"/>
      <c r="F927" s="138"/>
      <c r="G927" s="155"/>
      <c r="H927" s="162"/>
      <c r="I927" s="155"/>
      <c r="J927" s="156"/>
      <c r="K927" s="156"/>
    </row>
    <row r="928">
      <c r="A928" s="148"/>
      <c r="B928" s="146"/>
      <c r="C928" s="148"/>
      <c r="D928" s="146"/>
      <c r="E928" s="150"/>
      <c r="F928" s="138"/>
      <c r="G928" s="155"/>
      <c r="H928" s="162"/>
      <c r="I928" s="155"/>
      <c r="J928" s="156"/>
      <c r="K928" s="156"/>
    </row>
    <row r="929">
      <c r="A929" s="148"/>
      <c r="B929" s="146"/>
      <c r="C929" s="148"/>
      <c r="D929" s="146"/>
      <c r="E929" s="150"/>
      <c r="F929" s="138"/>
      <c r="G929" s="155"/>
      <c r="H929" s="162"/>
      <c r="I929" s="155"/>
      <c r="J929" s="156"/>
      <c r="K929" s="156"/>
    </row>
    <row r="930">
      <c r="A930" s="148"/>
      <c r="B930" s="146"/>
      <c r="C930" s="148"/>
      <c r="D930" s="146"/>
      <c r="E930" s="150"/>
      <c r="F930" s="138"/>
      <c r="G930" s="155"/>
      <c r="H930" s="162"/>
      <c r="I930" s="155"/>
      <c r="J930" s="156"/>
      <c r="K930" s="156"/>
    </row>
    <row r="931">
      <c r="A931" s="148"/>
      <c r="B931" s="146"/>
      <c r="C931" s="148"/>
      <c r="D931" s="146"/>
      <c r="E931" s="150"/>
      <c r="F931" s="138"/>
      <c r="G931" s="155"/>
      <c r="H931" s="162"/>
      <c r="I931" s="155"/>
      <c r="J931" s="156"/>
      <c r="K931" s="156"/>
    </row>
    <row r="932">
      <c r="A932" s="148"/>
      <c r="B932" s="146"/>
      <c r="C932" s="148"/>
      <c r="D932" s="146"/>
      <c r="E932" s="150"/>
      <c r="F932" s="138"/>
      <c r="G932" s="155"/>
      <c r="H932" s="162"/>
      <c r="I932" s="155"/>
      <c r="J932" s="156"/>
      <c r="K932" s="156"/>
    </row>
    <row r="933">
      <c r="A933" s="148"/>
      <c r="B933" s="146"/>
      <c r="C933" s="148"/>
      <c r="D933" s="146"/>
      <c r="E933" s="150"/>
      <c r="F933" s="138"/>
      <c r="G933" s="155"/>
      <c r="H933" s="162"/>
      <c r="I933" s="155"/>
      <c r="J933" s="156"/>
      <c r="K933" s="156"/>
    </row>
    <row r="934">
      <c r="A934" s="148"/>
      <c r="B934" s="146"/>
      <c r="C934" s="148"/>
      <c r="D934" s="146"/>
      <c r="E934" s="150"/>
      <c r="F934" s="138"/>
      <c r="G934" s="155"/>
      <c r="H934" s="162"/>
      <c r="I934" s="155"/>
      <c r="J934" s="156"/>
      <c r="K934" s="156"/>
    </row>
    <row r="935">
      <c r="A935" s="148"/>
      <c r="B935" s="146"/>
      <c r="C935" s="148"/>
      <c r="D935" s="146"/>
      <c r="E935" s="150"/>
      <c r="F935" s="138"/>
      <c r="G935" s="155"/>
      <c r="H935" s="162"/>
      <c r="I935" s="155"/>
      <c r="J935" s="156"/>
      <c r="K935" s="156"/>
    </row>
    <row r="936">
      <c r="A936" s="148"/>
      <c r="B936" s="146"/>
      <c r="C936" s="148"/>
      <c r="D936" s="146"/>
      <c r="E936" s="150"/>
      <c r="F936" s="138"/>
      <c r="G936" s="155"/>
      <c r="H936" s="162"/>
      <c r="I936" s="155"/>
      <c r="J936" s="156"/>
      <c r="K936" s="156"/>
    </row>
    <row r="937">
      <c r="A937" s="148"/>
      <c r="B937" s="146"/>
      <c r="C937" s="148"/>
      <c r="D937" s="146"/>
      <c r="E937" s="150"/>
      <c r="F937" s="138"/>
      <c r="G937" s="155"/>
      <c r="H937" s="162"/>
      <c r="I937" s="155"/>
      <c r="J937" s="156"/>
      <c r="K937" s="156"/>
    </row>
    <row r="938">
      <c r="A938" s="148"/>
      <c r="B938" s="146"/>
      <c r="C938" s="148"/>
      <c r="D938" s="146"/>
      <c r="E938" s="150"/>
      <c r="F938" s="138"/>
      <c r="G938" s="155"/>
      <c r="H938" s="162"/>
      <c r="I938" s="155"/>
      <c r="J938" s="156"/>
      <c r="K938" s="156"/>
    </row>
    <row r="939">
      <c r="A939" s="148"/>
      <c r="B939" s="146"/>
      <c r="C939" s="148"/>
      <c r="D939" s="146"/>
      <c r="E939" s="150"/>
      <c r="F939" s="138"/>
      <c r="G939" s="155"/>
      <c r="H939" s="162"/>
      <c r="I939" s="155"/>
      <c r="J939" s="156"/>
      <c r="K939" s="156"/>
    </row>
    <row r="940">
      <c r="A940" s="148"/>
      <c r="B940" s="146"/>
      <c r="C940" s="148"/>
      <c r="D940" s="146"/>
      <c r="E940" s="150"/>
      <c r="F940" s="138"/>
      <c r="G940" s="155"/>
      <c r="H940" s="162"/>
      <c r="I940" s="155"/>
      <c r="J940" s="156"/>
      <c r="K940" s="156"/>
    </row>
    <row r="941">
      <c r="A941" s="148"/>
      <c r="B941" s="146"/>
      <c r="C941" s="148"/>
      <c r="D941" s="146"/>
      <c r="E941" s="150"/>
      <c r="F941" s="138"/>
      <c r="G941" s="155"/>
      <c r="H941" s="162"/>
      <c r="I941" s="155"/>
      <c r="J941" s="156"/>
      <c r="K941" s="156"/>
    </row>
    <row r="942">
      <c r="A942" s="148"/>
      <c r="B942" s="146"/>
      <c r="C942" s="148"/>
      <c r="D942" s="146"/>
      <c r="E942" s="150"/>
      <c r="F942" s="138"/>
      <c r="G942" s="155"/>
      <c r="H942" s="162"/>
      <c r="I942" s="155"/>
      <c r="J942" s="156"/>
      <c r="K942" s="156"/>
    </row>
    <row r="943">
      <c r="A943" s="148"/>
      <c r="B943" s="146"/>
      <c r="C943" s="148"/>
      <c r="D943" s="146"/>
      <c r="E943" s="150"/>
      <c r="F943" s="138"/>
      <c r="G943" s="155"/>
      <c r="H943" s="162"/>
      <c r="I943" s="155"/>
      <c r="J943" s="156"/>
      <c r="K943" s="156"/>
    </row>
    <row r="944">
      <c r="A944" s="148"/>
      <c r="B944" s="146"/>
      <c r="C944" s="148"/>
      <c r="D944" s="146"/>
      <c r="E944" s="150"/>
      <c r="F944" s="138"/>
      <c r="G944" s="155"/>
      <c r="H944" s="162"/>
      <c r="I944" s="155"/>
      <c r="J944" s="156"/>
      <c r="K944" s="156"/>
    </row>
    <row r="945">
      <c r="A945" s="148"/>
      <c r="B945" s="146"/>
      <c r="C945" s="148"/>
      <c r="D945" s="146"/>
      <c r="E945" s="150"/>
      <c r="F945" s="138"/>
      <c r="G945" s="155"/>
      <c r="H945" s="162"/>
      <c r="I945" s="155"/>
      <c r="J945" s="156"/>
      <c r="K945" s="156"/>
    </row>
    <row r="946">
      <c r="A946" s="148"/>
      <c r="B946" s="146"/>
      <c r="C946" s="148"/>
      <c r="D946" s="146"/>
      <c r="E946" s="150"/>
      <c r="F946" s="138"/>
      <c r="G946" s="155"/>
      <c r="H946" s="162"/>
      <c r="I946" s="155"/>
      <c r="J946" s="156"/>
      <c r="K946" s="156"/>
    </row>
    <row r="947">
      <c r="A947" s="148"/>
      <c r="B947" s="146"/>
      <c r="C947" s="148"/>
      <c r="D947" s="146"/>
      <c r="E947" s="150"/>
      <c r="F947" s="138"/>
      <c r="G947" s="155"/>
      <c r="H947" s="162"/>
      <c r="I947" s="155"/>
      <c r="J947" s="156"/>
      <c r="K947" s="156"/>
    </row>
    <row r="948">
      <c r="A948" s="148"/>
      <c r="B948" s="146"/>
      <c r="C948" s="148"/>
      <c r="D948" s="146"/>
      <c r="E948" s="150"/>
      <c r="F948" s="138"/>
      <c r="G948" s="155"/>
      <c r="H948" s="162"/>
      <c r="I948" s="155"/>
      <c r="J948" s="156"/>
      <c r="K948" s="156"/>
    </row>
    <row r="949">
      <c r="A949" s="148"/>
      <c r="B949" s="146"/>
      <c r="C949" s="148"/>
      <c r="D949" s="146"/>
      <c r="E949" s="150"/>
      <c r="F949" s="138"/>
      <c r="G949" s="155"/>
      <c r="H949" s="162"/>
      <c r="I949" s="155"/>
      <c r="J949" s="156"/>
      <c r="K949" s="156"/>
    </row>
    <row r="950">
      <c r="A950" s="148"/>
      <c r="B950" s="146"/>
      <c r="C950" s="148"/>
      <c r="D950" s="146"/>
      <c r="E950" s="150"/>
      <c r="F950" s="138"/>
      <c r="G950" s="155"/>
      <c r="H950" s="162"/>
      <c r="I950" s="155"/>
      <c r="J950" s="156"/>
      <c r="K950" s="156"/>
    </row>
    <row r="951">
      <c r="A951" s="148"/>
      <c r="B951" s="146"/>
      <c r="C951" s="148"/>
      <c r="D951" s="146"/>
      <c r="E951" s="150"/>
      <c r="F951" s="138"/>
      <c r="G951" s="155"/>
      <c r="H951" s="162"/>
      <c r="I951" s="155"/>
      <c r="J951" s="156"/>
      <c r="K951" s="156"/>
    </row>
    <row r="952">
      <c r="A952" s="148"/>
      <c r="B952" s="146"/>
      <c r="C952" s="148"/>
      <c r="D952" s="146"/>
      <c r="E952" s="150"/>
      <c r="F952" s="138"/>
      <c r="G952" s="155"/>
      <c r="H952" s="162"/>
      <c r="I952" s="155"/>
      <c r="J952" s="156"/>
      <c r="K952" s="156"/>
    </row>
    <row r="953">
      <c r="A953" s="148"/>
      <c r="B953" s="146"/>
      <c r="C953" s="148"/>
      <c r="D953" s="146"/>
      <c r="E953" s="150"/>
      <c r="F953" s="138"/>
      <c r="G953" s="155"/>
      <c r="H953" s="162"/>
      <c r="I953" s="155"/>
      <c r="J953" s="156"/>
      <c r="K953" s="156"/>
    </row>
    <row r="954">
      <c r="A954" s="148"/>
      <c r="B954" s="146"/>
      <c r="C954" s="148"/>
      <c r="D954" s="146"/>
      <c r="E954" s="150"/>
      <c r="F954" s="138"/>
      <c r="G954" s="155"/>
      <c r="H954" s="162"/>
      <c r="I954" s="155"/>
      <c r="J954" s="156"/>
      <c r="K954" s="156"/>
    </row>
    <row r="955">
      <c r="A955" s="148"/>
      <c r="B955" s="146"/>
      <c r="C955" s="148"/>
      <c r="D955" s="146"/>
      <c r="E955" s="150"/>
      <c r="F955" s="138"/>
      <c r="G955" s="155"/>
      <c r="H955" s="162"/>
      <c r="I955" s="155"/>
      <c r="J955" s="156"/>
      <c r="K955" s="156"/>
    </row>
    <row r="956">
      <c r="A956" s="148"/>
      <c r="B956" s="146"/>
      <c r="C956" s="148"/>
      <c r="D956" s="146"/>
      <c r="E956" s="150"/>
      <c r="F956" s="138"/>
      <c r="G956" s="155"/>
      <c r="H956" s="162"/>
      <c r="I956" s="155"/>
      <c r="J956" s="156"/>
      <c r="K956" s="156"/>
    </row>
    <row r="957">
      <c r="A957" s="148"/>
      <c r="B957" s="146"/>
      <c r="C957" s="148"/>
      <c r="D957" s="146"/>
      <c r="E957" s="150"/>
      <c r="F957" s="138"/>
      <c r="G957" s="155"/>
      <c r="H957" s="162"/>
      <c r="I957" s="155"/>
      <c r="J957" s="156"/>
      <c r="K957" s="156"/>
    </row>
    <row r="958">
      <c r="A958" s="148"/>
      <c r="B958" s="146"/>
      <c r="C958" s="148"/>
      <c r="D958" s="146"/>
      <c r="E958" s="150"/>
      <c r="F958" s="138"/>
      <c r="G958" s="155"/>
      <c r="H958" s="162"/>
      <c r="I958" s="155"/>
      <c r="J958" s="156"/>
      <c r="K958" s="156"/>
    </row>
    <row r="959">
      <c r="A959" s="148"/>
      <c r="B959" s="146"/>
      <c r="C959" s="148"/>
      <c r="D959" s="146"/>
      <c r="E959" s="150"/>
      <c r="F959" s="138"/>
      <c r="G959" s="155"/>
      <c r="H959" s="162"/>
      <c r="I959" s="155"/>
      <c r="J959" s="156"/>
      <c r="K959" s="156"/>
    </row>
    <row r="960">
      <c r="A960" s="148"/>
      <c r="B960" s="146"/>
      <c r="C960" s="148"/>
      <c r="D960" s="146"/>
      <c r="E960" s="150"/>
      <c r="F960" s="138"/>
      <c r="G960" s="155"/>
      <c r="H960" s="162"/>
      <c r="I960" s="155"/>
      <c r="J960" s="156"/>
      <c r="K960" s="156"/>
    </row>
    <row r="961">
      <c r="A961" s="148"/>
      <c r="B961" s="146"/>
      <c r="C961" s="148"/>
      <c r="D961" s="146"/>
      <c r="E961" s="150"/>
      <c r="F961" s="138"/>
      <c r="G961" s="155"/>
      <c r="H961" s="162"/>
      <c r="I961" s="155"/>
      <c r="J961" s="156"/>
      <c r="K961" s="156"/>
    </row>
    <row r="962">
      <c r="A962" s="148"/>
      <c r="B962" s="146"/>
      <c r="C962" s="148"/>
      <c r="D962" s="146"/>
      <c r="E962" s="150"/>
      <c r="F962" s="138"/>
      <c r="G962" s="155"/>
      <c r="H962" s="162"/>
      <c r="I962" s="155"/>
      <c r="J962" s="156"/>
      <c r="K962" s="156"/>
    </row>
    <row r="963">
      <c r="A963" s="148"/>
      <c r="B963" s="146"/>
      <c r="C963" s="148"/>
      <c r="D963" s="146"/>
      <c r="E963" s="150"/>
      <c r="F963" s="138"/>
      <c r="G963" s="155"/>
      <c r="H963" s="162"/>
      <c r="I963" s="155"/>
      <c r="J963" s="156"/>
      <c r="K963" s="156"/>
    </row>
    <row r="964">
      <c r="A964" s="148"/>
      <c r="B964" s="146"/>
      <c r="C964" s="148"/>
      <c r="D964" s="146"/>
      <c r="E964" s="150"/>
      <c r="F964" s="138"/>
      <c r="G964" s="155"/>
      <c r="H964" s="162"/>
      <c r="I964" s="155"/>
      <c r="J964" s="156"/>
      <c r="K964" s="156"/>
    </row>
    <row r="965">
      <c r="A965" s="148"/>
      <c r="B965" s="146"/>
      <c r="C965" s="148"/>
      <c r="D965" s="146"/>
      <c r="E965" s="150"/>
      <c r="F965" s="138"/>
      <c r="G965" s="155"/>
      <c r="H965" s="162"/>
      <c r="I965" s="155"/>
      <c r="J965" s="156"/>
      <c r="K965" s="156"/>
    </row>
    <row r="966">
      <c r="A966" s="148"/>
      <c r="B966" s="146"/>
      <c r="C966" s="148"/>
      <c r="D966" s="146"/>
      <c r="E966" s="150"/>
      <c r="F966" s="138"/>
      <c r="G966" s="155"/>
      <c r="H966" s="162"/>
      <c r="I966" s="155"/>
      <c r="J966" s="156"/>
      <c r="K966" s="156"/>
    </row>
    <row r="967">
      <c r="A967" s="148"/>
      <c r="B967" s="146"/>
      <c r="C967" s="148"/>
      <c r="D967" s="146"/>
      <c r="E967" s="150"/>
      <c r="F967" s="138"/>
      <c r="G967" s="155"/>
      <c r="H967" s="162"/>
      <c r="I967" s="155"/>
      <c r="J967" s="156"/>
      <c r="K967" s="156"/>
    </row>
    <row r="968">
      <c r="A968" s="148"/>
      <c r="B968" s="146"/>
      <c r="C968" s="148"/>
      <c r="D968" s="146"/>
      <c r="E968" s="150"/>
      <c r="F968" s="138"/>
      <c r="G968" s="155"/>
      <c r="H968" s="162"/>
      <c r="I968" s="155"/>
      <c r="J968" s="156"/>
      <c r="K968" s="156"/>
    </row>
    <row r="969">
      <c r="A969" s="148"/>
      <c r="B969" s="146"/>
      <c r="C969" s="148"/>
      <c r="D969" s="146"/>
      <c r="E969" s="150"/>
      <c r="F969" s="138"/>
      <c r="G969" s="155"/>
      <c r="H969" s="162"/>
      <c r="I969" s="155"/>
      <c r="J969" s="156"/>
      <c r="K969" s="156"/>
    </row>
    <row r="970">
      <c r="A970" s="148"/>
      <c r="B970" s="146"/>
      <c r="C970" s="148"/>
      <c r="D970" s="146"/>
      <c r="E970" s="150"/>
      <c r="F970" s="138"/>
      <c r="G970" s="155"/>
      <c r="H970" s="162"/>
      <c r="I970" s="155"/>
      <c r="J970" s="156"/>
      <c r="K970" s="156"/>
    </row>
    <row r="971">
      <c r="A971" s="148"/>
      <c r="B971" s="146"/>
      <c r="C971" s="148"/>
      <c r="D971" s="146"/>
      <c r="E971" s="150"/>
      <c r="F971" s="138"/>
      <c r="G971" s="155"/>
      <c r="H971" s="162"/>
      <c r="I971" s="155"/>
      <c r="J971" s="156"/>
      <c r="K971" s="156"/>
    </row>
    <row r="972">
      <c r="A972" s="148"/>
      <c r="B972" s="146"/>
      <c r="C972" s="148"/>
      <c r="D972" s="146"/>
      <c r="E972" s="150"/>
      <c r="F972" s="138"/>
      <c r="G972" s="155"/>
      <c r="H972" s="162"/>
      <c r="I972" s="155"/>
      <c r="J972" s="156"/>
      <c r="K972" s="156"/>
    </row>
    <row r="973">
      <c r="A973" s="148"/>
      <c r="B973" s="146"/>
      <c r="C973" s="148"/>
      <c r="D973" s="146"/>
      <c r="E973" s="150"/>
      <c r="F973" s="138"/>
      <c r="G973" s="155"/>
      <c r="H973" s="162"/>
      <c r="I973" s="155"/>
      <c r="J973" s="156"/>
      <c r="K973" s="156"/>
    </row>
    <row r="974">
      <c r="A974" s="148"/>
      <c r="B974" s="146"/>
      <c r="C974" s="148"/>
      <c r="D974" s="146"/>
      <c r="E974" s="150"/>
      <c r="F974" s="138"/>
      <c r="G974" s="155"/>
      <c r="H974" s="162"/>
      <c r="I974" s="155"/>
      <c r="J974" s="156"/>
      <c r="K974" s="156"/>
    </row>
    <row r="975">
      <c r="A975" s="148"/>
      <c r="B975" s="146"/>
      <c r="C975" s="148"/>
      <c r="D975" s="146"/>
      <c r="E975" s="150"/>
      <c r="F975" s="138"/>
      <c r="G975" s="155"/>
      <c r="H975" s="162"/>
      <c r="I975" s="155"/>
      <c r="J975" s="156"/>
      <c r="K975" s="156"/>
    </row>
    <row r="976">
      <c r="A976" s="148"/>
      <c r="B976" s="146"/>
      <c r="C976" s="148"/>
      <c r="D976" s="146"/>
      <c r="E976" s="150"/>
      <c r="F976" s="138"/>
      <c r="G976" s="155"/>
      <c r="H976" s="162"/>
      <c r="I976" s="155"/>
      <c r="J976" s="156"/>
      <c r="K976" s="156"/>
    </row>
    <row r="977">
      <c r="A977" s="148"/>
      <c r="B977" s="146"/>
      <c r="C977" s="148"/>
      <c r="D977" s="146"/>
      <c r="E977" s="150"/>
      <c r="F977" s="138"/>
      <c r="G977" s="155"/>
      <c r="H977" s="162"/>
      <c r="I977" s="155"/>
      <c r="J977" s="156"/>
      <c r="K977" s="156"/>
    </row>
    <row r="978">
      <c r="A978" s="148"/>
      <c r="B978" s="146"/>
      <c r="C978" s="148"/>
      <c r="D978" s="146"/>
      <c r="E978" s="150"/>
      <c r="F978" s="138"/>
      <c r="G978" s="155"/>
      <c r="H978" s="162"/>
      <c r="I978" s="155"/>
      <c r="J978" s="156"/>
      <c r="K978" s="156"/>
    </row>
    <row r="979">
      <c r="A979" s="148"/>
      <c r="B979" s="146"/>
      <c r="C979" s="148"/>
      <c r="D979" s="146"/>
      <c r="E979" s="150"/>
      <c r="F979" s="138"/>
      <c r="G979" s="155"/>
      <c r="H979" s="162"/>
      <c r="I979" s="155"/>
      <c r="J979" s="156"/>
      <c r="K979" s="156"/>
    </row>
    <row r="980">
      <c r="A980" s="148"/>
      <c r="B980" s="146"/>
      <c r="C980" s="148"/>
      <c r="D980" s="146"/>
      <c r="E980" s="150"/>
      <c r="F980" s="138"/>
      <c r="G980" s="155"/>
      <c r="H980" s="162"/>
      <c r="I980" s="155"/>
      <c r="J980" s="156"/>
      <c r="K980" s="156"/>
    </row>
    <row r="981">
      <c r="A981" s="148"/>
      <c r="B981" s="146"/>
      <c r="C981" s="148"/>
      <c r="D981" s="146"/>
      <c r="E981" s="150"/>
      <c r="F981" s="138"/>
      <c r="G981" s="155"/>
      <c r="H981" s="162"/>
      <c r="I981" s="155"/>
      <c r="J981" s="156"/>
      <c r="K981" s="156"/>
    </row>
    <row r="982">
      <c r="A982" s="148"/>
      <c r="B982" s="146"/>
      <c r="C982" s="148"/>
      <c r="D982" s="146"/>
      <c r="E982" s="150"/>
      <c r="F982" s="138"/>
      <c r="G982" s="155"/>
      <c r="H982" s="162"/>
      <c r="I982" s="155"/>
      <c r="J982" s="156"/>
      <c r="K982" s="156"/>
    </row>
    <row r="983">
      <c r="A983" s="148"/>
      <c r="B983" s="146"/>
      <c r="C983" s="148"/>
      <c r="D983" s="146"/>
      <c r="E983" s="150"/>
      <c r="F983" s="138"/>
      <c r="G983" s="155"/>
      <c r="H983" s="162"/>
      <c r="I983" s="155"/>
      <c r="J983" s="156"/>
      <c r="K983" s="156"/>
    </row>
    <row r="984">
      <c r="A984" s="148"/>
      <c r="B984" s="146"/>
      <c r="C984" s="148"/>
      <c r="D984" s="146"/>
      <c r="E984" s="150"/>
      <c r="F984" s="138"/>
      <c r="G984" s="155"/>
      <c r="H984" s="162"/>
      <c r="I984" s="155"/>
      <c r="J984" s="156"/>
      <c r="K984" s="156"/>
    </row>
    <row r="985">
      <c r="A985" s="148"/>
      <c r="B985" s="146"/>
      <c r="C985" s="148"/>
      <c r="D985" s="146"/>
      <c r="E985" s="150"/>
      <c r="F985" s="138"/>
      <c r="G985" s="155"/>
      <c r="H985" s="162"/>
      <c r="I985" s="155"/>
      <c r="J985" s="156"/>
      <c r="K985" s="156"/>
    </row>
    <row r="986">
      <c r="A986" s="148"/>
      <c r="B986" s="146"/>
      <c r="C986" s="148"/>
      <c r="D986" s="146"/>
      <c r="E986" s="150"/>
      <c r="F986" s="138"/>
      <c r="G986" s="155"/>
      <c r="H986" s="162"/>
      <c r="I986" s="155"/>
      <c r="J986" s="156"/>
      <c r="K986" s="156"/>
    </row>
    <row r="987">
      <c r="A987" s="148"/>
      <c r="B987" s="146"/>
      <c r="C987" s="148"/>
      <c r="D987" s="146"/>
      <c r="E987" s="150"/>
      <c r="F987" s="138"/>
      <c r="G987" s="155"/>
      <c r="H987" s="162"/>
      <c r="I987" s="155"/>
      <c r="J987" s="156"/>
      <c r="K987" s="156"/>
    </row>
    <row r="988">
      <c r="A988" s="148"/>
      <c r="B988" s="146"/>
      <c r="C988" s="148"/>
      <c r="D988" s="146"/>
      <c r="E988" s="150"/>
      <c r="F988" s="138"/>
      <c r="G988" s="155"/>
      <c r="H988" s="162"/>
      <c r="I988" s="155"/>
      <c r="J988" s="156"/>
      <c r="K988" s="156"/>
    </row>
    <row r="989">
      <c r="A989" s="148"/>
      <c r="B989" s="146"/>
      <c r="C989" s="148"/>
      <c r="D989" s="146"/>
      <c r="E989" s="150"/>
      <c r="F989" s="138"/>
      <c r="G989" s="155"/>
      <c r="H989" s="162"/>
      <c r="I989" s="155"/>
      <c r="J989" s="156"/>
      <c r="K989" s="156"/>
    </row>
    <row r="990">
      <c r="A990" s="148"/>
      <c r="B990" s="146"/>
      <c r="C990" s="148"/>
      <c r="D990" s="146"/>
      <c r="E990" s="150"/>
      <c r="F990" s="138"/>
      <c r="G990" s="155"/>
      <c r="H990" s="162"/>
      <c r="I990" s="155"/>
      <c r="J990" s="156"/>
      <c r="K990" s="156"/>
    </row>
    <row r="991">
      <c r="A991" s="148"/>
      <c r="B991" s="146"/>
      <c r="C991" s="148"/>
      <c r="D991" s="146"/>
      <c r="E991" s="150"/>
      <c r="F991" s="138"/>
      <c r="G991" s="155"/>
      <c r="H991" s="162"/>
      <c r="I991" s="155"/>
      <c r="J991" s="156"/>
      <c r="K991" s="156"/>
    </row>
    <row r="992">
      <c r="A992" s="148"/>
      <c r="B992" s="146"/>
      <c r="C992" s="148"/>
      <c r="D992" s="146"/>
      <c r="E992" s="150"/>
      <c r="F992" s="138"/>
      <c r="G992" s="155"/>
      <c r="H992" s="162"/>
      <c r="I992" s="155"/>
      <c r="J992" s="156"/>
      <c r="K992" s="156"/>
    </row>
    <row r="993">
      <c r="A993" s="148"/>
      <c r="B993" s="146"/>
      <c r="C993" s="148"/>
      <c r="D993" s="146"/>
      <c r="E993" s="150"/>
      <c r="F993" s="138"/>
      <c r="G993" s="155"/>
      <c r="H993" s="162"/>
      <c r="I993" s="155"/>
      <c r="J993" s="156"/>
      <c r="K993" s="156"/>
    </row>
    <row r="994">
      <c r="A994" s="148"/>
      <c r="B994" s="146"/>
      <c r="C994" s="148"/>
      <c r="D994" s="146"/>
      <c r="E994" s="150"/>
      <c r="F994" s="138"/>
      <c r="G994" s="155"/>
      <c r="H994" s="162"/>
      <c r="I994" s="155"/>
      <c r="J994" s="156"/>
      <c r="K994" s="156"/>
    </row>
    <row r="995">
      <c r="A995" s="148"/>
      <c r="B995" s="146"/>
      <c r="C995" s="148"/>
      <c r="D995" s="146"/>
      <c r="E995" s="150"/>
      <c r="F995" s="138"/>
      <c r="G995" s="155"/>
      <c r="H995" s="162"/>
      <c r="I995" s="155"/>
      <c r="J995" s="156"/>
      <c r="K995" s="156"/>
    </row>
    <row r="996">
      <c r="A996" s="148"/>
      <c r="B996" s="146"/>
      <c r="C996" s="148"/>
      <c r="D996" s="146"/>
      <c r="E996" s="150"/>
      <c r="F996" s="138"/>
      <c r="G996" s="155"/>
      <c r="H996" s="162"/>
      <c r="I996" s="155"/>
      <c r="J996" s="156"/>
      <c r="K996" s="156"/>
    </row>
    <row r="997">
      <c r="A997" s="148"/>
      <c r="B997" s="146"/>
      <c r="C997" s="148"/>
      <c r="D997" s="146"/>
      <c r="E997" s="150"/>
      <c r="F997" s="138"/>
      <c r="G997" s="155"/>
      <c r="H997" s="162"/>
      <c r="I997" s="155"/>
      <c r="J997" s="156"/>
      <c r="K997" s="156"/>
    </row>
    <row r="998">
      <c r="A998" s="148"/>
      <c r="B998" s="146"/>
      <c r="C998" s="148"/>
      <c r="D998" s="146"/>
      <c r="E998" s="150"/>
      <c r="F998" s="138"/>
      <c r="G998" s="155"/>
      <c r="H998" s="162"/>
      <c r="I998" s="155"/>
      <c r="J998" s="156"/>
      <c r="K998" s="156"/>
    </row>
    <row r="999">
      <c r="A999" s="148"/>
      <c r="B999" s="146"/>
      <c r="C999" s="148"/>
      <c r="D999" s="146"/>
      <c r="E999" s="150"/>
      <c r="F999" s="138"/>
      <c r="G999" s="155"/>
      <c r="H999" s="162"/>
      <c r="I999" s="155"/>
      <c r="J999" s="156"/>
      <c r="K999" s="156"/>
    </row>
    <row r="1000">
      <c r="A1000" s="148"/>
      <c r="B1000" s="146"/>
      <c r="C1000" s="148"/>
      <c r="D1000" s="146"/>
      <c r="E1000" s="150"/>
      <c r="F1000" s="138"/>
      <c r="G1000" s="155"/>
      <c r="H1000" s="162"/>
      <c r="I1000" s="155"/>
      <c r="J1000" s="156"/>
      <c r="K1000" s="156"/>
    </row>
    <row r="1001">
      <c r="A1001" s="148"/>
      <c r="B1001" s="146"/>
      <c r="C1001" s="148"/>
      <c r="D1001" s="146"/>
      <c r="E1001" s="150"/>
      <c r="F1001" s="138"/>
      <c r="G1001" s="155"/>
      <c r="H1001" s="162"/>
      <c r="I1001" s="155"/>
      <c r="J1001" s="156"/>
      <c r="K1001" s="156"/>
    </row>
    <row r="1002">
      <c r="A1002" s="148"/>
      <c r="B1002" s="146"/>
      <c r="C1002" s="148"/>
      <c r="D1002" s="146"/>
      <c r="E1002" s="150"/>
      <c r="F1002" s="138"/>
      <c r="G1002" s="155"/>
      <c r="H1002" s="162"/>
      <c r="I1002" s="155"/>
      <c r="J1002" s="156"/>
      <c r="K1002" s="156"/>
    </row>
    <row r="1003">
      <c r="A1003" s="148"/>
      <c r="B1003" s="146"/>
      <c r="C1003" s="148"/>
      <c r="D1003" s="146"/>
      <c r="E1003" s="150"/>
      <c r="F1003" s="138"/>
      <c r="G1003" s="155"/>
      <c r="H1003" s="162"/>
      <c r="I1003" s="155"/>
      <c r="J1003" s="156"/>
      <c r="K1003" s="156"/>
    </row>
    <row r="1004">
      <c r="A1004" s="148"/>
      <c r="B1004" s="146"/>
      <c r="C1004" s="148"/>
      <c r="D1004" s="146"/>
      <c r="E1004" s="150"/>
      <c r="F1004" s="138"/>
      <c r="G1004" s="155"/>
      <c r="H1004" s="162"/>
      <c r="I1004" s="155"/>
      <c r="J1004" s="156"/>
      <c r="K1004" s="156"/>
    </row>
    <row r="1005">
      <c r="A1005" s="148"/>
      <c r="B1005" s="146"/>
      <c r="C1005" s="148"/>
      <c r="D1005" s="146"/>
      <c r="E1005" s="150"/>
      <c r="F1005" s="138"/>
      <c r="G1005" s="155"/>
      <c r="H1005" s="162"/>
      <c r="I1005" s="155"/>
      <c r="J1005" s="156"/>
      <c r="K1005" s="156"/>
    </row>
    <row r="1006">
      <c r="A1006" s="148"/>
      <c r="B1006" s="146"/>
      <c r="C1006" s="148"/>
      <c r="D1006" s="146"/>
      <c r="E1006" s="150"/>
      <c r="F1006" s="138"/>
      <c r="G1006" s="155"/>
      <c r="H1006" s="162"/>
      <c r="I1006" s="155"/>
      <c r="J1006" s="156"/>
      <c r="K1006" s="156"/>
    </row>
    <row r="1007">
      <c r="A1007" s="148"/>
      <c r="B1007" s="146"/>
      <c r="C1007" s="148"/>
      <c r="D1007" s="146"/>
      <c r="E1007" s="150"/>
      <c r="F1007" s="138"/>
      <c r="G1007" s="155"/>
      <c r="H1007" s="162"/>
      <c r="I1007" s="155"/>
      <c r="J1007" s="156"/>
      <c r="K1007" s="156"/>
    </row>
    <row r="1008">
      <c r="A1008" s="148"/>
      <c r="B1008" s="146"/>
      <c r="C1008" s="148"/>
      <c r="D1008" s="146"/>
      <c r="E1008" s="150"/>
      <c r="F1008" s="138"/>
      <c r="G1008" s="155"/>
      <c r="H1008" s="162"/>
      <c r="I1008" s="155"/>
      <c r="J1008" s="156"/>
      <c r="K1008" s="156"/>
    </row>
    <row r="1009">
      <c r="A1009" s="148"/>
      <c r="B1009" s="146"/>
      <c r="C1009" s="148"/>
      <c r="D1009" s="146"/>
      <c r="E1009" s="150"/>
      <c r="F1009" s="138"/>
      <c r="G1009" s="155"/>
      <c r="H1009" s="162"/>
      <c r="I1009" s="155"/>
      <c r="J1009" s="156"/>
      <c r="K1009" s="156"/>
    </row>
    <row r="1010">
      <c r="A1010" s="148"/>
      <c r="B1010" s="146"/>
      <c r="C1010" s="148"/>
      <c r="D1010" s="146"/>
      <c r="E1010" s="150"/>
      <c r="F1010" s="138"/>
      <c r="G1010" s="155"/>
      <c r="H1010" s="162"/>
      <c r="I1010" s="155"/>
      <c r="J1010" s="156"/>
      <c r="K1010" s="156"/>
    </row>
    <row r="1011">
      <c r="A1011" s="148"/>
      <c r="B1011" s="146"/>
      <c r="C1011" s="148"/>
      <c r="D1011" s="146"/>
      <c r="E1011" s="150"/>
      <c r="F1011" s="138"/>
      <c r="G1011" s="155"/>
      <c r="H1011" s="162"/>
      <c r="I1011" s="155"/>
      <c r="J1011" s="156"/>
      <c r="K1011" s="156"/>
    </row>
    <row r="1012">
      <c r="A1012" s="148"/>
      <c r="B1012" s="146"/>
      <c r="C1012" s="148"/>
      <c r="D1012" s="146"/>
      <c r="E1012" s="150"/>
      <c r="F1012" s="138"/>
      <c r="G1012" s="155"/>
      <c r="H1012" s="162"/>
      <c r="I1012" s="155"/>
      <c r="J1012" s="156"/>
      <c r="K1012" s="156"/>
    </row>
    <row r="1013">
      <c r="A1013" s="148"/>
      <c r="B1013" s="146"/>
      <c r="C1013" s="148"/>
      <c r="D1013" s="146"/>
      <c r="E1013" s="150"/>
      <c r="F1013" s="138"/>
      <c r="G1013" s="155"/>
      <c r="H1013" s="162"/>
      <c r="I1013" s="155"/>
      <c r="J1013" s="156"/>
      <c r="K1013" s="156"/>
    </row>
    <row r="1014">
      <c r="A1014" s="148"/>
      <c r="B1014" s="146"/>
      <c r="C1014" s="148"/>
      <c r="D1014" s="146"/>
      <c r="E1014" s="150"/>
      <c r="F1014" s="138"/>
      <c r="G1014" s="155"/>
      <c r="H1014" s="162"/>
      <c r="I1014" s="155"/>
      <c r="J1014" s="156"/>
      <c r="K1014" s="156"/>
    </row>
    <row r="1015">
      <c r="A1015" s="148"/>
      <c r="B1015" s="146"/>
      <c r="C1015" s="148"/>
      <c r="D1015" s="146"/>
      <c r="E1015" s="150"/>
      <c r="F1015" s="138"/>
      <c r="G1015" s="155"/>
      <c r="H1015" s="162"/>
      <c r="I1015" s="155"/>
      <c r="J1015" s="156"/>
      <c r="K1015" s="156"/>
    </row>
    <row r="1016">
      <c r="A1016" s="148"/>
      <c r="B1016" s="146"/>
      <c r="C1016" s="148"/>
      <c r="D1016" s="146"/>
      <c r="E1016" s="150"/>
      <c r="F1016" s="138"/>
      <c r="G1016" s="155"/>
      <c r="H1016" s="162"/>
      <c r="I1016" s="155"/>
      <c r="J1016" s="156"/>
      <c r="K1016" s="156"/>
    </row>
    <row r="1017">
      <c r="A1017" s="148"/>
      <c r="B1017" s="146"/>
      <c r="C1017" s="148"/>
      <c r="D1017" s="146"/>
      <c r="E1017" s="150"/>
      <c r="F1017" s="138"/>
      <c r="G1017" s="155"/>
      <c r="H1017" s="162"/>
      <c r="I1017" s="155"/>
      <c r="J1017" s="156"/>
      <c r="K1017" s="156"/>
    </row>
    <row r="1018">
      <c r="A1018" s="148"/>
      <c r="B1018" s="146"/>
      <c r="C1018" s="148"/>
      <c r="D1018" s="146"/>
      <c r="E1018" s="150"/>
      <c r="F1018" s="138"/>
      <c r="G1018" s="155"/>
      <c r="H1018" s="162"/>
      <c r="I1018" s="155"/>
      <c r="J1018" s="156"/>
      <c r="K1018" s="156"/>
    </row>
    <row r="1019">
      <c r="A1019" s="148"/>
      <c r="B1019" s="146"/>
      <c r="C1019" s="148"/>
      <c r="D1019" s="146"/>
      <c r="E1019" s="150"/>
      <c r="F1019" s="138"/>
      <c r="G1019" s="155"/>
      <c r="H1019" s="162"/>
      <c r="I1019" s="155"/>
      <c r="J1019" s="156"/>
      <c r="K1019" s="156"/>
    </row>
    <row r="1020">
      <c r="A1020" s="148"/>
      <c r="B1020" s="146"/>
      <c r="C1020" s="148"/>
      <c r="D1020" s="146"/>
      <c r="E1020" s="150"/>
      <c r="F1020" s="138"/>
      <c r="G1020" s="155"/>
      <c r="H1020" s="162"/>
      <c r="I1020" s="155"/>
      <c r="J1020" s="156"/>
      <c r="K1020" s="156"/>
    </row>
    <row r="1021">
      <c r="A1021" s="148"/>
      <c r="B1021" s="146"/>
      <c r="C1021" s="148"/>
      <c r="D1021" s="146"/>
      <c r="E1021" s="150"/>
      <c r="F1021" s="138"/>
      <c r="G1021" s="155"/>
      <c r="H1021" s="162"/>
      <c r="I1021" s="155"/>
      <c r="J1021" s="156"/>
      <c r="K1021" s="156"/>
    </row>
    <row r="1022">
      <c r="A1022" s="148"/>
      <c r="B1022" s="146"/>
      <c r="C1022" s="148"/>
      <c r="D1022" s="146"/>
      <c r="E1022" s="150"/>
      <c r="F1022" s="138"/>
      <c r="G1022" s="155"/>
      <c r="H1022" s="162"/>
      <c r="I1022" s="155"/>
      <c r="J1022" s="156"/>
      <c r="K1022" s="156"/>
    </row>
    <row r="1023">
      <c r="A1023" s="148"/>
      <c r="B1023" s="146"/>
      <c r="C1023" s="148"/>
      <c r="D1023" s="146"/>
      <c r="E1023" s="150"/>
      <c r="F1023" s="138"/>
      <c r="G1023" s="155"/>
      <c r="H1023" s="162"/>
      <c r="I1023" s="155"/>
      <c r="J1023" s="156"/>
      <c r="K1023" s="156"/>
    </row>
    <row r="1024">
      <c r="A1024" s="148"/>
      <c r="B1024" s="146"/>
      <c r="C1024" s="148"/>
      <c r="D1024" s="146"/>
      <c r="E1024" s="150"/>
      <c r="F1024" s="138"/>
      <c r="G1024" s="155"/>
      <c r="H1024" s="162"/>
      <c r="I1024" s="155"/>
      <c r="J1024" s="156"/>
      <c r="K1024" s="156"/>
    </row>
    <row r="1025">
      <c r="A1025" s="148"/>
      <c r="B1025" s="146"/>
      <c r="C1025" s="148"/>
      <c r="D1025" s="146"/>
      <c r="E1025" s="150"/>
      <c r="F1025" s="138"/>
      <c r="G1025" s="155"/>
      <c r="H1025" s="162"/>
      <c r="I1025" s="155"/>
      <c r="J1025" s="156"/>
      <c r="K1025" s="156"/>
    </row>
    <row r="1026">
      <c r="A1026" s="148"/>
      <c r="B1026" s="146"/>
      <c r="C1026" s="148"/>
      <c r="D1026" s="146"/>
      <c r="E1026" s="150"/>
      <c r="F1026" s="138"/>
      <c r="G1026" s="155"/>
      <c r="H1026" s="162"/>
      <c r="I1026" s="155"/>
      <c r="J1026" s="156"/>
      <c r="K1026" s="156"/>
    </row>
    <row r="1027">
      <c r="A1027" s="148"/>
      <c r="B1027" s="146"/>
      <c r="C1027" s="148"/>
      <c r="D1027" s="146"/>
      <c r="E1027" s="150"/>
      <c r="F1027" s="138"/>
      <c r="G1027" s="155"/>
      <c r="H1027" s="162"/>
      <c r="I1027" s="155"/>
      <c r="J1027" s="156"/>
      <c r="K1027" s="156"/>
    </row>
    <row r="1028">
      <c r="A1028" s="148"/>
      <c r="B1028" s="146"/>
      <c r="C1028" s="148"/>
      <c r="D1028" s="146"/>
      <c r="E1028" s="150"/>
      <c r="F1028" s="138"/>
      <c r="G1028" s="155"/>
      <c r="H1028" s="162"/>
      <c r="I1028" s="155"/>
      <c r="J1028" s="156"/>
      <c r="K1028" s="156"/>
    </row>
    <row r="1029">
      <c r="A1029" s="148"/>
      <c r="B1029" s="146"/>
      <c r="C1029" s="148"/>
      <c r="D1029" s="146"/>
      <c r="E1029" s="150"/>
      <c r="F1029" s="138"/>
      <c r="G1029" s="155"/>
      <c r="H1029" s="162"/>
      <c r="I1029" s="155"/>
      <c r="J1029" s="156"/>
      <c r="K1029" s="156"/>
    </row>
    <row r="1030">
      <c r="A1030" s="148"/>
      <c r="B1030" s="146"/>
      <c r="C1030" s="148"/>
      <c r="D1030" s="146"/>
      <c r="E1030" s="150"/>
      <c r="F1030" s="138"/>
      <c r="G1030" s="155"/>
      <c r="H1030" s="162"/>
      <c r="I1030" s="155"/>
      <c r="J1030" s="156"/>
      <c r="K1030" s="156"/>
    </row>
    <row r="1031">
      <c r="A1031" s="148"/>
      <c r="B1031" s="146"/>
      <c r="C1031" s="148"/>
      <c r="D1031" s="146"/>
      <c r="E1031" s="150"/>
      <c r="F1031" s="138"/>
      <c r="G1031" s="155"/>
      <c r="H1031" s="162"/>
      <c r="I1031" s="155"/>
      <c r="J1031" s="156"/>
      <c r="K1031" s="156"/>
    </row>
    <row r="1032">
      <c r="A1032" s="148"/>
      <c r="B1032" s="146"/>
      <c r="C1032" s="148"/>
      <c r="D1032" s="146"/>
      <c r="E1032" s="150"/>
      <c r="F1032" s="138"/>
      <c r="G1032" s="155"/>
      <c r="H1032" s="162"/>
      <c r="I1032" s="155"/>
      <c r="J1032" s="156"/>
      <c r="K1032" s="156"/>
    </row>
    <row r="1033">
      <c r="A1033" s="148"/>
      <c r="B1033" s="146"/>
      <c r="C1033" s="148"/>
      <c r="D1033" s="146"/>
      <c r="E1033" s="150"/>
      <c r="F1033" s="138"/>
      <c r="G1033" s="155"/>
      <c r="H1033" s="162"/>
      <c r="I1033" s="155"/>
      <c r="J1033" s="156"/>
      <c r="K1033" s="156"/>
    </row>
    <row r="1034">
      <c r="A1034" s="148"/>
      <c r="B1034" s="146"/>
      <c r="C1034" s="148"/>
      <c r="D1034" s="146"/>
      <c r="E1034" s="150"/>
      <c r="F1034" s="138"/>
      <c r="G1034" s="155"/>
      <c r="H1034" s="162"/>
      <c r="I1034" s="155"/>
      <c r="J1034" s="156"/>
      <c r="K1034" s="156"/>
    </row>
    <row r="1035">
      <c r="A1035" s="148"/>
      <c r="B1035" s="146"/>
      <c r="C1035" s="148"/>
      <c r="D1035" s="146"/>
      <c r="E1035" s="150"/>
      <c r="F1035" s="138"/>
      <c r="G1035" s="155"/>
      <c r="H1035" s="162"/>
      <c r="I1035" s="155"/>
      <c r="J1035" s="156"/>
      <c r="K1035" s="156"/>
    </row>
    <row r="1036">
      <c r="A1036" s="148"/>
      <c r="B1036" s="146"/>
      <c r="C1036" s="148"/>
      <c r="D1036" s="146"/>
      <c r="E1036" s="150"/>
      <c r="F1036" s="138"/>
      <c r="G1036" s="155"/>
      <c r="H1036" s="162"/>
      <c r="I1036" s="155"/>
      <c r="J1036" s="156"/>
      <c r="K1036" s="156"/>
    </row>
    <row r="1037">
      <c r="A1037" s="148"/>
      <c r="B1037" s="146"/>
      <c r="C1037" s="148"/>
      <c r="D1037" s="146"/>
      <c r="E1037" s="150"/>
      <c r="F1037" s="138"/>
      <c r="G1037" s="155"/>
      <c r="H1037" s="162"/>
      <c r="I1037" s="155"/>
      <c r="J1037" s="156"/>
      <c r="K1037" s="156"/>
    </row>
    <row r="1038">
      <c r="A1038" s="148"/>
      <c r="B1038" s="146"/>
      <c r="C1038" s="148"/>
      <c r="D1038" s="146"/>
      <c r="E1038" s="150"/>
      <c r="F1038" s="138"/>
      <c r="G1038" s="155"/>
      <c r="H1038" s="162"/>
      <c r="I1038" s="155"/>
      <c r="J1038" s="156"/>
      <c r="K1038" s="156"/>
    </row>
    <row r="1039">
      <c r="A1039" s="148"/>
      <c r="B1039" s="146"/>
      <c r="C1039" s="148"/>
      <c r="D1039" s="146"/>
      <c r="E1039" s="150"/>
      <c r="F1039" s="138"/>
      <c r="G1039" s="155"/>
      <c r="H1039" s="162"/>
      <c r="I1039" s="155"/>
      <c r="J1039" s="156"/>
      <c r="K1039" s="156"/>
    </row>
    <row r="1040">
      <c r="A1040" s="148"/>
      <c r="B1040" s="146"/>
      <c r="C1040" s="148"/>
      <c r="D1040" s="146"/>
      <c r="E1040" s="150"/>
      <c r="F1040" s="138"/>
      <c r="G1040" s="155"/>
      <c r="H1040" s="162"/>
      <c r="I1040" s="155"/>
      <c r="J1040" s="156"/>
      <c r="K1040" s="156"/>
    </row>
    <row r="1041">
      <c r="A1041" s="148"/>
      <c r="B1041" s="146"/>
      <c r="C1041" s="148"/>
      <c r="D1041" s="146"/>
      <c r="E1041" s="150"/>
      <c r="F1041" s="138"/>
      <c r="G1041" s="155"/>
      <c r="H1041" s="162"/>
      <c r="I1041" s="155"/>
      <c r="J1041" s="156"/>
      <c r="K1041" s="156"/>
    </row>
    <row r="1042">
      <c r="F1042" s="138"/>
      <c r="G1042" s="155"/>
      <c r="H1042" s="162"/>
      <c r="I1042" s="155"/>
      <c r="J1042" s="156"/>
      <c r="K1042" s="156"/>
    </row>
    <row r="1043">
      <c r="F1043" s="138"/>
      <c r="G1043" s="155"/>
      <c r="H1043" s="162"/>
      <c r="I1043" s="155"/>
      <c r="J1043" s="156"/>
      <c r="K1043" s="156"/>
    </row>
    <row r="1044">
      <c r="F1044" s="138"/>
      <c r="G1044" s="155"/>
      <c r="H1044" s="162"/>
      <c r="I1044" s="155"/>
      <c r="J1044" s="156"/>
      <c r="K1044" s="156"/>
    </row>
    <row r="1045">
      <c r="F1045" s="138"/>
      <c r="G1045" s="155"/>
      <c r="H1045" s="162"/>
      <c r="I1045" s="155"/>
      <c r="J1045" s="156"/>
      <c r="K1045" s="156"/>
    </row>
    <row r="1046">
      <c r="F1046" s="138"/>
      <c r="G1046" s="155"/>
      <c r="H1046" s="162"/>
      <c r="I1046" s="155"/>
      <c r="J1046" s="156"/>
      <c r="K1046" s="156"/>
    </row>
    <row r="1047">
      <c r="F1047" s="138"/>
      <c r="G1047" s="155"/>
      <c r="H1047" s="162"/>
      <c r="I1047" s="155"/>
      <c r="J1047" s="156"/>
      <c r="K1047" s="156"/>
    </row>
    <row r="1048">
      <c r="F1048" s="138"/>
      <c r="G1048" s="155"/>
      <c r="H1048" s="162"/>
      <c r="I1048" s="155"/>
      <c r="J1048" s="156"/>
      <c r="K1048" s="156"/>
    </row>
    <row r="1049">
      <c r="F1049" s="138"/>
      <c r="G1049" s="155"/>
      <c r="H1049" s="162"/>
      <c r="I1049" s="155"/>
      <c r="J1049" s="156"/>
      <c r="K1049" s="156"/>
    </row>
    <row r="1050">
      <c r="F1050" s="138"/>
      <c r="G1050" s="155"/>
      <c r="H1050" s="162"/>
      <c r="I1050" s="155"/>
      <c r="J1050" s="156"/>
      <c r="K1050" s="156"/>
    </row>
    <row r="1051">
      <c r="F1051" s="138"/>
      <c r="G1051" s="155"/>
      <c r="H1051" s="162"/>
      <c r="I1051" s="155"/>
      <c r="J1051" s="156"/>
      <c r="K1051" s="156"/>
    </row>
    <row r="1052">
      <c r="F1052" s="138"/>
      <c r="G1052" s="155"/>
      <c r="H1052" s="162"/>
      <c r="I1052" s="155"/>
      <c r="J1052" s="156"/>
      <c r="K1052" s="156"/>
    </row>
    <row r="1053">
      <c r="F1053" s="138"/>
      <c r="G1053" s="155"/>
      <c r="H1053" s="162"/>
      <c r="I1053" s="155"/>
      <c r="J1053" s="156"/>
      <c r="K1053" s="156"/>
    </row>
    <row r="1054">
      <c r="F1054" s="138"/>
      <c r="G1054" s="155"/>
      <c r="H1054" s="162"/>
      <c r="I1054" s="155"/>
      <c r="J1054" s="156"/>
      <c r="K1054" s="156"/>
    </row>
    <row r="1055">
      <c r="F1055" s="138"/>
      <c r="G1055" s="155"/>
      <c r="H1055" s="162"/>
      <c r="I1055" s="155"/>
      <c r="J1055" s="156"/>
      <c r="K1055" s="156"/>
    </row>
    <row r="1056">
      <c r="F1056" s="138"/>
      <c r="G1056" s="155"/>
      <c r="H1056" s="162"/>
      <c r="I1056" s="155"/>
      <c r="J1056" s="156"/>
      <c r="K1056" s="156"/>
    </row>
    <row r="1057">
      <c r="F1057" s="138"/>
      <c r="G1057" s="155"/>
      <c r="H1057" s="162"/>
      <c r="I1057" s="155"/>
      <c r="J1057" s="156"/>
      <c r="K1057" s="156"/>
    </row>
    <row r="1058">
      <c r="F1058" s="138"/>
      <c r="G1058" s="155"/>
      <c r="H1058" s="162"/>
      <c r="I1058" s="155"/>
      <c r="J1058" s="156"/>
      <c r="K1058" s="156"/>
    </row>
    <row r="1059">
      <c r="F1059" s="138"/>
      <c r="G1059" s="155"/>
      <c r="H1059" s="162"/>
      <c r="I1059" s="155"/>
      <c r="J1059" s="156"/>
      <c r="K1059" s="156"/>
    </row>
    <row r="1060">
      <c r="F1060" s="138"/>
      <c r="G1060" s="155"/>
      <c r="H1060" s="162"/>
      <c r="I1060" s="155"/>
      <c r="J1060" s="156"/>
      <c r="K1060" s="156"/>
    </row>
    <row r="1061">
      <c r="F1061" s="138"/>
      <c r="G1061" s="155"/>
      <c r="H1061" s="162"/>
      <c r="I1061" s="155"/>
      <c r="J1061" s="156"/>
      <c r="K1061" s="156"/>
    </row>
    <row r="1062">
      <c r="F1062" s="138"/>
      <c r="G1062" s="155"/>
      <c r="H1062" s="162"/>
      <c r="I1062" s="155"/>
      <c r="J1062" s="156"/>
      <c r="K1062" s="156"/>
    </row>
    <row r="1063">
      <c r="F1063" s="138"/>
      <c r="G1063" s="155"/>
      <c r="H1063" s="162"/>
      <c r="I1063" s="155"/>
      <c r="J1063" s="156"/>
      <c r="K1063" s="156"/>
    </row>
    <row r="1064">
      <c r="F1064" s="138"/>
      <c r="G1064" s="155"/>
      <c r="H1064" s="162"/>
      <c r="I1064" s="155"/>
      <c r="J1064" s="156"/>
      <c r="K1064" s="156"/>
    </row>
    <row r="1065">
      <c r="F1065" s="138"/>
      <c r="G1065" s="155"/>
      <c r="H1065" s="162"/>
      <c r="I1065" s="155"/>
      <c r="J1065" s="156"/>
      <c r="K1065" s="156"/>
    </row>
  </sheetData>
  <mergeCells count="10">
    <mergeCell ref="A66:E66"/>
    <mergeCell ref="A76:E76"/>
    <mergeCell ref="A82:E82"/>
    <mergeCell ref="A1:E1"/>
    <mergeCell ref="G1:K1"/>
    <mergeCell ref="G22:K22"/>
    <mergeCell ref="A24:E24"/>
    <mergeCell ref="A32:E32"/>
    <mergeCell ref="A47:E47"/>
    <mergeCell ref="A52:E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9.75"/>
    <col customWidth="1" min="3" max="3" width="10.13"/>
    <col customWidth="1" min="4" max="4" width="7.63"/>
    <col customWidth="1" min="5" max="5" width="7.5"/>
    <col customWidth="1" min="6" max="6" width="7.38"/>
    <col customWidth="1" min="7" max="7" width="10.38"/>
    <col customWidth="1" min="8" max="8" width="9.13"/>
    <col customWidth="1" min="9" max="9" width="8.25"/>
    <col customWidth="1" min="10" max="10" width="9.13"/>
    <col customWidth="1" min="11" max="11" width="7.75"/>
    <col customWidth="1" min="12" max="12" width="8.25"/>
    <col customWidth="1" min="13" max="13" width="8.0"/>
    <col customWidth="1" min="14" max="14" width="8.25"/>
    <col customWidth="1" min="15" max="15" width="6.88"/>
    <col customWidth="1" min="16" max="16" width="7.75"/>
    <col customWidth="1" min="17" max="17" width="7.25"/>
    <col customWidth="1" min="18" max="18" width="11.38"/>
    <col customWidth="1" min="19" max="28" width="14.38"/>
  </cols>
  <sheetData>
    <row r="1">
      <c r="A1" s="168" t="s">
        <v>143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  <c r="T1" s="169"/>
      <c r="U1" s="169"/>
      <c r="V1" s="169" t="s">
        <v>144</v>
      </c>
      <c r="W1" s="169"/>
      <c r="X1" s="169"/>
      <c r="Y1" s="169"/>
      <c r="Z1" s="169"/>
      <c r="AA1" s="169"/>
      <c r="AB1" s="169"/>
    </row>
    <row r="2">
      <c r="A2" s="170" t="s">
        <v>19</v>
      </c>
      <c r="B2" s="171">
        <v>45658.0</v>
      </c>
      <c r="C2" s="171">
        <v>45659.0</v>
      </c>
      <c r="D2" s="171">
        <v>45660.0</v>
      </c>
      <c r="E2" s="171">
        <v>45661.0</v>
      </c>
      <c r="F2" s="171">
        <v>45662.0</v>
      </c>
      <c r="G2" s="171">
        <v>45663.0</v>
      </c>
      <c r="H2" s="171">
        <v>45664.0</v>
      </c>
      <c r="I2" s="171">
        <v>45665.0</v>
      </c>
      <c r="J2" s="171">
        <v>45666.0</v>
      </c>
      <c r="K2" s="171">
        <v>45667.0</v>
      </c>
      <c r="L2" s="171">
        <v>45668.0</v>
      </c>
      <c r="M2" s="171">
        <v>45669.0</v>
      </c>
      <c r="N2" s="171">
        <v>45670.0</v>
      </c>
      <c r="O2" s="171">
        <v>45671.0</v>
      </c>
      <c r="P2" s="171">
        <v>45672.0</v>
      </c>
      <c r="Q2" s="171"/>
      <c r="R2" s="172" t="s">
        <v>20</v>
      </c>
      <c r="S2" s="172" t="s">
        <v>22</v>
      </c>
      <c r="T2" s="173"/>
      <c r="U2" s="174" t="s">
        <v>145</v>
      </c>
      <c r="V2" s="119"/>
      <c r="W2" s="120"/>
      <c r="X2" s="173"/>
      <c r="Y2" s="174" t="s">
        <v>146</v>
      </c>
      <c r="Z2" s="119"/>
      <c r="AA2" s="120"/>
      <c r="AB2" s="173"/>
    </row>
    <row r="3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7"/>
      <c r="U3" s="178">
        <v>45672.0</v>
      </c>
      <c r="V3" s="179" t="s">
        <v>147</v>
      </c>
      <c r="W3" s="180">
        <v>15163.0</v>
      </c>
      <c r="X3" s="177"/>
      <c r="Y3" s="178">
        <v>45672.0</v>
      </c>
      <c r="Z3" s="179" t="s">
        <v>147</v>
      </c>
      <c r="AA3" s="180">
        <v>24575.0</v>
      </c>
      <c r="AB3" s="181"/>
    </row>
    <row r="4">
      <c r="A4" s="182" t="s">
        <v>23</v>
      </c>
      <c r="B4" s="183">
        <v>0.0</v>
      </c>
      <c r="C4" s="184">
        <v>430.0</v>
      </c>
      <c r="D4" s="184">
        <v>308.0</v>
      </c>
      <c r="E4" s="184">
        <v>455.0</v>
      </c>
      <c r="F4" s="185">
        <v>528.0</v>
      </c>
      <c r="G4" s="184">
        <v>565.0</v>
      </c>
      <c r="H4" s="184">
        <v>720.0</v>
      </c>
      <c r="I4" s="184">
        <v>390.0</v>
      </c>
      <c r="J4" s="184">
        <v>625.0</v>
      </c>
      <c r="K4" s="184">
        <v>185.0</v>
      </c>
      <c r="L4" s="184">
        <v>720.0</v>
      </c>
      <c r="M4" s="185">
        <v>1342.0</v>
      </c>
      <c r="N4" s="184">
        <v>345.0</v>
      </c>
      <c r="O4" s="184">
        <v>785.0</v>
      </c>
      <c r="P4" s="184">
        <v>650.0</v>
      </c>
      <c r="Q4" s="186"/>
      <c r="R4" s="187">
        <f t="shared" ref="R4:R39" si="1">SUM(B4:Q4)</f>
        <v>8048</v>
      </c>
      <c r="S4" s="188"/>
      <c r="T4" s="189"/>
      <c r="U4" s="190"/>
      <c r="V4" s="191"/>
      <c r="W4" s="191"/>
      <c r="X4" s="189"/>
      <c r="Y4" s="190"/>
      <c r="Z4" s="192" t="s">
        <v>148</v>
      </c>
      <c r="AA4" s="193">
        <v>15630.0</v>
      </c>
      <c r="AB4" s="194"/>
    </row>
    <row r="5">
      <c r="A5" s="182" t="s">
        <v>24</v>
      </c>
      <c r="B5" s="183">
        <v>0.0</v>
      </c>
      <c r="C5" s="184">
        <v>945.0</v>
      </c>
      <c r="D5" s="184">
        <v>583.0</v>
      </c>
      <c r="E5" s="184">
        <v>785.0</v>
      </c>
      <c r="F5" s="184">
        <v>833.0</v>
      </c>
      <c r="G5" s="184">
        <v>300.0</v>
      </c>
      <c r="H5" s="184">
        <v>0.0</v>
      </c>
      <c r="I5" s="184">
        <v>130.0</v>
      </c>
      <c r="J5" s="184">
        <v>685.0</v>
      </c>
      <c r="K5" s="184">
        <v>820.0</v>
      </c>
      <c r="L5" s="184">
        <v>745.0</v>
      </c>
      <c r="M5" s="184">
        <v>675.0</v>
      </c>
      <c r="N5" s="184">
        <v>0.0</v>
      </c>
      <c r="O5" s="184">
        <v>1010.0</v>
      </c>
      <c r="P5" s="184">
        <v>455.0</v>
      </c>
      <c r="Q5" s="186"/>
      <c r="R5" s="187">
        <f t="shared" si="1"/>
        <v>7966</v>
      </c>
      <c r="S5" s="188"/>
      <c r="T5" s="189"/>
      <c r="U5" s="195"/>
      <c r="V5" s="191"/>
      <c r="W5" s="191"/>
      <c r="X5" s="189"/>
      <c r="Y5" s="195"/>
      <c r="Z5" s="191"/>
      <c r="AA5" s="191"/>
      <c r="AB5" s="196"/>
    </row>
    <row r="6">
      <c r="A6" s="182" t="s">
        <v>25</v>
      </c>
      <c r="B6" s="183">
        <v>0.0</v>
      </c>
      <c r="C6" s="184">
        <v>450.0</v>
      </c>
      <c r="D6" s="184">
        <v>0.0</v>
      </c>
      <c r="E6" s="184">
        <v>0.0</v>
      </c>
      <c r="F6" s="184">
        <v>565.0</v>
      </c>
      <c r="G6" s="184">
        <v>0.0</v>
      </c>
      <c r="H6" s="184">
        <v>0.0</v>
      </c>
      <c r="I6" s="184">
        <v>0.0</v>
      </c>
      <c r="J6" s="184">
        <v>0.0</v>
      </c>
      <c r="K6" s="184">
        <v>0.0</v>
      </c>
      <c r="L6" s="184">
        <v>545.0</v>
      </c>
      <c r="M6" s="184">
        <v>423.0</v>
      </c>
      <c r="N6" s="184">
        <v>0.0</v>
      </c>
      <c r="O6" s="184">
        <v>0.0</v>
      </c>
      <c r="P6" s="184">
        <v>0.0</v>
      </c>
      <c r="Q6" s="186"/>
      <c r="R6" s="187">
        <f t="shared" si="1"/>
        <v>1983</v>
      </c>
      <c r="S6" s="188"/>
      <c r="T6" s="189"/>
      <c r="U6" s="197" t="s">
        <v>149</v>
      </c>
      <c r="V6" s="192" t="s">
        <v>147</v>
      </c>
      <c r="W6" s="193">
        <v>22509.0</v>
      </c>
      <c r="X6" s="189"/>
      <c r="Y6" s="197" t="s">
        <v>149</v>
      </c>
      <c r="Z6" s="192" t="s">
        <v>147</v>
      </c>
      <c r="AA6" s="193">
        <v>28631.0</v>
      </c>
      <c r="AB6" s="194"/>
    </row>
    <row r="7">
      <c r="A7" s="182" t="s">
        <v>26</v>
      </c>
      <c r="B7" s="183">
        <v>0.0</v>
      </c>
      <c r="C7" s="184">
        <v>0.0</v>
      </c>
      <c r="D7" s="184">
        <v>0.0</v>
      </c>
      <c r="E7" s="184">
        <v>0.0</v>
      </c>
      <c r="F7" s="184">
        <v>0.0</v>
      </c>
      <c r="G7" s="184">
        <v>0.0</v>
      </c>
      <c r="H7" s="184">
        <v>0.0</v>
      </c>
      <c r="I7" s="184">
        <v>0.0</v>
      </c>
      <c r="J7" s="184">
        <v>0.0</v>
      </c>
      <c r="K7" s="184">
        <v>0.0</v>
      </c>
      <c r="L7" s="184">
        <v>697.0</v>
      </c>
      <c r="M7" s="184">
        <v>0.0</v>
      </c>
      <c r="N7" s="184">
        <v>0.0</v>
      </c>
      <c r="O7" s="184">
        <v>0.0</v>
      </c>
      <c r="P7" s="184">
        <v>0.0</v>
      </c>
      <c r="Q7" s="186"/>
      <c r="R7" s="187">
        <f t="shared" si="1"/>
        <v>697</v>
      </c>
      <c r="S7" s="188"/>
      <c r="T7" s="189"/>
      <c r="U7" s="190"/>
      <c r="V7" s="192" t="s">
        <v>148</v>
      </c>
      <c r="W7" s="193">
        <v>17870.0</v>
      </c>
      <c r="X7" s="189"/>
      <c r="Y7" s="190"/>
      <c r="Z7" s="192" t="s">
        <v>150</v>
      </c>
      <c r="AA7" s="193">
        <v>15921.0</v>
      </c>
      <c r="AB7" s="194"/>
    </row>
    <row r="8">
      <c r="A8" s="182" t="s">
        <v>27</v>
      </c>
      <c r="B8" s="183">
        <v>0.0</v>
      </c>
      <c r="C8" s="184">
        <v>0.0</v>
      </c>
      <c r="D8" s="184">
        <v>0.0</v>
      </c>
      <c r="E8" s="184">
        <v>221.0</v>
      </c>
      <c r="F8" s="184">
        <v>303.0</v>
      </c>
      <c r="G8" s="184">
        <v>236.0</v>
      </c>
      <c r="H8" s="184">
        <v>65.0</v>
      </c>
      <c r="I8" s="184">
        <v>0.0</v>
      </c>
      <c r="J8" s="184">
        <v>0.0</v>
      </c>
      <c r="K8" s="184">
        <v>475.0</v>
      </c>
      <c r="L8" s="184">
        <v>412.0</v>
      </c>
      <c r="M8" s="184">
        <v>306.0</v>
      </c>
      <c r="N8" s="184">
        <v>175.0</v>
      </c>
      <c r="O8" s="184">
        <v>335.0</v>
      </c>
      <c r="P8" s="184">
        <v>385.0</v>
      </c>
      <c r="Q8" s="186"/>
      <c r="R8" s="187">
        <f t="shared" si="1"/>
        <v>2913</v>
      </c>
      <c r="S8" s="188"/>
      <c r="T8" s="189"/>
      <c r="U8" s="195"/>
      <c r="V8" s="191"/>
      <c r="W8" s="191"/>
      <c r="X8" s="189"/>
      <c r="Y8" s="195"/>
      <c r="Z8" s="192" t="s">
        <v>151</v>
      </c>
      <c r="AA8" s="193">
        <v>15407.0</v>
      </c>
      <c r="AB8" s="194"/>
    </row>
    <row r="9">
      <c r="A9" s="182" t="s">
        <v>28</v>
      </c>
      <c r="B9" s="183">
        <v>0.0</v>
      </c>
      <c r="C9" s="184">
        <v>0.0</v>
      </c>
      <c r="D9" s="184">
        <v>0.0</v>
      </c>
      <c r="E9" s="184">
        <v>0.0</v>
      </c>
      <c r="F9" s="184">
        <v>0.0</v>
      </c>
      <c r="G9" s="184">
        <v>0.0</v>
      </c>
      <c r="H9" s="184">
        <v>0.0</v>
      </c>
      <c r="I9" s="184">
        <v>315.0</v>
      </c>
      <c r="J9" s="184">
        <v>180.0</v>
      </c>
      <c r="K9" s="184">
        <v>446.0</v>
      </c>
      <c r="L9" s="184">
        <v>0.0</v>
      </c>
      <c r="M9" s="184">
        <v>0.0</v>
      </c>
      <c r="N9" s="184">
        <v>0.0</v>
      </c>
      <c r="O9" s="184">
        <v>325.0</v>
      </c>
      <c r="P9" s="184">
        <v>1320.0</v>
      </c>
      <c r="Q9" s="186"/>
      <c r="R9" s="187">
        <f t="shared" si="1"/>
        <v>2586</v>
      </c>
      <c r="S9" s="188"/>
      <c r="T9" s="189"/>
      <c r="U9" s="189"/>
      <c r="V9" s="189"/>
      <c r="W9" s="189"/>
      <c r="X9" s="189"/>
      <c r="Y9" s="188"/>
      <c r="Z9" s="192" t="s">
        <v>152</v>
      </c>
      <c r="AA9" s="193">
        <v>15346.0</v>
      </c>
      <c r="AB9" s="194"/>
    </row>
    <row r="10">
      <c r="A10" s="182" t="s">
        <v>29</v>
      </c>
      <c r="B10" s="183">
        <v>0.0</v>
      </c>
      <c r="C10" s="184">
        <v>0.0</v>
      </c>
      <c r="D10" s="198">
        <v>575.0</v>
      </c>
      <c r="E10" s="184">
        <v>449.0</v>
      </c>
      <c r="F10" s="184">
        <v>408.0</v>
      </c>
      <c r="G10" s="184">
        <v>0.0</v>
      </c>
      <c r="H10" s="184">
        <v>314.0</v>
      </c>
      <c r="I10" s="184">
        <v>290.0</v>
      </c>
      <c r="J10" s="184">
        <v>560.0</v>
      </c>
      <c r="K10" s="184">
        <v>0.0</v>
      </c>
      <c r="L10" s="184">
        <v>0.0</v>
      </c>
      <c r="M10" s="184">
        <v>0.0</v>
      </c>
      <c r="N10" s="184">
        <v>0.0</v>
      </c>
      <c r="O10" s="184">
        <v>400.0</v>
      </c>
      <c r="P10" s="184">
        <v>0.0</v>
      </c>
      <c r="Q10" s="199"/>
      <c r="R10" s="187">
        <f t="shared" si="1"/>
        <v>2996</v>
      </c>
      <c r="S10" s="188"/>
      <c r="T10" s="189"/>
      <c r="U10" s="174" t="s">
        <v>153</v>
      </c>
      <c r="V10" s="119"/>
      <c r="W10" s="120"/>
      <c r="X10" s="189"/>
      <c r="Y10" s="189"/>
      <c r="Z10" s="189"/>
      <c r="AA10" s="189"/>
      <c r="AB10" s="189"/>
    </row>
    <row r="11">
      <c r="A11" s="182" t="s">
        <v>30</v>
      </c>
      <c r="B11" s="183">
        <v>0.0</v>
      </c>
      <c r="C11" s="184">
        <v>0.0</v>
      </c>
      <c r="D11" s="184">
        <v>0.0</v>
      </c>
      <c r="E11" s="184">
        <v>0.0</v>
      </c>
      <c r="F11" s="184">
        <v>0.0</v>
      </c>
      <c r="G11" s="184">
        <v>0.0</v>
      </c>
      <c r="H11" s="184">
        <v>0.0</v>
      </c>
      <c r="I11" s="184">
        <v>0.0</v>
      </c>
      <c r="J11" s="184">
        <v>0.0</v>
      </c>
      <c r="K11" s="184">
        <v>0.0</v>
      </c>
      <c r="L11" s="184">
        <v>0.0</v>
      </c>
      <c r="M11" s="184">
        <v>0.0</v>
      </c>
      <c r="N11" s="184">
        <v>0.0</v>
      </c>
      <c r="O11" s="184">
        <v>0.0</v>
      </c>
      <c r="P11" s="184">
        <v>0.0</v>
      </c>
      <c r="Q11" s="186"/>
      <c r="R11" s="187">
        <f t="shared" si="1"/>
        <v>0</v>
      </c>
      <c r="S11" s="188"/>
      <c r="T11" s="189"/>
      <c r="U11" s="178">
        <v>45672.0</v>
      </c>
      <c r="V11" s="179" t="s">
        <v>147</v>
      </c>
      <c r="W11" s="180">
        <v>21197.0</v>
      </c>
      <c r="X11" s="189"/>
      <c r="Y11" s="174" t="s">
        <v>154</v>
      </c>
      <c r="Z11" s="119"/>
      <c r="AA11" s="120"/>
      <c r="AB11" s="173"/>
    </row>
    <row r="12">
      <c r="A12" s="182" t="s">
        <v>31</v>
      </c>
      <c r="B12" s="183">
        <v>0.0</v>
      </c>
      <c r="C12" s="184">
        <v>1250.0</v>
      </c>
      <c r="D12" s="184">
        <v>1273.0</v>
      </c>
      <c r="E12" s="184">
        <v>520.0</v>
      </c>
      <c r="F12" s="184">
        <v>1168.0</v>
      </c>
      <c r="G12" s="184">
        <v>1015.0</v>
      </c>
      <c r="H12" s="184">
        <v>830.0</v>
      </c>
      <c r="I12" s="184">
        <v>1361.0</v>
      </c>
      <c r="J12" s="184">
        <v>840.0</v>
      </c>
      <c r="K12" s="184">
        <v>1115.0</v>
      </c>
      <c r="L12" s="184">
        <v>913.0</v>
      </c>
      <c r="M12" s="184">
        <v>1440.0</v>
      </c>
      <c r="N12" s="184">
        <v>1000.0</v>
      </c>
      <c r="O12" s="184">
        <v>1045.0</v>
      </c>
      <c r="P12" s="184">
        <v>1393.0</v>
      </c>
      <c r="Q12" s="186"/>
      <c r="R12" s="187">
        <f t="shared" si="1"/>
        <v>15163</v>
      </c>
      <c r="S12" s="192" t="s">
        <v>144</v>
      </c>
      <c r="T12" s="200"/>
      <c r="U12" s="190"/>
      <c r="V12" s="192" t="s">
        <v>148</v>
      </c>
      <c r="W12" s="193">
        <v>15958.0</v>
      </c>
      <c r="X12" s="200"/>
      <c r="Y12" s="178">
        <v>45687.0</v>
      </c>
      <c r="Z12" s="179" t="s">
        <v>147</v>
      </c>
      <c r="AA12" s="180">
        <v>37672.0</v>
      </c>
      <c r="AB12" s="181"/>
    </row>
    <row r="13">
      <c r="A13" s="182" t="s">
        <v>32</v>
      </c>
      <c r="B13" s="183">
        <v>0.0</v>
      </c>
      <c r="C13" s="184">
        <v>0.0</v>
      </c>
      <c r="D13" s="184">
        <v>0.0</v>
      </c>
      <c r="E13" s="184">
        <v>0.0</v>
      </c>
      <c r="F13" s="184">
        <v>0.0</v>
      </c>
      <c r="G13" s="184">
        <v>0.0</v>
      </c>
      <c r="H13" s="184">
        <v>0.0</v>
      </c>
      <c r="I13" s="184">
        <v>221.0</v>
      </c>
      <c r="J13" s="184">
        <v>0.0</v>
      </c>
      <c r="K13" s="184">
        <v>0.0</v>
      </c>
      <c r="L13" s="184">
        <v>0.0</v>
      </c>
      <c r="M13" s="184">
        <v>0.0</v>
      </c>
      <c r="N13" s="184">
        <v>0.0</v>
      </c>
      <c r="O13" s="184">
        <v>0.0</v>
      </c>
      <c r="P13" s="184">
        <v>0.0</v>
      </c>
      <c r="Q13" s="186"/>
      <c r="R13" s="187">
        <f t="shared" si="1"/>
        <v>221</v>
      </c>
      <c r="S13" s="188"/>
      <c r="T13" s="189"/>
      <c r="U13" s="195"/>
      <c r="V13" s="191"/>
      <c r="W13" s="191"/>
      <c r="X13" s="189"/>
      <c r="Y13" s="190"/>
      <c r="Z13" s="192"/>
      <c r="AA13" s="193"/>
      <c r="AB13" s="194"/>
    </row>
    <row r="14">
      <c r="A14" s="182" t="s">
        <v>33</v>
      </c>
      <c r="B14" s="183">
        <v>0.0</v>
      </c>
      <c r="C14" s="184">
        <v>215.0</v>
      </c>
      <c r="D14" s="184">
        <v>259.0</v>
      </c>
      <c r="E14" s="184">
        <v>0.0</v>
      </c>
      <c r="F14" s="184">
        <v>1021.0</v>
      </c>
      <c r="G14" s="184">
        <v>0.0</v>
      </c>
      <c r="H14" s="184">
        <v>0.0</v>
      </c>
      <c r="I14" s="184">
        <v>279.0</v>
      </c>
      <c r="J14" s="184">
        <v>339.0</v>
      </c>
      <c r="K14" s="184">
        <v>285.0</v>
      </c>
      <c r="L14" s="184">
        <v>374.0</v>
      </c>
      <c r="M14" s="184">
        <v>441.0</v>
      </c>
      <c r="N14" s="184">
        <v>65.0</v>
      </c>
      <c r="O14" s="184">
        <v>0.0</v>
      </c>
      <c r="P14" s="184">
        <v>0.0</v>
      </c>
      <c r="Q14" s="199"/>
      <c r="R14" s="187">
        <f t="shared" si="1"/>
        <v>3278</v>
      </c>
      <c r="S14" s="188"/>
      <c r="T14" s="189"/>
      <c r="U14" s="197" t="s">
        <v>149</v>
      </c>
      <c r="V14" s="192" t="s">
        <v>147</v>
      </c>
      <c r="W14" s="193">
        <v>18320.0</v>
      </c>
      <c r="X14" s="189"/>
      <c r="Y14" s="195"/>
      <c r="Z14" s="191"/>
      <c r="AA14" s="191"/>
      <c r="AB14" s="196"/>
    </row>
    <row r="15">
      <c r="A15" s="182" t="s">
        <v>34</v>
      </c>
      <c r="B15" s="183">
        <v>0.0</v>
      </c>
      <c r="C15" s="184">
        <v>0.0</v>
      </c>
      <c r="D15" s="184">
        <v>0.0</v>
      </c>
      <c r="E15" s="184">
        <v>114.0</v>
      </c>
      <c r="F15" s="184">
        <v>77.0</v>
      </c>
      <c r="G15" s="184">
        <v>0.0</v>
      </c>
      <c r="H15" s="184">
        <v>0.0</v>
      </c>
      <c r="I15" s="184">
        <v>0.0</v>
      </c>
      <c r="J15" s="184">
        <v>0.0</v>
      </c>
      <c r="K15" s="184">
        <v>0.0</v>
      </c>
      <c r="L15" s="184">
        <v>0.0</v>
      </c>
      <c r="M15" s="184">
        <v>0.0</v>
      </c>
      <c r="N15" s="184">
        <v>405.0</v>
      </c>
      <c r="O15" s="184">
        <v>704.0</v>
      </c>
      <c r="P15" s="184">
        <v>379.0</v>
      </c>
      <c r="Q15" s="199"/>
      <c r="R15" s="187">
        <f t="shared" si="1"/>
        <v>1679</v>
      </c>
      <c r="S15" s="188"/>
      <c r="T15" s="189"/>
      <c r="U15" s="190"/>
      <c r="V15" s="192"/>
      <c r="W15" s="193"/>
      <c r="X15" s="189"/>
      <c r="Y15" s="189"/>
      <c r="Z15" s="189"/>
      <c r="AA15" s="189"/>
      <c r="AB15" s="189"/>
    </row>
    <row r="16">
      <c r="A16" s="182" t="s">
        <v>35</v>
      </c>
      <c r="B16" s="183">
        <v>0.0</v>
      </c>
      <c r="C16" s="184">
        <v>0.0</v>
      </c>
      <c r="D16" s="184">
        <v>0.0</v>
      </c>
      <c r="E16" s="184">
        <v>0.0</v>
      </c>
      <c r="F16" s="185">
        <v>1018.0</v>
      </c>
      <c r="G16" s="184">
        <v>0.0</v>
      </c>
      <c r="H16" s="184">
        <v>85.0</v>
      </c>
      <c r="I16" s="184">
        <v>0.0</v>
      </c>
      <c r="J16" s="184">
        <v>0.0</v>
      </c>
      <c r="K16" s="184">
        <v>195.0</v>
      </c>
      <c r="L16" s="184">
        <v>0.0</v>
      </c>
      <c r="M16" s="185">
        <v>755.0</v>
      </c>
      <c r="N16" s="184">
        <v>377.0</v>
      </c>
      <c r="O16" s="184">
        <v>0.0</v>
      </c>
      <c r="P16" s="184">
        <v>700.0</v>
      </c>
      <c r="Q16" s="199"/>
      <c r="R16" s="187">
        <f t="shared" si="1"/>
        <v>3130</v>
      </c>
      <c r="S16" s="188"/>
      <c r="T16" s="189"/>
      <c r="U16" s="195"/>
      <c r="V16" s="191"/>
      <c r="W16" s="191"/>
      <c r="X16" s="189"/>
      <c r="Y16" s="174" t="s">
        <v>155</v>
      </c>
      <c r="Z16" s="119"/>
      <c r="AA16" s="120"/>
      <c r="AB16" s="173"/>
    </row>
    <row r="17">
      <c r="A17" s="182" t="s">
        <v>36</v>
      </c>
      <c r="B17" s="183">
        <v>0.0</v>
      </c>
      <c r="C17" s="184">
        <v>0.0</v>
      </c>
      <c r="D17" s="184">
        <v>570.0</v>
      </c>
      <c r="E17" s="184">
        <v>715.0</v>
      </c>
      <c r="F17" s="185">
        <v>0.0</v>
      </c>
      <c r="G17" s="184">
        <v>587.0</v>
      </c>
      <c r="H17" s="184">
        <v>348.0</v>
      </c>
      <c r="I17" s="184">
        <v>0.0</v>
      </c>
      <c r="J17" s="184">
        <v>475.0</v>
      </c>
      <c r="K17" s="184">
        <v>415.0</v>
      </c>
      <c r="L17" s="184">
        <v>900.0</v>
      </c>
      <c r="M17" s="185">
        <v>813.0</v>
      </c>
      <c r="N17" s="184">
        <v>443.0</v>
      </c>
      <c r="O17" s="184">
        <v>794.0</v>
      </c>
      <c r="P17" s="184">
        <v>0.0</v>
      </c>
      <c r="Q17" s="199"/>
      <c r="R17" s="187">
        <f t="shared" si="1"/>
        <v>6060</v>
      </c>
      <c r="S17" s="188"/>
      <c r="T17" s="189"/>
      <c r="U17" s="189"/>
      <c r="V17" s="189"/>
      <c r="W17" s="189"/>
      <c r="X17" s="189"/>
      <c r="Y17" s="178">
        <v>45687.0</v>
      </c>
      <c r="Z17" s="179" t="s">
        <v>147</v>
      </c>
      <c r="AA17" s="180">
        <v>37672.0</v>
      </c>
      <c r="AB17" s="181"/>
    </row>
    <row r="18">
      <c r="A18" s="182" t="s">
        <v>37</v>
      </c>
      <c r="B18" s="183">
        <v>0.0</v>
      </c>
      <c r="C18" s="184">
        <v>560.0</v>
      </c>
      <c r="D18" s="184">
        <v>813.0</v>
      </c>
      <c r="E18" s="184">
        <v>735.0</v>
      </c>
      <c r="F18" s="185">
        <v>150.0</v>
      </c>
      <c r="G18" s="184">
        <v>1208.0</v>
      </c>
      <c r="H18" s="184">
        <v>545.0</v>
      </c>
      <c r="I18" s="184">
        <v>500.0</v>
      </c>
      <c r="J18" s="184">
        <v>770.0</v>
      </c>
      <c r="K18" s="184">
        <v>630.0</v>
      </c>
      <c r="L18" s="184">
        <v>715.0</v>
      </c>
      <c r="M18" s="185">
        <v>980.0</v>
      </c>
      <c r="N18" s="184">
        <v>1012.0</v>
      </c>
      <c r="O18" s="184">
        <v>763.0</v>
      </c>
      <c r="P18" s="184">
        <v>1278.0</v>
      </c>
      <c r="Q18" s="199"/>
      <c r="R18" s="187">
        <f t="shared" si="1"/>
        <v>10659</v>
      </c>
      <c r="S18" s="188"/>
      <c r="T18" s="189"/>
      <c r="U18" s="174" t="s">
        <v>156</v>
      </c>
      <c r="V18" s="119"/>
      <c r="W18" s="120"/>
      <c r="X18" s="189"/>
      <c r="Y18" s="190"/>
      <c r="Z18" s="191"/>
      <c r="AA18" s="191"/>
      <c r="AB18" s="196"/>
    </row>
    <row r="19">
      <c r="A19" s="182" t="s">
        <v>38</v>
      </c>
      <c r="B19" s="183">
        <v>0.0</v>
      </c>
      <c r="C19" s="184">
        <v>0.0</v>
      </c>
      <c r="D19" s="184">
        <v>0.0</v>
      </c>
      <c r="E19" s="184">
        <v>490.0</v>
      </c>
      <c r="F19" s="184">
        <v>70.0</v>
      </c>
      <c r="G19" s="184">
        <v>404.0</v>
      </c>
      <c r="H19" s="184">
        <v>191.0</v>
      </c>
      <c r="I19" s="184">
        <v>325.0</v>
      </c>
      <c r="J19" s="184">
        <v>464.0</v>
      </c>
      <c r="K19" s="184">
        <v>85.0</v>
      </c>
      <c r="L19" s="184">
        <v>0.0</v>
      </c>
      <c r="M19" s="184">
        <v>0.0</v>
      </c>
      <c r="N19" s="184">
        <v>325.0</v>
      </c>
      <c r="O19" s="184">
        <v>522.0</v>
      </c>
      <c r="P19" s="184">
        <v>254.0</v>
      </c>
      <c r="Q19" s="199"/>
      <c r="R19" s="187">
        <f t="shared" si="1"/>
        <v>3130</v>
      </c>
      <c r="S19" s="188"/>
      <c r="T19" s="189"/>
      <c r="U19" s="178">
        <v>45672.0</v>
      </c>
      <c r="V19" s="179" t="s">
        <v>147</v>
      </c>
      <c r="W19" s="180">
        <v>16408.0</v>
      </c>
      <c r="X19" s="189"/>
      <c r="Y19" s="195"/>
      <c r="Z19" s="191"/>
      <c r="AA19" s="191"/>
      <c r="AB19" s="196"/>
    </row>
    <row r="20">
      <c r="A20" s="182" t="s">
        <v>39</v>
      </c>
      <c r="B20" s="183">
        <v>0.0</v>
      </c>
      <c r="C20" s="184">
        <v>0.0</v>
      </c>
      <c r="D20" s="184">
        <v>0.0</v>
      </c>
      <c r="E20" s="184">
        <v>0.0</v>
      </c>
      <c r="F20" s="185">
        <v>0.0</v>
      </c>
      <c r="G20" s="184">
        <v>1395.0</v>
      </c>
      <c r="H20" s="184">
        <v>0.0</v>
      </c>
      <c r="I20" s="184">
        <v>1928.0</v>
      </c>
      <c r="J20" s="184">
        <v>594.0</v>
      </c>
      <c r="K20" s="184">
        <v>610.0</v>
      </c>
      <c r="L20" s="184">
        <v>1036.0</v>
      </c>
      <c r="M20" s="185">
        <v>913.0</v>
      </c>
      <c r="N20" s="184">
        <v>890.0</v>
      </c>
      <c r="O20" s="184">
        <v>700.0</v>
      </c>
      <c r="P20" s="184">
        <v>725.0</v>
      </c>
      <c r="Q20" s="199"/>
      <c r="R20" s="187">
        <f t="shared" si="1"/>
        <v>8791</v>
      </c>
      <c r="S20" s="188"/>
      <c r="T20" s="189"/>
      <c r="U20" s="190"/>
      <c r="V20" s="192" t="s">
        <v>151</v>
      </c>
      <c r="W20" s="193">
        <v>16325.0</v>
      </c>
      <c r="X20" s="189"/>
      <c r="Y20" s="189"/>
      <c r="Z20" s="189"/>
      <c r="AA20" s="189"/>
      <c r="AB20" s="189"/>
    </row>
    <row r="21">
      <c r="A21" s="182" t="s">
        <v>63</v>
      </c>
      <c r="B21" s="183">
        <v>0.0</v>
      </c>
      <c r="C21" s="184">
        <v>251.0</v>
      </c>
      <c r="D21" s="184">
        <v>0.0</v>
      </c>
      <c r="E21" s="184">
        <v>0.0</v>
      </c>
      <c r="F21" s="185">
        <v>0.0</v>
      </c>
      <c r="G21" s="184">
        <v>0.0</v>
      </c>
      <c r="H21" s="184">
        <v>0.0</v>
      </c>
      <c r="I21" s="184">
        <v>80.0</v>
      </c>
      <c r="J21" s="184">
        <v>170.0</v>
      </c>
      <c r="K21" s="184">
        <v>195.0</v>
      </c>
      <c r="L21" s="184">
        <v>700.0</v>
      </c>
      <c r="M21" s="185">
        <v>0.0</v>
      </c>
      <c r="N21" s="184">
        <v>0.0</v>
      </c>
      <c r="O21" s="184">
        <v>709.0</v>
      </c>
      <c r="P21" s="184">
        <v>0.0</v>
      </c>
      <c r="Q21" s="199"/>
      <c r="R21" s="187">
        <f t="shared" si="1"/>
        <v>2105</v>
      </c>
      <c r="S21" s="188"/>
      <c r="T21" s="189"/>
      <c r="U21" s="195"/>
      <c r="V21" s="192" t="s">
        <v>148</v>
      </c>
      <c r="W21" s="193">
        <v>15279.0</v>
      </c>
      <c r="X21" s="189"/>
      <c r="Y21" s="174" t="s">
        <v>157</v>
      </c>
      <c r="Z21" s="119"/>
      <c r="AA21" s="120"/>
      <c r="AB21" s="173"/>
    </row>
    <row r="22">
      <c r="A22" s="182" t="s">
        <v>40</v>
      </c>
      <c r="B22" s="183">
        <v>0.0</v>
      </c>
      <c r="C22" s="184">
        <v>463.0</v>
      </c>
      <c r="D22" s="184">
        <v>0.0</v>
      </c>
      <c r="E22" s="184">
        <v>390.0</v>
      </c>
      <c r="F22" s="184">
        <v>0.0</v>
      </c>
      <c r="G22" s="184">
        <v>85.0</v>
      </c>
      <c r="H22" s="184">
        <v>274.0</v>
      </c>
      <c r="I22" s="184">
        <v>463.0</v>
      </c>
      <c r="J22" s="184">
        <v>348.0</v>
      </c>
      <c r="K22" s="184">
        <v>0.0</v>
      </c>
      <c r="L22" s="184">
        <v>0.0</v>
      </c>
      <c r="M22" s="184">
        <v>0.0</v>
      </c>
      <c r="N22" s="184">
        <v>0.0</v>
      </c>
      <c r="O22" s="184">
        <v>0.0</v>
      </c>
      <c r="P22" s="184">
        <v>0.0</v>
      </c>
      <c r="Q22" s="199"/>
      <c r="R22" s="187">
        <f t="shared" si="1"/>
        <v>2023</v>
      </c>
      <c r="S22" s="188"/>
      <c r="T22" s="189"/>
      <c r="U22" s="197" t="s">
        <v>149</v>
      </c>
      <c r="V22" s="192" t="s">
        <v>147</v>
      </c>
      <c r="W22" s="193">
        <v>19364.0</v>
      </c>
      <c r="X22" s="189"/>
      <c r="Y22" s="178">
        <v>45687.0</v>
      </c>
      <c r="Z22" s="179" t="s">
        <v>147</v>
      </c>
      <c r="AA22" s="180">
        <v>39517.0</v>
      </c>
      <c r="AB22" s="181"/>
    </row>
    <row r="23">
      <c r="A23" s="182" t="s">
        <v>41</v>
      </c>
      <c r="B23" s="183">
        <v>0.0</v>
      </c>
      <c r="C23" s="184">
        <v>185.0</v>
      </c>
      <c r="D23" s="184">
        <v>548.0</v>
      </c>
      <c r="E23" s="184">
        <v>0.0</v>
      </c>
      <c r="F23" s="184">
        <v>0.0</v>
      </c>
      <c r="G23" s="184">
        <v>450.0</v>
      </c>
      <c r="H23" s="184">
        <v>0.0</v>
      </c>
      <c r="I23" s="184">
        <v>517.0</v>
      </c>
      <c r="J23" s="184">
        <v>370.0</v>
      </c>
      <c r="K23" s="184">
        <v>625.0</v>
      </c>
      <c r="L23" s="184">
        <v>480.0</v>
      </c>
      <c r="M23" s="184">
        <v>0.0</v>
      </c>
      <c r="N23" s="184">
        <v>0.0</v>
      </c>
      <c r="O23" s="184">
        <v>0.0</v>
      </c>
      <c r="P23" s="184">
        <v>755.0</v>
      </c>
      <c r="Q23" s="199"/>
      <c r="R23" s="187">
        <f t="shared" si="1"/>
        <v>3930</v>
      </c>
      <c r="S23" s="188"/>
      <c r="T23" s="189"/>
      <c r="U23" s="190"/>
      <c r="V23" s="192" t="s">
        <v>151</v>
      </c>
      <c r="W23" s="193">
        <v>15032.0</v>
      </c>
      <c r="X23" s="189"/>
      <c r="Y23" s="190"/>
      <c r="Z23" s="192" t="s">
        <v>148</v>
      </c>
      <c r="AA23" s="193">
        <v>30698.0</v>
      </c>
      <c r="AB23" s="194"/>
    </row>
    <row r="24">
      <c r="A24" s="182" t="s">
        <v>42</v>
      </c>
      <c r="B24" s="183">
        <v>0.0</v>
      </c>
      <c r="C24" s="184">
        <v>475.0</v>
      </c>
      <c r="D24" s="184">
        <v>280.0</v>
      </c>
      <c r="E24" s="184">
        <v>915.0</v>
      </c>
      <c r="F24" s="184">
        <v>740.0</v>
      </c>
      <c r="G24" s="184">
        <v>0.0</v>
      </c>
      <c r="H24" s="184">
        <v>395.0</v>
      </c>
      <c r="I24" s="184">
        <v>520.0</v>
      </c>
      <c r="J24" s="184">
        <v>795.0</v>
      </c>
      <c r="K24" s="184">
        <v>545.0</v>
      </c>
      <c r="L24" s="184">
        <v>360.0</v>
      </c>
      <c r="M24" s="184">
        <v>310.0</v>
      </c>
      <c r="N24" s="184">
        <v>295.0</v>
      </c>
      <c r="O24" s="184">
        <v>408.0</v>
      </c>
      <c r="P24" s="184">
        <v>0.0</v>
      </c>
      <c r="Q24" s="199"/>
      <c r="R24" s="187">
        <f t="shared" si="1"/>
        <v>6038</v>
      </c>
      <c r="S24" s="188"/>
      <c r="T24" s="189"/>
      <c r="U24" s="195"/>
      <c r="V24" s="192" t="s">
        <v>148</v>
      </c>
      <c r="W24" s="193">
        <v>15667.0</v>
      </c>
      <c r="X24" s="189"/>
      <c r="Y24" s="195"/>
      <c r="Z24" s="191"/>
      <c r="AA24" s="191"/>
      <c r="AB24" s="196"/>
    </row>
    <row r="25">
      <c r="A25" s="182" t="s">
        <v>44</v>
      </c>
      <c r="B25" s="183">
        <v>0.0</v>
      </c>
      <c r="C25" s="184">
        <v>0.0</v>
      </c>
      <c r="D25" s="184">
        <v>0.0</v>
      </c>
      <c r="E25" s="184">
        <v>100.0</v>
      </c>
      <c r="F25" s="184">
        <v>650.0</v>
      </c>
      <c r="G25" s="184">
        <v>350.0</v>
      </c>
      <c r="H25" s="184">
        <v>155.0</v>
      </c>
      <c r="I25" s="184">
        <v>245.0</v>
      </c>
      <c r="J25" s="184">
        <v>458.0</v>
      </c>
      <c r="K25" s="184">
        <v>509.0</v>
      </c>
      <c r="L25" s="184">
        <v>525.0</v>
      </c>
      <c r="M25" s="184">
        <v>166.0</v>
      </c>
      <c r="N25" s="184">
        <v>372.0</v>
      </c>
      <c r="O25" s="184">
        <v>330.0</v>
      </c>
      <c r="P25" s="184">
        <v>373.0</v>
      </c>
      <c r="Q25" s="199"/>
      <c r="R25" s="187">
        <f t="shared" si="1"/>
        <v>4233</v>
      </c>
      <c r="S25" s="188"/>
      <c r="T25" s="189"/>
      <c r="U25" s="189"/>
      <c r="V25" s="189"/>
      <c r="W25" s="189"/>
      <c r="X25" s="189"/>
      <c r="Y25" s="189"/>
      <c r="Z25" s="189"/>
      <c r="AA25" s="189"/>
      <c r="AB25" s="189"/>
    </row>
    <row r="26">
      <c r="A26" s="182" t="s">
        <v>45</v>
      </c>
      <c r="B26" s="183">
        <v>0.0</v>
      </c>
      <c r="C26" s="184">
        <v>319.0</v>
      </c>
      <c r="D26" s="184">
        <v>240.0</v>
      </c>
      <c r="E26" s="184">
        <v>495.0</v>
      </c>
      <c r="F26" s="184">
        <v>0.0</v>
      </c>
      <c r="G26" s="184">
        <v>0.0</v>
      </c>
      <c r="H26" s="184">
        <v>425.0</v>
      </c>
      <c r="I26" s="184">
        <v>523.0</v>
      </c>
      <c r="J26" s="184">
        <v>0.0</v>
      </c>
      <c r="K26" s="184">
        <v>175.0</v>
      </c>
      <c r="L26" s="184">
        <v>310.0</v>
      </c>
      <c r="M26" s="184">
        <v>0.0</v>
      </c>
      <c r="N26" s="184">
        <v>360.0</v>
      </c>
      <c r="O26" s="184">
        <v>75.0</v>
      </c>
      <c r="P26" s="184">
        <v>393.0</v>
      </c>
      <c r="Q26" s="199"/>
      <c r="R26" s="187">
        <f t="shared" si="1"/>
        <v>3315</v>
      </c>
      <c r="S26" s="188"/>
      <c r="T26" s="189"/>
      <c r="U26" s="174" t="s">
        <v>158</v>
      </c>
      <c r="V26" s="119"/>
      <c r="W26" s="120"/>
      <c r="X26" s="189"/>
      <c r="Y26" s="174" t="s">
        <v>159</v>
      </c>
      <c r="Z26" s="119"/>
      <c r="AA26" s="120"/>
      <c r="AB26" s="173"/>
    </row>
    <row r="27">
      <c r="A27" s="182" t="s">
        <v>46</v>
      </c>
      <c r="B27" s="183">
        <v>0.0</v>
      </c>
      <c r="C27" s="184">
        <v>0.0</v>
      </c>
      <c r="D27" s="184">
        <v>0.0</v>
      </c>
      <c r="E27" s="184">
        <v>0.0</v>
      </c>
      <c r="F27" s="184">
        <v>0.0</v>
      </c>
      <c r="G27" s="184">
        <v>0.0</v>
      </c>
      <c r="H27" s="184">
        <v>0.0</v>
      </c>
      <c r="I27" s="184">
        <v>0.0</v>
      </c>
      <c r="J27" s="184">
        <v>0.0</v>
      </c>
      <c r="K27" s="184">
        <v>0.0</v>
      </c>
      <c r="L27" s="184">
        <v>0.0</v>
      </c>
      <c r="M27" s="184">
        <v>0.0</v>
      </c>
      <c r="N27" s="184">
        <v>0.0</v>
      </c>
      <c r="O27" s="184">
        <v>0.0</v>
      </c>
      <c r="P27" s="184">
        <v>0.0</v>
      </c>
      <c r="Q27" s="186"/>
      <c r="R27" s="187">
        <f t="shared" si="1"/>
        <v>0</v>
      </c>
      <c r="S27" s="188"/>
      <c r="T27" s="189"/>
      <c r="U27" s="178">
        <v>45672.0</v>
      </c>
      <c r="V27" s="179" t="s">
        <v>147</v>
      </c>
      <c r="W27" s="180">
        <v>24852.0</v>
      </c>
      <c r="X27" s="189"/>
      <c r="Y27" s="178">
        <v>45687.0</v>
      </c>
      <c r="Z27" s="179" t="s">
        <v>147</v>
      </c>
      <c r="AA27" s="180">
        <v>35772.0</v>
      </c>
      <c r="AB27" s="181"/>
    </row>
    <row r="28">
      <c r="A28" s="182" t="s">
        <v>47</v>
      </c>
      <c r="B28" s="183">
        <v>0.0</v>
      </c>
      <c r="C28" s="184">
        <v>0.0</v>
      </c>
      <c r="D28" s="184">
        <v>611.0</v>
      </c>
      <c r="E28" s="184">
        <v>435.0</v>
      </c>
      <c r="F28" s="184">
        <v>200.0</v>
      </c>
      <c r="G28" s="184">
        <v>0.0</v>
      </c>
      <c r="H28" s="184">
        <v>1438.0</v>
      </c>
      <c r="I28" s="184">
        <v>278.0</v>
      </c>
      <c r="J28" s="184">
        <v>430.0</v>
      </c>
      <c r="K28" s="184">
        <v>0.0</v>
      </c>
      <c r="L28" s="184">
        <v>515.0</v>
      </c>
      <c r="M28" s="184">
        <v>320.0</v>
      </c>
      <c r="N28" s="184">
        <v>258.0</v>
      </c>
      <c r="O28" s="184">
        <v>0.0</v>
      </c>
      <c r="P28" s="184">
        <v>0.0</v>
      </c>
      <c r="Q28" s="186"/>
      <c r="R28" s="187">
        <f t="shared" si="1"/>
        <v>4485</v>
      </c>
      <c r="S28" s="188"/>
      <c r="T28" s="189"/>
      <c r="U28" s="190"/>
      <c r="V28" s="192" t="s">
        <v>151</v>
      </c>
      <c r="W28" s="193">
        <v>15738.0</v>
      </c>
      <c r="X28" s="189"/>
      <c r="Y28" s="190"/>
      <c r="Z28" s="192" t="s">
        <v>151</v>
      </c>
      <c r="AA28" s="193">
        <v>31357.0</v>
      </c>
      <c r="AB28" s="194"/>
    </row>
    <row r="29">
      <c r="A29" s="182" t="s">
        <v>48</v>
      </c>
      <c r="B29" s="183">
        <v>0.0</v>
      </c>
      <c r="C29" s="184">
        <v>969.0</v>
      </c>
      <c r="D29" s="184">
        <v>475.0</v>
      </c>
      <c r="E29" s="184">
        <v>749.0</v>
      </c>
      <c r="F29" s="184">
        <v>552.0</v>
      </c>
      <c r="G29" s="184">
        <v>364.0</v>
      </c>
      <c r="H29" s="184">
        <v>340.0</v>
      </c>
      <c r="I29" s="184">
        <v>495.0</v>
      </c>
      <c r="J29" s="184">
        <v>604.0</v>
      </c>
      <c r="K29" s="184">
        <v>480.0</v>
      </c>
      <c r="L29" s="184">
        <v>850.0</v>
      </c>
      <c r="M29" s="184">
        <v>834.0</v>
      </c>
      <c r="N29" s="184">
        <v>315.0</v>
      </c>
      <c r="O29" s="184">
        <v>762.0</v>
      </c>
      <c r="P29" s="184">
        <v>505.0</v>
      </c>
      <c r="Q29" s="186"/>
      <c r="R29" s="187">
        <f t="shared" si="1"/>
        <v>8294</v>
      </c>
      <c r="S29" s="188"/>
      <c r="T29" s="189"/>
      <c r="U29" s="195"/>
      <c r="V29" s="192" t="s">
        <v>148</v>
      </c>
      <c r="W29" s="193">
        <v>20754.0</v>
      </c>
      <c r="X29" s="189"/>
      <c r="Y29" s="195"/>
      <c r="Z29" s="192" t="s">
        <v>148</v>
      </c>
      <c r="AA29" s="193">
        <v>30964.0</v>
      </c>
      <c r="AB29" s="194"/>
    </row>
    <row r="30">
      <c r="A30" s="182" t="s">
        <v>49</v>
      </c>
      <c r="B30" s="183">
        <v>0.0</v>
      </c>
      <c r="C30" s="184">
        <v>0.0</v>
      </c>
      <c r="D30" s="184">
        <v>0.0</v>
      </c>
      <c r="E30" s="184">
        <v>0.0</v>
      </c>
      <c r="F30" s="184">
        <v>0.0</v>
      </c>
      <c r="G30" s="184">
        <v>0.0</v>
      </c>
      <c r="H30" s="184">
        <v>0.0</v>
      </c>
      <c r="I30" s="184">
        <v>0.0</v>
      </c>
      <c r="J30" s="184">
        <v>0.0</v>
      </c>
      <c r="K30" s="184">
        <v>0.0</v>
      </c>
      <c r="L30" s="184">
        <v>0.0</v>
      </c>
      <c r="M30" s="184">
        <v>0.0</v>
      </c>
      <c r="N30" s="184">
        <v>0.0</v>
      </c>
      <c r="O30" s="184">
        <v>0.0</v>
      </c>
      <c r="P30" s="184">
        <v>0.0</v>
      </c>
      <c r="Q30" s="186"/>
      <c r="R30" s="187">
        <f t="shared" si="1"/>
        <v>0</v>
      </c>
      <c r="S30" s="188"/>
      <c r="T30" s="189"/>
      <c r="U30" s="197" t="s">
        <v>149</v>
      </c>
      <c r="V30" s="192" t="s">
        <v>147</v>
      </c>
      <c r="W30" s="193">
        <v>25118.0</v>
      </c>
      <c r="X30" s="189"/>
      <c r="Y30" s="189"/>
      <c r="Z30" s="189"/>
      <c r="AA30" s="189"/>
      <c r="AB30" s="189"/>
    </row>
    <row r="31">
      <c r="A31" s="182" t="s">
        <v>50</v>
      </c>
      <c r="B31" s="183">
        <v>0.0</v>
      </c>
      <c r="C31" s="184">
        <v>0.0</v>
      </c>
      <c r="D31" s="184">
        <v>0.0</v>
      </c>
      <c r="E31" s="184">
        <v>0.0</v>
      </c>
      <c r="F31" s="184">
        <v>0.0</v>
      </c>
      <c r="G31" s="184">
        <v>0.0</v>
      </c>
      <c r="H31" s="184">
        <v>0.0</v>
      </c>
      <c r="I31" s="184">
        <v>0.0</v>
      </c>
      <c r="J31" s="184">
        <v>0.0</v>
      </c>
      <c r="K31" s="184">
        <v>0.0</v>
      </c>
      <c r="L31" s="184">
        <v>0.0</v>
      </c>
      <c r="M31" s="184">
        <v>0.0</v>
      </c>
      <c r="N31" s="184">
        <v>0.0</v>
      </c>
      <c r="O31" s="184">
        <v>0.0</v>
      </c>
      <c r="P31" s="184">
        <v>0.0</v>
      </c>
      <c r="Q31" s="186"/>
      <c r="R31" s="187">
        <f t="shared" si="1"/>
        <v>0</v>
      </c>
      <c r="S31" s="188"/>
      <c r="T31" s="189"/>
      <c r="U31" s="190"/>
      <c r="V31" s="192" t="s">
        <v>151</v>
      </c>
      <c r="W31" s="193">
        <v>15062.0</v>
      </c>
      <c r="X31" s="189"/>
      <c r="Y31" s="174" t="s">
        <v>160</v>
      </c>
      <c r="Z31" s="119"/>
      <c r="AA31" s="120"/>
      <c r="AB31" s="173"/>
    </row>
    <row r="32">
      <c r="A32" s="182" t="s">
        <v>51</v>
      </c>
      <c r="B32" s="183">
        <v>0.0</v>
      </c>
      <c r="C32" s="184">
        <v>289.0</v>
      </c>
      <c r="D32" s="184">
        <v>407.0</v>
      </c>
      <c r="E32" s="184">
        <v>304.0</v>
      </c>
      <c r="F32" s="184">
        <v>0.0</v>
      </c>
      <c r="G32" s="184">
        <v>515.0</v>
      </c>
      <c r="H32" s="184">
        <v>232.0</v>
      </c>
      <c r="I32" s="184">
        <v>223.0</v>
      </c>
      <c r="J32" s="184">
        <v>0.0</v>
      </c>
      <c r="K32" s="184">
        <v>380.0</v>
      </c>
      <c r="L32" s="184">
        <v>0.0</v>
      </c>
      <c r="M32" s="184">
        <v>0.0</v>
      </c>
      <c r="N32" s="184">
        <v>0.0</v>
      </c>
      <c r="O32" s="184">
        <v>65.0</v>
      </c>
      <c r="P32" s="184">
        <v>0.0</v>
      </c>
      <c r="Q32" s="186"/>
      <c r="R32" s="187">
        <f t="shared" si="1"/>
        <v>2415</v>
      </c>
      <c r="S32" s="188"/>
      <c r="T32" s="189"/>
      <c r="U32" s="195"/>
      <c r="V32" s="192"/>
      <c r="W32" s="193"/>
      <c r="X32" s="189"/>
      <c r="Y32" s="178">
        <v>45687.0</v>
      </c>
      <c r="Z32" s="179" t="s">
        <v>147</v>
      </c>
      <c r="AA32" s="180">
        <v>49970.0</v>
      </c>
      <c r="AB32" s="181"/>
    </row>
    <row r="33">
      <c r="A33" s="182" t="s">
        <v>52</v>
      </c>
      <c r="B33" s="183">
        <v>0.0</v>
      </c>
      <c r="C33" s="184">
        <v>0.0</v>
      </c>
      <c r="D33" s="184">
        <v>0.0</v>
      </c>
      <c r="E33" s="184">
        <v>0.0</v>
      </c>
      <c r="F33" s="184">
        <v>0.0</v>
      </c>
      <c r="G33" s="184">
        <v>0.0</v>
      </c>
      <c r="H33" s="184">
        <v>395.0</v>
      </c>
      <c r="I33" s="184">
        <v>0.0</v>
      </c>
      <c r="J33" s="184">
        <v>554.0</v>
      </c>
      <c r="K33" s="184">
        <v>0.0</v>
      </c>
      <c r="L33" s="184">
        <v>0.0</v>
      </c>
      <c r="M33" s="184">
        <v>0.0</v>
      </c>
      <c r="N33" s="184">
        <v>0.0</v>
      </c>
      <c r="O33" s="184">
        <v>0.0</v>
      </c>
      <c r="P33" s="184">
        <v>0.0</v>
      </c>
      <c r="Q33" s="186"/>
      <c r="R33" s="187">
        <f t="shared" si="1"/>
        <v>949</v>
      </c>
      <c r="S33" s="188"/>
      <c r="T33" s="189"/>
      <c r="U33" s="189"/>
      <c r="V33" s="189"/>
      <c r="W33" s="189"/>
      <c r="X33" s="189"/>
      <c r="Y33" s="190"/>
      <c r="Z33" s="192" t="s">
        <v>151</v>
      </c>
      <c r="AA33" s="193">
        <v>30800.0</v>
      </c>
      <c r="AB33" s="194"/>
    </row>
    <row r="34">
      <c r="A34" s="182" t="s">
        <v>53</v>
      </c>
      <c r="B34" s="183"/>
      <c r="C34" s="184">
        <v>830.0</v>
      </c>
      <c r="D34" s="184">
        <v>565.0</v>
      </c>
      <c r="E34" s="184">
        <v>480.0</v>
      </c>
      <c r="F34" s="185">
        <v>758.0</v>
      </c>
      <c r="G34" s="184">
        <v>0.0</v>
      </c>
      <c r="H34" s="184">
        <v>745.0</v>
      </c>
      <c r="I34" s="184">
        <v>455.0</v>
      </c>
      <c r="J34" s="184">
        <v>385.0</v>
      </c>
      <c r="K34" s="184">
        <v>625.0</v>
      </c>
      <c r="L34" s="184">
        <v>0.0</v>
      </c>
      <c r="M34" s="185">
        <v>0.0</v>
      </c>
      <c r="N34" s="184">
        <v>715.0</v>
      </c>
      <c r="O34" s="184">
        <v>770.0</v>
      </c>
      <c r="P34" s="184">
        <v>755.0</v>
      </c>
      <c r="Q34" s="186"/>
      <c r="R34" s="187">
        <f t="shared" si="1"/>
        <v>7083</v>
      </c>
      <c r="S34" s="188"/>
      <c r="T34" s="189"/>
      <c r="U34" s="174" t="s">
        <v>161</v>
      </c>
      <c r="V34" s="119"/>
      <c r="W34" s="120"/>
      <c r="X34" s="189"/>
      <c r="Y34" s="195"/>
      <c r="Z34" s="192" t="s">
        <v>148</v>
      </c>
      <c r="AA34" s="193">
        <v>30887.0</v>
      </c>
      <c r="AB34" s="194"/>
    </row>
    <row r="35">
      <c r="A35" s="182" t="s">
        <v>54</v>
      </c>
      <c r="B35" s="183">
        <v>0.0</v>
      </c>
      <c r="C35" s="184">
        <v>585.0</v>
      </c>
      <c r="D35" s="184">
        <v>260.0</v>
      </c>
      <c r="E35" s="184">
        <v>425.0</v>
      </c>
      <c r="F35" s="184">
        <v>225.0</v>
      </c>
      <c r="G35" s="184">
        <v>745.0</v>
      </c>
      <c r="H35" s="184">
        <v>450.0</v>
      </c>
      <c r="I35" s="184">
        <v>599.0</v>
      </c>
      <c r="J35" s="184">
        <v>295.0</v>
      </c>
      <c r="K35" s="184">
        <v>370.0</v>
      </c>
      <c r="L35" s="184">
        <v>230.0</v>
      </c>
      <c r="M35" s="184" t="s">
        <v>59</v>
      </c>
      <c r="N35" s="184">
        <v>260.0</v>
      </c>
      <c r="O35" s="184">
        <v>293.0</v>
      </c>
      <c r="P35" s="184">
        <v>538.0</v>
      </c>
      <c r="Q35" s="186"/>
      <c r="R35" s="187">
        <f t="shared" si="1"/>
        <v>5275</v>
      </c>
      <c r="S35" s="188"/>
      <c r="T35" s="189"/>
      <c r="U35" s="178">
        <v>45672.0</v>
      </c>
      <c r="V35" s="179" t="s">
        <v>147</v>
      </c>
      <c r="W35" s="180">
        <v>24162.0</v>
      </c>
      <c r="X35" s="189"/>
      <c r="Y35" s="189"/>
      <c r="Z35" s="189"/>
      <c r="AA35" s="189"/>
      <c r="AB35" s="189"/>
    </row>
    <row r="36">
      <c r="A36" s="182" t="s">
        <v>55</v>
      </c>
      <c r="B36" s="183">
        <v>0.0</v>
      </c>
      <c r="C36" s="184">
        <v>0.0</v>
      </c>
      <c r="D36" s="184">
        <v>430.0</v>
      </c>
      <c r="E36" s="184">
        <v>223.0</v>
      </c>
      <c r="F36" s="184">
        <v>370.0</v>
      </c>
      <c r="G36" s="184">
        <v>0.0</v>
      </c>
      <c r="H36" s="184">
        <v>0.0</v>
      </c>
      <c r="I36" s="184">
        <v>270.0</v>
      </c>
      <c r="J36" s="184">
        <v>0.0</v>
      </c>
      <c r="K36" s="184">
        <v>270.0</v>
      </c>
      <c r="L36" s="184">
        <v>740.0</v>
      </c>
      <c r="M36" s="184">
        <v>0.0</v>
      </c>
      <c r="N36" s="184">
        <v>0.0</v>
      </c>
      <c r="O36" s="184">
        <v>0.0</v>
      </c>
      <c r="P36" s="184">
        <v>615.0</v>
      </c>
      <c r="Q36" s="188"/>
      <c r="R36" s="187">
        <f t="shared" si="1"/>
        <v>2918</v>
      </c>
      <c r="S36" s="188"/>
      <c r="T36" s="189"/>
      <c r="U36" s="190"/>
      <c r="V36" s="192" t="s">
        <v>148</v>
      </c>
      <c r="W36" s="193">
        <v>17448.0</v>
      </c>
      <c r="X36" s="189"/>
      <c r="Y36" s="174" t="s">
        <v>162</v>
      </c>
      <c r="Z36" s="119"/>
      <c r="AA36" s="120"/>
      <c r="AB36" s="173"/>
    </row>
    <row r="37">
      <c r="A37" s="182" t="s">
        <v>56</v>
      </c>
      <c r="B37" s="183">
        <v>0.0</v>
      </c>
      <c r="C37" s="184">
        <v>0.0</v>
      </c>
      <c r="D37" s="184">
        <v>0.0</v>
      </c>
      <c r="E37" s="184">
        <v>0.0</v>
      </c>
      <c r="F37" s="184">
        <v>0.0</v>
      </c>
      <c r="G37" s="184">
        <v>0.0</v>
      </c>
      <c r="H37" s="184">
        <v>0.0</v>
      </c>
      <c r="I37" s="184">
        <v>0.0</v>
      </c>
      <c r="J37" s="184">
        <v>0.0</v>
      </c>
      <c r="K37" s="184">
        <v>0.0</v>
      </c>
      <c r="L37" s="184">
        <v>0.0</v>
      </c>
      <c r="M37" s="184">
        <v>0.0</v>
      </c>
      <c r="N37" s="184">
        <v>0.0</v>
      </c>
      <c r="O37" s="184">
        <v>0.0</v>
      </c>
      <c r="P37" s="184">
        <v>0.0</v>
      </c>
      <c r="Q37" s="188"/>
      <c r="R37" s="187">
        <f t="shared" si="1"/>
        <v>0</v>
      </c>
      <c r="S37" s="188"/>
      <c r="T37" s="189"/>
      <c r="U37" s="195"/>
      <c r="V37" s="192" t="s">
        <v>163</v>
      </c>
      <c r="W37" s="193">
        <v>15306.0</v>
      </c>
      <c r="X37" s="189"/>
      <c r="Y37" s="178">
        <v>45687.0</v>
      </c>
      <c r="Z37" s="179" t="s">
        <v>147</v>
      </c>
      <c r="AA37" s="180">
        <v>52496.0</v>
      </c>
      <c r="AB37" s="181"/>
    </row>
    <row r="38">
      <c r="A38" s="182" t="s">
        <v>57</v>
      </c>
      <c r="B38" s="183">
        <v>0.0</v>
      </c>
      <c r="C38" s="184">
        <v>360.0</v>
      </c>
      <c r="D38" s="184">
        <v>654.0</v>
      </c>
      <c r="E38" s="184">
        <v>591.0</v>
      </c>
      <c r="F38" s="184">
        <v>255.0</v>
      </c>
      <c r="G38" s="184">
        <v>904.0</v>
      </c>
      <c r="H38" s="184">
        <v>635.0</v>
      </c>
      <c r="I38" s="184">
        <v>0.0</v>
      </c>
      <c r="J38" s="184">
        <v>0.0</v>
      </c>
      <c r="K38" s="184">
        <v>558.0</v>
      </c>
      <c r="L38" s="184">
        <v>685.0</v>
      </c>
      <c r="M38" s="184">
        <v>1131.0</v>
      </c>
      <c r="N38" s="184">
        <v>618.0</v>
      </c>
      <c r="O38" s="184">
        <v>809.0</v>
      </c>
      <c r="P38" s="184">
        <v>579.0</v>
      </c>
      <c r="Q38" s="186"/>
      <c r="R38" s="187">
        <f t="shared" si="1"/>
        <v>7779</v>
      </c>
      <c r="S38" s="188"/>
      <c r="T38" s="189"/>
      <c r="U38" s="197" t="s">
        <v>149</v>
      </c>
      <c r="V38" s="192" t="s">
        <v>147</v>
      </c>
      <c r="W38" s="193">
        <v>28334.0</v>
      </c>
      <c r="X38" s="189"/>
      <c r="Y38" s="190"/>
      <c r="Z38" s="192" t="s">
        <v>148</v>
      </c>
      <c r="AA38" s="193">
        <v>34084.0</v>
      </c>
      <c r="AB38" s="194"/>
    </row>
    <row r="39">
      <c r="A39" s="182" t="s">
        <v>58</v>
      </c>
      <c r="B39" s="183">
        <v>0.0</v>
      </c>
      <c r="C39" s="184">
        <v>0.0</v>
      </c>
      <c r="D39" s="184">
        <v>801.0</v>
      </c>
      <c r="E39" s="184">
        <v>140.0</v>
      </c>
      <c r="F39" s="184">
        <v>0.0</v>
      </c>
      <c r="G39" s="184" t="s">
        <v>59</v>
      </c>
      <c r="H39" s="184">
        <v>0.0</v>
      </c>
      <c r="I39" s="184">
        <v>0.0</v>
      </c>
      <c r="J39" s="184">
        <v>0.0</v>
      </c>
      <c r="K39" s="184">
        <v>0.0</v>
      </c>
      <c r="L39" s="184">
        <v>0.0</v>
      </c>
      <c r="M39" s="184">
        <v>0.0</v>
      </c>
      <c r="N39" s="184">
        <v>0.0</v>
      </c>
      <c r="O39" s="184">
        <v>0.0</v>
      </c>
      <c r="P39" s="184">
        <v>0.0</v>
      </c>
      <c r="Q39" s="188"/>
      <c r="R39" s="187">
        <f t="shared" si="1"/>
        <v>941</v>
      </c>
      <c r="S39" s="188"/>
      <c r="T39" s="189"/>
      <c r="U39" s="190"/>
      <c r="V39" s="192" t="s">
        <v>148</v>
      </c>
      <c r="W39" s="193">
        <v>16636.0</v>
      </c>
      <c r="X39" s="189"/>
      <c r="Y39" s="195"/>
      <c r="Z39" s="192"/>
      <c r="AA39" s="193"/>
      <c r="AB39" s="194"/>
    </row>
    <row r="40">
      <c r="A40" s="201"/>
      <c r="B40" s="202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189"/>
      <c r="R40" s="196"/>
      <c r="S40" s="189"/>
      <c r="T40" s="189"/>
      <c r="U40" s="195"/>
      <c r="V40" s="192"/>
      <c r="W40" s="193"/>
      <c r="X40" s="189"/>
      <c r="Y40" s="189"/>
      <c r="Z40" s="189"/>
      <c r="AA40" s="189"/>
      <c r="AB40" s="189"/>
    </row>
    <row r="41">
      <c r="A41" s="168" t="s">
        <v>164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20"/>
      <c r="T41" s="189"/>
      <c r="U41" s="189"/>
      <c r="V41" s="189"/>
      <c r="W41" s="189"/>
      <c r="X41" s="189"/>
      <c r="Y41" s="189"/>
      <c r="Z41" s="189"/>
      <c r="AA41" s="189"/>
      <c r="AB41" s="189"/>
    </row>
    <row r="42">
      <c r="A42" s="170" t="s">
        <v>19</v>
      </c>
      <c r="B42" s="171">
        <v>45673.0</v>
      </c>
      <c r="C42" s="171">
        <v>45674.0</v>
      </c>
      <c r="D42" s="171">
        <v>45675.0</v>
      </c>
      <c r="E42" s="171">
        <v>45676.0</v>
      </c>
      <c r="F42" s="171">
        <v>45677.0</v>
      </c>
      <c r="G42" s="171">
        <v>45678.0</v>
      </c>
      <c r="H42" s="171">
        <v>45679.0</v>
      </c>
      <c r="I42" s="171">
        <v>45680.0</v>
      </c>
      <c r="J42" s="171">
        <v>45681.0</v>
      </c>
      <c r="K42" s="171">
        <v>45682.0</v>
      </c>
      <c r="L42" s="171">
        <v>45683.0</v>
      </c>
      <c r="M42" s="171">
        <v>45684.0</v>
      </c>
      <c r="N42" s="171">
        <v>45685.0</v>
      </c>
      <c r="O42" s="171">
        <v>45686.0</v>
      </c>
      <c r="P42" s="171">
        <v>45687.0</v>
      </c>
      <c r="Q42" s="171">
        <v>45688.0</v>
      </c>
      <c r="R42" s="172" t="s">
        <v>20</v>
      </c>
      <c r="S42" s="172" t="s">
        <v>22</v>
      </c>
      <c r="T42" s="189"/>
      <c r="U42" s="189"/>
      <c r="V42" s="189"/>
      <c r="W42" s="189"/>
      <c r="X42" s="189"/>
      <c r="Y42" s="189"/>
      <c r="Z42" s="189"/>
      <c r="AA42" s="189"/>
      <c r="AB42" s="189"/>
    </row>
    <row r="43">
      <c r="A43" s="175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89"/>
      <c r="U43" s="189"/>
      <c r="V43" s="189"/>
      <c r="W43" s="189"/>
      <c r="X43" s="189"/>
      <c r="Y43" s="189"/>
      <c r="Z43" s="189"/>
      <c r="AA43" s="189"/>
      <c r="AB43" s="189"/>
    </row>
    <row r="44">
      <c r="A44" s="182" t="s">
        <v>23</v>
      </c>
      <c r="B44" s="184">
        <v>0.0</v>
      </c>
      <c r="C44" s="184">
        <v>651.0</v>
      </c>
      <c r="D44" s="184">
        <v>770.0</v>
      </c>
      <c r="E44" s="185">
        <v>1165.0</v>
      </c>
      <c r="F44" s="184">
        <v>65.0</v>
      </c>
      <c r="G44" s="184">
        <v>435.0</v>
      </c>
      <c r="H44" s="184">
        <v>630.0</v>
      </c>
      <c r="I44" s="184">
        <v>0.0</v>
      </c>
      <c r="J44" s="184">
        <v>468.0</v>
      </c>
      <c r="K44" s="184">
        <v>415.0</v>
      </c>
      <c r="L44" s="185">
        <v>863.0</v>
      </c>
      <c r="M44" s="184">
        <v>702.0</v>
      </c>
      <c r="N44" s="184">
        <v>785.0</v>
      </c>
      <c r="O44" s="184">
        <v>308.0</v>
      </c>
      <c r="P44" s="184">
        <v>650.0</v>
      </c>
      <c r="Q44" s="184">
        <v>485.0</v>
      </c>
      <c r="R44" s="187">
        <f t="shared" ref="R44:R79" si="2">SUM(B44:Q44)</f>
        <v>8392</v>
      </c>
      <c r="S44" s="188"/>
      <c r="T44" s="189"/>
      <c r="U44" s="189"/>
      <c r="V44" s="189"/>
      <c r="W44" s="189"/>
      <c r="X44" s="189"/>
      <c r="Y44" s="189"/>
      <c r="Z44" s="189"/>
      <c r="AA44" s="189"/>
      <c r="AB44" s="189"/>
    </row>
    <row r="45">
      <c r="A45" s="182" t="s">
        <v>24</v>
      </c>
      <c r="B45" s="184">
        <v>885.0</v>
      </c>
      <c r="C45" s="184">
        <v>0.0</v>
      </c>
      <c r="D45" s="184">
        <v>730.0</v>
      </c>
      <c r="E45" s="184">
        <v>640.0</v>
      </c>
      <c r="F45" s="184">
        <v>675.0</v>
      </c>
      <c r="G45" s="184">
        <v>755.0</v>
      </c>
      <c r="H45" s="184">
        <v>505.0</v>
      </c>
      <c r="I45" s="184">
        <v>310.0</v>
      </c>
      <c r="J45" s="184">
        <v>695.0</v>
      </c>
      <c r="K45" s="184">
        <v>785.0</v>
      </c>
      <c r="L45" s="184">
        <v>468.0</v>
      </c>
      <c r="M45" s="184">
        <v>675.0</v>
      </c>
      <c r="N45" s="184">
        <v>692.0</v>
      </c>
      <c r="O45" s="184">
        <v>495.0</v>
      </c>
      <c r="P45" s="184">
        <v>915.0</v>
      </c>
      <c r="Q45" s="184">
        <v>610.0</v>
      </c>
      <c r="R45" s="187">
        <f t="shared" si="2"/>
        <v>9835</v>
      </c>
      <c r="S45" s="188"/>
      <c r="T45" s="189"/>
      <c r="U45" s="203" t="s">
        <v>165</v>
      </c>
      <c r="V45" s="179" t="s">
        <v>147</v>
      </c>
      <c r="W45" s="180">
        <v>24575.0</v>
      </c>
      <c r="X45" s="189"/>
      <c r="Y45" s="203" t="s">
        <v>166</v>
      </c>
      <c r="Z45" s="189"/>
      <c r="AA45" s="189"/>
      <c r="AB45" s="189"/>
    </row>
    <row r="46">
      <c r="A46" s="182" t="s">
        <v>25</v>
      </c>
      <c r="B46" s="184">
        <v>0.0</v>
      </c>
      <c r="C46" s="184">
        <v>0.0</v>
      </c>
      <c r="D46" s="184">
        <v>0.0</v>
      </c>
      <c r="E46" s="184">
        <v>0.0</v>
      </c>
      <c r="F46" s="184">
        <v>0.0</v>
      </c>
      <c r="G46" s="184">
        <v>0.0</v>
      </c>
      <c r="H46" s="184">
        <v>0.0</v>
      </c>
      <c r="I46" s="184">
        <v>0.0</v>
      </c>
      <c r="J46" s="184">
        <v>0.0</v>
      </c>
      <c r="K46" s="184">
        <v>0.0</v>
      </c>
      <c r="L46" s="184">
        <v>0.0</v>
      </c>
      <c r="M46" s="184">
        <v>0.0</v>
      </c>
      <c r="N46" s="184">
        <v>0.0</v>
      </c>
      <c r="O46" s="184">
        <v>0.0</v>
      </c>
      <c r="P46" s="184">
        <v>0.0</v>
      </c>
      <c r="Q46" s="184">
        <v>0.0</v>
      </c>
      <c r="R46" s="187">
        <f t="shared" si="2"/>
        <v>0</v>
      </c>
      <c r="S46" s="188"/>
      <c r="T46" s="189"/>
      <c r="U46" s="204"/>
      <c r="V46" s="192" t="s">
        <v>148</v>
      </c>
      <c r="W46" s="193">
        <v>15630.0</v>
      </c>
      <c r="X46" s="189"/>
      <c r="Y46" s="203" t="s">
        <v>167</v>
      </c>
      <c r="Z46" s="189"/>
      <c r="AA46" s="189"/>
      <c r="AB46" s="189"/>
    </row>
    <row r="47">
      <c r="A47" s="182" t="s">
        <v>26</v>
      </c>
      <c r="B47" s="184">
        <v>1275.0</v>
      </c>
      <c r="C47" s="184">
        <v>70.0</v>
      </c>
      <c r="D47" s="184">
        <v>605.0</v>
      </c>
      <c r="E47" s="184">
        <v>0.0</v>
      </c>
      <c r="F47" s="184">
        <v>0.0</v>
      </c>
      <c r="G47" s="184">
        <v>906.0</v>
      </c>
      <c r="H47" s="184">
        <v>0.0</v>
      </c>
      <c r="I47" s="184">
        <v>0.0</v>
      </c>
      <c r="J47" s="184">
        <v>435.0</v>
      </c>
      <c r="K47" s="184">
        <v>0.0</v>
      </c>
      <c r="L47" s="184">
        <v>0.0</v>
      </c>
      <c r="M47" s="184">
        <v>0.0</v>
      </c>
      <c r="N47" s="184">
        <v>0.0</v>
      </c>
      <c r="O47" s="184">
        <v>150.0</v>
      </c>
      <c r="P47" s="184">
        <v>0.0</v>
      </c>
      <c r="Q47" s="184">
        <v>0.0</v>
      </c>
      <c r="R47" s="187">
        <f t="shared" si="2"/>
        <v>3441</v>
      </c>
      <c r="S47" s="188"/>
      <c r="T47" s="189"/>
      <c r="U47" s="203" t="s">
        <v>168</v>
      </c>
      <c r="V47" s="192" t="s">
        <v>147</v>
      </c>
      <c r="W47" s="193">
        <v>28631.0</v>
      </c>
      <c r="X47" s="189"/>
      <c r="Y47" s="203" t="s">
        <v>169</v>
      </c>
      <c r="Z47" s="189"/>
      <c r="AA47" s="189"/>
      <c r="AB47" s="189"/>
    </row>
    <row r="48">
      <c r="A48" s="182" t="s">
        <v>27</v>
      </c>
      <c r="B48" s="184">
        <v>0.0</v>
      </c>
      <c r="C48" s="184">
        <v>0.0</v>
      </c>
      <c r="D48" s="184">
        <v>0.0</v>
      </c>
      <c r="E48" s="184">
        <v>0.0</v>
      </c>
      <c r="F48" s="184">
        <v>0.0</v>
      </c>
      <c r="G48" s="184">
        <v>0.0</v>
      </c>
      <c r="H48" s="184">
        <v>0.0</v>
      </c>
      <c r="I48" s="184">
        <v>0.0</v>
      </c>
      <c r="J48" s="184">
        <v>0.0</v>
      </c>
      <c r="K48" s="184">
        <v>363.0</v>
      </c>
      <c r="L48" s="184">
        <v>602.0</v>
      </c>
      <c r="M48" s="184">
        <v>299.0</v>
      </c>
      <c r="N48" s="184">
        <v>220.0</v>
      </c>
      <c r="O48" s="184">
        <v>0.0</v>
      </c>
      <c r="P48" s="184">
        <v>185.0</v>
      </c>
      <c r="Q48" s="184">
        <v>203.0</v>
      </c>
      <c r="R48" s="187">
        <f t="shared" si="2"/>
        <v>1872</v>
      </c>
      <c r="S48" s="188"/>
      <c r="T48" s="189"/>
      <c r="V48" s="192" t="s">
        <v>150</v>
      </c>
      <c r="W48" s="193">
        <v>15921.0</v>
      </c>
      <c r="X48" s="189"/>
      <c r="Y48" s="203" t="s">
        <v>170</v>
      </c>
      <c r="Z48" s="189"/>
      <c r="AA48" s="189"/>
      <c r="AB48" s="189"/>
    </row>
    <row r="49">
      <c r="A49" s="182" t="s">
        <v>28</v>
      </c>
      <c r="B49" s="184">
        <v>270.0</v>
      </c>
      <c r="C49" s="184">
        <v>660.0</v>
      </c>
      <c r="D49" s="184">
        <v>570.0</v>
      </c>
      <c r="E49" s="184">
        <v>0.0</v>
      </c>
      <c r="F49" s="184">
        <v>615.0</v>
      </c>
      <c r="G49" s="184">
        <v>270.0</v>
      </c>
      <c r="H49" s="184">
        <v>290.0</v>
      </c>
      <c r="I49" s="184">
        <v>260.0</v>
      </c>
      <c r="J49" s="184">
        <v>655.0</v>
      </c>
      <c r="K49" s="184">
        <v>1295.0</v>
      </c>
      <c r="L49" s="184">
        <v>324.0</v>
      </c>
      <c r="M49" s="184">
        <v>1058.0</v>
      </c>
      <c r="N49" s="184">
        <v>381.0</v>
      </c>
      <c r="O49" s="184">
        <v>0.0</v>
      </c>
      <c r="P49" s="184">
        <v>273.0</v>
      </c>
      <c r="Q49" s="184">
        <v>335.0</v>
      </c>
      <c r="R49" s="187">
        <f t="shared" si="2"/>
        <v>7256</v>
      </c>
      <c r="S49" s="188"/>
      <c r="T49" s="189"/>
      <c r="V49" s="192" t="s">
        <v>151</v>
      </c>
      <c r="W49" s="193">
        <v>15407.0</v>
      </c>
      <c r="X49" s="189"/>
      <c r="Y49" s="203" t="s">
        <v>171</v>
      </c>
      <c r="Z49" s="189"/>
      <c r="AA49" s="189"/>
      <c r="AB49" s="189"/>
    </row>
    <row r="50">
      <c r="A50" s="182" t="s">
        <v>29</v>
      </c>
      <c r="B50" s="184">
        <v>350.0</v>
      </c>
      <c r="C50" s="198">
        <v>0.0</v>
      </c>
      <c r="D50" s="184">
        <v>0.0</v>
      </c>
      <c r="E50" s="184">
        <v>0.0</v>
      </c>
      <c r="F50" s="184">
        <v>0.0</v>
      </c>
      <c r="G50" s="184">
        <v>0.0</v>
      </c>
      <c r="H50" s="184">
        <v>520.0</v>
      </c>
      <c r="I50" s="184">
        <v>339.0</v>
      </c>
      <c r="J50" s="184">
        <v>343.0</v>
      </c>
      <c r="K50" s="184">
        <v>0.0</v>
      </c>
      <c r="L50" s="184">
        <v>0.0</v>
      </c>
      <c r="M50" s="184">
        <v>0.0</v>
      </c>
      <c r="N50" s="184">
        <v>0.0</v>
      </c>
      <c r="O50" s="184">
        <v>282.0</v>
      </c>
      <c r="P50" s="184">
        <v>199.0</v>
      </c>
      <c r="Q50" s="184">
        <v>88.0</v>
      </c>
      <c r="R50" s="187">
        <f t="shared" si="2"/>
        <v>2121</v>
      </c>
      <c r="S50" s="188"/>
      <c r="T50" s="189"/>
      <c r="V50" s="192" t="s">
        <v>152</v>
      </c>
      <c r="W50" s="193">
        <v>15346.0</v>
      </c>
      <c r="X50" s="189"/>
      <c r="Y50" s="203" t="s">
        <v>172</v>
      </c>
      <c r="Z50" s="189"/>
      <c r="AA50" s="189"/>
      <c r="AB50" s="189"/>
    </row>
    <row r="51">
      <c r="A51" s="182" t="s">
        <v>30</v>
      </c>
      <c r="B51" s="184">
        <v>0.0</v>
      </c>
      <c r="C51" s="184">
        <v>1525.0</v>
      </c>
      <c r="D51" s="184">
        <v>0.0</v>
      </c>
      <c r="E51" s="184">
        <v>0.0</v>
      </c>
      <c r="F51" s="184">
        <v>0.0</v>
      </c>
      <c r="G51" s="184">
        <v>0.0</v>
      </c>
      <c r="H51" s="184">
        <v>0.0</v>
      </c>
      <c r="I51" s="184">
        <v>0.0</v>
      </c>
      <c r="J51" s="184">
        <v>0.0</v>
      </c>
      <c r="K51" s="184">
        <v>0.0</v>
      </c>
      <c r="L51" s="184">
        <v>0.0</v>
      </c>
      <c r="M51" s="184">
        <v>0.0</v>
      </c>
      <c r="N51" s="184">
        <v>1380.0</v>
      </c>
      <c r="O51" s="184">
        <v>0.0</v>
      </c>
      <c r="P51" s="184">
        <v>0.0</v>
      </c>
      <c r="Q51" s="184">
        <v>0.0</v>
      </c>
      <c r="R51" s="187">
        <f t="shared" si="2"/>
        <v>2905</v>
      </c>
      <c r="S51" s="188"/>
      <c r="T51" s="189"/>
      <c r="U51" s="203" t="s">
        <v>173</v>
      </c>
      <c r="V51" s="179" t="s">
        <v>147</v>
      </c>
      <c r="W51" s="180">
        <v>15163.0</v>
      </c>
      <c r="X51" s="189"/>
      <c r="Y51" s="189"/>
      <c r="Z51" s="189"/>
      <c r="AA51" s="189"/>
      <c r="AB51" s="189"/>
    </row>
    <row r="52">
      <c r="A52" s="182" t="s">
        <v>31</v>
      </c>
      <c r="B52" s="184">
        <v>1450.0</v>
      </c>
      <c r="C52" s="184">
        <v>1690.0</v>
      </c>
      <c r="D52" s="184">
        <v>2518.0</v>
      </c>
      <c r="E52" s="184">
        <v>1320.0</v>
      </c>
      <c r="F52" s="184">
        <v>925.0</v>
      </c>
      <c r="G52" s="184">
        <v>1658.0</v>
      </c>
      <c r="H52" s="184">
        <v>450.0</v>
      </c>
      <c r="I52" s="184">
        <v>1308.0</v>
      </c>
      <c r="J52" s="184">
        <v>1704.0</v>
      </c>
      <c r="K52" s="184">
        <v>1825.0</v>
      </c>
      <c r="L52" s="184">
        <v>1010.0</v>
      </c>
      <c r="M52" s="184">
        <v>1668.0</v>
      </c>
      <c r="N52" s="184">
        <v>698.0</v>
      </c>
      <c r="O52" s="184">
        <v>1205.0</v>
      </c>
      <c r="P52" s="184">
        <v>1275.0</v>
      </c>
      <c r="Q52" s="184">
        <v>1805.0</v>
      </c>
      <c r="R52" s="187">
        <f t="shared" si="2"/>
        <v>22509</v>
      </c>
      <c r="S52" s="192" t="s">
        <v>144</v>
      </c>
      <c r="T52" s="189"/>
      <c r="U52" s="203" t="s">
        <v>174</v>
      </c>
      <c r="V52" s="192" t="s">
        <v>147</v>
      </c>
      <c r="W52" s="193">
        <v>22509.0</v>
      </c>
      <c r="X52" s="189"/>
      <c r="Y52" s="189"/>
      <c r="Z52" s="189"/>
      <c r="AA52" s="189"/>
      <c r="AB52" s="189"/>
    </row>
    <row r="53">
      <c r="A53" s="182" t="s">
        <v>32</v>
      </c>
      <c r="B53" s="184">
        <v>0.0</v>
      </c>
      <c r="C53" s="184">
        <v>0.0</v>
      </c>
      <c r="D53" s="184">
        <v>549.0</v>
      </c>
      <c r="E53" s="184">
        <v>210.0</v>
      </c>
      <c r="F53" s="184">
        <v>0.0</v>
      </c>
      <c r="G53" s="184">
        <v>0.0</v>
      </c>
      <c r="H53" s="184">
        <v>319.0</v>
      </c>
      <c r="I53" s="184">
        <v>0.0</v>
      </c>
      <c r="J53" s="184">
        <v>255.0</v>
      </c>
      <c r="K53" s="184">
        <v>0.0</v>
      </c>
      <c r="L53" s="184">
        <v>404.0</v>
      </c>
      <c r="M53" s="184">
        <v>0.0</v>
      </c>
      <c r="N53" s="184">
        <v>0.0</v>
      </c>
      <c r="O53" s="184">
        <v>343.0</v>
      </c>
      <c r="P53" s="184">
        <v>0.0</v>
      </c>
      <c r="Q53" s="184">
        <v>395.0</v>
      </c>
      <c r="R53" s="187">
        <f t="shared" si="2"/>
        <v>2475</v>
      </c>
      <c r="S53" s="188"/>
      <c r="T53" s="189"/>
      <c r="V53" s="192" t="s">
        <v>148</v>
      </c>
      <c r="W53" s="193">
        <v>17870.0</v>
      </c>
      <c r="X53" s="189"/>
      <c r="Y53" s="189"/>
      <c r="Z53" s="189"/>
      <c r="AA53" s="189"/>
      <c r="AB53" s="189"/>
    </row>
    <row r="54">
      <c r="A54" s="182" t="s">
        <v>33</v>
      </c>
      <c r="B54" s="184">
        <v>335.0</v>
      </c>
      <c r="C54" s="184">
        <v>0.0</v>
      </c>
      <c r="D54" s="184">
        <v>0.0</v>
      </c>
      <c r="E54" s="184">
        <v>0.0</v>
      </c>
      <c r="F54" s="184">
        <v>350.0</v>
      </c>
      <c r="G54" s="184">
        <v>0.0</v>
      </c>
      <c r="H54" s="184">
        <v>0.0</v>
      </c>
      <c r="I54" s="184">
        <v>135.0</v>
      </c>
      <c r="J54" s="184">
        <v>165.0</v>
      </c>
      <c r="K54" s="184">
        <v>188.0</v>
      </c>
      <c r="L54" s="184">
        <v>549.0</v>
      </c>
      <c r="M54" s="184">
        <v>489.0</v>
      </c>
      <c r="N54" s="184">
        <v>100.0</v>
      </c>
      <c r="O54" s="184">
        <v>180.0</v>
      </c>
      <c r="P54" s="184">
        <v>155.0</v>
      </c>
      <c r="Q54" s="184">
        <v>195.0</v>
      </c>
      <c r="R54" s="187">
        <f t="shared" si="2"/>
        <v>2841</v>
      </c>
      <c r="S54" s="188"/>
      <c r="T54" s="189"/>
      <c r="U54" s="203" t="s">
        <v>175</v>
      </c>
      <c r="V54" s="179" t="s">
        <v>147</v>
      </c>
      <c r="W54" s="180">
        <v>21197.0</v>
      </c>
      <c r="X54" s="189"/>
      <c r="Y54" s="189"/>
      <c r="Z54" s="189"/>
      <c r="AA54" s="189"/>
      <c r="AB54" s="189"/>
    </row>
    <row r="55">
      <c r="A55" s="182" t="s">
        <v>34</v>
      </c>
      <c r="B55" s="184">
        <v>190.0</v>
      </c>
      <c r="C55" s="184">
        <v>354.0</v>
      </c>
      <c r="D55" s="184">
        <v>350.0</v>
      </c>
      <c r="E55" s="184">
        <v>454.0</v>
      </c>
      <c r="F55" s="184">
        <v>393.0</v>
      </c>
      <c r="G55" s="184">
        <v>484.0</v>
      </c>
      <c r="H55" s="184">
        <v>440.0</v>
      </c>
      <c r="I55" s="184">
        <v>330.0</v>
      </c>
      <c r="J55" s="184">
        <v>0.0</v>
      </c>
      <c r="K55" s="184">
        <v>418.0</v>
      </c>
      <c r="L55" s="184">
        <v>780.0</v>
      </c>
      <c r="M55" s="184">
        <v>968.0</v>
      </c>
      <c r="N55" s="184">
        <v>478.0</v>
      </c>
      <c r="O55" s="184">
        <v>690.0</v>
      </c>
      <c r="P55" s="184">
        <v>784.0</v>
      </c>
      <c r="Q55" s="184">
        <v>655.0</v>
      </c>
      <c r="R55" s="187">
        <f t="shared" si="2"/>
        <v>7768</v>
      </c>
      <c r="S55" s="188"/>
      <c r="T55" s="189"/>
      <c r="V55" s="192" t="s">
        <v>148</v>
      </c>
      <c r="W55" s="193">
        <v>15958.0</v>
      </c>
      <c r="X55" s="189"/>
      <c r="Y55" s="189"/>
      <c r="Z55" s="189"/>
      <c r="AA55" s="189"/>
      <c r="AB55" s="189"/>
    </row>
    <row r="56">
      <c r="A56" s="182" t="s">
        <v>35</v>
      </c>
      <c r="B56" s="184">
        <v>0.0</v>
      </c>
      <c r="C56" s="184">
        <v>0.0</v>
      </c>
      <c r="D56" s="184">
        <v>0.0</v>
      </c>
      <c r="E56" s="185">
        <v>810.0</v>
      </c>
      <c r="F56" s="184">
        <v>305.0</v>
      </c>
      <c r="G56" s="184">
        <v>520.0</v>
      </c>
      <c r="H56" s="184">
        <v>170.0</v>
      </c>
      <c r="I56" s="184">
        <v>0.0</v>
      </c>
      <c r="J56" s="184">
        <v>0.0</v>
      </c>
      <c r="K56" s="184">
        <v>0.0</v>
      </c>
      <c r="L56" s="185">
        <v>705.0</v>
      </c>
      <c r="M56" s="184">
        <v>0.0</v>
      </c>
      <c r="N56" s="184">
        <v>0.0</v>
      </c>
      <c r="O56" s="184">
        <v>365.0</v>
      </c>
      <c r="P56" s="184">
        <v>695.0</v>
      </c>
      <c r="Q56" s="184">
        <v>0.0</v>
      </c>
      <c r="R56" s="187">
        <f t="shared" si="2"/>
        <v>3570</v>
      </c>
      <c r="S56" s="188"/>
      <c r="T56" s="189"/>
      <c r="U56" s="203" t="s">
        <v>176</v>
      </c>
      <c r="V56" s="192" t="s">
        <v>147</v>
      </c>
      <c r="W56" s="193">
        <v>18320.0</v>
      </c>
      <c r="X56" s="189"/>
      <c r="Y56" s="189"/>
      <c r="Z56" s="189"/>
      <c r="AA56" s="189"/>
      <c r="AB56" s="189"/>
    </row>
    <row r="57">
      <c r="A57" s="182" t="s">
        <v>36</v>
      </c>
      <c r="B57" s="184">
        <v>565.0</v>
      </c>
      <c r="C57" s="184">
        <v>1240.0</v>
      </c>
      <c r="D57" s="184">
        <v>581.0</v>
      </c>
      <c r="E57" s="185">
        <v>205.0</v>
      </c>
      <c r="F57" s="184">
        <v>370.0</v>
      </c>
      <c r="G57" s="184">
        <v>993.0</v>
      </c>
      <c r="H57" s="184">
        <v>885.0</v>
      </c>
      <c r="I57" s="184">
        <v>940.0</v>
      </c>
      <c r="J57" s="184">
        <v>790.0</v>
      </c>
      <c r="K57" s="184">
        <v>875.0</v>
      </c>
      <c r="L57" s="185">
        <v>520.0</v>
      </c>
      <c r="M57" s="184">
        <v>0.0</v>
      </c>
      <c r="N57" s="184">
        <v>650.0</v>
      </c>
      <c r="O57" s="184">
        <v>268.0</v>
      </c>
      <c r="P57" s="184">
        <v>980.0</v>
      </c>
      <c r="Q57" s="184">
        <v>875.0</v>
      </c>
      <c r="R57" s="187">
        <f t="shared" si="2"/>
        <v>10737</v>
      </c>
      <c r="S57" s="188"/>
      <c r="T57" s="189"/>
      <c r="U57" s="203" t="s">
        <v>177</v>
      </c>
      <c r="V57" s="179" t="s">
        <v>147</v>
      </c>
      <c r="W57" s="180">
        <v>16408.0</v>
      </c>
      <c r="X57" s="189"/>
      <c r="Y57" s="189"/>
      <c r="Z57" s="189"/>
      <c r="AA57" s="189"/>
      <c r="AB57" s="189"/>
    </row>
    <row r="58">
      <c r="A58" s="182" t="s">
        <v>37</v>
      </c>
      <c r="B58" s="184">
        <v>175.0</v>
      </c>
      <c r="C58" s="184">
        <v>845.0</v>
      </c>
      <c r="D58" s="184">
        <v>800.0</v>
      </c>
      <c r="E58" s="185">
        <v>1055.0</v>
      </c>
      <c r="F58" s="184">
        <v>723.0</v>
      </c>
      <c r="G58" s="184">
        <v>770.0</v>
      </c>
      <c r="H58" s="184">
        <v>620.0</v>
      </c>
      <c r="I58" s="184">
        <v>895.0</v>
      </c>
      <c r="J58" s="184">
        <v>900.0</v>
      </c>
      <c r="K58" s="184">
        <v>1003.0</v>
      </c>
      <c r="L58" s="185">
        <v>943.0</v>
      </c>
      <c r="M58" s="184">
        <v>1185.0</v>
      </c>
      <c r="N58" s="184">
        <v>658.0</v>
      </c>
      <c r="O58" s="184">
        <v>585.0</v>
      </c>
      <c r="P58" s="184">
        <v>640.0</v>
      </c>
      <c r="Q58" s="184">
        <v>1090.0</v>
      </c>
      <c r="R58" s="187">
        <f t="shared" si="2"/>
        <v>12887</v>
      </c>
      <c r="S58" s="188"/>
      <c r="T58" s="189"/>
      <c r="V58" s="192" t="s">
        <v>151</v>
      </c>
      <c r="W58" s="193">
        <v>16325.0</v>
      </c>
      <c r="X58" s="189"/>
      <c r="Y58" s="189"/>
      <c r="Z58" s="189"/>
      <c r="AA58" s="189"/>
      <c r="AB58" s="189"/>
    </row>
    <row r="59">
      <c r="A59" s="182" t="s">
        <v>38</v>
      </c>
      <c r="B59" s="184">
        <v>255.0</v>
      </c>
      <c r="C59" s="184">
        <v>370.0</v>
      </c>
      <c r="D59" s="184">
        <v>0.0</v>
      </c>
      <c r="E59" s="184">
        <v>0.0</v>
      </c>
      <c r="F59" s="184">
        <v>0.0</v>
      </c>
      <c r="G59" s="184">
        <v>564.0</v>
      </c>
      <c r="H59" s="184">
        <v>750.0</v>
      </c>
      <c r="I59" s="184">
        <v>683.0</v>
      </c>
      <c r="J59" s="184">
        <v>465.0</v>
      </c>
      <c r="K59" s="184">
        <v>0.0</v>
      </c>
      <c r="L59" s="184">
        <v>0.0</v>
      </c>
      <c r="M59" s="184">
        <v>0.0</v>
      </c>
      <c r="N59" s="184">
        <v>734.0</v>
      </c>
      <c r="O59" s="184">
        <v>488.0</v>
      </c>
      <c r="P59" s="184">
        <v>515.0</v>
      </c>
      <c r="Q59" s="184">
        <v>565.0</v>
      </c>
      <c r="R59" s="187">
        <f t="shared" si="2"/>
        <v>5389</v>
      </c>
      <c r="S59" s="188"/>
      <c r="T59" s="189"/>
      <c r="U59" s="189"/>
      <c r="V59" s="192" t="s">
        <v>148</v>
      </c>
      <c r="W59" s="193">
        <v>15279.0</v>
      </c>
      <c r="X59" s="189"/>
      <c r="Y59" s="189"/>
      <c r="Z59" s="189"/>
      <c r="AA59" s="189"/>
      <c r="AB59" s="189"/>
    </row>
    <row r="60">
      <c r="A60" s="182" t="s">
        <v>39</v>
      </c>
      <c r="B60" s="184">
        <v>1044.0</v>
      </c>
      <c r="C60" s="184">
        <v>1074.0</v>
      </c>
      <c r="D60" s="184">
        <v>1350.0</v>
      </c>
      <c r="E60" s="185">
        <v>1220.0</v>
      </c>
      <c r="F60" s="184">
        <v>1626.0</v>
      </c>
      <c r="G60" s="184">
        <v>913.0</v>
      </c>
      <c r="H60" s="184">
        <v>800.0</v>
      </c>
      <c r="I60" s="184">
        <v>1115.0</v>
      </c>
      <c r="J60" s="184">
        <v>640.0</v>
      </c>
      <c r="K60" s="184">
        <v>1533.0</v>
      </c>
      <c r="L60" s="185">
        <v>1429.0</v>
      </c>
      <c r="M60" s="184">
        <v>1122.0</v>
      </c>
      <c r="N60" s="184">
        <v>1253.0</v>
      </c>
      <c r="O60" s="184">
        <v>734.0</v>
      </c>
      <c r="P60" s="184">
        <v>802.0</v>
      </c>
      <c r="Q60" s="184">
        <v>1215.0</v>
      </c>
      <c r="R60" s="187">
        <f t="shared" si="2"/>
        <v>17870</v>
      </c>
      <c r="S60" s="192" t="s">
        <v>144</v>
      </c>
      <c r="T60" s="189"/>
      <c r="U60" s="203" t="s">
        <v>178</v>
      </c>
      <c r="V60" s="192" t="s">
        <v>147</v>
      </c>
      <c r="W60" s="193">
        <v>19364.0</v>
      </c>
      <c r="X60" s="189"/>
      <c r="Y60" s="189"/>
      <c r="Z60" s="189"/>
      <c r="AA60" s="189"/>
      <c r="AB60" s="189"/>
    </row>
    <row r="61">
      <c r="A61" s="182" t="s">
        <v>63</v>
      </c>
      <c r="B61" s="184">
        <v>0.0</v>
      </c>
      <c r="C61" s="184">
        <v>592.0</v>
      </c>
      <c r="D61" s="184">
        <v>710.0</v>
      </c>
      <c r="E61" s="185">
        <v>721.0</v>
      </c>
      <c r="F61" s="184">
        <v>385.0</v>
      </c>
      <c r="G61" s="184">
        <v>455.0</v>
      </c>
      <c r="H61" s="184">
        <v>250.0</v>
      </c>
      <c r="I61" s="184">
        <v>460.0</v>
      </c>
      <c r="J61" s="184">
        <v>284.0</v>
      </c>
      <c r="K61" s="184">
        <v>490.0</v>
      </c>
      <c r="L61" s="185">
        <v>998.0</v>
      </c>
      <c r="M61" s="184">
        <v>648.0</v>
      </c>
      <c r="N61" s="184">
        <v>599.0</v>
      </c>
      <c r="O61" s="184">
        <v>140.0</v>
      </c>
      <c r="P61" s="184">
        <v>595.0</v>
      </c>
      <c r="Q61" s="184">
        <v>485.0</v>
      </c>
      <c r="R61" s="187">
        <f t="shared" si="2"/>
        <v>7812</v>
      </c>
      <c r="S61" s="188"/>
      <c r="T61" s="189"/>
      <c r="V61" s="192" t="s">
        <v>151</v>
      </c>
      <c r="W61" s="193">
        <v>15032.0</v>
      </c>
      <c r="X61" s="189"/>
      <c r="Y61" s="189"/>
      <c r="Z61" s="189"/>
      <c r="AA61" s="189"/>
      <c r="AB61" s="189"/>
    </row>
    <row r="62">
      <c r="A62" s="182" t="s">
        <v>40</v>
      </c>
      <c r="B62" s="184">
        <v>0.0</v>
      </c>
      <c r="C62" s="184">
        <v>0.0</v>
      </c>
      <c r="D62" s="184">
        <v>0.0</v>
      </c>
      <c r="E62" s="184">
        <v>70.0</v>
      </c>
      <c r="F62" s="184">
        <v>0.0</v>
      </c>
      <c r="G62" s="184">
        <v>0.0</v>
      </c>
      <c r="H62" s="184">
        <v>0.0</v>
      </c>
      <c r="I62" s="184">
        <v>0.0</v>
      </c>
      <c r="J62" s="184">
        <v>0.0</v>
      </c>
      <c r="K62" s="184">
        <v>0.0</v>
      </c>
      <c r="L62" s="184">
        <v>290.0</v>
      </c>
      <c r="M62" s="184">
        <v>0.0</v>
      </c>
      <c r="N62" s="184">
        <v>0.0</v>
      </c>
      <c r="O62" s="184">
        <v>475.0</v>
      </c>
      <c r="P62" s="184">
        <v>0.0</v>
      </c>
      <c r="Q62" s="184">
        <v>0.0</v>
      </c>
      <c r="R62" s="187">
        <f t="shared" si="2"/>
        <v>835</v>
      </c>
      <c r="S62" s="188"/>
      <c r="T62" s="189"/>
      <c r="V62" s="192" t="s">
        <v>148</v>
      </c>
      <c r="W62" s="193">
        <v>15667.0</v>
      </c>
      <c r="X62" s="189"/>
      <c r="Y62" s="189"/>
      <c r="Z62" s="189"/>
      <c r="AA62" s="189"/>
      <c r="AB62" s="189"/>
    </row>
    <row r="63">
      <c r="A63" s="182" t="s">
        <v>41</v>
      </c>
      <c r="B63" s="184">
        <v>250.0</v>
      </c>
      <c r="C63" s="184">
        <v>660.0</v>
      </c>
      <c r="D63" s="184">
        <v>0.0</v>
      </c>
      <c r="E63" s="184">
        <v>0.0</v>
      </c>
      <c r="F63" s="184">
        <v>0.0</v>
      </c>
      <c r="G63" s="184">
        <v>0.0</v>
      </c>
      <c r="H63" s="184">
        <v>0.0</v>
      </c>
      <c r="I63" s="184">
        <v>485.0</v>
      </c>
      <c r="J63" s="184">
        <v>867.0</v>
      </c>
      <c r="K63" s="184">
        <v>891.0</v>
      </c>
      <c r="L63" s="184">
        <v>360.0</v>
      </c>
      <c r="M63" s="184">
        <v>765.0</v>
      </c>
      <c r="N63" s="184">
        <v>0.0</v>
      </c>
      <c r="O63" s="184">
        <v>0.0</v>
      </c>
      <c r="P63" s="184">
        <v>0.0</v>
      </c>
      <c r="Q63" s="184">
        <v>0.0</v>
      </c>
      <c r="R63" s="187">
        <f t="shared" si="2"/>
        <v>4278</v>
      </c>
      <c r="S63" s="188"/>
      <c r="T63" s="189"/>
      <c r="U63" s="203" t="s">
        <v>179</v>
      </c>
      <c r="V63" s="179" t="s">
        <v>147</v>
      </c>
      <c r="W63" s="180">
        <v>24852.0</v>
      </c>
      <c r="X63" s="189"/>
      <c r="Y63" s="189"/>
      <c r="Z63" s="189"/>
      <c r="AA63" s="189"/>
      <c r="AB63" s="189"/>
    </row>
    <row r="64">
      <c r="A64" s="182" t="s">
        <v>42</v>
      </c>
      <c r="B64" s="184">
        <v>0.0</v>
      </c>
      <c r="C64" s="184">
        <v>0.0</v>
      </c>
      <c r="D64" s="184">
        <v>0.0</v>
      </c>
      <c r="E64" s="184">
        <v>0.0</v>
      </c>
      <c r="F64" s="184">
        <v>658.0</v>
      </c>
      <c r="G64" s="184">
        <v>230.0</v>
      </c>
      <c r="H64" s="184">
        <v>0.0</v>
      </c>
      <c r="I64" s="184">
        <v>0.0</v>
      </c>
      <c r="J64" s="184">
        <v>440.0</v>
      </c>
      <c r="K64" s="184">
        <v>265.0</v>
      </c>
      <c r="L64" s="184">
        <v>0.0</v>
      </c>
      <c r="M64" s="184">
        <v>402.0</v>
      </c>
      <c r="N64" s="184">
        <v>0.0</v>
      </c>
      <c r="O64" s="184">
        <v>345.0</v>
      </c>
      <c r="P64" s="184">
        <v>0.0</v>
      </c>
      <c r="Q64" s="184">
        <v>0.0</v>
      </c>
      <c r="R64" s="187">
        <f t="shared" si="2"/>
        <v>2340</v>
      </c>
      <c r="S64" s="188"/>
      <c r="T64" s="189"/>
      <c r="U64" s="203"/>
      <c r="V64" s="192" t="s">
        <v>151</v>
      </c>
      <c r="W64" s="193">
        <v>15738.0</v>
      </c>
      <c r="X64" s="189"/>
      <c r="Y64" s="189"/>
      <c r="Z64" s="189"/>
      <c r="AA64" s="189"/>
      <c r="AB64" s="189"/>
    </row>
    <row r="65">
      <c r="A65" s="182" t="s">
        <v>44</v>
      </c>
      <c r="B65" s="184">
        <v>758.0</v>
      </c>
      <c r="C65" s="184">
        <v>329.0</v>
      </c>
      <c r="D65" s="184">
        <v>520.0</v>
      </c>
      <c r="E65" s="184">
        <v>258.0</v>
      </c>
      <c r="F65" s="184">
        <v>690.0</v>
      </c>
      <c r="G65" s="184">
        <v>361.0</v>
      </c>
      <c r="H65" s="184">
        <v>435.0</v>
      </c>
      <c r="I65" s="184">
        <v>390.0</v>
      </c>
      <c r="J65" s="184">
        <v>330.0</v>
      </c>
      <c r="K65" s="184">
        <v>464.0</v>
      </c>
      <c r="L65" s="184">
        <v>355.0</v>
      </c>
      <c r="M65" s="184">
        <v>0.0</v>
      </c>
      <c r="N65" s="184">
        <v>225.0</v>
      </c>
      <c r="O65" s="184">
        <v>226.0</v>
      </c>
      <c r="P65" s="184">
        <v>350.0</v>
      </c>
      <c r="Q65" s="184">
        <v>0.0</v>
      </c>
      <c r="R65" s="187">
        <f t="shared" si="2"/>
        <v>5691</v>
      </c>
      <c r="S65" s="188"/>
      <c r="T65" s="189"/>
      <c r="V65" s="192" t="s">
        <v>148</v>
      </c>
      <c r="W65" s="193">
        <v>20754.0</v>
      </c>
      <c r="X65" s="189"/>
      <c r="Y65" s="189"/>
      <c r="Z65" s="189"/>
      <c r="AA65" s="189"/>
      <c r="AB65" s="189"/>
    </row>
    <row r="66">
      <c r="A66" s="182" t="s">
        <v>45</v>
      </c>
      <c r="B66" s="184">
        <v>585.0</v>
      </c>
      <c r="C66" s="184">
        <v>648.0</v>
      </c>
      <c r="D66" s="184">
        <v>245.0</v>
      </c>
      <c r="E66" s="184">
        <v>0.0</v>
      </c>
      <c r="F66" s="184">
        <v>0.0</v>
      </c>
      <c r="G66" s="184">
        <v>0.0</v>
      </c>
      <c r="H66" s="184">
        <v>0.0</v>
      </c>
      <c r="I66" s="184">
        <v>0.0</v>
      </c>
      <c r="J66" s="184">
        <v>0.0</v>
      </c>
      <c r="K66" s="184">
        <v>0.0</v>
      </c>
      <c r="L66" s="184">
        <v>0.0</v>
      </c>
      <c r="M66" s="184">
        <v>0.0</v>
      </c>
      <c r="N66" s="184">
        <v>0.0</v>
      </c>
      <c r="O66" s="184">
        <v>0.0</v>
      </c>
      <c r="P66" s="184">
        <v>0.0</v>
      </c>
      <c r="Q66" s="184">
        <v>0.0</v>
      </c>
      <c r="R66" s="187">
        <f t="shared" si="2"/>
        <v>1478</v>
      </c>
      <c r="S66" s="188"/>
      <c r="T66" s="189"/>
      <c r="U66" s="203" t="s">
        <v>180</v>
      </c>
      <c r="V66" s="192" t="s">
        <v>147</v>
      </c>
      <c r="W66" s="193">
        <v>25118.0</v>
      </c>
      <c r="X66" s="189"/>
      <c r="Y66" s="189"/>
      <c r="Z66" s="189"/>
      <c r="AA66" s="189"/>
      <c r="AB66" s="189"/>
    </row>
    <row r="67">
      <c r="A67" s="182" t="s">
        <v>46</v>
      </c>
      <c r="B67" s="184">
        <v>0.0</v>
      </c>
      <c r="C67" s="184">
        <v>0.0</v>
      </c>
      <c r="D67" s="184">
        <v>0.0</v>
      </c>
      <c r="E67" s="184">
        <v>0.0</v>
      </c>
      <c r="F67" s="184">
        <v>0.0</v>
      </c>
      <c r="G67" s="184">
        <v>0.0</v>
      </c>
      <c r="H67" s="184">
        <v>220.0</v>
      </c>
      <c r="I67" s="184">
        <v>0.0</v>
      </c>
      <c r="J67" s="184">
        <v>0.0</v>
      </c>
      <c r="K67" s="184">
        <v>0.0</v>
      </c>
      <c r="L67" s="184">
        <v>0.0</v>
      </c>
      <c r="M67" s="184">
        <v>0.0</v>
      </c>
      <c r="N67" s="184">
        <v>0.0</v>
      </c>
      <c r="O67" s="184">
        <v>0.0</v>
      </c>
      <c r="P67" s="184">
        <v>0.0</v>
      </c>
      <c r="Q67" s="184">
        <v>0.0</v>
      </c>
      <c r="R67" s="187">
        <f t="shared" si="2"/>
        <v>220</v>
      </c>
      <c r="S67" s="188"/>
      <c r="T67" s="189"/>
      <c r="V67" s="192" t="s">
        <v>151</v>
      </c>
      <c r="W67" s="193">
        <v>15062.0</v>
      </c>
      <c r="X67" s="189"/>
      <c r="Y67" s="189"/>
      <c r="Z67" s="189"/>
      <c r="AA67" s="189"/>
      <c r="AB67" s="189"/>
    </row>
    <row r="68">
      <c r="A68" s="182" t="s">
        <v>47</v>
      </c>
      <c r="B68" s="184">
        <v>770.0</v>
      </c>
      <c r="C68" s="184">
        <v>0.0</v>
      </c>
      <c r="D68" s="184">
        <v>310.0</v>
      </c>
      <c r="E68" s="184">
        <v>510.0</v>
      </c>
      <c r="F68" s="184">
        <v>0.0</v>
      </c>
      <c r="G68" s="184">
        <v>0.0</v>
      </c>
      <c r="H68" s="184">
        <v>0.0</v>
      </c>
      <c r="I68" s="184">
        <v>0.0</v>
      </c>
      <c r="J68" s="184">
        <v>180.0</v>
      </c>
      <c r="K68" s="184">
        <v>395.0</v>
      </c>
      <c r="L68" s="184">
        <v>340.0</v>
      </c>
      <c r="M68" s="184">
        <v>165.0</v>
      </c>
      <c r="N68" s="184">
        <v>270.0</v>
      </c>
      <c r="O68" s="184">
        <v>120.0</v>
      </c>
      <c r="P68" s="184">
        <v>0.0</v>
      </c>
      <c r="Q68" s="184">
        <v>0.0</v>
      </c>
      <c r="R68" s="187">
        <f t="shared" si="2"/>
        <v>3060</v>
      </c>
      <c r="S68" s="188"/>
      <c r="T68" s="189"/>
      <c r="U68" s="203" t="s">
        <v>181</v>
      </c>
      <c r="V68" s="179" t="s">
        <v>147</v>
      </c>
      <c r="W68" s="180">
        <v>24162.0</v>
      </c>
      <c r="X68" s="189"/>
      <c r="Y68" s="189"/>
      <c r="Z68" s="189"/>
      <c r="AA68" s="189"/>
      <c r="AB68" s="189"/>
    </row>
    <row r="69">
      <c r="A69" s="182" t="s">
        <v>48</v>
      </c>
      <c r="B69" s="184">
        <v>0.0</v>
      </c>
      <c r="C69" s="184">
        <v>635.0</v>
      </c>
      <c r="D69" s="184">
        <v>730.0</v>
      </c>
      <c r="E69" s="184">
        <v>1028.0</v>
      </c>
      <c r="F69" s="184">
        <v>513.0</v>
      </c>
      <c r="G69" s="184">
        <v>651.0</v>
      </c>
      <c r="H69" s="184">
        <v>765.0</v>
      </c>
      <c r="I69" s="184">
        <v>550.0</v>
      </c>
      <c r="J69" s="184">
        <v>870.0</v>
      </c>
      <c r="K69" s="184">
        <v>929.0</v>
      </c>
      <c r="L69" s="184">
        <v>858.0</v>
      </c>
      <c r="M69" s="184">
        <v>1046.0</v>
      </c>
      <c r="N69" s="184">
        <v>700.0</v>
      </c>
      <c r="O69" s="184">
        <v>0.0</v>
      </c>
      <c r="P69" s="184">
        <v>732.0</v>
      </c>
      <c r="Q69" s="184">
        <v>790.0</v>
      </c>
      <c r="R69" s="187">
        <f t="shared" si="2"/>
        <v>10797</v>
      </c>
      <c r="S69" s="188"/>
      <c r="T69" s="189"/>
      <c r="V69" s="192" t="s">
        <v>148</v>
      </c>
      <c r="W69" s="193">
        <v>17448.0</v>
      </c>
      <c r="X69" s="189"/>
      <c r="Y69" s="189"/>
      <c r="Z69" s="189"/>
      <c r="AA69" s="189"/>
      <c r="AB69" s="189"/>
    </row>
    <row r="70">
      <c r="A70" s="182" t="s">
        <v>49</v>
      </c>
      <c r="B70" s="184">
        <v>0.0</v>
      </c>
      <c r="C70" s="184">
        <v>0.0</v>
      </c>
      <c r="D70" s="184">
        <v>0.0</v>
      </c>
      <c r="E70" s="184">
        <v>0.0</v>
      </c>
      <c r="F70" s="184">
        <v>0.0</v>
      </c>
      <c r="G70" s="184">
        <v>0.0</v>
      </c>
      <c r="H70" s="184">
        <v>0.0</v>
      </c>
      <c r="I70" s="184">
        <v>0.0</v>
      </c>
      <c r="J70" s="184">
        <v>0.0</v>
      </c>
      <c r="K70" s="184">
        <v>0.0</v>
      </c>
      <c r="L70" s="184">
        <v>0.0</v>
      </c>
      <c r="M70" s="184">
        <v>0.0</v>
      </c>
      <c r="N70" s="184">
        <v>0.0</v>
      </c>
      <c r="O70" s="184">
        <v>0.0</v>
      </c>
      <c r="P70" s="184">
        <v>0.0</v>
      </c>
      <c r="Q70" s="184">
        <v>0.0</v>
      </c>
      <c r="R70" s="187">
        <f t="shared" si="2"/>
        <v>0</v>
      </c>
      <c r="S70" s="188"/>
      <c r="T70" s="189"/>
      <c r="U70" s="189"/>
      <c r="V70" s="192" t="s">
        <v>163</v>
      </c>
      <c r="W70" s="193">
        <v>15306.0</v>
      </c>
      <c r="X70" s="189"/>
      <c r="Y70" s="189"/>
      <c r="Z70" s="189"/>
      <c r="AA70" s="189"/>
      <c r="AB70" s="189"/>
    </row>
    <row r="71">
      <c r="A71" s="182" t="s">
        <v>50</v>
      </c>
      <c r="B71" s="184">
        <v>0.0</v>
      </c>
      <c r="C71" s="184">
        <v>0.0</v>
      </c>
      <c r="D71" s="184">
        <v>0.0</v>
      </c>
      <c r="E71" s="184">
        <v>0.0</v>
      </c>
      <c r="F71" s="184">
        <v>0.0</v>
      </c>
      <c r="G71" s="184">
        <v>0.0</v>
      </c>
      <c r="H71" s="184">
        <v>0.0</v>
      </c>
      <c r="I71" s="184">
        <v>0.0</v>
      </c>
      <c r="J71" s="184">
        <v>0.0</v>
      </c>
      <c r="K71" s="184">
        <v>0.0</v>
      </c>
      <c r="L71" s="184">
        <v>0.0</v>
      </c>
      <c r="M71" s="184">
        <v>0.0</v>
      </c>
      <c r="N71" s="184">
        <v>0.0</v>
      </c>
      <c r="O71" s="184">
        <v>0.0</v>
      </c>
      <c r="P71" s="184">
        <v>0.0</v>
      </c>
      <c r="Q71" s="184">
        <v>0.0</v>
      </c>
      <c r="R71" s="187">
        <f t="shared" si="2"/>
        <v>0</v>
      </c>
      <c r="S71" s="188"/>
      <c r="T71" s="189"/>
      <c r="U71" s="203" t="s">
        <v>182</v>
      </c>
      <c r="V71" s="192" t="s">
        <v>147</v>
      </c>
      <c r="W71" s="193">
        <v>28334.0</v>
      </c>
      <c r="X71" s="189"/>
      <c r="Y71" s="189"/>
      <c r="Z71" s="189"/>
      <c r="AA71" s="189"/>
      <c r="AB71" s="189"/>
    </row>
    <row r="72">
      <c r="A72" s="182" t="s">
        <v>51</v>
      </c>
      <c r="B72" s="184">
        <v>556.0</v>
      </c>
      <c r="C72" s="184">
        <v>0.0</v>
      </c>
      <c r="D72" s="184">
        <v>0.0</v>
      </c>
      <c r="E72" s="184">
        <v>0.0</v>
      </c>
      <c r="F72" s="184">
        <v>0.0</v>
      </c>
      <c r="G72" s="184">
        <v>657.0</v>
      </c>
      <c r="H72" s="184">
        <v>160.0</v>
      </c>
      <c r="I72" s="184">
        <v>480.0</v>
      </c>
      <c r="J72" s="184">
        <v>364.0</v>
      </c>
      <c r="K72" s="184">
        <v>340.0</v>
      </c>
      <c r="L72" s="184">
        <v>0.0</v>
      </c>
      <c r="M72" s="184">
        <v>0.0</v>
      </c>
      <c r="N72" s="184">
        <v>0.0</v>
      </c>
      <c r="O72" s="184">
        <v>0.0</v>
      </c>
      <c r="P72" s="184">
        <v>345.0</v>
      </c>
      <c r="Q72" s="184">
        <v>65.0</v>
      </c>
      <c r="R72" s="187">
        <f t="shared" si="2"/>
        <v>2967</v>
      </c>
      <c r="S72" s="188"/>
      <c r="T72" s="189"/>
      <c r="U72" s="189"/>
      <c r="V72" s="192" t="s">
        <v>148</v>
      </c>
      <c r="W72" s="193">
        <v>16636.0</v>
      </c>
      <c r="X72" s="189"/>
      <c r="Y72" s="189"/>
      <c r="Z72" s="189"/>
      <c r="AA72" s="189"/>
      <c r="AB72" s="189"/>
    </row>
    <row r="73">
      <c r="A73" s="182" t="s">
        <v>52</v>
      </c>
      <c r="B73" s="184">
        <v>0.0</v>
      </c>
      <c r="C73" s="184">
        <v>0.0</v>
      </c>
      <c r="D73" s="184">
        <v>0.0</v>
      </c>
      <c r="E73" s="184">
        <v>0.0</v>
      </c>
      <c r="F73" s="184">
        <v>0.0</v>
      </c>
      <c r="G73" s="184">
        <v>0.0</v>
      </c>
      <c r="H73" s="184">
        <v>0.0</v>
      </c>
      <c r="I73" s="184">
        <v>405.0</v>
      </c>
      <c r="J73" s="184">
        <v>0.0</v>
      </c>
      <c r="K73" s="184">
        <v>0.0</v>
      </c>
      <c r="L73" s="184">
        <v>0.0</v>
      </c>
      <c r="M73" s="184">
        <v>0.0</v>
      </c>
      <c r="N73" s="184">
        <v>0.0</v>
      </c>
      <c r="O73" s="184">
        <v>0.0</v>
      </c>
      <c r="P73" s="184">
        <v>350.0</v>
      </c>
      <c r="Q73" s="184">
        <v>75.0</v>
      </c>
      <c r="R73" s="187">
        <f t="shared" si="2"/>
        <v>830</v>
      </c>
      <c r="S73" s="188"/>
      <c r="T73" s="189"/>
      <c r="U73" s="189"/>
      <c r="V73" s="189"/>
      <c r="W73" s="189"/>
      <c r="X73" s="189"/>
      <c r="Y73" s="189"/>
      <c r="Z73" s="189"/>
      <c r="AA73" s="189"/>
      <c r="AB73" s="189"/>
    </row>
    <row r="74">
      <c r="A74" s="182" t="s">
        <v>53</v>
      </c>
      <c r="B74" s="184">
        <v>355.0</v>
      </c>
      <c r="C74" s="184">
        <v>799.0</v>
      </c>
      <c r="D74" s="184">
        <v>0.0</v>
      </c>
      <c r="E74" s="185">
        <v>1215.0</v>
      </c>
      <c r="F74" s="184">
        <v>480.0</v>
      </c>
      <c r="G74" s="184">
        <v>570.0</v>
      </c>
      <c r="H74" s="184">
        <v>360.0</v>
      </c>
      <c r="I74" s="184">
        <v>584.0</v>
      </c>
      <c r="J74" s="184">
        <v>395.0</v>
      </c>
      <c r="K74" s="184">
        <v>1000.0</v>
      </c>
      <c r="L74" s="185">
        <v>350.0</v>
      </c>
      <c r="M74" s="184">
        <v>0.0</v>
      </c>
      <c r="N74" s="184">
        <v>745.0</v>
      </c>
      <c r="O74" s="184">
        <v>350.0</v>
      </c>
      <c r="P74" s="184">
        <v>560.0</v>
      </c>
      <c r="Q74" s="184">
        <v>460.0</v>
      </c>
      <c r="R74" s="187">
        <f t="shared" si="2"/>
        <v>8223</v>
      </c>
      <c r="S74" s="188"/>
      <c r="T74" s="189"/>
      <c r="U74" s="189"/>
      <c r="V74" s="189"/>
      <c r="W74" s="189"/>
      <c r="X74" s="189"/>
      <c r="Y74" s="189"/>
      <c r="Z74" s="189"/>
      <c r="AA74" s="189"/>
      <c r="AB74" s="189"/>
    </row>
    <row r="75">
      <c r="A75" s="182" t="s">
        <v>54</v>
      </c>
      <c r="B75" s="184">
        <v>215.0</v>
      </c>
      <c r="C75" s="184">
        <v>0.0</v>
      </c>
      <c r="D75" s="184">
        <v>489.0</v>
      </c>
      <c r="E75" s="184">
        <v>568.0</v>
      </c>
      <c r="F75" s="184">
        <v>155.0</v>
      </c>
      <c r="G75" s="184">
        <v>0.0</v>
      </c>
      <c r="H75" s="184">
        <v>145.0</v>
      </c>
      <c r="I75" s="184">
        <v>680.0</v>
      </c>
      <c r="J75" s="184">
        <v>375.0</v>
      </c>
      <c r="K75" s="184">
        <v>465.0</v>
      </c>
      <c r="L75" s="184">
        <v>160.0</v>
      </c>
      <c r="M75" s="184">
        <v>0.0</v>
      </c>
      <c r="N75" s="184">
        <v>165.0</v>
      </c>
      <c r="O75" s="184">
        <v>0.0</v>
      </c>
      <c r="P75" s="184">
        <v>0.0</v>
      </c>
      <c r="Q75" s="184">
        <v>235.0</v>
      </c>
      <c r="R75" s="187">
        <f t="shared" si="2"/>
        <v>3652</v>
      </c>
      <c r="S75" s="188"/>
      <c r="T75" s="189"/>
      <c r="U75" s="189"/>
      <c r="V75" s="189"/>
      <c r="W75" s="189"/>
      <c r="X75" s="189"/>
      <c r="Y75" s="189"/>
      <c r="Z75" s="189"/>
      <c r="AA75" s="189"/>
      <c r="AB75" s="189"/>
    </row>
    <row r="76">
      <c r="A76" s="182" t="s">
        <v>55</v>
      </c>
      <c r="B76" s="184">
        <v>0.0</v>
      </c>
      <c r="C76" s="184">
        <v>500.0</v>
      </c>
      <c r="D76" s="184">
        <v>568.0</v>
      </c>
      <c r="E76" s="184">
        <v>918.0</v>
      </c>
      <c r="F76" s="184">
        <v>320.0</v>
      </c>
      <c r="G76" s="184">
        <v>0.0</v>
      </c>
      <c r="H76" s="184">
        <v>0.0</v>
      </c>
      <c r="I76" s="184">
        <v>0.0</v>
      </c>
      <c r="J76" s="184">
        <v>240.0</v>
      </c>
      <c r="K76" s="184">
        <v>370.0</v>
      </c>
      <c r="L76" s="184">
        <v>248.0</v>
      </c>
      <c r="M76" s="184">
        <v>0.0</v>
      </c>
      <c r="N76" s="184">
        <v>534.0</v>
      </c>
      <c r="O76" s="184">
        <v>0.0</v>
      </c>
      <c r="P76" s="184">
        <v>195.0</v>
      </c>
      <c r="Q76" s="184">
        <v>0.0</v>
      </c>
      <c r="R76" s="187">
        <f t="shared" si="2"/>
        <v>3893</v>
      </c>
      <c r="S76" s="188"/>
      <c r="T76" s="189"/>
      <c r="U76" s="189"/>
      <c r="V76" s="189"/>
      <c r="W76" s="189"/>
      <c r="X76" s="189"/>
      <c r="Y76" s="189"/>
      <c r="Z76" s="189"/>
      <c r="AA76" s="189"/>
      <c r="AB76" s="189"/>
    </row>
    <row r="77">
      <c r="A77" s="182" t="s">
        <v>56</v>
      </c>
      <c r="B77" s="184">
        <v>0.0</v>
      </c>
      <c r="C77" s="184">
        <v>0.0</v>
      </c>
      <c r="D77" s="184">
        <v>0.0</v>
      </c>
      <c r="E77" s="184">
        <v>0.0</v>
      </c>
      <c r="F77" s="184">
        <v>0.0</v>
      </c>
      <c r="G77" s="184">
        <v>0.0</v>
      </c>
      <c r="H77" s="184">
        <v>0.0</v>
      </c>
      <c r="I77" s="184">
        <v>0.0</v>
      </c>
      <c r="J77" s="184">
        <v>0.0</v>
      </c>
      <c r="K77" s="184">
        <v>0.0</v>
      </c>
      <c r="L77" s="184">
        <v>0.0</v>
      </c>
      <c r="M77" s="184">
        <v>0.0</v>
      </c>
      <c r="N77" s="184">
        <v>0.0</v>
      </c>
      <c r="O77" s="184">
        <v>0.0</v>
      </c>
      <c r="P77" s="184">
        <v>0.0</v>
      </c>
      <c r="Q77" s="184">
        <v>0.0</v>
      </c>
      <c r="R77" s="187">
        <f t="shared" si="2"/>
        <v>0</v>
      </c>
      <c r="S77" s="188"/>
      <c r="T77" s="189"/>
      <c r="V77" s="189"/>
      <c r="W77" s="189"/>
      <c r="X77" s="189"/>
      <c r="Y77" s="189"/>
      <c r="Z77" s="189"/>
      <c r="AA77" s="189"/>
      <c r="AB77" s="189"/>
    </row>
    <row r="78">
      <c r="A78" s="182" t="s">
        <v>57</v>
      </c>
      <c r="B78" s="184">
        <v>0.0</v>
      </c>
      <c r="C78" s="184">
        <v>0.0</v>
      </c>
      <c r="D78" s="184">
        <v>0.0</v>
      </c>
      <c r="E78" s="184">
        <v>0.0</v>
      </c>
      <c r="F78" s="184">
        <v>0.0</v>
      </c>
      <c r="G78" s="184">
        <v>0.0</v>
      </c>
      <c r="H78" s="184">
        <v>0.0</v>
      </c>
      <c r="I78" s="184">
        <v>0.0</v>
      </c>
      <c r="J78" s="184">
        <v>0.0</v>
      </c>
      <c r="K78" s="184">
        <v>860.0</v>
      </c>
      <c r="L78" s="184">
        <v>0.0</v>
      </c>
      <c r="M78" s="184">
        <v>0.0</v>
      </c>
      <c r="N78" s="184">
        <v>305.0</v>
      </c>
      <c r="O78" s="184">
        <v>639.0</v>
      </c>
      <c r="P78" s="184">
        <v>708.0</v>
      </c>
      <c r="Q78" s="184">
        <v>493.0</v>
      </c>
      <c r="R78" s="187">
        <f t="shared" si="2"/>
        <v>3005</v>
      </c>
      <c r="S78" s="188"/>
      <c r="T78" s="189"/>
      <c r="U78" s="189"/>
      <c r="V78" s="189"/>
      <c r="W78" s="189"/>
      <c r="X78" s="189"/>
      <c r="Y78" s="189"/>
      <c r="Z78" s="189"/>
      <c r="AA78" s="189"/>
      <c r="AB78" s="189"/>
    </row>
    <row r="79">
      <c r="A79" s="182" t="s">
        <v>58</v>
      </c>
      <c r="B79" s="184">
        <v>0.0</v>
      </c>
      <c r="C79" s="184">
        <v>0.0</v>
      </c>
      <c r="D79" s="184">
        <v>0.0</v>
      </c>
      <c r="E79" s="184">
        <v>0.0</v>
      </c>
      <c r="F79" s="184">
        <v>0.0</v>
      </c>
      <c r="G79" s="184">
        <v>0.0</v>
      </c>
      <c r="H79" s="184">
        <v>0.0</v>
      </c>
      <c r="I79" s="184">
        <v>0.0</v>
      </c>
      <c r="J79" s="184">
        <v>0.0</v>
      </c>
      <c r="K79" s="184">
        <v>0.0</v>
      </c>
      <c r="L79" s="184">
        <v>0.0</v>
      </c>
      <c r="M79" s="184">
        <v>0.0</v>
      </c>
      <c r="N79" s="184">
        <v>0.0</v>
      </c>
      <c r="O79" s="184">
        <v>0.0</v>
      </c>
      <c r="P79" s="184">
        <v>0.0</v>
      </c>
      <c r="Q79" s="184">
        <v>0.0</v>
      </c>
      <c r="R79" s="187">
        <f t="shared" si="2"/>
        <v>0</v>
      </c>
      <c r="S79" s="188"/>
      <c r="T79" s="189"/>
      <c r="U79" s="189"/>
      <c r="V79" s="189"/>
      <c r="W79" s="189"/>
      <c r="X79" s="189"/>
      <c r="Y79" s="189"/>
      <c r="Z79" s="189"/>
      <c r="AA79" s="189"/>
      <c r="AB79" s="189"/>
    </row>
    <row r="80">
      <c r="A80" s="201"/>
      <c r="B80" s="202"/>
      <c r="C80" s="202"/>
      <c r="D80" s="202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196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</row>
    <row r="81">
      <c r="A81" s="168" t="s">
        <v>183</v>
      </c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20"/>
      <c r="T81" s="189"/>
      <c r="U81" s="189"/>
      <c r="V81" s="189"/>
      <c r="W81" s="189"/>
      <c r="X81" s="189"/>
      <c r="Y81" s="189"/>
      <c r="Z81" s="189"/>
      <c r="AA81" s="189"/>
      <c r="AB81" s="189"/>
    </row>
    <row r="82">
      <c r="A82" s="170" t="s">
        <v>19</v>
      </c>
      <c r="B82" s="171">
        <v>45689.0</v>
      </c>
      <c r="C82" s="171">
        <v>45690.0</v>
      </c>
      <c r="D82" s="171">
        <v>45691.0</v>
      </c>
      <c r="E82" s="171">
        <v>45692.0</v>
      </c>
      <c r="F82" s="171">
        <v>45693.0</v>
      </c>
      <c r="G82" s="171">
        <v>45694.0</v>
      </c>
      <c r="H82" s="171">
        <v>45695.0</v>
      </c>
      <c r="I82" s="171">
        <v>45696.0</v>
      </c>
      <c r="J82" s="171">
        <v>45697.0</v>
      </c>
      <c r="K82" s="171">
        <v>45698.0</v>
      </c>
      <c r="L82" s="171">
        <v>45699.0</v>
      </c>
      <c r="M82" s="171">
        <v>45700.0</v>
      </c>
      <c r="N82" s="171">
        <v>45701.0</v>
      </c>
      <c r="O82" s="171">
        <v>45702.0</v>
      </c>
      <c r="P82" s="171">
        <v>45703.0</v>
      </c>
      <c r="Q82" s="171"/>
      <c r="R82" s="172" t="s">
        <v>20</v>
      </c>
      <c r="S82" s="172" t="s">
        <v>22</v>
      </c>
      <c r="T82" s="189"/>
      <c r="U82" s="189"/>
      <c r="V82" s="189"/>
      <c r="W82" s="189"/>
      <c r="X82" s="189"/>
      <c r="Y82" s="189"/>
      <c r="Z82" s="189"/>
      <c r="AA82" s="189"/>
      <c r="AB82" s="189"/>
    </row>
    <row r="83">
      <c r="A83" s="175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89"/>
      <c r="U83" s="189"/>
      <c r="V83" s="189"/>
      <c r="W83" s="189"/>
      <c r="X83" s="189"/>
      <c r="Y83" s="189"/>
      <c r="Z83" s="189"/>
      <c r="AA83" s="189"/>
      <c r="AB83" s="189"/>
    </row>
    <row r="84">
      <c r="A84" s="182" t="s">
        <v>23</v>
      </c>
      <c r="B84" s="184">
        <v>725.0</v>
      </c>
      <c r="C84" s="185">
        <v>385.0</v>
      </c>
      <c r="D84" s="184">
        <v>445.0</v>
      </c>
      <c r="E84" s="184">
        <v>710.0</v>
      </c>
      <c r="F84" s="184">
        <v>520.0</v>
      </c>
      <c r="G84" s="184">
        <v>1216.0</v>
      </c>
      <c r="H84" s="184">
        <v>665.0</v>
      </c>
      <c r="I84" s="184">
        <v>966.0</v>
      </c>
      <c r="J84" s="185">
        <v>720.0</v>
      </c>
      <c r="K84" s="184">
        <v>615.0</v>
      </c>
      <c r="L84" s="184">
        <v>825.0</v>
      </c>
      <c r="M84" s="184">
        <v>475.0</v>
      </c>
      <c r="N84" s="184">
        <v>1035.0</v>
      </c>
      <c r="O84" s="184">
        <v>1100.0</v>
      </c>
      <c r="P84" s="184">
        <v>653.0</v>
      </c>
      <c r="Q84" s="184"/>
      <c r="R84" s="187">
        <f t="shared" ref="R84:R119" si="3">SUM(B84:Q84)</f>
        <v>11055</v>
      </c>
      <c r="S84" s="188"/>
      <c r="T84" s="189"/>
      <c r="U84" s="189"/>
      <c r="V84" s="189"/>
      <c r="W84" s="189"/>
      <c r="X84" s="189"/>
      <c r="Y84" s="189"/>
      <c r="Z84" s="189"/>
      <c r="AA84" s="189"/>
      <c r="AB84" s="189"/>
    </row>
    <row r="85">
      <c r="A85" s="182" t="s">
        <v>24</v>
      </c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4"/>
      <c r="R85" s="187">
        <f t="shared" si="3"/>
        <v>0</v>
      </c>
      <c r="S85" s="188"/>
      <c r="T85" s="189"/>
      <c r="U85" s="189"/>
      <c r="V85" s="189"/>
      <c r="W85" s="189"/>
      <c r="X85" s="189"/>
      <c r="Y85" s="189"/>
      <c r="Z85" s="189"/>
      <c r="AA85" s="189"/>
      <c r="AB85" s="189"/>
    </row>
    <row r="86">
      <c r="A86" s="182" t="s">
        <v>25</v>
      </c>
      <c r="B86" s="184">
        <v>445.0</v>
      </c>
      <c r="C86" s="184">
        <v>0.0</v>
      </c>
      <c r="D86" s="184">
        <v>0.0</v>
      </c>
      <c r="E86" s="184">
        <v>0.0</v>
      </c>
      <c r="F86" s="184">
        <v>0.0</v>
      </c>
      <c r="G86" s="184">
        <v>0.0</v>
      </c>
      <c r="H86" s="184">
        <v>0.0</v>
      </c>
      <c r="I86" s="184">
        <v>0.0</v>
      </c>
      <c r="J86" s="184">
        <v>997.0</v>
      </c>
      <c r="K86" s="184">
        <v>0.0</v>
      </c>
      <c r="L86" s="184">
        <v>0.0</v>
      </c>
      <c r="M86" s="184">
        <v>0.0</v>
      </c>
      <c r="N86" s="184">
        <v>0.0</v>
      </c>
      <c r="O86" s="184">
        <v>0.0</v>
      </c>
      <c r="P86" s="184">
        <v>0.0</v>
      </c>
      <c r="Q86" s="184"/>
      <c r="R86" s="187">
        <f t="shared" si="3"/>
        <v>1442</v>
      </c>
      <c r="S86" s="188"/>
      <c r="T86" s="189"/>
      <c r="U86" s="189"/>
      <c r="V86" s="189"/>
      <c r="W86" s="189"/>
      <c r="X86" s="189"/>
      <c r="Y86" s="189"/>
      <c r="Z86" s="189"/>
      <c r="AA86" s="189"/>
      <c r="AB86" s="189"/>
    </row>
    <row r="87">
      <c r="A87" s="182" t="s">
        <v>26</v>
      </c>
      <c r="B87" s="184">
        <v>0.0</v>
      </c>
      <c r="C87" s="184">
        <v>0.0</v>
      </c>
      <c r="D87" s="184">
        <v>0.0</v>
      </c>
      <c r="E87" s="184">
        <v>0.0</v>
      </c>
      <c r="F87" s="184">
        <v>0.0</v>
      </c>
      <c r="G87" s="184">
        <v>0.0</v>
      </c>
      <c r="H87" s="184">
        <v>0.0</v>
      </c>
      <c r="I87" s="184">
        <v>0.0</v>
      </c>
      <c r="J87" s="184">
        <v>0.0</v>
      </c>
      <c r="K87" s="184">
        <v>0.0</v>
      </c>
      <c r="L87" s="184">
        <v>0.0</v>
      </c>
      <c r="M87" s="184">
        <v>0.0</v>
      </c>
      <c r="N87" s="184">
        <v>0.0</v>
      </c>
      <c r="O87" s="184">
        <v>1832.0</v>
      </c>
      <c r="P87" s="184">
        <v>0.0</v>
      </c>
      <c r="Q87" s="184"/>
      <c r="R87" s="187">
        <f t="shared" si="3"/>
        <v>1832</v>
      </c>
      <c r="S87" s="188"/>
      <c r="T87" s="189"/>
      <c r="U87" s="189"/>
      <c r="V87" s="189"/>
      <c r="W87" s="189"/>
      <c r="X87" s="189"/>
      <c r="Y87" s="189"/>
      <c r="Z87" s="189"/>
      <c r="AA87" s="189"/>
      <c r="AB87" s="189"/>
    </row>
    <row r="88">
      <c r="A88" s="182" t="s">
        <v>27</v>
      </c>
      <c r="B88" s="184">
        <v>445.0</v>
      </c>
      <c r="C88" s="184">
        <v>220.0</v>
      </c>
      <c r="D88" s="184">
        <v>368.0</v>
      </c>
      <c r="E88" s="184">
        <v>350.0</v>
      </c>
      <c r="F88" s="184">
        <v>0.0</v>
      </c>
      <c r="G88" s="184">
        <v>465.0</v>
      </c>
      <c r="H88" s="184">
        <v>360.0</v>
      </c>
      <c r="I88" s="184">
        <v>640.0</v>
      </c>
      <c r="J88" s="184">
        <v>0.0</v>
      </c>
      <c r="K88" s="184">
        <v>309.0</v>
      </c>
      <c r="L88" s="184">
        <v>535.0</v>
      </c>
      <c r="M88" s="184">
        <v>0.0</v>
      </c>
      <c r="N88" s="184">
        <v>866.0</v>
      </c>
      <c r="O88" s="184">
        <v>399.0</v>
      </c>
      <c r="P88" s="184">
        <v>275.0</v>
      </c>
      <c r="Q88" s="184"/>
      <c r="R88" s="187">
        <f t="shared" si="3"/>
        <v>5232</v>
      </c>
      <c r="S88" s="188"/>
      <c r="T88" s="189"/>
      <c r="U88" s="189"/>
      <c r="V88" s="189"/>
      <c r="W88" s="189"/>
      <c r="X88" s="189"/>
      <c r="Y88" s="189"/>
      <c r="Z88" s="189"/>
      <c r="AA88" s="189"/>
      <c r="AB88" s="189"/>
    </row>
    <row r="89">
      <c r="A89" s="182" t="s">
        <v>28</v>
      </c>
      <c r="B89" s="184">
        <v>490.0</v>
      </c>
      <c r="C89" s="184">
        <v>0.0</v>
      </c>
      <c r="D89" s="184">
        <v>0.0</v>
      </c>
      <c r="E89" s="184">
        <v>0.0</v>
      </c>
      <c r="F89" s="184">
        <v>720.0</v>
      </c>
      <c r="G89" s="184">
        <v>0.0</v>
      </c>
      <c r="H89" s="184">
        <v>641.0</v>
      </c>
      <c r="I89" s="184">
        <v>405.0</v>
      </c>
      <c r="J89" s="184">
        <v>270.0</v>
      </c>
      <c r="K89" s="184">
        <v>1275.0</v>
      </c>
      <c r="L89" s="184">
        <v>0.0</v>
      </c>
      <c r="M89" s="184">
        <v>490.0</v>
      </c>
      <c r="N89" s="184">
        <v>1170.0</v>
      </c>
      <c r="O89" s="184">
        <v>1872.0</v>
      </c>
      <c r="P89" s="184">
        <v>0.0</v>
      </c>
      <c r="Q89" s="184"/>
      <c r="R89" s="187">
        <f t="shared" si="3"/>
        <v>7333</v>
      </c>
      <c r="S89" s="188"/>
      <c r="T89" s="189"/>
      <c r="U89" s="189"/>
      <c r="V89" s="189"/>
      <c r="W89" s="189"/>
      <c r="X89" s="189"/>
      <c r="Y89" s="189"/>
      <c r="Z89" s="189"/>
      <c r="AA89" s="189"/>
      <c r="AB89" s="189"/>
    </row>
    <row r="90">
      <c r="A90" s="182" t="s">
        <v>29</v>
      </c>
      <c r="B90" s="184">
        <v>0.0</v>
      </c>
      <c r="C90" s="184">
        <v>355.0</v>
      </c>
      <c r="D90" s="184">
        <v>485.0</v>
      </c>
      <c r="E90" s="184">
        <v>0.0</v>
      </c>
      <c r="F90" s="184">
        <v>621.0</v>
      </c>
      <c r="G90" s="184">
        <v>265.0</v>
      </c>
      <c r="H90" s="184">
        <v>0.0</v>
      </c>
      <c r="I90" s="184">
        <v>530.0</v>
      </c>
      <c r="J90" s="184">
        <v>0.0</v>
      </c>
      <c r="K90" s="184">
        <v>0.0</v>
      </c>
      <c r="L90" s="184">
        <v>780.0</v>
      </c>
      <c r="M90" s="184">
        <v>802.0</v>
      </c>
      <c r="N90" s="184">
        <v>260.0</v>
      </c>
      <c r="O90" s="184">
        <v>240.0</v>
      </c>
      <c r="P90" s="198">
        <v>0.0</v>
      </c>
      <c r="Q90" s="184"/>
      <c r="R90" s="187">
        <f t="shared" si="3"/>
        <v>4338</v>
      </c>
      <c r="S90" s="188"/>
      <c r="T90" s="189"/>
      <c r="U90" s="189"/>
      <c r="V90" s="189"/>
      <c r="W90" s="189"/>
      <c r="X90" s="189"/>
      <c r="Y90" s="189"/>
      <c r="Z90" s="189"/>
      <c r="AA90" s="189"/>
      <c r="AB90" s="189"/>
    </row>
    <row r="91">
      <c r="A91" s="182" t="s">
        <v>30</v>
      </c>
      <c r="B91" s="184">
        <v>0.0</v>
      </c>
      <c r="C91" s="184">
        <v>0.0</v>
      </c>
      <c r="D91" s="184">
        <v>0.0</v>
      </c>
      <c r="E91" s="184">
        <v>0.0</v>
      </c>
      <c r="F91" s="184">
        <v>0.0</v>
      </c>
      <c r="G91" s="184">
        <v>250.0</v>
      </c>
      <c r="H91" s="184">
        <v>0.0</v>
      </c>
      <c r="I91" s="184">
        <v>0.0</v>
      </c>
      <c r="J91" s="184">
        <v>0.0</v>
      </c>
      <c r="K91" s="184">
        <v>0.0</v>
      </c>
      <c r="L91" s="184">
        <v>0.0</v>
      </c>
      <c r="M91" s="184">
        <v>2555.0</v>
      </c>
      <c r="N91" s="184">
        <v>435.0</v>
      </c>
      <c r="O91" s="184">
        <v>0.0</v>
      </c>
      <c r="P91" s="184">
        <v>0.0</v>
      </c>
      <c r="Q91" s="184"/>
      <c r="R91" s="187">
        <f t="shared" si="3"/>
        <v>3240</v>
      </c>
      <c r="S91" s="188"/>
      <c r="T91" s="189"/>
      <c r="U91" s="189"/>
      <c r="V91" s="189"/>
      <c r="W91" s="189"/>
      <c r="X91" s="189"/>
      <c r="Y91" s="189"/>
      <c r="Z91" s="189"/>
      <c r="AA91" s="189"/>
      <c r="AB91" s="189"/>
    </row>
    <row r="92">
      <c r="A92" s="182" t="s">
        <v>31</v>
      </c>
      <c r="B92" s="184">
        <v>1600.0</v>
      </c>
      <c r="C92" s="184">
        <v>1075.0</v>
      </c>
      <c r="D92" s="184">
        <v>1445.0</v>
      </c>
      <c r="E92" s="184">
        <v>1030.0</v>
      </c>
      <c r="F92" s="184">
        <v>1117.0</v>
      </c>
      <c r="G92" s="184">
        <v>360.0</v>
      </c>
      <c r="H92" s="184">
        <v>1694.0</v>
      </c>
      <c r="I92" s="184">
        <v>360.0</v>
      </c>
      <c r="J92" s="184">
        <v>1498.0</v>
      </c>
      <c r="K92" s="184">
        <v>1071.0</v>
      </c>
      <c r="L92" s="184">
        <v>1887.0</v>
      </c>
      <c r="M92" s="184">
        <v>2375.0</v>
      </c>
      <c r="N92" s="184">
        <v>1730.0</v>
      </c>
      <c r="O92" s="184">
        <v>1925.0</v>
      </c>
      <c r="P92" s="184">
        <v>2030.0</v>
      </c>
      <c r="Q92" s="184"/>
      <c r="R92" s="187">
        <f t="shared" si="3"/>
        <v>21197</v>
      </c>
      <c r="S92" s="192" t="s">
        <v>144</v>
      </c>
      <c r="T92" s="189"/>
      <c r="U92" s="189"/>
      <c r="V92" s="189"/>
      <c r="W92" s="189"/>
      <c r="X92" s="189"/>
      <c r="Y92" s="189"/>
      <c r="Z92" s="189"/>
      <c r="AA92" s="189"/>
      <c r="AB92" s="189"/>
    </row>
    <row r="93">
      <c r="A93" s="182" t="s">
        <v>32</v>
      </c>
      <c r="B93" s="184">
        <v>0.0</v>
      </c>
      <c r="C93" s="184">
        <v>0.0</v>
      </c>
      <c r="D93" s="184">
        <v>0.0</v>
      </c>
      <c r="E93" s="184">
        <v>0.0</v>
      </c>
      <c r="F93" s="184">
        <v>0.0</v>
      </c>
      <c r="G93" s="184">
        <v>0.0</v>
      </c>
      <c r="H93" s="184">
        <v>0.0</v>
      </c>
      <c r="I93" s="184">
        <v>0.0</v>
      </c>
      <c r="J93" s="184">
        <v>0.0</v>
      </c>
      <c r="K93" s="184">
        <v>0.0</v>
      </c>
      <c r="L93" s="184">
        <v>0.0</v>
      </c>
      <c r="M93" s="184">
        <v>0.0</v>
      </c>
      <c r="N93" s="184">
        <v>0.0</v>
      </c>
      <c r="O93" s="184">
        <v>235.0</v>
      </c>
      <c r="P93" s="184">
        <v>0.0</v>
      </c>
      <c r="Q93" s="184"/>
      <c r="R93" s="187">
        <f t="shared" si="3"/>
        <v>235</v>
      </c>
      <c r="S93" s="188"/>
      <c r="T93" s="189"/>
      <c r="U93" s="189"/>
      <c r="V93" s="189"/>
      <c r="W93" s="189"/>
      <c r="X93" s="189"/>
      <c r="Y93" s="189"/>
      <c r="Z93" s="189"/>
      <c r="AA93" s="189"/>
      <c r="AB93" s="189"/>
    </row>
    <row r="94">
      <c r="A94" s="182" t="s">
        <v>33</v>
      </c>
      <c r="B94" s="184">
        <v>1328.0</v>
      </c>
      <c r="C94" s="184">
        <v>390.0</v>
      </c>
      <c r="D94" s="184">
        <v>651.0</v>
      </c>
      <c r="E94" s="184">
        <v>383.0</v>
      </c>
      <c r="F94" s="184">
        <v>0.0</v>
      </c>
      <c r="G94" s="184">
        <v>0.0</v>
      </c>
      <c r="H94" s="184">
        <v>441.0</v>
      </c>
      <c r="I94" s="184">
        <v>1012.0</v>
      </c>
      <c r="J94" s="184">
        <v>609.0</v>
      </c>
      <c r="K94" s="184">
        <v>385.0</v>
      </c>
      <c r="L94" s="184">
        <v>170.0</v>
      </c>
      <c r="M94" s="184">
        <v>0.0</v>
      </c>
      <c r="N94" s="184">
        <v>0.0</v>
      </c>
      <c r="O94" s="184">
        <v>0.0</v>
      </c>
      <c r="P94" s="184">
        <v>0.0</v>
      </c>
      <c r="Q94" s="184"/>
      <c r="R94" s="187">
        <f t="shared" si="3"/>
        <v>5369</v>
      </c>
      <c r="S94" s="188"/>
      <c r="T94" s="189"/>
      <c r="U94" s="189"/>
      <c r="V94" s="189"/>
      <c r="W94" s="189"/>
      <c r="X94" s="189"/>
      <c r="Y94" s="189"/>
      <c r="Z94" s="189"/>
      <c r="AA94" s="189"/>
      <c r="AB94" s="189"/>
    </row>
    <row r="95">
      <c r="A95" s="182" t="s">
        <v>34</v>
      </c>
      <c r="B95" s="184">
        <v>517.0</v>
      </c>
      <c r="C95" s="184">
        <v>555.0</v>
      </c>
      <c r="D95" s="184">
        <v>816.0</v>
      </c>
      <c r="E95" s="184">
        <v>760.0</v>
      </c>
      <c r="F95" s="184">
        <v>850.0</v>
      </c>
      <c r="G95" s="184">
        <v>655.0</v>
      </c>
      <c r="H95" s="184">
        <v>946.0</v>
      </c>
      <c r="I95" s="184">
        <v>772.0</v>
      </c>
      <c r="J95" s="184">
        <v>610.0</v>
      </c>
      <c r="K95" s="184">
        <v>163.0</v>
      </c>
      <c r="L95" s="184">
        <v>175.0</v>
      </c>
      <c r="M95" s="184">
        <v>0.0</v>
      </c>
      <c r="N95" s="184">
        <v>215.0</v>
      </c>
      <c r="O95" s="184">
        <v>235.0</v>
      </c>
      <c r="P95" s="184">
        <v>951.0</v>
      </c>
      <c r="Q95" s="184"/>
      <c r="R95" s="187">
        <f t="shared" si="3"/>
        <v>8220</v>
      </c>
      <c r="S95" s="188"/>
      <c r="T95" s="189"/>
      <c r="U95" s="189"/>
      <c r="V95" s="189"/>
      <c r="W95" s="189"/>
      <c r="X95" s="189"/>
      <c r="Y95" s="189"/>
      <c r="Z95" s="189"/>
      <c r="AA95" s="189"/>
      <c r="AB95" s="189"/>
    </row>
    <row r="96">
      <c r="A96" s="182" t="s">
        <v>35</v>
      </c>
      <c r="B96" s="184">
        <v>760.0</v>
      </c>
      <c r="C96" s="185">
        <v>420.0</v>
      </c>
      <c r="D96" s="184">
        <v>485.0</v>
      </c>
      <c r="E96" s="184">
        <v>0.0</v>
      </c>
      <c r="F96" s="184">
        <v>595.0</v>
      </c>
      <c r="G96" s="184">
        <v>603.0</v>
      </c>
      <c r="H96" s="184">
        <v>250.0</v>
      </c>
      <c r="I96" s="184">
        <v>0.0</v>
      </c>
      <c r="J96" s="185">
        <v>0.0</v>
      </c>
      <c r="K96" s="184">
        <v>0.0</v>
      </c>
      <c r="L96" s="184">
        <v>0.0</v>
      </c>
      <c r="M96" s="184">
        <v>0.0</v>
      </c>
      <c r="N96" s="184">
        <v>1078.0</v>
      </c>
      <c r="O96" s="184">
        <v>960.0</v>
      </c>
      <c r="P96" s="184">
        <v>0.0</v>
      </c>
      <c r="Q96" s="184"/>
      <c r="R96" s="187">
        <f t="shared" si="3"/>
        <v>5151</v>
      </c>
      <c r="S96" s="188"/>
      <c r="T96" s="189"/>
      <c r="U96" s="189"/>
      <c r="V96" s="189"/>
      <c r="W96" s="189"/>
      <c r="X96" s="189"/>
      <c r="Y96" s="189"/>
      <c r="Z96" s="189"/>
      <c r="AA96" s="189"/>
      <c r="AB96" s="189"/>
    </row>
    <row r="97">
      <c r="A97" s="182" t="s">
        <v>36</v>
      </c>
      <c r="B97" s="184">
        <v>595.0</v>
      </c>
      <c r="C97" s="185">
        <v>593.0</v>
      </c>
      <c r="D97" s="184">
        <v>899.0</v>
      </c>
      <c r="E97" s="184">
        <v>0.0</v>
      </c>
      <c r="F97" s="184">
        <v>250.0</v>
      </c>
      <c r="G97" s="184">
        <v>0.0</v>
      </c>
      <c r="H97" s="184">
        <v>1110.0</v>
      </c>
      <c r="I97" s="184">
        <v>522.0</v>
      </c>
      <c r="J97" s="185">
        <v>515.0</v>
      </c>
      <c r="K97" s="184">
        <v>1110.0</v>
      </c>
      <c r="L97" s="184">
        <v>596.0</v>
      </c>
      <c r="M97" s="184">
        <v>662.0</v>
      </c>
      <c r="N97" s="184">
        <v>1103.0</v>
      </c>
      <c r="O97" s="184">
        <v>1318.0</v>
      </c>
      <c r="P97" s="184">
        <v>1245.0</v>
      </c>
      <c r="Q97" s="184"/>
      <c r="R97" s="187">
        <f t="shared" si="3"/>
        <v>10518</v>
      </c>
      <c r="S97" s="188"/>
      <c r="T97" s="189"/>
      <c r="U97" s="189"/>
      <c r="V97" s="189"/>
      <c r="W97" s="189"/>
      <c r="X97" s="189"/>
      <c r="Y97" s="189"/>
      <c r="Z97" s="189"/>
      <c r="AA97" s="189"/>
      <c r="AB97" s="189"/>
    </row>
    <row r="98">
      <c r="A98" s="182" t="s">
        <v>37</v>
      </c>
      <c r="B98" s="184">
        <v>685.0</v>
      </c>
      <c r="C98" s="185">
        <v>983.0</v>
      </c>
      <c r="D98" s="184">
        <v>811.0</v>
      </c>
      <c r="E98" s="184">
        <v>893.0</v>
      </c>
      <c r="F98" s="184">
        <v>888.0</v>
      </c>
      <c r="G98" s="184">
        <v>595.0</v>
      </c>
      <c r="H98" s="184">
        <v>1230.0</v>
      </c>
      <c r="I98" s="184">
        <v>445.0</v>
      </c>
      <c r="J98" s="185">
        <v>1008.0</v>
      </c>
      <c r="K98" s="184">
        <v>898.0</v>
      </c>
      <c r="L98" s="184">
        <v>1125.0</v>
      </c>
      <c r="M98" s="184">
        <v>810.0</v>
      </c>
      <c r="N98" s="184">
        <v>1182.0</v>
      </c>
      <c r="O98" s="184">
        <v>1053.0</v>
      </c>
      <c r="P98" s="184">
        <v>1305.0</v>
      </c>
      <c r="Q98" s="184"/>
      <c r="R98" s="187">
        <f t="shared" si="3"/>
        <v>13911</v>
      </c>
      <c r="S98" s="188"/>
      <c r="T98" s="189"/>
      <c r="U98" s="189"/>
      <c r="V98" s="189"/>
      <c r="W98" s="189"/>
      <c r="X98" s="189"/>
      <c r="Y98" s="189"/>
      <c r="Z98" s="189"/>
      <c r="AA98" s="189"/>
      <c r="AB98" s="189"/>
    </row>
    <row r="99">
      <c r="A99" s="182" t="s">
        <v>38</v>
      </c>
      <c r="B99" s="184">
        <v>0.0</v>
      </c>
      <c r="C99" s="184">
        <v>0.0</v>
      </c>
      <c r="D99" s="184">
        <v>0.0</v>
      </c>
      <c r="E99" s="184">
        <v>300.0</v>
      </c>
      <c r="F99" s="184">
        <v>1003.0</v>
      </c>
      <c r="G99" s="184">
        <v>0.0</v>
      </c>
      <c r="H99" s="184">
        <v>0.0</v>
      </c>
      <c r="I99" s="184">
        <v>0.0</v>
      </c>
      <c r="J99" s="184">
        <v>0.0</v>
      </c>
      <c r="K99" s="184">
        <v>0.0</v>
      </c>
      <c r="L99" s="184">
        <v>220.0</v>
      </c>
      <c r="M99" s="184">
        <v>725.0</v>
      </c>
      <c r="N99" s="184">
        <v>570.0</v>
      </c>
      <c r="O99" s="184">
        <v>495.0</v>
      </c>
      <c r="P99" s="184">
        <v>0.0</v>
      </c>
      <c r="Q99" s="184"/>
      <c r="R99" s="187">
        <f t="shared" si="3"/>
        <v>3313</v>
      </c>
      <c r="S99" s="188"/>
      <c r="T99" s="189"/>
      <c r="U99" s="189"/>
      <c r="V99" s="189"/>
      <c r="W99" s="189"/>
      <c r="X99" s="189"/>
      <c r="Y99" s="189"/>
      <c r="Z99" s="189"/>
      <c r="AA99" s="189"/>
      <c r="AB99" s="189"/>
    </row>
    <row r="100">
      <c r="A100" s="182" t="s">
        <v>39</v>
      </c>
      <c r="B100" s="184">
        <v>1069.0</v>
      </c>
      <c r="C100" s="185">
        <v>545.0</v>
      </c>
      <c r="D100" s="184">
        <v>0.0</v>
      </c>
      <c r="E100" s="184">
        <v>1004.0</v>
      </c>
      <c r="F100" s="184">
        <v>820.0</v>
      </c>
      <c r="G100" s="184">
        <v>725.0</v>
      </c>
      <c r="H100" s="184">
        <v>1682.0</v>
      </c>
      <c r="I100" s="184">
        <v>1781.0</v>
      </c>
      <c r="J100" s="185">
        <v>1041.0</v>
      </c>
      <c r="K100" s="184">
        <v>1121.0</v>
      </c>
      <c r="L100" s="184">
        <v>1005.0</v>
      </c>
      <c r="M100" s="184">
        <v>905.0</v>
      </c>
      <c r="N100" s="184">
        <v>1085.0</v>
      </c>
      <c r="O100" s="184">
        <v>2165.0</v>
      </c>
      <c r="P100" s="184">
        <v>1010.0</v>
      </c>
      <c r="Q100" s="184"/>
      <c r="R100" s="187">
        <f t="shared" si="3"/>
        <v>15958</v>
      </c>
      <c r="S100" s="192" t="s">
        <v>144</v>
      </c>
      <c r="T100" s="189"/>
      <c r="U100" s="189"/>
      <c r="V100" s="189"/>
      <c r="W100" s="189"/>
      <c r="X100" s="189"/>
      <c r="Y100" s="189"/>
      <c r="Z100" s="189"/>
      <c r="AA100" s="189"/>
      <c r="AB100" s="189"/>
    </row>
    <row r="101">
      <c r="A101" s="182" t="s">
        <v>63</v>
      </c>
      <c r="B101" s="184">
        <v>0.0</v>
      </c>
      <c r="C101" s="185">
        <v>370.0</v>
      </c>
      <c r="D101" s="184">
        <v>486.0</v>
      </c>
      <c r="E101" s="184">
        <v>303.0</v>
      </c>
      <c r="F101" s="184">
        <v>0.0</v>
      </c>
      <c r="G101" s="184">
        <v>0.0</v>
      </c>
      <c r="H101" s="184">
        <v>0.0</v>
      </c>
      <c r="I101" s="184">
        <v>0.0</v>
      </c>
      <c r="J101" s="185">
        <v>95.0</v>
      </c>
      <c r="K101" s="184">
        <v>0.0</v>
      </c>
      <c r="L101" s="184">
        <v>0.0</v>
      </c>
      <c r="M101" s="184">
        <v>166.0</v>
      </c>
      <c r="N101" s="184">
        <v>0.0</v>
      </c>
      <c r="O101" s="184">
        <v>120.0</v>
      </c>
      <c r="P101" s="184">
        <v>575.0</v>
      </c>
      <c r="Q101" s="184"/>
      <c r="R101" s="187">
        <f t="shared" si="3"/>
        <v>2115</v>
      </c>
      <c r="S101" s="188"/>
      <c r="T101" s="189"/>
      <c r="U101" s="189"/>
      <c r="V101" s="189"/>
      <c r="W101" s="189"/>
      <c r="X101" s="189"/>
      <c r="Y101" s="189"/>
      <c r="Z101" s="189"/>
      <c r="AA101" s="189"/>
      <c r="AB101" s="189"/>
    </row>
    <row r="102">
      <c r="A102" s="182" t="s">
        <v>40</v>
      </c>
      <c r="B102" s="184">
        <v>0.0</v>
      </c>
      <c r="C102" s="184">
        <v>0.0</v>
      </c>
      <c r="D102" s="184">
        <v>0.0</v>
      </c>
      <c r="E102" s="184">
        <v>0.0</v>
      </c>
      <c r="F102" s="184">
        <v>0.0</v>
      </c>
      <c r="G102" s="184">
        <v>0.0</v>
      </c>
      <c r="H102" s="184">
        <v>0.0</v>
      </c>
      <c r="I102" s="184">
        <v>560.0</v>
      </c>
      <c r="J102" s="184">
        <v>0.0</v>
      </c>
      <c r="K102" s="184">
        <v>1000.0</v>
      </c>
      <c r="L102" s="184">
        <v>605.0</v>
      </c>
      <c r="M102" s="184">
        <v>998.0</v>
      </c>
      <c r="N102" s="184">
        <v>0.0</v>
      </c>
      <c r="O102" s="184">
        <v>1699.0</v>
      </c>
      <c r="P102" s="184">
        <v>0.0</v>
      </c>
      <c r="Q102" s="184"/>
      <c r="R102" s="187">
        <f t="shared" si="3"/>
        <v>4862</v>
      </c>
      <c r="S102" s="188"/>
      <c r="T102" s="189"/>
      <c r="U102" s="189"/>
      <c r="V102" s="189"/>
      <c r="W102" s="189"/>
      <c r="X102" s="189"/>
      <c r="Y102" s="189"/>
      <c r="Z102" s="189"/>
      <c r="AA102" s="189"/>
      <c r="AB102" s="189"/>
    </row>
    <row r="103">
      <c r="A103" s="182" t="s">
        <v>41</v>
      </c>
      <c r="B103" s="184">
        <v>663.0</v>
      </c>
      <c r="C103" s="184">
        <v>0.0</v>
      </c>
      <c r="D103" s="184">
        <v>0.0</v>
      </c>
      <c r="E103" s="184">
        <v>0.0</v>
      </c>
      <c r="F103" s="184">
        <v>0.0</v>
      </c>
      <c r="G103" s="184">
        <v>0.0</v>
      </c>
      <c r="H103" s="184">
        <v>0.0</v>
      </c>
      <c r="I103" s="184">
        <v>0.0</v>
      </c>
      <c r="J103" s="184">
        <v>0.0</v>
      </c>
      <c r="K103" s="184">
        <v>0.0</v>
      </c>
      <c r="L103" s="184">
        <v>163.0</v>
      </c>
      <c r="M103" s="184">
        <v>440.0</v>
      </c>
      <c r="N103" s="184">
        <v>540.0</v>
      </c>
      <c r="O103" s="184">
        <v>770.0</v>
      </c>
      <c r="P103" s="184">
        <v>968.0</v>
      </c>
      <c r="Q103" s="184"/>
      <c r="R103" s="187">
        <f t="shared" si="3"/>
        <v>3544</v>
      </c>
      <c r="S103" s="188"/>
      <c r="T103" s="189"/>
      <c r="U103" s="189"/>
      <c r="V103" s="189"/>
      <c r="W103" s="189"/>
      <c r="X103" s="189"/>
      <c r="Y103" s="189"/>
      <c r="Z103" s="189"/>
      <c r="AA103" s="189"/>
      <c r="AB103" s="189"/>
    </row>
    <row r="104">
      <c r="A104" s="182" t="s">
        <v>42</v>
      </c>
      <c r="B104" s="184">
        <v>240.0</v>
      </c>
      <c r="C104" s="184">
        <v>225.0</v>
      </c>
      <c r="D104" s="184">
        <v>520.0</v>
      </c>
      <c r="E104" s="184">
        <v>0.0</v>
      </c>
      <c r="F104" s="184">
        <v>493.0</v>
      </c>
      <c r="G104" s="184">
        <v>0.0</v>
      </c>
      <c r="H104" s="184">
        <v>500.0</v>
      </c>
      <c r="I104" s="184">
        <v>0.0</v>
      </c>
      <c r="J104" s="184">
        <v>0.0</v>
      </c>
      <c r="K104" s="184">
        <v>0.0</v>
      </c>
      <c r="L104" s="184">
        <v>0.0</v>
      </c>
      <c r="M104" s="184">
        <v>300.0</v>
      </c>
      <c r="N104" s="184">
        <v>620.0</v>
      </c>
      <c r="O104" s="184">
        <v>635.0</v>
      </c>
      <c r="P104" s="184">
        <v>220.0</v>
      </c>
      <c r="Q104" s="184"/>
      <c r="R104" s="187">
        <f t="shared" si="3"/>
        <v>3753</v>
      </c>
      <c r="S104" s="188"/>
      <c r="T104" s="189"/>
      <c r="U104" s="189"/>
      <c r="V104" s="189"/>
      <c r="W104" s="189"/>
      <c r="X104" s="189"/>
      <c r="Y104" s="189"/>
      <c r="Z104" s="189"/>
      <c r="AA104" s="189"/>
      <c r="AB104" s="189"/>
    </row>
    <row r="105">
      <c r="A105" s="182" t="s">
        <v>44</v>
      </c>
      <c r="B105" s="184">
        <v>0.0</v>
      </c>
      <c r="C105" s="184">
        <v>0.0</v>
      </c>
      <c r="D105" s="184">
        <v>0.0</v>
      </c>
      <c r="E105" s="184">
        <v>0.0</v>
      </c>
      <c r="F105" s="184">
        <v>0.0</v>
      </c>
      <c r="G105" s="184">
        <v>0.0</v>
      </c>
      <c r="H105" s="184">
        <v>0.0</v>
      </c>
      <c r="I105" s="184">
        <v>0.0</v>
      </c>
      <c r="J105" s="184" t="s">
        <v>59</v>
      </c>
      <c r="K105" s="184">
        <v>0.0</v>
      </c>
      <c r="L105" s="184">
        <v>0.0</v>
      </c>
      <c r="M105" s="184">
        <v>0.0</v>
      </c>
      <c r="N105" s="184">
        <v>0.0</v>
      </c>
      <c r="O105" s="184">
        <v>0.0</v>
      </c>
      <c r="P105" s="184">
        <v>768.0</v>
      </c>
      <c r="Q105" s="184"/>
      <c r="R105" s="187">
        <f t="shared" si="3"/>
        <v>768</v>
      </c>
      <c r="S105" s="188"/>
      <c r="T105" s="189"/>
      <c r="U105" s="189"/>
      <c r="V105" s="189"/>
      <c r="W105" s="189"/>
      <c r="X105" s="189"/>
      <c r="Y105" s="189"/>
      <c r="Z105" s="189"/>
      <c r="AA105" s="189"/>
      <c r="AB105" s="189"/>
    </row>
    <row r="106">
      <c r="A106" s="182" t="s">
        <v>45</v>
      </c>
      <c r="B106" s="184">
        <v>0.0</v>
      </c>
      <c r="C106" s="184">
        <v>0.0</v>
      </c>
      <c r="D106" s="184">
        <v>0.0</v>
      </c>
      <c r="E106" s="184">
        <v>0.0</v>
      </c>
      <c r="F106" s="184">
        <v>0.0</v>
      </c>
      <c r="G106" s="184">
        <v>0.0</v>
      </c>
      <c r="H106" s="184">
        <v>0.0</v>
      </c>
      <c r="I106" s="184">
        <v>0.0</v>
      </c>
      <c r="J106" s="184">
        <v>0.0</v>
      </c>
      <c r="K106" s="184">
        <v>0.0</v>
      </c>
      <c r="L106" s="184">
        <v>0.0</v>
      </c>
      <c r="M106" s="184">
        <v>0.0</v>
      </c>
      <c r="N106" s="184">
        <v>0.0</v>
      </c>
      <c r="O106" s="184">
        <v>380.0</v>
      </c>
      <c r="P106" s="184">
        <v>0.0</v>
      </c>
      <c r="Q106" s="184"/>
      <c r="R106" s="187">
        <f t="shared" si="3"/>
        <v>380</v>
      </c>
      <c r="S106" s="188"/>
      <c r="T106" s="189"/>
      <c r="U106" s="189"/>
      <c r="V106" s="189"/>
      <c r="W106" s="189"/>
      <c r="X106" s="189"/>
      <c r="Y106" s="189"/>
      <c r="Z106" s="189"/>
      <c r="AA106" s="189"/>
      <c r="AB106" s="189"/>
    </row>
    <row r="107">
      <c r="A107" s="182" t="s">
        <v>65</v>
      </c>
      <c r="B107" s="184">
        <v>0.0</v>
      </c>
      <c r="C107" s="184">
        <v>0.0</v>
      </c>
      <c r="D107" s="184">
        <v>0.0</v>
      </c>
      <c r="E107" s="184">
        <v>0.0</v>
      </c>
      <c r="F107" s="184">
        <v>0.0</v>
      </c>
      <c r="G107" s="184">
        <v>0.0</v>
      </c>
      <c r="H107" s="184">
        <v>0.0</v>
      </c>
      <c r="I107" s="184">
        <v>0.0</v>
      </c>
      <c r="J107" s="184">
        <v>0.0</v>
      </c>
      <c r="K107" s="184">
        <v>0.0</v>
      </c>
      <c r="L107" s="184">
        <v>0.0</v>
      </c>
      <c r="M107" s="184">
        <v>0.0</v>
      </c>
      <c r="N107" s="184">
        <v>0.0</v>
      </c>
      <c r="O107" s="184">
        <v>0.0</v>
      </c>
      <c r="P107" s="184">
        <v>0.0</v>
      </c>
      <c r="Q107" s="184"/>
      <c r="R107" s="187">
        <f t="shared" si="3"/>
        <v>0</v>
      </c>
      <c r="S107" s="188"/>
      <c r="T107" s="189"/>
      <c r="U107" s="189"/>
      <c r="V107" s="189"/>
      <c r="W107" s="189"/>
      <c r="X107" s="189"/>
      <c r="Y107" s="189"/>
      <c r="Z107" s="189"/>
      <c r="AA107" s="189"/>
      <c r="AB107" s="189"/>
    </row>
    <row r="108">
      <c r="A108" s="182" t="s">
        <v>47</v>
      </c>
      <c r="B108" s="184">
        <v>353.0</v>
      </c>
      <c r="C108" s="184">
        <v>0.0</v>
      </c>
      <c r="D108" s="184">
        <v>0.0</v>
      </c>
      <c r="E108" s="184">
        <v>363.0</v>
      </c>
      <c r="F108" s="184">
        <v>708.0</v>
      </c>
      <c r="G108" s="184">
        <v>330.0</v>
      </c>
      <c r="H108" s="184">
        <v>0.0</v>
      </c>
      <c r="I108" s="184">
        <v>0.0</v>
      </c>
      <c r="J108" s="184">
        <v>369.0</v>
      </c>
      <c r="K108" s="184">
        <v>144.0</v>
      </c>
      <c r="L108" s="184">
        <v>215.0</v>
      </c>
      <c r="M108" s="184">
        <v>0.0</v>
      </c>
      <c r="N108" s="184">
        <v>0.0</v>
      </c>
      <c r="O108" s="184">
        <v>0.0</v>
      </c>
      <c r="P108" s="184">
        <v>0.0</v>
      </c>
      <c r="Q108" s="184"/>
      <c r="R108" s="187">
        <f t="shared" si="3"/>
        <v>2482</v>
      </c>
      <c r="S108" s="188"/>
      <c r="T108" s="189"/>
      <c r="U108" s="189"/>
      <c r="V108" s="189"/>
      <c r="W108" s="189"/>
      <c r="X108" s="189"/>
      <c r="Y108" s="189"/>
      <c r="Z108" s="189"/>
      <c r="AA108" s="189"/>
      <c r="AB108" s="189"/>
    </row>
    <row r="109">
      <c r="A109" s="182" t="s">
        <v>48</v>
      </c>
      <c r="B109" s="184">
        <v>937.0</v>
      </c>
      <c r="C109" s="184">
        <v>757.0</v>
      </c>
      <c r="D109" s="184">
        <v>130.0</v>
      </c>
      <c r="E109" s="184">
        <v>896.0</v>
      </c>
      <c r="F109" s="184">
        <v>1009.0</v>
      </c>
      <c r="G109" s="184">
        <v>897.0</v>
      </c>
      <c r="H109" s="184">
        <v>760.0</v>
      </c>
      <c r="I109" s="184">
        <v>977.0</v>
      </c>
      <c r="J109" s="184">
        <v>949.0</v>
      </c>
      <c r="K109" s="184">
        <v>180.0</v>
      </c>
      <c r="L109" s="184">
        <v>782.0</v>
      </c>
      <c r="M109" s="184">
        <v>830.0</v>
      </c>
      <c r="N109" s="184">
        <v>0.0</v>
      </c>
      <c r="O109" s="184">
        <v>1238.0</v>
      </c>
      <c r="P109" s="184">
        <v>1030.0</v>
      </c>
      <c r="Q109" s="184"/>
      <c r="R109" s="187">
        <f t="shared" si="3"/>
        <v>11372</v>
      </c>
      <c r="S109" s="188"/>
      <c r="T109" s="189"/>
      <c r="U109" s="189"/>
      <c r="V109" s="189"/>
      <c r="W109" s="189"/>
      <c r="X109" s="189"/>
      <c r="Y109" s="189"/>
      <c r="Z109" s="189"/>
      <c r="AA109" s="189"/>
      <c r="AB109" s="189"/>
    </row>
    <row r="110">
      <c r="A110" s="182" t="s">
        <v>49</v>
      </c>
      <c r="B110" s="184">
        <v>0.0</v>
      </c>
      <c r="C110" s="184">
        <v>0.0</v>
      </c>
      <c r="D110" s="184">
        <v>0.0</v>
      </c>
      <c r="E110" s="184">
        <v>0.0</v>
      </c>
      <c r="F110" s="184">
        <v>0.0</v>
      </c>
      <c r="G110" s="184">
        <v>0.0</v>
      </c>
      <c r="H110" s="184">
        <v>0.0</v>
      </c>
      <c r="I110" s="184">
        <v>0.0</v>
      </c>
      <c r="J110" s="184">
        <v>0.0</v>
      </c>
      <c r="K110" s="184">
        <v>0.0</v>
      </c>
      <c r="L110" s="184">
        <v>0.0</v>
      </c>
      <c r="M110" s="184">
        <v>0.0</v>
      </c>
      <c r="N110" s="184">
        <v>0.0</v>
      </c>
      <c r="O110" s="184">
        <v>0.0</v>
      </c>
      <c r="P110" s="184">
        <v>0.0</v>
      </c>
      <c r="Q110" s="184"/>
      <c r="R110" s="187">
        <f t="shared" si="3"/>
        <v>0</v>
      </c>
      <c r="S110" s="188"/>
      <c r="T110" s="189"/>
      <c r="U110" s="189"/>
      <c r="V110" s="189"/>
      <c r="W110" s="189"/>
      <c r="X110" s="189"/>
      <c r="Y110" s="189"/>
      <c r="Z110" s="189"/>
      <c r="AA110" s="189"/>
      <c r="AB110" s="189"/>
    </row>
    <row r="111">
      <c r="A111" s="182" t="s">
        <v>50</v>
      </c>
      <c r="B111" s="184">
        <v>0.0</v>
      </c>
      <c r="C111" s="184">
        <v>0.0</v>
      </c>
      <c r="D111" s="184">
        <v>328.0</v>
      </c>
      <c r="E111" s="184">
        <v>692.0</v>
      </c>
      <c r="F111" s="184">
        <v>0.0</v>
      </c>
      <c r="G111" s="184">
        <v>0.0</v>
      </c>
      <c r="H111" s="184">
        <v>0.0</v>
      </c>
      <c r="I111" s="184">
        <v>0.0</v>
      </c>
      <c r="J111" s="184">
        <v>538.0</v>
      </c>
      <c r="K111" s="184">
        <v>0.0</v>
      </c>
      <c r="L111" s="184">
        <v>0.0</v>
      </c>
      <c r="M111" s="184">
        <v>325.0</v>
      </c>
      <c r="N111" s="184">
        <v>0.0</v>
      </c>
      <c r="O111" s="184">
        <v>1390.0</v>
      </c>
      <c r="P111" s="184">
        <v>746.0</v>
      </c>
      <c r="Q111" s="184"/>
      <c r="R111" s="187">
        <f t="shared" si="3"/>
        <v>4019</v>
      </c>
      <c r="S111" s="188"/>
      <c r="T111" s="189"/>
      <c r="U111" s="189"/>
      <c r="V111" s="189"/>
      <c r="W111" s="189"/>
      <c r="X111" s="189"/>
      <c r="Y111" s="189"/>
      <c r="Z111" s="189"/>
      <c r="AA111" s="189"/>
      <c r="AB111" s="189"/>
    </row>
    <row r="112">
      <c r="A112" s="182" t="s">
        <v>51</v>
      </c>
      <c r="B112" s="184">
        <v>0.0</v>
      </c>
      <c r="C112" s="184">
        <v>385.0</v>
      </c>
      <c r="D112" s="184">
        <v>378.0</v>
      </c>
      <c r="E112" s="184">
        <v>0.0</v>
      </c>
      <c r="F112" s="184">
        <v>303.0</v>
      </c>
      <c r="G112" s="184">
        <v>0.0</v>
      </c>
      <c r="H112" s="184">
        <v>0.0</v>
      </c>
      <c r="I112" s="184">
        <v>680.0</v>
      </c>
      <c r="J112" s="184">
        <v>0.0</v>
      </c>
      <c r="K112" s="184">
        <v>0.0</v>
      </c>
      <c r="L112" s="184">
        <v>0.0</v>
      </c>
      <c r="M112" s="184">
        <v>0.0</v>
      </c>
      <c r="N112" s="184">
        <v>571.0</v>
      </c>
      <c r="O112" s="184">
        <v>1073.0</v>
      </c>
      <c r="P112" s="184">
        <v>953.0</v>
      </c>
      <c r="Q112" s="184"/>
      <c r="R112" s="187">
        <f t="shared" si="3"/>
        <v>4343</v>
      </c>
      <c r="S112" s="188"/>
      <c r="T112" s="189"/>
      <c r="U112" s="189"/>
      <c r="V112" s="189"/>
      <c r="W112" s="189"/>
      <c r="X112" s="189"/>
      <c r="Y112" s="189"/>
      <c r="Z112" s="189"/>
      <c r="AA112" s="189"/>
      <c r="AB112" s="189"/>
    </row>
    <row r="113">
      <c r="A113" s="182" t="s">
        <v>52</v>
      </c>
      <c r="B113" s="184">
        <v>0.0</v>
      </c>
      <c r="C113" s="184">
        <v>0.0</v>
      </c>
      <c r="D113" s="184">
        <v>0.0</v>
      </c>
      <c r="E113" s="184">
        <v>0.0</v>
      </c>
      <c r="F113" s="184">
        <v>0.0</v>
      </c>
      <c r="G113" s="184">
        <v>0.0</v>
      </c>
      <c r="H113" s="184">
        <v>0.0</v>
      </c>
      <c r="I113" s="184">
        <v>0.0</v>
      </c>
      <c r="J113" s="184">
        <v>0.0</v>
      </c>
      <c r="K113" s="184">
        <v>0.0</v>
      </c>
      <c r="L113" s="184">
        <v>0.0</v>
      </c>
      <c r="M113" s="184">
        <v>0.0</v>
      </c>
      <c r="N113" s="184">
        <v>345.0</v>
      </c>
      <c r="O113" s="184">
        <v>0.0</v>
      </c>
      <c r="P113" s="184">
        <v>0.0</v>
      </c>
      <c r="Q113" s="184"/>
      <c r="R113" s="187">
        <f t="shared" si="3"/>
        <v>345</v>
      </c>
      <c r="S113" s="188"/>
      <c r="T113" s="189"/>
      <c r="U113" s="189"/>
      <c r="V113" s="189"/>
      <c r="W113" s="189"/>
      <c r="X113" s="189"/>
      <c r="Y113" s="189"/>
      <c r="Z113" s="189"/>
      <c r="AA113" s="189"/>
      <c r="AB113" s="189"/>
    </row>
    <row r="114">
      <c r="A114" s="182" t="s">
        <v>53</v>
      </c>
      <c r="B114" s="184">
        <v>725.0</v>
      </c>
      <c r="C114" s="185">
        <v>330.0</v>
      </c>
      <c r="D114" s="184">
        <v>0.0</v>
      </c>
      <c r="E114" s="184">
        <v>593.0</v>
      </c>
      <c r="F114" s="184">
        <v>130.0</v>
      </c>
      <c r="G114" s="184">
        <v>423.0</v>
      </c>
      <c r="H114" s="184">
        <v>878.0</v>
      </c>
      <c r="I114" s="184">
        <v>343.0</v>
      </c>
      <c r="J114" s="185">
        <v>650.0</v>
      </c>
      <c r="K114" s="184">
        <v>788.0</v>
      </c>
      <c r="L114" s="184">
        <v>0.0</v>
      </c>
      <c r="M114" s="184">
        <v>0.0</v>
      </c>
      <c r="N114" s="184">
        <v>943.0</v>
      </c>
      <c r="O114" s="184">
        <v>1673.0</v>
      </c>
      <c r="P114" s="184">
        <v>1155.0</v>
      </c>
      <c r="Q114" s="184"/>
      <c r="R114" s="187">
        <f t="shared" si="3"/>
        <v>8631</v>
      </c>
      <c r="S114" s="188"/>
      <c r="T114" s="189"/>
      <c r="U114" s="189"/>
      <c r="V114" s="189"/>
      <c r="W114" s="189"/>
      <c r="X114" s="189"/>
      <c r="Y114" s="189"/>
      <c r="Z114" s="189"/>
      <c r="AA114" s="189"/>
      <c r="AB114" s="189"/>
    </row>
    <row r="115">
      <c r="A115" s="182" t="s">
        <v>54</v>
      </c>
      <c r="B115" s="184">
        <v>100.0</v>
      </c>
      <c r="C115" s="184">
        <v>165.0</v>
      </c>
      <c r="D115" s="184">
        <v>60.0</v>
      </c>
      <c r="E115" s="184">
        <v>280.0</v>
      </c>
      <c r="F115" s="184">
        <v>280.0</v>
      </c>
      <c r="G115" s="184">
        <v>105.0</v>
      </c>
      <c r="H115" s="184">
        <v>0.0</v>
      </c>
      <c r="I115" s="184">
        <v>430.0</v>
      </c>
      <c r="J115" s="184">
        <v>0.0</v>
      </c>
      <c r="K115" s="184">
        <v>0.0</v>
      </c>
      <c r="L115" s="184">
        <v>0.0</v>
      </c>
      <c r="M115" s="184">
        <v>0.0</v>
      </c>
      <c r="N115" s="184">
        <v>0.0</v>
      </c>
      <c r="O115" s="184">
        <v>0.0</v>
      </c>
      <c r="P115" s="184">
        <v>0.0</v>
      </c>
      <c r="Q115" s="184"/>
      <c r="R115" s="187">
        <f t="shared" si="3"/>
        <v>1420</v>
      </c>
      <c r="S115" s="188"/>
      <c r="T115" s="189"/>
      <c r="U115" s="189"/>
      <c r="V115" s="189"/>
      <c r="W115" s="189"/>
      <c r="X115" s="189"/>
      <c r="Y115" s="189"/>
      <c r="Z115" s="189"/>
      <c r="AA115" s="189"/>
      <c r="AB115" s="189"/>
    </row>
    <row r="116">
      <c r="A116" s="182" t="s">
        <v>55</v>
      </c>
      <c r="B116" s="184">
        <v>515.0</v>
      </c>
      <c r="C116" s="184">
        <v>0.0</v>
      </c>
      <c r="D116" s="184">
        <v>876.0</v>
      </c>
      <c r="E116" s="184">
        <v>0.0</v>
      </c>
      <c r="F116" s="184">
        <v>0.0</v>
      </c>
      <c r="G116" s="184">
        <v>259.0</v>
      </c>
      <c r="H116" s="184">
        <v>0.0</v>
      </c>
      <c r="I116" s="184">
        <v>320.0</v>
      </c>
      <c r="J116" s="184">
        <v>660.0</v>
      </c>
      <c r="K116" s="184">
        <v>614.0</v>
      </c>
      <c r="L116" s="184">
        <v>0.0</v>
      </c>
      <c r="M116" s="184">
        <v>70.0</v>
      </c>
      <c r="N116" s="184">
        <v>0.0</v>
      </c>
      <c r="O116" s="184">
        <v>965.0</v>
      </c>
      <c r="P116" s="184">
        <v>0.0</v>
      </c>
      <c r="Q116" s="184"/>
      <c r="R116" s="187">
        <f t="shared" si="3"/>
        <v>4279</v>
      </c>
      <c r="S116" s="188"/>
      <c r="T116" s="189"/>
      <c r="U116" s="189"/>
      <c r="V116" s="189"/>
      <c r="W116" s="189"/>
      <c r="X116" s="189"/>
      <c r="Y116" s="189"/>
      <c r="Z116" s="189"/>
      <c r="AA116" s="189"/>
      <c r="AB116" s="189"/>
    </row>
    <row r="117">
      <c r="A117" s="182" t="s">
        <v>56</v>
      </c>
      <c r="B117" s="184">
        <v>0.0</v>
      </c>
      <c r="C117" s="184">
        <v>0.0</v>
      </c>
      <c r="D117" s="184">
        <v>0.0</v>
      </c>
      <c r="E117" s="184">
        <v>0.0</v>
      </c>
      <c r="F117" s="184">
        <v>0.0</v>
      </c>
      <c r="G117" s="184">
        <v>0.0</v>
      </c>
      <c r="H117" s="184">
        <v>0.0</v>
      </c>
      <c r="I117" s="184">
        <v>0.0</v>
      </c>
      <c r="J117" s="184">
        <v>0.0</v>
      </c>
      <c r="K117" s="184">
        <v>0.0</v>
      </c>
      <c r="L117" s="184">
        <v>0.0</v>
      </c>
      <c r="M117" s="184">
        <v>0.0</v>
      </c>
      <c r="N117" s="184">
        <v>0.0</v>
      </c>
      <c r="O117" s="184">
        <v>0.0</v>
      </c>
      <c r="P117" s="184">
        <v>0.0</v>
      </c>
      <c r="Q117" s="184"/>
      <c r="R117" s="187">
        <f t="shared" si="3"/>
        <v>0</v>
      </c>
      <c r="S117" s="188"/>
      <c r="T117" s="189"/>
      <c r="U117" s="189"/>
      <c r="V117" s="189"/>
      <c r="W117" s="189"/>
      <c r="X117" s="189"/>
      <c r="Y117" s="189"/>
      <c r="Z117" s="189"/>
      <c r="AA117" s="189"/>
      <c r="AB117" s="189"/>
    </row>
    <row r="118">
      <c r="A118" s="182" t="s">
        <v>57</v>
      </c>
      <c r="B118" s="184">
        <v>0.0</v>
      </c>
      <c r="C118" s="184">
        <v>385.0</v>
      </c>
      <c r="D118" s="184">
        <v>0.0</v>
      </c>
      <c r="E118" s="184">
        <v>451.0</v>
      </c>
      <c r="F118" s="184">
        <v>0.0</v>
      </c>
      <c r="G118" s="184">
        <v>335.0</v>
      </c>
      <c r="H118" s="184">
        <v>1254.0</v>
      </c>
      <c r="I118" s="184">
        <v>474.0</v>
      </c>
      <c r="J118" s="184">
        <v>0.0</v>
      </c>
      <c r="K118" s="184">
        <v>360.0</v>
      </c>
      <c r="L118" s="184">
        <v>413.0</v>
      </c>
      <c r="M118" s="184">
        <v>989.0</v>
      </c>
      <c r="N118" s="184">
        <v>943.0</v>
      </c>
      <c r="O118" s="184">
        <v>310.0</v>
      </c>
      <c r="P118" s="184">
        <v>1150.0</v>
      </c>
      <c r="Q118" s="184"/>
      <c r="R118" s="187">
        <f t="shared" si="3"/>
        <v>7064</v>
      </c>
      <c r="S118" s="188"/>
      <c r="T118" s="189"/>
      <c r="U118" s="189"/>
      <c r="V118" s="189"/>
      <c r="W118" s="189"/>
      <c r="X118" s="189"/>
      <c r="Y118" s="189"/>
      <c r="Z118" s="189"/>
      <c r="AA118" s="189"/>
      <c r="AB118" s="189"/>
    </row>
    <row r="119">
      <c r="A119" s="182" t="s">
        <v>58</v>
      </c>
      <c r="B119" s="184">
        <v>0.0</v>
      </c>
      <c r="C119" s="184">
        <v>0.0</v>
      </c>
      <c r="D119" s="184">
        <v>0.0</v>
      </c>
      <c r="E119" s="184">
        <v>0.0</v>
      </c>
      <c r="F119" s="184">
        <v>0.0</v>
      </c>
      <c r="G119" s="184">
        <v>0.0</v>
      </c>
      <c r="H119" s="184">
        <v>0.0</v>
      </c>
      <c r="I119" s="184">
        <v>0.0</v>
      </c>
      <c r="J119" s="184">
        <v>0.0</v>
      </c>
      <c r="K119" s="184">
        <v>0.0</v>
      </c>
      <c r="L119" s="184">
        <v>0.0</v>
      </c>
      <c r="M119" s="184">
        <v>0.0</v>
      </c>
      <c r="N119" s="184">
        <v>0.0</v>
      </c>
      <c r="O119" s="184">
        <v>0.0</v>
      </c>
      <c r="P119" s="184">
        <v>934.0</v>
      </c>
      <c r="Q119" s="184"/>
      <c r="R119" s="187">
        <f t="shared" si="3"/>
        <v>934</v>
      </c>
      <c r="S119" s="188"/>
      <c r="T119" s="189"/>
      <c r="U119" s="189"/>
      <c r="V119" s="189"/>
      <c r="W119" s="189"/>
      <c r="X119" s="189"/>
      <c r="Y119" s="189"/>
      <c r="Z119" s="189"/>
      <c r="AA119" s="189"/>
      <c r="AB119" s="189"/>
    </row>
    <row r="120">
      <c r="A120" s="201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2"/>
      <c r="N120" s="202"/>
      <c r="O120" s="202"/>
      <c r="P120" s="202"/>
      <c r="Q120" s="202"/>
      <c r="R120" s="196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</row>
    <row r="121">
      <c r="A121" s="168" t="s">
        <v>184</v>
      </c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20"/>
      <c r="T121" s="189"/>
      <c r="U121" s="189"/>
      <c r="V121" s="189"/>
      <c r="W121" s="189"/>
      <c r="X121" s="189"/>
      <c r="Y121" s="189"/>
      <c r="Z121" s="189"/>
      <c r="AA121" s="189"/>
      <c r="AB121" s="189"/>
    </row>
    <row r="122">
      <c r="A122" s="170" t="s">
        <v>19</v>
      </c>
      <c r="B122" s="171">
        <v>45704.0</v>
      </c>
      <c r="C122" s="171">
        <v>45705.0</v>
      </c>
      <c r="D122" s="171">
        <v>45706.0</v>
      </c>
      <c r="E122" s="171">
        <v>45707.0</v>
      </c>
      <c r="F122" s="171">
        <v>45708.0</v>
      </c>
      <c r="G122" s="171">
        <v>45709.0</v>
      </c>
      <c r="H122" s="171">
        <v>45710.0</v>
      </c>
      <c r="I122" s="171">
        <v>45711.0</v>
      </c>
      <c r="J122" s="171">
        <v>45712.0</v>
      </c>
      <c r="K122" s="171">
        <v>45713.0</v>
      </c>
      <c r="L122" s="171">
        <v>45714.0</v>
      </c>
      <c r="M122" s="171">
        <v>45715.0</v>
      </c>
      <c r="N122" s="171">
        <v>45716.0</v>
      </c>
      <c r="O122" s="171"/>
      <c r="P122" s="171"/>
      <c r="Q122" s="171"/>
      <c r="R122" s="172" t="s">
        <v>20</v>
      </c>
      <c r="S122" s="172" t="s">
        <v>22</v>
      </c>
      <c r="T122" s="189"/>
      <c r="U122" s="189"/>
      <c r="V122" s="189"/>
      <c r="W122" s="189"/>
      <c r="X122" s="189"/>
      <c r="Y122" s="189"/>
      <c r="Z122" s="189"/>
      <c r="AA122" s="189"/>
      <c r="AB122" s="189"/>
    </row>
    <row r="123">
      <c r="A123" s="175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89"/>
      <c r="U123" s="189"/>
      <c r="V123" s="189"/>
      <c r="W123" s="189"/>
      <c r="X123" s="189"/>
      <c r="Y123" s="189"/>
      <c r="Z123" s="189"/>
      <c r="AA123" s="189"/>
      <c r="AB123" s="189"/>
    </row>
    <row r="124">
      <c r="A124" s="182" t="s">
        <v>23</v>
      </c>
      <c r="B124" s="184">
        <v>755.0</v>
      </c>
      <c r="C124" s="185">
        <v>290.0</v>
      </c>
      <c r="D124" s="184">
        <v>0.0</v>
      </c>
      <c r="E124" s="184">
        <v>0.0</v>
      </c>
      <c r="F124" s="184">
        <v>210.0</v>
      </c>
      <c r="G124" s="184">
        <v>530.0</v>
      </c>
      <c r="H124" s="184">
        <v>710.0</v>
      </c>
      <c r="I124" s="185">
        <v>628.0</v>
      </c>
      <c r="J124" s="184">
        <v>955.0</v>
      </c>
      <c r="K124" s="184">
        <v>355.0</v>
      </c>
      <c r="L124" s="184">
        <v>685.0</v>
      </c>
      <c r="M124" s="184">
        <v>0.0</v>
      </c>
      <c r="N124" s="184">
        <v>545.0</v>
      </c>
      <c r="O124" s="184"/>
      <c r="P124" s="184"/>
      <c r="Q124" s="184"/>
      <c r="R124" s="187">
        <f t="shared" ref="R124:R159" si="4">SUM(B124:Q124)</f>
        <v>5663</v>
      </c>
      <c r="S124" s="188"/>
      <c r="T124" s="189"/>
      <c r="U124" s="189"/>
      <c r="V124" s="189"/>
      <c r="W124" s="189"/>
      <c r="X124" s="189"/>
      <c r="Y124" s="189"/>
      <c r="Z124" s="189"/>
      <c r="AA124" s="189"/>
      <c r="AB124" s="189"/>
    </row>
    <row r="125">
      <c r="A125" s="182" t="s">
        <v>24</v>
      </c>
      <c r="B125" s="186"/>
      <c r="C125" s="186"/>
      <c r="D125" s="186"/>
      <c r="E125" s="186"/>
      <c r="F125" s="186"/>
      <c r="G125" s="186"/>
      <c r="H125" s="184">
        <v>0.0</v>
      </c>
      <c r="I125" s="184">
        <v>0.0</v>
      </c>
      <c r="J125" s="184">
        <v>0.0</v>
      </c>
      <c r="K125" s="184">
        <v>0.0</v>
      </c>
      <c r="L125" s="184">
        <v>0.0</v>
      </c>
      <c r="M125" s="184">
        <v>0.0</v>
      </c>
      <c r="N125" s="184">
        <v>0.0</v>
      </c>
      <c r="O125" s="184"/>
      <c r="P125" s="184"/>
      <c r="Q125" s="184"/>
      <c r="R125" s="187">
        <f t="shared" si="4"/>
        <v>0</v>
      </c>
      <c r="S125" s="188"/>
      <c r="T125" s="189"/>
      <c r="U125" s="189"/>
      <c r="V125" s="189"/>
      <c r="W125" s="189"/>
      <c r="X125" s="189"/>
      <c r="Y125" s="189"/>
      <c r="Z125" s="189"/>
      <c r="AA125" s="189"/>
      <c r="AB125" s="189"/>
    </row>
    <row r="126">
      <c r="A126" s="182" t="s">
        <v>25</v>
      </c>
      <c r="B126" s="184">
        <v>0.0</v>
      </c>
      <c r="C126" s="184">
        <v>378.0</v>
      </c>
      <c r="D126" s="184">
        <v>0.0</v>
      </c>
      <c r="E126" s="184">
        <v>0.0</v>
      </c>
      <c r="F126" s="184">
        <v>0.0</v>
      </c>
      <c r="G126" s="184">
        <v>0.0</v>
      </c>
      <c r="H126" s="184">
        <v>0.0</v>
      </c>
      <c r="I126" s="184">
        <v>0.0</v>
      </c>
      <c r="J126" s="184">
        <v>0.0</v>
      </c>
      <c r="K126" s="184">
        <v>0.0</v>
      </c>
      <c r="L126" s="184">
        <v>0.0</v>
      </c>
      <c r="M126" s="184">
        <v>0.0</v>
      </c>
      <c r="N126" s="184">
        <v>0.0</v>
      </c>
      <c r="O126" s="184"/>
      <c r="P126" s="184"/>
      <c r="Q126" s="184"/>
      <c r="R126" s="187">
        <f t="shared" si="4"/>
        <v>378</v>
      </c>
      <c r="S126" s="188"/>
      <c r="T126" s="189"/>
      <c r="U126" s="189"/>
      <c r="V126" s="189"/>
      <c r="W126" s="189"/>
      <c r="X126" s="189"/>
      <c r="Y126" s="189"/>
      <c r="Z126" s="189"/>
      <c r="AA126" s="189"/>
      <c r="AB126" s="189"/>
    </row>
    <row r="127">
      <c r="A127" s="182" t="s">
        <v>26</v>
      </c>
      <c r="B127" s="184">
        <v>0.0</v>
      </c>
      <c r="C127" s="184">
        <v>0.0</v>
      </c>
      <c r="D127" s="184">
        <v>0.0</v>
      </c>
      <c r="E127" s="184">
        <v>0.0</v>
      </c>
      <c r="F127" s="184">
        <v>0.0</v>
      </c>
      <c r="G127" s="184">
        <v>0.0</v>
      </c>
      <c r="H127" s="184">
        <v>0.0</v>
      </c>
      <c r="I127" s="184">
        <v>1115.0</v>
      </c>
      <c r="J127" s="184">
        <v>641.0</v>
      </c>
      <c r="K127" s="184">
        <v>101.0</v>
      </c>
      <c r="L127" s="184">
        <v>0.0</v>
      </c>
      <c r="M127" s="184">
        <v>0.0</v>
      </c>
      <c r="N127" s="184">
        <v>0.0</v>
      </c>
      <c r="O127" s="184"/>
      <c r="P127" s="184"/>
      <c r="Q127" s="184"/>
      <c r="R127" s="187">
        <f t="shared" si="4"/>
        <v>1857</v>
      </c>
      <c r="S127" s="188"/>
      <c r="T127" s="189"/>
      <c r="U127" s="189"/>
      <c r="V127" s="189"/>
      <c r="W127" s="189"/>
      <c r="X127" s="189"/>
      <c r="Y127" s="189"/>
      <c r="Z127" s="189"/>
      <c r="AA127" s="189"/>
      <c r="AB127" s="189"/>
    </row>
    <row r="128">
      <c r="A128" s="182" t="s">
        <v>27</v>
      </c>
      <c r="B128" s="184">
        <v>249.0</v>
      </c>
      <c r="C128" s="184">
        <v>305.0</v>
      </c>
      <c r="D128" s="184">
        <v>379.0</v>
      </c>
      <c r="E128" s="184">
        <v>200.0</v>
      </c>
      <c r="F128" s="184">
        <v>0.0</v>
      </c>
      <c r="G128" s="184">
        <v>95.0</v>
      </c>
      <c r="H128" s="184">
        <v>369.0</v>
      </c>
      <c r="I128" s="184">
        <v>225.0</v>
      </c>
      <c r="J128" s="184">
        <v>145.0</v>
      </c>
      <c r="K128" s="184">
        <v>235.0</v>
      </c>
      <c r="L128" s="184">
        <v>0.0</v>
      </c>
      <c r="M128" s="184">
        <v>209.0</v>
      </c>
      <c r="N128" s="184">
        <v>465.0</v>
      </c>
      <c r="O128" s="184"/>
      <c r="P128" s="184"/>
      <c r="Q128" s="184"/>
      <c r="R128" s="187">
        <f t="shared" si="4"/>
        <v>2876</v>
      </c>
      <c r="S128" s="188"/>
      <c r="T128" s="189"/>
      <c r="U128" s="189"/>
      <c r="V128" s="189"/>
      <c r="W128" s="189"/>
      <c r="X128" s="189"/>
      <c r="Y128" s="189"/>
      <c r="Z128" s="189"/>
      <c r="AA128" s="189"/>
      <c r="AB128" s="189"/>
    </row>
    <row r="129">
      <c r="A129" s="182" t="s">
        <v>28</v>
      </c>
      <c r="B129" s="184">
        <v>125.0</v>
      </c>
      <c r="C129" s="184">
        <v>0.0</v>
      </c>
      <c r="D129" s="184">
        <v>621.0</v>
      </c>
      <c r="E129" s="184">
        <v>902.0</v>
      </c>
      <c r="F129" s="184">
        <v>353.0</v>
      </c>
      <c r="G129" s="184">
        <v>702.0</v>
      </c>
      <c r="H129" s="184">
        <v>510.0</v>
      </c>
      <c r="I129" s="184">
        <v>605.0</v>
      </c>
      <c r="J129" s="184">
        <v>817.0</v>
      </c>
      <c r="K129" s="184">
        <v>562.0</v>
      </c>
      <c r="L129" s="184">
        <v>440.0</v>
      </c>
      <c r="M129" s="184">
        <v>440.0</v>
      </c>
      <c r="N129" s="184">
        <v>2088.0</v>
      </c>
      <c r="O129" s="184"/>
      <c r="P129" s="184"/>
      <c r="Q129" s="184"/>
      <c r="R129" s="187">
        <f t="shared" si="4"/>
        <v>8165</v>
      </c>
      <c r="S129" s="188"/>
      <c r="T129" s="189"/>
      <c r="U129" s="189"/>
      <c r="V129" s="189"/>
      <c r="W129" s="189"/>
      <c r="X129" s="189"/>
      <c r="Y129" s="189"/>
      <c r="Z129" s="189"/>
      <c r="AA129" s="189"/>
      <c r="AB129" s="189"/>
    </row>
    <row r="130">
      <c r="A130" s="182" t="s">
        <v>29</v>
      </c>
      <c r="B130" s="184">
        <v>0.0</v>
      </c>
      <c r="C130" s="184">
        <v>430.0</v>
      </c>
      <c r="D130" s="184">
        <v>0.0</v>
      </c>
      <c r="E130" s="184">
        <v>0.0</v>
      </c>
      <c r="F130" s="184">
        <v>0.0</v>
      </c>
      <c r="G130" s="184">
        <v>0.0</v>
      </c>
      <c r="H130" s="184">
        <v>739.0</v>
      </c>
      <c r="I130" s="184">
        <v>0.0</v>
      </c>
      <c r="J130" s="184">
        <v>0.0</v>
      </c>
      <c r="K130" s="184">
        <v>0.0</v>
      </c>
      <c r="L130" s="184">
        <v>0.0</v>
      </c>
      <c r="M130" s="184">
        <v>0.0</v>
      </c>
      <c r="N130" s="184">
        <v>0.0</v>
      </c>
      <c r="O130" s="184"/>
      <c r="P130" s="184"/>
      <c r="Q130" s="184"/>
      <c r="R130" s="187">
        <f t="shared" si="4"/>
        <v>1169</v>
      </c>
      <c r="S130" s="188"/>
      <c r="T130" s="189"/>
      <c r="U130" s="189"/>
      <c r="V130" s="189"/>
      <c r="W130" s="189"/>
      <c r="X130" s="189"/>
      <c r="Y130" s="189"/>
      <c r="Z130" s="189"/>
      <c r="AA130" s="189"/>
      <c r="AB130" s="189"/>
    </row>
    <row r="131">
      <c r="A131" s="182" t="s">
        <v>30</v>
      </c>
      <c r="B131" s="184">
        <v>0.0</v>
      </c>
      <c r="C131" s="184">
        <v>0.0</v>
      </c>
      <c r="D131" s="184">
        <v>0.0</v>
      </c>
      <c r="E131" s="184">
        <v>0.0</v>
      </c>
      <c r="F131" s="184">
        <v>0.0</v>
      </c>
      <c r="G131" s="184">
        <v>0.0</v>
      </c>
      <c r="H131" s="184">
        <v>0.0</v>
      </c>
      <c r="I131" s="184">
        <v>0.0</v>
      </c>
      <c r="J131" s="184">
        <v>0.0</v>
      </c>
      <c r="K131" s="184">
        <v>0.0</v>
      </c>
      <c r="L131" s="184">
        <v>0.0</v>
      </c>
      <c r="M131" s="184">
        <v>0.0</v>
      </c>
      <c r="N131" s="184">
        <v>0.0</v>
      </c>
      <c r="O131" s="184"/>
      <c r="P131" s="184"/>
      <c r="Q131" s="184"/>
      <c r="R131" s="187">
        <f t="shared" si="4"/>
        <v>0</v>
      </c>
      <c r="S131" s="188"/>
      <c r="T131" s="189"/>
      <c r="U131" s="189"/>
      <c r="V131" s="189"/>
      <c r="W131" s="189"/>
      <c r="X131" s="189"/>
      <c r="Y131" s="189"/>
      <c r="Z131" s="189"/>
      <c r="AA131" s="189"/>
      <c r="AB131" s="189"/>
    </row>
    <row r="132">
      <c r="A132" s="182" t="s">
        <v>31</v>
      </c>
      <c r="B132" s="184">
        <v>1649.0</v>
      </c>
      <c r="C132" s="184">
        <v>1282.0</v>
      </c>
      <c r="D132" s="184">
        <v>1787.0</v>
      </c>
      <c r="E132" s="184">
        <v>903.0</v>
      </c>
      <c r="F132" s="184">
        <v>1507.0</v>
      </c>
      <c r="G132" s="184">
        <v>1253.0</v>
      </c>
      <c r="H132" s="184">
        <v>2034.0</v>
      </c>
      <c r="I132" s="184">
        <v>1310.0</v>
      </c>
      <c r="J132" s="184">
        <v>1310.0</v>
      </c>
      <c r="K132" s="184">
        <v>845.0</v>
      </c>
      <c r="L132" s="184">
        <v>1697.0</v>
      </c>
      <c r="M132" s="184">
        <v>1278.0</v>
      </c>
      <c r="N132" s="184">
        <v>1465.0</v>
      </c>
      <c r="O132" s="184"/>
      <c r="P132" s="184"/>
      <c r="Q132" s="184"/>
      <c r="R132" s="187">
        <f t="shared" si="4"/>
        <v>18320</v>
      </c>
      <c r="S132" s="192" t="s">
        <v>144</v>
      </c>
      <c r="T132" s="189"/>
      <c r="U132" s="189"/>
      <c r="V132" s="189"/>
      <c r="W132" s="189"/>
      <c r="X132" s="189"/>
      <c r="Y132" s="189"/>
      <c r="Z132" s="189"/>
      <c r="AA132" s="189"/>
      <c r="AB132" s="189"/>
    </row>
    <row r="133">
      <c r="A133" s="182" t="s">
        <v>32</v>
      </c>
      <c r="B133" s="184">
        <v>0.0</v>
      </c>
      <c r="C133" s="184">
        <v>0.0</v>
      </c>
      <c r="D133" s="184">
        <v>0.0</v>
      </c>
      <c r="E133" s="184">
        <v>0.0</v>
      </c>
      <c r="F133" s="184">
        <v>0.0</v>
      </c>
      <c r="G133" s="184">
        <v>0.0</v>
      </c>
      <c r="H133" s="184">
        <v>370.0</v>
      </c>
      <c r="I133" s="184">
        <v>0.0</v>
      </c>
      <c r="J133" s="184">
        <v>0.0</v>
      </c>
      <c r="K133" s="184">
        <v>281.0</v>
      </c>
      <c r="L133" s="184">
        <v>0.0</v>
      </c>
      <c r="M133" s="184">
        <v>0.0</v>
      </c>
      <c r="N133" s="184">
        <v>0.0</v>
      </c>
      <c r="O133" s="184"/>
      <c r="P133" s="184"/>
      <c r="Q133" s="184"/>
      <c r="R133" s="187">
        <f t="shared" si="4"/>
        <v>651</v>
      </c>
      <c r="S133" s="188"/>
      <c r="T133" s="189"/>
      <c r="U133" s="189"/>
      <c r="V133" s="189"/>
      <c r="W133" s="189"/>
      <c r="X133" s="189"/>
      <c r="Y133" s="189"/>
      <c r="Z133" s="189"/>
      <c r="AA133" s="189"/>
      <c r="AB133" s="189"/>
    </row>
    <row r="134">
      <c r="A134" s="182" t="s">
        <v>33</v>
      </c>
      <c r="B134" s="184">
        <v>325.0</v>
      </c>
      <c r="C134" s="184">
        <v>120.0</v>
      </c>
      <c r="D134" s="184">
        <v>205.0</v>
      </c>
      <c r="E134" s="184">
        <v>249.0</v>
      </c>
      <c r="F134" s="184">
        <v>903.0</v>
      </c>
      <c r="G134" s="184">
        <v>368.0</v>
      </c>
      <c r="H134" s="184">
        <v>0.0</v>
      </c>
      <c r="I134" s="184">
        <v>903.0</v>
      </c>
      <c r="J134" s="184">
        <v>814.0</v>
      </c>
      <c r="K134" s="184">
        <v>180.0</v>
      </c>
      <c r="L134" s="184">
        <v>0.0</v>
      </c>
      <c r="M134" s="184">
        <v>434.0</v>
      </c>
      <c r="N134" s="184">
        <v>966.0</v>
      </c>
      <c r="O134" s="184"/>
      <c r="P134" s="184"/>
      <c r="Q134" s="184"/>
      <c r="R134" s="187">
        <f t="shared" si="4"/>
        <v>5467</v>
      </c>
      <c r="S134" s="188"/>
      <c r="T134" s="189"/>
      <c r="U134" s="189"/>
      <c r="V134" s="189"/>
      <c r="W134" s="189"/>
      <c r="X134" s="189"/>
      <c r="Y134" s="189"/>
      <c r="Z134" s="189"/>
      <c r="AA134" s="189"/>
      <c r="AB134" s="189"/>
    </row>
    <row r="135">
      <c r="A135" s="182" t="s">
        <v>34</v>
      </c>
      <c r="B135" s="184">
        <v>0.0</v>
      </c>
      <c r="C135" s="184">
        <v>0.0</v>
      </c>
      <c r="D135" s="184">
        <v>0.0</v>
      </c>
      <c r="E135" s="184">
        <v>0.0</v>
      </c>
      <c r="F135" s="184">
        <v>0.0</v>
      </c>
      <c r="G135" s="184">
        <v>0.0</v>
      </c>
      <c r="H135" s="184">
        <v>0.0</v>
      </c>
      <c r="I135" s="184">
        <v>0.0</v>
      </c>
      <c r="J135" s="184">
        <v>0.0</v>
      </c>
      <c r="K135" s="184">
        <v>0.0</v>
      </c>
      <c r="L135" s="184">
        <v>0.0</v>
      </c>
      <c r="M135" s="184">
        <v>0.0</v>
      </c>
      <c r="N135" s="184">
        <v>0.0</v>
      </c>
      <c r="O135" s="184"/>
      <c r="P135" s="184"/>
      <c r="Q135" s="184"/>
      <c r="R135" s="187">
        <f t="shared" si="4"/>
        <v>0</v>
      </c>
      <c r="S135" s="188"/>
      <c r="T135" s="189"/>
      <c r="U135" s="189"/>
      <c r="V135" s="189"/>
      <c r="W135" s="189"/>
      <c r="X135" s="189"/>
      <c r="Y135" s="189"/>
      <c r="Z135" s="189"/>
      <c r="AA135" s="189"/>
      <c r="AB135" s="189"/>
    </row>
    <row r="136">
      <c r="A136" s="182" t="s">
        <v>35</v>
      </c>
      <c r="B136" s="184">
        <v>0.0</v>
      </c>
      <c r="C136" s="185">
        <v>155.0</v>
      </c>
      <c r="D136" s="184">
        <v>0.0</v>
      </c>
      <c r="E136" s="184">
        <v>0.0</v>
      </c>
      <c r="F136" s="184">
        <v>0.0</v>
      </c>
      <c r="G136" s="184">
        <v>540.0</v>
      </c>
      <c r="H136" s="184">
        <v>580.0</v>
      </c>
      <c r="I136" s="185">
        <v>753.0</v>
      </c>
      <c r="J136" s="184">
        <v>558.0</v>
      </c>
      <c r="K136" s="184">
        <v>0.0</v>
      </c>
      <c r="L136" s="184">
        <v>0.0</v>
      </c>
      <c r="M136" s="184">
        <v>0.0</v>
      </c>
      <c r="N136" s="184">
        <v>0.0</v>
      </c>
      <c r="O136" s="184"/>
      <c r="P136" s="184"/>
      <c r="Q136" s="184"/>
      <c r="R136" s="187">
        <f t="shared" si="4"/>
        <v>2586</v>
      </c>
      <c r="S136" s="188"/>
      <c r="T136" s="189"/>
      <c r="U136" s="189"/>
      <c r="V136" s="189"/>
      <c r="W136" s="189"/>
      <c r="X136" s="189"/>
      <c r="Y136" s="189"/>
      <c r="Z136" s="189"/>
      <c r="AA136" s="189"/>
      <c r="AB136" s="189"/>
    </row>
    <row r="137">
      <c r="A137" s="182" t="s">
        <v>36</v>
      </c>
      <c r="B137" s="184">
        <v>710.0</v>
      </c>
      <c r="C137" s="185">
        <v>285.0</v>
      </c>
      <c r="D137" s="184">
        <v>0.0</v>
      </c>
      <c r="E137" s="184">
        <v>770.0</v>
      </c>
      <c r="F137" s="184">
        <v>0.0</v>
      </c>
      <c r="G137" s="184">
        <v>0.0</v>
      </c>
      <c r="H137" s="184">
        <v>900.0</v>
      </c>
      <c r="I137" s="185">
        <v>1220.0</v>
      </c>
      <c r="J137" s="184">
        <v>375.0</v>
      </c>
      <c r="K137" s="184">
        <v>523.0</v>
      </c>
      <c r="L137" s="184">
        <v>1095.0</v>
      </c>
      <c r="M137" s="184">
        <v>495.0</v>
      </c>
      <c r="N137" s="184">
        <v>825.0</v>
      </c>
      <c r="O137" s="184"/>
      <c r="P137" s="184"/>
      <c r="Q137" s="184"/>
      <c r="R137" s="187">
        <f t="shared" si="4"/>
        <v>7198</v>
      </c>
      <c r="S137" s="188"/>
      <c r="T137" s="189"/>
      <c r="U137" s="189"/>
      <c r="V137" s="189"/>
      <c r="W137" s="189"/>
      <c r="X137" s="189"/>
      <c r="Y137" s="189"/>
      <c r="Z137" s="189"/>
      <c r="AA137" s="189"/>
      <c r="AB137" s="189"/>
    </row>
    <row r="138">
      <c r="A138" s="182" t="s">
        <v>37</v>
      </c>
      <c r="B138" s="184">
        <v>1045.0</v>
      </c>
      <c r="C138" s="185">
        <v>588.0</v>
      </c>
      <c r="D138" s="184">
        <v>1073.0</v>
      </c>
      <c r="E138" s="184">
        <v>845.0</v>
      </c>
      <c r="F138" s="184">
        <v>855.0</v>
      </c>
      <c r="G138" s="184">
        <v>1218.0</v>
      </c>
      <c r="H138" s="184">
        <v>1210.0</v>
      </c>
      <c r="I138" s="185">
        <v>969.0</v>
      </c>
      <c r="J138" s="184">
        <v>1156.0</v>
      </c>
      <c r="K138" s="184">
        <v>735.0</v>
      </c>
      <c r="L138" s="184">
        <v>855.0</v>
      </c>
      <c r="M138" s="184">
        <v>1105.0</v>
      </c>
      <c r="N138" s="184">
        <v>1008.0</v>
      </c>
      <c r="O138" s="184"/>
      <c r="P138" s="184"/>
      <c r="Q138" s="184"/>
      <c r="R138" s="187">
        <f t="shared" si="4"/>
        <v>12662</v>
      </c>
      <c r="S138" s="188"/>
      <c r="T138" s="189"/>
      <c r="U138" s="189"/>
      <c r="V138" s="189"/>
      <c r="W138" s="189"/>
      <c r="X138" s="189"/>
      <c r="Y138" s="189"/>
      <c r="Z138" s="189"/>
      <c r="AA138" s="189"/>
      <c r="AB138" s="189"/>
    </row>
    <row r="139">
      <c r="A139" s="182" t="s">
        <v>38</v>
      </c>
      <c r="B139" s="184">
        <v>530.0</v>
      </c>
      <c r="C139" s="184">
        <v>0.0</v>
      </c>
      <c r="D139" s="184">
        <v>255.0</v>
      </c>
      <c r="E139" s="184">
        <v>254.0</v>
      </c>
      <c r="F139" s="184">
        <v>650.0</v>
      </c>
      <c r="G139" s="184">
        <v>503.0</v>
      </c>
      <c r="H139" s="184">
        <v>0.0</v>
      </c>
      <c r="I139" s="184">
        <v>0.0</v>
      </c>
      <c r="J139" s="184">
        <v>0.0</v>
      </c>
      <c r="K139" s="184">
        <v>614.0</v>
      </c>
      <c r="L139" s="184">
        <v>630.0</v>
      </c>
      <c r="M139" s="184">
        <v>420.0</v>
      </c>
      <c r="N139" s="184">
        <v>845.0</v>
      </c>
      <c r="O139" s="184"/>
      <c r="P139" s="184"/>
      <c r="Q139" s="184"/>
      <c r="R139" s="187">
        <f t="shared" si="4"/>
        <v>4701</v>
      </c>
      <c r="S139" s="188"/>
      <c r="T139" s="189"/>
      <c r="U139" s="189"/>
      <c r="V139" s="189"/>
      <c r="W139" s="189"/>
      <c r="X139" s="189"/>
      <c r="Y139" s="189"/>
      <c r="Z139" s="189"/>
      <c r="AA139" s="189"/>
      <c r="AB139" s="189"/>
    </row>
    <row r="140">
      <c r="A140" s="182" t="s">
        <v>39</v>
      </c>
      <c r="B140" s="184">
        <v>997.0</v>
      </c>
      <c r="C140" s="185">
        <v>500.0</v>
      </c>
      <c r="D140" s="184">
        <v>1226.0</v>
      </c>
      <c r="E140" s="184">
        <v>1321.0</v>
      </c>
      <c r="F140" s="184">
        <v>1338.0</v>
      </c>
      <c r="G140" s="184">
        <v>923.0</v>
      </c>
      <c r="H140" s="184">
        <v>809.0</v>
      </c>
      <c r="I140" s="185">
        <v>1628.0</v>
      </c>
      <c r="J140" s="184">
        <v>974.0</v>
      </c>
      <c r="K140" s="184">
        <v>814.0</v>
      </c>
      <c r="L140" s="184">
        <v>978.0</v>
      </c>
      <c r="M140" s="184">
        <v>1516.0</v>
      </c>
      <c r="N140" s="184">
        <v>1716.0</v>
      </c>
      <c r="O140" s="184"/>
      <c r="P140" s="184"/>
      <c r="Q140" s="184"/>
      <c r="R140" s="187">
        <f t="shared" si="4"/>
        <v>14740</v>
      </c>
      <c r="S140" s="188"/>
      <c r="T140" s="189"/>
      <c r="U140" s="189"/>
      <c r="V140" s="189"/>
      <c r="W140" s="189"/>
      <c r="X140" s="189"/>
      <c r="Y140" s="189"/>
      <c r="Z140" s="189"/>
      <c r="AA140" s="189"/>
      <c r="AB140" s="189"/>
    </row>
    <row r="141">
      <c r="A141" s="182" t="s">
        <v>63</v>
      </c>
      <c r="B141" s="184">
        <v>398.0</v>
      </c>
      <c r="C141" s="185">
        <v>255.0</v>
      </c>
      <c r="D141" s="184">
        <v>420.0</v>
      </c>
      <c r="E141" s="184">
        <v>374.0</v>
      </c>
      <c r="F141" s="184">
        <v>505.0</v>
      </c>
      <c r="G141" s="184">
        <v>475.0</v>
      </c>
      <c r="H141" s="184">
        <v>247.0</v>
      </c>
      <c r="I141" s="185">
        <v>0.0</v>
      </c>
      <c r="J141" s="184">
        <v>0.0</v>
      </c>
      <c r="K141" s="184">
        <v>0.0</v>
      </c>
      <c r="L141" s="184">
        <v>426.0</v>
      </c>
      <c r="M141" s="184">
        <v>196.0</v>
      </c>
      <c r="N141" s="184">
        <v>95.0</v>
      </c>
      <c r="O141" s="184"/>
      <c r="P141" s="184"/>
      <c r="Q141" s="184"/>
      <c r="R141" s="187">
        <f t="shared" si="4"/>
        <v>3391</v>
      </c>
      <c r="S141" s="188"/>
      <c r="T141" s="189"/>
      <c r="U141" s="189"/>
      <c r="V141" s="189"/>
      <c r="W141" s="189"/>
      <c r="X141" s="189"/>
      <c r="Y141" s="189"/>
      <c r="Z141" s="189"/>
      <c r="AA141" s="189"/>
      <c r="AB141" s="189"/>
    </row>
    <row r="142">
      <c r="A142" s="182" t="s">
        <v>40</v>
      </c>
      <c r="B142" s="184">
        <v>950.0</v>
      </c>
      <c r="C142" s="184">
        <v>396.0</v>
      </c>
      <c r="D142" s="184">
        <v>1100.0</v>
      </c>
      <c r="E142" s="184">
        <v>610.0</v>
      </c>
      <c r="F142" s="184">
        <v>810.0</v>
      </c>
      <c r="G142" s="184">
        <v>0.0</v>
      </c>
      <c r="H142" s="184">
        <v>790.0</v>
      </c>
      <c r="I142" s="184">
        <v>1133.0</v>
      </c>
      <c r="J142" s="184">
        <v>0.0</v>
      </c>
      <c r="K142" s="184">
        <v>505.0</v>
      </c>
      <c r="L142" s="184">
        <v>555.0</v>
      </c>
      <c r="M142" s="184">
        <v>0.0</v>
      </c>
      <c r="N142" s="184">
        <v>675.0</v>
      </c>
      <c r="O142" s="184"/>
      <c r="P142" s="184"/>
      <c r="Q142" s="184"/>
      <c r="R142" s="187">
        <f t="shared" si="4"/>
        <v>7524</v>
      </c>
      <c r="S142" s="188"/>
      <c r="T142" s="189"/>
      <c r="U142" s="189"/>
      <c r="V142" s="189"/>
      <c r="W142" s="189"/>
      <c r="X142" s="189"/>
      <c r="Y142" s="189"/>
      <c r="Z142" s="189"/>
      <c r="AA142" s="189"/>
      <c r="AB142" s="189"/>
    </row>
    <row r="143">
      <c r="A143" s="182" t="s">
        <v>41</v>
      </c>
      <c r="B143" s="184">
        <v>445.0</v>
      </c>
      <c r="C143" s="184">
        <v>0.0</v>
      </c>
      <c r="D143" s="184">
        <v>0.0</v>
      </c>
      <c r="E143" s="184">
        <v>405.0</v>
      </c>
      <c r="F143" s="184">
        <v>895.0</v>
      </c>
      <c r="G143" s="184">
        <v>345.0</v>
      </c>
      <c r="H143" s="184">
        <v>0.0</v>
      </c>
      <c r="I143" s="184">
        <v>0.0</v>
      </c>
      <c r="J143" s="184">
        <v>0.0</v>
      </c>
      <c r="K143" s="184">
        <v>325.0</v>
      </c>
      <c r="L143" s="184">
        <v>445.0</v>
      </c>
      <c r="M143" s="184">
        <v>650.0</v>
      </c>
      <c r="N143" s="184">
        <v>513.0</v>
      </c>
      <c r="O143" s="184"/>
      <c r="P143" s="184"/>
      <c r="Q143" s="184"/>
      <c r="R143" s="187">
        <f t="shared" si="4"/>
        <v>4023</v>
      </c>
      <c r="S143" s="188"/>
      <c r="T143" s="189"/>
      <c r="U143" s="189"/>
      <c r="V143" s="189"/>
      <c r="W143" s="189"/>
      <c r="X143" s="189"/>
      <c r="Y143" s="189"/>
      <c r="Z143" s="189"/>
      <c r="AA143" s="189"/>
      <c r="AB143" s="189"/>
    </row>
    <row r="144">
      <c r="A144" s="182" t="s">
        <v>42</v>
      </c>
      <c r="B144" s="184">
        <v>380.0</v>
      </c>
      <c r="C144" s="184">
        <v>0.0</v>
      </c>
      <c r="D144" s="184">
        <v>205.0</v>
      </c>
      <c r="E144" s="184">
        <v>0.0</v>
      </c>
      <c r="F144" s="184">
        <v>0.0</v>
      </c>
      <c r="G144" s="184">
        <v>0.0</v>
      </c>
      <c r="H144" s="184">
        <v>0.0</v>
      </c>
      <c r="I144" s="184">
        <v>0.0</v>
      </c>
      <c r="J144" s="184">
        <v>829.0</v>
      </c>
      <c r="K144" s="184">
        <v>355.0</v>
      </c>
      <c r="L144" s="184">
        <v>0.0</v>
      </c>
      <c r="M144" s="184">
        <v>0.0</v>
      </c>
      <c r="N144" s="184">
        <v>767.0</v>
      </c>
      <c r="O144" s="184"/>
      <c r="P144" s="184"/>
      <c r="Q144" s="184"/>
      <c r="R144" s="187">
        <f t="shared" si="4"/>
        <v>2536</v>
      </c>
      <c r="S144" s="188"/>
      <c r="T144" s="189"/>
      <c r="U144" s="189"/>
      <c r="V144" s="189"/>
      <c r="W144" s="189"/>
      <c r="X144" s="189"/>
      <c r="Y144" s="189"/>
      <c r="Z144" s="189"/>
      <c r="AA144" s="189"/>
      <c r="AB144" s="189"/>
    </row>
    <row r="145">
      <c r="A145" s="182" t="s">
        <v>44</v>
      </c>
      <c r="B145" s="184">
        <v>160.0</v>
      </c>
      <c r="C145" s="184">
        <v>488.0</v>
      </c>
      <c r="D145" s="184">
        <v>243.0</v>
      </c>
      <c r="E145" s="184">
        <v>289.0</v>
      </c>
      <c r="F145" s="184">
        <v>320.0</v>
      </c>
      <c r="G145" s="184">
        <v>110.0</v>
      </c>
      <c r="H145" s="184">
        <v>0.0</v>
      </c>
      <c r="I145" s="184">
        <v>0.0</v>
      </c>
      <c r="J145" s="184">
        <v>0.0</v>
      </c>
      <c r="K145" s="184">
        <v>0.0</v>
      </c>
      <c r="L145" s="184">
        <v>0.0</v>
      </c>
      <c r="M145" s="184">
        <v>0.0</v>
      </c>
      <c r="N145" s="184">
        <v>0.0</v>
      </c>
      <c r="O145" s="184"/>
      <c r="P145" s="184"/>
      <c r="Q145" s="184"/>
      <c r="R145" s="187">
        <f t="shared" si="4"/>
        <v>1610</v>
      </c>
      <c r="S145" s="188"/>
      <c r="T145" s="189"/>
      <c r="U145" s="189"/>
      <c r="V145" s="189"/>
      <c r="W145" s="189"/>
      <c r="X145" s="189"/>
      <c r="Y145" s="189"/>
      <c r="Z145" s="189"/>
      <c r="AA145" s="189"/>
      <c r="AB145" s="189"/>
    </row>
    <row r="146">
      <c r="A146" s="182" t="s">
        <v>45</v>
      </c>
      <c r="B146" s="184">
        <v>0.0</v>
      </c>
      <c r="C146" s="184">
        <v>0.0</v>
      </c>
      <c r="D146" s="184">
        <v>0.0</v>
      </c>
      <c r="E146" s="184">
        <v>0.0</v>
      </c>
      <c r="F146" s="184">
        <v>0.0</v>
      </c>
      <c r="G146" s="184">
        <v>0.0</v>
      </c>
      <c r="H146" s="184">
        <v>0.0</v>
      </c>
      <c r="I146" s="184">
        <v>0.0</v>
      </c>
      <c r="J146" s="184">
        <v>0.0</v>
      </c>
      <c r="K146" s="184">
        <v>0.0</v>
      </c>
      <c r="L146" s="184">
        <v>0.0</v>
      </c>
      <c r="M146" s="184">
        <v>0.0</v>
      </c>
      <c r="N146" s="184">
        <v>0.0</v>
      </c>
      <c r="O146" s="184"/>
      <c r="P146" s="184"/>
      <c r="Q146" s="184"/>
      <c r="R146" s="187">
        <f t="shared" si="4"/>
        <v>0</v>
      </c>
      <c r="S146" s="188"/>
      <c r="T146" s="189"/>
      <c r="U146" s="189"/>
      <c r="V146" s="189"/>
      <c r="W146" s="189"/>
      <c r="X146" s="189"/>
      <c r="Y146" s="189"/>
      <c r="Z146" s="189"/>
      <c r="AA146" s="189"/>
      <c r="AB146" s="189"/>
    </row>
    <row r="147">
      <c r="A147" s="182" t="s">
        <v>65</v>
      </c>
      <c r="B147" s="184">
        <v>0.0</v>
      </c>
      <c r="C147" s="184">
        <v>0.0</v>
      </c>
      <c r="D147" s="184">
        <v>0.0</v>
      </c>
      <c r="E147" s="184">
        <v>0.0</v>
      </c>
      <c r="F147" s="184">
        <v>0.0</v>
      </c>
      <c r="G147" s="184">
        <v>0.0</v>
      </c>
      <c r="H147" s="184">
        <v>0.0</v>
      </c>
      <c r="I147" s="184">
        <v>0.0</v>
      </c>
      <c r="J147" s="184">
        <v>0.0</v>
      </c>
      <c r="K147" s="184">
        <v>0.0</v>
      </c>
      <c r="L147" s="184">
        <v>0.0</v>
      </c>
      <c r="M147" s="184">
        <v>0.0</v>
      </c>
      <c r="N147" s="184">
        <v>0.0</v>
      </c>
      <c r="O147" s="184"/>
      <c r="P147" s="184"/>
      <c r="Q147" s="184"/>
      <c r="R147" s="187">
        <f t="shared" si="4"/>
        <v>0</v>
      </c>
      <c r="S147" s="188"/>
      <c r="T147" s="189"/>
      <c r="U147" s="189"/>
      <c r="V147" s="189"/>
      <c r="W147" s="189"/>
      <c r="X147" s="189"/>
      <c r="Y147" s="189"/>
      <c r="Z147" s="189"/>
      <c r="AA147" s="189"/>
      <c r="AB147" s="189"/>
    </row>
    <row r="148">
      <c r="A148" s="182" t="s">
        <v>47</v>
      </c>
      <c r="B148" s="184">
        <v>675.0</v>
      </c>
      <c r="C148" s="184">
        <v>0.0</v>
      </c>
      <c r="D148" s="184">
        <v>0.0</v>
      </c>
      <c r="E148" s="184">
        <v>314.0</v>
      </c>
      <c r="F148" s="184">
        <v>0.0</v>
      </c>
      <c r="G148" s="184">
        <v>418.0</v>
      </c>
      <c r="H148" s="184">
        <v>0.0</v>
      </c>
      <c r="I148" s="184">
        <v>0.0</v>
      </c>
      <c r="J148" s="184">
        <v>0.0</v>
      </c>
      <c r="K148" s="184">
        <v>405.0</v>
      </c>
      <c r="L148" s="184">
        <v>0.0</v>
      </c>
      <c r="M148" s="184">
        <v>500.0</v>
      </c>
      <c r="N148" s="184">
        <v>260.0</v>
      </c>
      <c r="O148" s="184"/>
      <c r="P148" s="184"/>
      <c r="Q148" s="184"/>
      <c r="R148" s="187">
        <f t="shared" si="4"/>
        <v>2572</v>
      </c>
      <c r="S148" s="188"/>
      <c r="T148" s="189"/>
      <c r="U148" s="189"/>
      <c r="V148" s="189"/>
      <c r="W148" s="189"/>
      <c r="X148" s="189"/>
      <c r="Y148" s="189"/>
      <c r="Z148" s="189"/>
      <c r="AA148" s="189"/>
      <c r="AB148" s="189"/>
    </row>
    <row r="149">
      <c r="A149" s="182" t="s">
        <v>48</v>
      </c>
      <c r="B149" s="184">
        <v>885.0</v>
      </c>
      <c r="C149" s="184">
        <v>1224.0</v>
      </c>
      <c r="D149" s="184">
        <v>610.0</v>
      </c>
      <c r="E149" s="184">
        <v>274.0</v>
      </c>
      <c r="F149" s="184">
        <v>823.0</v>
      </c>
      <c r="G149" s="184">
        <v>705.0</v>
      </c>
      <c r="H149" s="184">
        <v>0.0</v>
      </c>
      <c r="I149" s="184">
        <v>1053.0</v>
      </c>
      <c r="J149" s="184">
        <v>1477.0</v>
      </c>
      <c r="K149" s="184">
        <v>649.0</v>
      </c>
      <c r="L149" s="184">
        <v>635.0</v>
      </c>
      <c r="M149" s="184">
        <v>292.0</v>
      </c>
      <c r="N149" s="184">
        <v>748.0</v>
      </c>
      <c r="O149" s="184"/>
      <c r="P149" s="184"/>
      <c r="Q149" s="184"/>
      <c r="R149" s="187">
        <f t="shared" si="4"/>
        <v>9375</v>
      </c>
      <c r="S149" s="188"/>
      <c r="T149" s="189"/>
      <c r="U149" s="189"/>
      <c r="V149" s="189"/>
      <c r="W149" s="189"/>
      <c r="X149" s="189"/>
      <c r="Y149" s="189"/>
      <c r="Z149" s="189"/>
      <c r="AA149" s="189"/>
      <c r="AB149" s="189"/>
    </row>
    <row r="150">
      <c r="A150" s="182" t="s">
        <v>49</v>
      </c>
      <c r="B150" s="184">
        <v>0.0</v>
      </c>
      <c r="C150" s="184">
        <v>0.0</v>
      </c>
      <c r="D150" s="184">
        <v>0.0</v>
      </c>
      <c r="E150" s="184">
        <v>0.0</v>
      </c>
      <c r="F150" s="184">
        <v>0.0</v>
      </c>
      <c r="G150" s="184">
        <v>0.0</v>
      </c>
      <c r="H150" s="184">
        <v>0.0</v>
      </c>
      <c r="I150" s="184">
        <v>0.0</v>
      </c>
      <c r="J150" s="184">
        <v>0.0</v>
      </c>
      <c r="K150" s="184">
        <v>0.0</v>
      </c>
      <c r="L150" s="184">
        <v>0.0</v>
      </c>
      <c r="M150" s="184">
        <v>0.0</v>
      </c>
      <c r="N150" s="184">
        <v>0.0</v>
      </c>
      <c r="O150" s="184"/>
      <c r="P150" s="184"/>
      <c r="Q150" s="184"/>
      <c r="R150" s="187">
        <f t="shared" si="4"/>
        <v>0</v>
      </c>
      <c r="S150" s="188"/>
      <c r="T150" s="189"/>
      <c r="U150" s="189"/>
      <c r="V150" s="189"/>
      <c r="W150" s="189"/>
      <c r="X150" s="189"/>
      <c r="Y150" s="189"/>
      <c r="Z150" s="189"/>
      <c r="AA150" s="189"/>
      <c r="AB150" s="189"/>
    </row>
    <row r="151">
      <c r="A151" s="182" t="s">
        <v>50</v>
      </c>
      <c r="B151" s="184">
        <v>0.0</v>
      </c>
      <c r="C151" s="184">
        <v>0.0</v>
      </c>
      <c r="D151" s="184">
        <v>0.0</v>
      </c>
      <c r="E151" s="184">
        <v>0.0</v>
      </c>
      <c r="F151" s="184">
        <v>575.0</v>
      </c>
      <c r="G151" s="184">
        <v>0.0</v>
      </c>
      <c r="H151" s="184">
        <v>0.0</v>
      </c>
      <c r="I151" s="184">
        <v>0.0</v>
      </c>
      <c r="J151" s="184">
        <v>0.0</v>
      </c>
      <c r="K151" s="184">
        <v>640.0</v>
      </c>
      <c r="L151" s="184">
        <v>0.0</v>
      </c>
      <c r="M151" s="184">
        <v>0.0</v>
      </c>
      <c r="N151" s="184">
        <v>250.0</v>
      </c>
      <c r="O151" s="184"/>
      <c r="P151" s="184"/>
      <c r="Q151" s="184"/>
      <c r="R151" s="187">
        <f t="shared" si="4"/>
        <v>1465</v>
      </c>
      <c r="S151" s="188"/>
      <c r="T151" s="189"/>
      <c r="U151" s="189"/>
      <c r="V151" s="189"/>
      <c r="W151" s="189"/>
      <c r="X151" s="189"/>
      <c r="Y151" s="189"/>
      <c r="Z151" s="189"/>
      <c r="AA151" s="189"/>
      <c r="AB151" s="189"/>
    </row>
    <row r="152">
      <c r="A152" s="182" t="s">
        <v>51</v>
      </c>
      <c r="B152" s="184">
        <v>0.0</v>
      </c>
      <c r="C152" s="184">
        <v>460.0</v>
      </c>
      <c r="D152" s="184">
        <v>0.0</v>
      </c>
      <c r="E152" s="184">
        <v>0.0</v>
      </c>
      <c r="F152" s="184">
        <v>0.0</v>
      </c>
      <c r="G152" s="184">
        <v>0.0</v>
      </c>
      <c r="H152" s="184">
        <v>0.0</v>
      </c>
      <c r="I152" s="184">
        <v>465.0</v>
      </c>
      <c r="J152" s="184">
        <v>0.0</v>
      </c>
      <c r="K152" s="184">
        <v>0.0</v>
      </c>
      <c r="L152" s="184">
        <v>0.0</v>
      </c>
      <c r="M152" s="184">
        <v>230.0</v>
      </c>
      <c r="N152" s="184">
        <v>350.0</v>
      </c>
      <c r="O152" s="184"/>
      <c r="P152" s="184"/>
      <c r="Q152" s="184"/>
      <c r="R152" s="187">
        <f t="shared" si="4"/>
        <v>1505</v>
      </c>
      <c r="S152" s="188"/>
      <c r="T152" s="189"/>
      <c r="U152" s="189"/>
      <c r="V152" s="189"/>
      <c r="W152" s="189"/>
      <c r="X152" s="189"/>
      <c r="Y152" s="189"/>
      <c r="Z152" s="189"/>
      <c r="AA152" s="189"/>
      <c r="AB152" s="189"/>
    </row>
    <row r="153">
      <c r="A153" s="182" t="s">
        <v>52</v>
      </c>
      <c r="B153" s="184">
        <v>0.0</v>
      </c>
      <c r="C153" s="184">
        <v>0.0</v>
      </c>
      <c r="D153" s="184">
        <v>0.0</v>
      </c>
      <c r="E153" s="184">
        <v>0.0</v>
      </c>
      <c r="F153" s="184">
        <v>0.0</v>
      </c>
      <c r="G153" s="184">
        <v>0.0</v>
      </c>
      <c r="H153" s="184">
        <v>0.0</v>
      </c>
      <c r="I153" s="184">
        <v>0.0</v>
      </c>
      <c r="J153" s="184">
        <v>0.0</v>
      </c>
      <c r="K153" s="184">
        <v>0.0</v>
      </c>
      <c r="L153" s="184">
        <v>0.0</v>
      </c>
      <c r="M153" s="184">
        <v>0.0</v>
      </c>
      <c r="N153" s="184">
        <v>0.0</v>
      </c>
      <c r="O153" s="184"/>
      <c r="P153" s="184"/>
      <c r="Q153" s="184"/>
      <c r="R153" s="187">
        <f t="shared" si="4"/>
        <v>0</v>
      </c>
      <c r="S153" s="188"/>
      <c r="T153" s="189"/>
      <c r="U153" s="189"/>
      <c r="V153" s="189"/>
      <c r="W153" s="189"/>
      <c r="X153" s="189"/>
      <c r="Y153" s="189"/>
      <c r="Z153" s="189"/>
      <c r="AA153" s="189"/>
      <c r="AB153" s="189"/>
    </row>
    <row r="154">
      <c r="A154" s="182" t="s">
        <v>53</v>
      </c>
      <c r="B154" s="184">
        <v>525.0</v>
      </c>
      <c r="C154" s="185">
        <v>350.0</v>
      </c>
      <c r="D154" s="184">
        <v>765.0</v>
      </c>
      <c r="E154" s="184">
        <v>480.0</v>
      </c>
      <c r="F154" s="184">
        <v>910.0</v>
      </c>
      <c r="G154" s="184">
        <v>565.0</v>
      </c>
      <c r="H154" s="184">
        <v>435.0</v>
      </c>
      <c r="I154" s="185">
        <v>0.0</v>
      </c>
      <c r="J154" s="184">
        <v>498.0</v>
      </c>
      <c r="K154" s="184">
        <v>260.0</v>
      </c>
      <c r="L154" s="184">
        <v>373.0</v>
      </c>
      <c r="M154" s="184">
        <v>340.0</v>
      </c>
      <c r="N154" s="184">
        <v>605.0</v>
      </c>
      <c r="O154" s="184"/>
      <c r="P154" s="184"/>
      <c r="Q154" s="184"/>
      <c r="R154" s="187">
        <f t="shared" si="4"/>
        <v>6106</v>
      </c>
      <c r="S154" s="188"/>
      <c r="T154" s="189"/>
      <c r="U154" s="189"/>
      <c r="V154" s="189"/>
      <c r="W154" s="189"/>
      <c r="X154" s="189"/>
      <c r="Y154" s="189"/>
      <c r="Z154" s="189"/>
      <c r="AA154" s="189"/>
      <c r="AB154" s="189"/>
    </row>
    <row r="155">
      <c r="A155" s="182" t="s">
        <v>54</v>
      </c>
      <c r="B155" s="184">
        <v>0.0</v>
      </c>
      <c r="C155" s="184">
        <v>0.0</v>
      </c>
      <c r="D155" s="184">
        <v>0.0</v>
      </c>
      <c r="E155" s="184">
        <v>0.0</v>
      </c>
      <c r="F155" s="184">
        <v>0.0</v>
      </c>
      <c r="G155" s="184">
        <v>0.0</v>
      </c>
      <c r="H155" s="184">
        <v>0.0</v>
      </c>
      <c r="I155" s="184">
        <v>0.0</v>
      </c>
      <c r="J155" s="184">
        <v>0.0</v>
      </c>
      <c r="K155" s="184">
        <v>0.0</v>
      </c>
      <c r="L155" s="184">
        <v>0.0</v>
      </c>
      <c r="M155" s="184">
        <v>0.0</v>
      </c>
      <c r="N155" s="184">
        <v>0.0</v>
      </c>
      <c r="O155" s="184"/>
      <c r="P155" s="184"/>
      <c r="Q155" s="184"/>
      <c r="R155" s="187">
        <f t="shared" si="4"/>
        <v>0</v>
      </c>
      <c r="S155" s="188"/>
      <c r="T155" s="189"/>
      <c r="U155" s="189"/>
      <c r="V155" s="189"/>
      <c r="W155" s="189"/>
      <c r="X155" s="189"/>
      <c r="Y155" s="189"/>
      <c r="Z155" s="189"/>
      <c r="AA155" s="189"/>
      <c r="AB155" s="189"/>
    </row>
    <row r="156">
      <c r="A156" s="182" t="s">
        <v>55</v>
      </c>
      <c r="B156" s="184">
        <v>0.0</v>
      </c>
      <c r="C156" s="184">
        <v>0.0</v>
      </c>
      <c r="D156" s="184">
        <v>0.0</v>
      </c>
      <c r="E156" s="184">
        <v>0.0</v>
      </c>
      <c r="F156" s="184">
        <v>0.0</v>
      </c>
      <c r="G156" s="184">
        <v>0.0</v>
      </c>
      <c r="H156" s="184">
        <v>485.0</v>
      </c>
      <c r="I156" s="184">
        <v>394.0</v>
      </c>
      <c r="J156" s="184">
        <v>0.0</v>
      </c>
      <c r="K156" s="184">
        <v>0.0</v>
      </c>
      <c r="L156" s="184">
        <v>0.0</v>
      </c>
      <c r="M156" s="184">
        <v>0.0</v>
      </c>
      <c r="N156" s="184">
        <v>0.0</v>
      </c>
      <c r="O156" s="184"/>
      <c r="P156" s="184"/>
      <c r="Q156" s="184"/>
      <c r="R156" s="187">
        <f t="shared" si="4"/>
        <v>879</v>
      </c>
      <c r="S156" s="188"/>
      <c r="T156" s="189"/>
      <c r="U156" s="189"/>
      <c r="V156" s="189"/>
      <c r="W156" s="189"/>
      <c r="X156" s="189"/>
      <c r="Y156" s="189"/>
      <c r="Z156" s="189"/>
      <c r="AA156" s="189"/>
      <c r="AB156" s="189"/>
    </row>
    <row r="157">
      <c r="A157" s="182" t="s">
        <v>56</v>
      </c>
      <c r="B157" s="184">
        <v>0.0</v>
      </c>
      <c r="C157" s="184">
        <v>0.0</v>
      </c>
      <c r="D157" s="184">
        <v>0.0</v>
      </c>
      <c r="E157" s="184">
        <v>0.0</v>
      </c>
      <c r="F157" s="184">
        <v>0.0</v>
      </c>
      <c r="G157" s="184">
        <v>0.0</v>
      </c>
      <c r="H157" s="184">
        <v>0.0</v>
      </c>
      <c r="I157" s="184">
        <v>0.0</v>
      </c>
      <c r="J157" s="184">
        <v>0.0</v>
      </c>
      <c r="K157" s="184">
        <v>0.0</v>
      </c>
      <c r="L157" s="184">
        <v>0.0</v>
      </c>
      <c r="M157" s="184">
        <v>0.0</v>
      </c>
      <c r="N157" s="184">
        <v>0.0</v>
      </c>
      <c r="O157" s="184"/>
      <c r="P157" s="184"/>
      <c r="Q157" s="184"/>
      <c r="R157" s="187">
        <f t="shared" si="4"/>
        <v>0</v>
      </c>
      <c r="S157" s="188"/>
      <c r="T157" s="189"/>
      <c r="U157" s="189"/>
      <c r="V157" s="189"/>
      <c r="W157" s="189"/>
      <c r="X157" s="189"/>
      <c r="Y157" s="189"/>
      <c r="Z157" s="189"/>
      <c r="AA157" s="189"/>
      <c r="AB157" s="189"/>
    </row>
    <row r="158">
      <c r="A158" s="182" t="s">
        <v>57</v>
      </c>
      <c r="B158" s="184">
        <v>295.0</v>
      </c>
      <c r="C158" s="184">
        <v>655.0</v>
      </c>
      <c r="D158" s="184">
        <v>1152.0</v>
      </c>
      <c r="E158" s="184">
        <v>179.0</v>
      </c>
      <c r="F158" s="184">
        <v>599.0</v>
      </c>
      <c r="G158" s="184">
        <v>470.0</v>
      </c>
      <c r="H158" s="184">
        <v>0.0</v>
      </c>
      <c r="I158" s="184">
        <v>798.0</v>
      </c>
      <c r="J158" s="184">
        <v>880.0</v>
      </c>
      <c r="K158" s="184">
        <v>578.0</v>
      </c>
      <c r="L158" s="184">
        <v>613.0</v>
      </c>
      <c r="M158" s="184">
        <v>560.0</v>
      </c>
      <c r="N158" s="184">
        <v>885.0</v>
      </c>
      <c r="O158" s="184"/>
      <c r="P158" s="184"/>
      <c r="Q158" s="184"/>
      <c r="R158" s="187">
        <f t="shared" si="4"/>
        <v>7664</v>
      </c>
      <c r="S158" s="188"/>
      <c r="T158" s="189"/>
      <c r="U158" s="189"/>
      <c r="V158" s="189"/>
      <c r="W158" s="189"/>
      <c r="X158" s="189"/>
      <c r="Y158" s="189"/>
      <c r="Z158" s="189"/>
      <c r="AA158" s="189"/>
      <c r="AB158" s="189"/>
    </row>
    <row r="159">
      <c r="A159" s="205" t="s">
        <v>69</v>
      </c>
      <c r="B159" s="184">
        <v>0.0</v>
      </c>
      <c r="C159" s="184">
        <v>631.0</v>
      </c>
      <c r="D159" s="184">
        <v>368.0</v>
      </c>
      <c r="E159" s="184">
        <v>370.0</v>
      </c>
      <c r="F159" s="184">
        <v>0.0</v>
      </c>
      <c r="G159" s="184">
        <v>215.0</v>
      </c>
      <c r="H159" s="184">
        <v>1176.0</v>
      </c>
      <c r="I159" s="184">
        <v>0.0</v>
      </c>
      <c r="J159" s="184">
        <v>470.0</v>
      </c>
      <c r="K159" s="184">
        <v>395.0</v>
      </c>
      <c r="L159" s="184">
        <v>340.0</v>
      </c>
      <c r="M159" s="184">
        <v>0.0</v>
      </c>
      <c r="N159" s="184">
        <v>0.0</v>
      </c>
      <c r="O159" s="184"/>
      <c r="P159" s="184"/>
      <c r="Q159" s="184"/>
      <c r="R159" s="187">
        <f t="shared" si="4"/>
        <v>3965</v>
      </c>
      <c r="S159" s="188"/>
      <c r="T159" s="189"/>
      <c r="U159" s="189"/>
      <c r="V159" s="189"/>
      <c r="W159" s="189"/>
      <c r="X159" s="189"/>
      <c r="Y159" s="189"/>
      <c r="Z159" s="189"/>
      <c r="AA159" s="189"/>
      <c r="AB159" s="189"/>
    </row>
    <row r="160">
      <c r="A160" s="201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196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</row>
    <row r="161">
      <c r="A161" s="168" t="s">
        <v>185</v>
      </c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20"/>
      <c r="T161" s="189"/>
      <c r="U161" s="189"/>
      <c r="V161" s="189"/>
      <c r="W161" s="189"/>
      <c r="X161" s="189"/>
      <c r="Y161" s="189"/>
      <c r="Z161" s="189"/>
      <c r="AA161" s="189"/>
      <c r="AB161" s="189"/>
    </row>
    <row r="162">
      <c r="A162" s="170" t="s">
        <v>19</v>
      </c>
      <c r="B162" s="171">
        <v>45717.0</v>
      </c>
      <c r="C162" s="171">
        <v>45718.0</v>
      </c>
      <c r="D162" s="171">
        <v>45719.0</v>
      </c>
      <c r="E162" s="171">
        <v>45720.0</v>
      </c>
      <c r="F162" s="171">
        <v>45721.0</v>
      </c>
      <c r="G162" s="171">
        <v>45722.0</v>
      </c>
      <c r="H162" s="171">
        <v>45723.0</v>
      </c>
      <c r="I162" s="171">
        <v>45724.0</v>
      </c>
      <c r="J162" s="171">
        <v>45725.0</v>
      </c>
      <c r="K162" s="171">
        <v>45726.0</v>
      </c>
      <c r="L162" s="171">
        <v>45727.0</v>
      </c>
      <c r="M162" s="171">
        <v>45728.0</v>
      </c>
      <c r="N162" s="171">
        <v>45729.0</v>
      </c>
      <c r="O162" s="171">
        <v>45730.0</v>
      </c>
      <c r="P162" s="171">
        <v>45731.0</v>
      </c>
      <c r="Q162" s="171"/>
      <c r="R162" s="172" t="s">
        <v>20</v>
      </c>
      <c r="S162" s="172" t="s">
        <v>22</v>
      </c>
      <c r="T162" s="189"/>
      <c r="U162" s="189"/>
      <c r="V162" s="189"/>
      <c r="W162" s="189"/>
      <c r="X162" s="189"/>
      <c r="Y162" s="189"/>
      <c r="Z162" s="189"/>
      <c r="AA162" s="189"/>
      <c r="AB162" s="189"/>
    </row>
    <row r="163">
      <c r="A163" s="175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89"/>
      <c r="U163" s="189"/>
      <c r="V163" s="189"/>
      <c r="W163" s="189"/>
      <c r="X163" s="189"/>
      <c r="Y163" s="189"/>
      <c r="Z163" s="189"/>
      <c r="AA163" s="189"/>
      <c r="AB163" s="189"/>
    </row>
    <row r="164">
      <c r="A164" s="182" t="s">
        <v>23</v>
      </c>
      <c r="B164" s="184">
        <v>1108.0</v>
      </c>
      <c r="C164" s="185">
        <v>975.0</v>
      </c>
      <c r="D164" s="184">
        <v>483.0</v>
      </c>
      <c r="E164" s="184">
        <v>482.0</v>
      </c>
      <c r="F164" s="184">
        <v>0.0</v>
      </c>
      <c r="G164" s="184">
        <v>825.0</v>
      </c>
      <c r="H164" s="184">
        <v>880.0</v>
      </c>
      <c r="I164" s="184">
        <v>540.0</v>
      </c>
      <c r="J164" s="185">
        <v>605.0</v>
      </c>
      <c r="K164" s="184">
        <v>693.0</v>
      </c>
      <c r="L164" s="184">
        <v>490.0</v>
      </c>
      <c r="M164" s="184">
        <v>678.0</v>
      </c>
      <c r="N164" s="184">
        <v>450.0</v>
      </c>
      <c r="O164" s="184">
        <v>550.0</v>
      </c>
      <c r="P164" s="184">
        <v>640.0</v>
      </c>
      <c r="Q164" s="184"/>
      <c r="R164" s="187">
        <f t="shared" ref="R164:R199" si="5">SUM(B164:Q164)</f>
        <v>9399</v>
      </c>
      <c r="S164" s="188"/>
      <c r="T164" s="189"/>
      <c r="U164" s="189"/>
      <c r="V164" s="189"/>
      <c r="W164" s="189"/>
      <c r="X164" s="189"/>
      <c r="Y164" s="189"/>
      <c r="Z164" s="189"/>
      <c r="AA164" s="189"/>
      <c r="AB164" s="189"/>
    </row>
    <row r="165">
      <c r="A165" s="182" t="s">
        <v>24</v>
      </c>
      <c r="B165" s="184">
        <v>0.0</v>
      </c>
      <c r="C165" s="184">
        <v>0.0</v>
      </c>
      <c r="D165" s="184">
        <v>0.0</v>
      </c>
      <c r="E165" s="184">
        <v>0.0</v>
      </c>
      <c r="F165" s="184">
        <v>0.0</v>
      </c>
      <c r="G165" s="184">
        <v>0.0</v>
      </c>
      <c r="H165" s="184">
        <v>0.0</v>
      </c>
      <c r="I165" s="184">
        <v>0.0</v>
      </c>
      <c r="J165" s="184">
        <v>0.0</v>
      </c>
      <c r="K165" s="184">
        <v>0.0</v>
      </c>
      <c r="L165" s="184">
        <v>0.0</v>
      </c>
      <c r="M165" s="184">
        <v>0.0</v>
      </c>
      <c r="N165" s="184">
        <v>0.0</v>
      </c>
      <c r="O165" s="184">
        <v>0.0</v>
      </c>
      <c r="P165" s="184">
        <v>0.0</v>
      </c>
      <c r="Q165" s="184"/>
      <c r="R165" s="187">
        <f t="shared" si="5"/>
        <v>0</v>
      </c>
      <c r="S165" s="188"/>
      <c r="T165" s="189"/>
      <c r="U165" s="189"/>
      <c r="V165" s="189"/>
      <c r="W165" s="189"/>
      <c r="X165" s="189"/>
      <c r="Y165" s="189"/>
      <c r="Z165" s="189"/>
      <c r="AA165" s="189"/>
      <c r="AB165" s="189"/>
    </row>
    <row r="166">
      <c r="A166" s="182" t="s">
        <v>25</v>
      </c>
      <c r="B166" s="184">
        <v>0.0</v>
      </c>
      <c r="C166" s="184">
        <v>0.0</v>
      </c>
      <c r="D166" s="184">
        <v>0.0</v>
      </c>
      <c r="E166" s="184">
        <v>0.0</v>
      </c>
      <c r="F166" s="184">
        <v>0.0</v>
      </c>
      <c r="G166" s="184">
        <v>0.0</v>
      </c>
      <c r="H166" s="184">
        <v>0.0</v>
      </c>
      <c r="I166" s="184">
        <v>560.0</v>
      </c>
      <c r="J166" s="184">
        <v>0.0</v>
      </c>
      <c r="K166" s="184">
        <v>0.0</v>
      </c>
      <c r="L166" s="184">
        <v>0.0</v>
      </c>
      <c r="M166" s="184">
        <v>0.0</v>
      </c>
      <c r="N166" s="184">
        <v>0.0</v>
      </c>
      <c r="O166" s="184">
        <v>0.0</v>
      </c>
      <c r="P166" s="184">
        <v>0.0</v>
      </c>
      <c r="Q166" s="184"/>
      <c r="R166" s="187">
        <f t="shared" si="5"/>
        <v>560</v>
      </c>
      <c r="S166" s="188"/>
      <c r="T166" s="189"/>
      <c r="U166" s="189"/>
      <c r="V166" s="189"/>
      <c r="W166" s="189"/>
      <c r="X166" s="189"/>
      <c r="Y166" s="189"/>
      <c r="Z166" s="189"/>
      <c r="AA166" s="189"/>
      <c r="AB166" s="189"/>
    </row>
    <row r="167">
      <c r="A167" s="182" t="s">
        <v>26</v>
      </c>
      <c r="B167" s="184">
        <v>0.0</v>
      </c>
      <c r="C167" s="184">
        <v>0.0</v>
      </c>
      <c r="D167" s="184">
        <v>210.0</v>
      </c>
      <c r="E167" s="184">
        <v>0.0</v>
      </c>
      <c r="F167" s="184">
        <v>0.0</v>
      </c>
      <c r="G167" s="184">
        <v>0.0</v>
      </c>
      <c r="H167" s="184">
        <v>0.0</v>
      </c>
      <c r="I167" s="184">
        <v>0.0</v>
      </c>
      <c r="J167" s="184">
        <v>0.0</v>
      </c>
      <c r="K167" s="184">
        <v>0.0</v>
      </c>
      <c r="L167" s="184">
        <v>0.0</v>
      </c>
      <c r="M167" s="184">
        <v>0.0</v>
      </c>
      <c r="N167" s="184">
        <v>491.0</v>
      </c>
      <c r="O167" s="184">
        <v>0.0</v>
      </c>
      <c r="P167" s="184">
        <v>190.0</v>
      </c>
      <c r="Q167" s="184"/>
      <c r="R167" s="187">
        <f t="shared" si="5"/>
        <v>891</v>
      </c>
      <c r="S167" s="188"/>
      <c r="T167" s="189"/>
      <c r="U167" s="189"/>
      <c r="V167" s="189"/>
      <c r="W167" s="189"/>
      <c r="X167" s="189"/>
      <c r="Y167" s="189"/>
      <c r="Z167" s="189"/>
      <c r="AA167" s="189"/>
      <c r="AB167" s="189"/>
    </row>
    <row r="168">
      <c r="A168" s="182" t="s">
        <v>27</v>
      </c>
      <c r="B168" s="184">
        <v>105.0</v>
      </c>
      <c r="C168" s="184">
        <v>470.0</v>
      </c>
      <c r="D168" s="184">
        <v>0.0</v>
      </c>
      <c r="E168" s="184">
        <v>0.0</v>
      </c>
      <c r="F168" s="184">
        <v>0.0</v>
      </c>
      <c r="G168" s="184">
        <v>220.0</v>
      </c>
      <c r="H168" s="184">
        <v>230.0</v>
      </c>
      <c r="I168" s="184">
        <v>660.0</v>
      </c>
      <c r="J168" s="184">
        <v>185.0</v>
      </c>
      <c r="K168" s="184">
        <v>148.0</v>
      </c>
      <c r="L168" s="184">
        <v>255.0</v>
      </c>
      <c r="M168" s="184">
        <v>0.0</v>
      </c>
      <c r="N168" s="184">
        <v>191.0</v>
      </c>
      <c r="O168" s="184">
        <v>145.0</v>
      </c>
      <c r="P168" s="184">
        <v>481.0</v>
      </c>
      <c r="Q168" s="184"/>
      <c r="R168" s="187">
        <f t="shared" si="5"/>
        <v>3090</v>
      </c>
      <c r="S168" s="188"/>
      <c r="T168" s="189"/>
      <c r="U168" s="189"/>
      <c r="V168" s="189"/>
      <c r="W168" s="189"/>
      <c r="X168" s="189"/>
      <c r="Y168" s="189"/>
      <c r="Z168" s="189"/>
      <c r="AA168" s="189"/>
      <c r="AB168" s="189"/>
    </row>
    <row r="169">
      <c r="A169" s="182" t="s">
        <v>28</v>
      </c>
      <c r="B169" s="184">
        <v>765.0</v>
      </c>
      <c r="C169" s="184">
        <v>580.0</v>
      </c>
      <c r="D169" s="184">
        <v>950.0</v>
      </c>
      <c r="E169" s="184">
        <v>460.0</v>
      </c>
      <c r="F169" s="184">
        <v>310.0</v>
      </c>
      <c r="G169" s="184">
        <v>1315.0</v>
      </c>
      <c r="H169" s="184">
        <v>2225.0</v>
      </c>
      <c r="I169" s="184">
        <v>600.0</v>
      </c>
      <c r="J169" s="184">
        <v>410.0</v>
      </c>
      <c r="K169" s="184">
        <v>725.0</v>
      </c>
      <c r="L169" s="184">
        <v>0.0</v>
      </c>
      <c r="M169" s="184">
        <v>0.0</v>
      </c>
      <c r="N169" s="184">
        <v>0.0</v>
      </c>
      <c r="O169" s="184">
        <v>0.0</v>
      </c>
      <c r="P169" s="184">
        <v>0.0</v>
      </c>
      <c r="Q169" s="184"/>
      <c r="R169" s="187">
        <f t="shared" si="5"/>
        <v>8340</v>
      </c>
      <c r="S169" s="188"/>
      <c r="T169" s="189"/>
      <c r="U169" s="189"/>
      <c r="V169" s="189"/>
      <c r="W169" s="189"/>
      <c r="X169" s="189"/>
      <c r="Y169" s="189"/>
      <c r="Z169" s="189"/>
      <c r="AA169" s="189"/>
      <c r="AB169" s="189"/>
    </row>
    <row r="170">
      <c r="A170" s="182" t="s">
        <v>29</v>
      </c>
      <c r="B170" s="184">
        <v>0.0</v>
      </c>
      <c r="C170" s="184">
        <v>0.0</v>
      </c>
      <c r="D170" s="184">
        <v>0.0</v>
      </c>
      <c r="E170" s="184">
        <v>0.0</v>
      </c>
      <c r="F170" s="184">
        <v>0.0</v>
      </c>
      <c r="G170" s="184">
        <v>0.0</v>
      </c>
      <c r="H170" s="184">
        <v>875.0</v>
      </c>
      <c r="I170" s="184">
        <v>875.0</v>
      </c>
      <c r="J170" s="184">
        <v>592.0</v>
      </c>
      <c r="K170" s="184">
        <v>0.0</v>
      </c>
      <c r="L170" s="184">
        <v>254.0</v>
      </c>
      <c r="M170" s="184">
        <v>498.0</v>
      </c>
      <c r="N170" s="184">
        <v>381.0</v>
      </c>
      <c r="O170" s="184">
        <v>506.0</v>
      </c>
      <c r="P170" s="198">
        <v>492.0</v>
      </c>
      <c r="Q170" s="184"/>
      <c r="R170" s="187">
        <f t="shared" si="5"/>
        <v>4473</v>
      </c>
      <c r="S170" s="188"/>
      <c r="T170" s="189"/>
      <c r="U170" s="189"/>
      <c r="V170" s="189"/>
      <c r="W170" s="189"/>
      <c r="X170" s="189"/>
      <c r="Y170" s="189"/>
      <c r="Z170" s="189"/>
      <c r="AA170" s="189"/>
      <c r="AB170" s="189"/>
    </row>
    <row r="171">
      <c r="A171" s="182" t="s">
        <v>30</v>
      </c>
      <c r="B171" s="184">
        <v>0.0</v>
      </c>
      <c r="C171" s="184">
        <v>0.0</v>
      </c>
      <c r="D171" s="184">
        <v>0.0</v>
      </c>
      <c r="E171" s="184">
        <v>0.0</v>
      </c>
      <c r="F171" s="184">
        <v>0.0</v>
      </c>
      <c r="G171" s="184">
        <v>0.0</v>
      </c>
      <c r="H171" s="184">
        <v>0.0</v>
      </c>
      <c r="I171" s="184">
        <v>0.0</v>
      </c>
      <c r="J171" s="184">
        <v>0.0</v>
      </c>
      <c r="K171" s="184">
        <v>0.0</v>
      </c>
      <c r="L171" s="184">
        <v>0.0</v>
      </c>
      <c r="M171" s="184">
        <v>0.0</v>
      </c>
      <c r="N171" s="184">
        <v>0.0</v>
      </c>
      <c r="O171" s="184">
        <v>0.0</v>
      </c>
      <c r="P171" s="184">
        <v>0.0</v>
      </c>
      <c r="Q171" s="184"/>
      <c r="R171" s="187">
        <f t="shared" si="5"/>
        <v>0</v>
      </c>
      <c r="S171" s="188"/>
      <c r="T171" s="189"/>
      <c r="U171" s="189"/>
      <c r="V171" s="189"/>
      <c r="W171" s="189"/>
      <c r="X171" s="189"/>
      <c r="Y171" s="189"/>
      <c r="Z171" s="189"/>
      <c r="AA171" s="189"/>
      <c r="AB171" s="189"/>
    </row>
    <row r="172">
      <c r="A172" s="182" t="s">
        <v>31</v>
      </c>
      <c r="B172" s="184">
        <v>1162.0</v>
      </c>
      <c r="C172" s="184">
        <v>1230.0</v>
      </c>
      <c r="D172" s="184">
        <v>1895.0</v>
      </c>
      <c r="E172" s="184">
        <v>850.0</v>
      </c>
      <c r="F172" s="184">
        <v>1483.0</v>
      </c>
      <c r="G172" s="184">
        <v>1395.0</v>
      </c>
      <c r="H172" s="184">
        <v>1740.0</v>
      </c>
      <c r="I172" s="184">
        <v>0.0</v>
      </c>
      <c r="J172" s="184">
        <v>971.0</v>
      </c>
      <c r="K172" s="184">
        <v>1217.0</v>
      </c>
      <c r="L172" s="184">
        <v>990.0</v>
      </c>
      <c r="M172" s="184">
        <v>1060.0</v>
      </c>
      <c r="N172" s="184">
        <v>0.0</v>
      </c>
      <c r="O172" s="184">
        <v>1090.0</v>
      </c>
      <c r="P172" s="184">
        <v>1325.0</v>
      </c>
      <c r="Q172" s="184"/>
      <c r="R172" s="187">
        <f t="shared" si="5"/>
        <v>16408</v>
      </c>
      <c r="S172" s="192" t="s">
        <v>144</v>
      </c>
      <c r="T172" s="189"/>
      <c r="U172" s="189"/>
      <c r="V172" s="189"/>
      <c r="W172" s="189"/>
      <c r="X172" s="189"/>
      <c r="Y172" s="189"/>
      <c r="Z172" s="189"/>
      <c r="AA172" s="189"/>
      <c r="AB172" s="189"/>
    </row>
    <row r="173">
      <c r="A173" s="182" t="s">
        <v>32</v>
      </c>
      <c r="B173" s="184">
        <v>0.0</v>
      </c>
      <c r="C173" s="184">
        <v>0.0</v>
      </c>
      <c r="D173" s="184">
        <v>0.0</v>
      </c>
      <c r="E173" s="184">
        <v>0.0</v>
      </c>
      <c r="F173" s="184">
        <v>0.0</v>
      </c>
      <c r="G173" s="184">
        <v>0.0</v>
      </c>
      <c r="H173" s="184">
        <v>0.0</v>
      </c>
      <c r="I173" s="184">
        <v>0.0</v>
      </c>
      <c r="J173" s="184">
        <v>0.0</v>
      </c>
      <c r="K173" s="184">
        <v>0.0</v>
      </c>
      <c r="L173" s="184">
        <v>0.0</v>
      </c>
      <c r="M173" s="184">
        <v>0.0</v>
      </c>
      <c r="N173" s="184">
        <v>0.0</v>
      </c>
      <c r="O173" s="184">
        <v>0.0</v>
      </c>
      <c r="P173" s="184">
        <v>0.0</v>
      </c>
      <c r="Q173" s="184"/>
      <c r="R173" s="187">
        <f t="shared" si="5"/>
        <v>0</v>
      </c>
      <c r="S173" s="188"/>
      <c r="T173" s="189"/>
      <c r="U173" s="189"/>
      <c r="V173" s="189"/>
      <c r="W173" s="189"/>
      <c r="X173" s="189"/>
      <c r="Y173" s="189"/>
      <c r="Z173" s="189"/>
      <c r="AA173" s="189"/>
      <c r="AB173" s="189"/>
    </row>
    <row r="174">
      <c r="A174" s="182" t="s">
        <v>33</v>
      </c>
      <c r="B174" s="184">
        <v>1345.0</v>
      </c>
      <c r="C174" s="184">
        <v>1064.0</v>
      </c>
      <c r="D174" s="184">
        <v>1146.0</v>
      </c>
      <c r="E174" s="184">
        <v>517.0</v>
      </c>
      <c r="F174" s="184">
        <v>762.0</v>
      </c>
      <c r="G174" s="184">
        <v>615.0</v>
      </c>
      <c r="H174" s="184">
        <v>260.0</v>
      </c>
      <c r="I174" s="184">
        <v>202.0</v>
      </c>
      <c r="J174" s="184">
        <v>735.0</v>
      </c>
      <c r="K174" s="184">
        <v>380.0</v>
      </c>
      <c r="L174" s="184">
        <v>283.0</v>
      </c>
      <c r="M174" s="184">
        <v>0.0</v>
      </c>
      <c r="N174" s="184">
        <v>0.0</v>
      </c>
      <c r="O174" s="184">
        <v>0.0</v>
      </c>
      <c r="P174" s="184">
        <v>0.0</v>
      </c>
      <c r="Q174" s="184"/>
      <c r="R174" s="187">
        <f t="shared" si="5"/>
        <v>7309</v>
      </c>
      <c r="S174" s="188"/>
      <c r="T174" s="189"/>
      <c r="U174" s="189"/>
      <c r="V174" s="189"/>
      <c r="W174" s="189"/>
      <c r="X174" s="189"/>
      <c r="Y174" s="189"/>
      <c r="Z174" s="189"/>
      <c r="AA174" s="189"/>
      <c r="AB174" s="189"/>
    </row>
    <row r="175">
      <c r="A175" s="182" t="s">
        <v>34</v>
      </c>
      <c r="B175" s="184">
        <v>0.0</v>
      </c>
      <c r="C175" s="184">
        <v>380.0</v>
      </c>
      <c r="D175" s="184">
        <v>0.0</v>
      </c>
      <c r="E175" s="184">
        <v>0.0</v>
      </c>
      <c r="F175" s="184">
        <v>0.0</v>
      </c>
      <c r="G175" s="184">
        <v>0.0</v>
      </c>
      <c r="H175" s="184">
        <v>0.0</v>
      </c>
      <c r="I175" s="184">
        <v>0.0</v>
      </c>
      <c r="J175" s="184">
        <v>620.0</v>
      </c>
      <c r="K175" s="184">
        <v>350.0</v>
      </c>
      <c r="L175" s="184">
        <v>0.0</v>
      </c>
      <c r="M175" s="184">
        <v>420.0</v>
      </c>
      <c r="N175" s="184">
        <v>528.0</v>
      </c>
      <c r="O175" s="184">
        <v>548.0</v>
      </c>
      <c r="P175" s="184">
        <v>148.0</v>
      </c>
      <c r="Q175" s="184"/>
      <c r="R175" s="187">
        <f t="shared" si="5"/>
        <v>2994</v>
      </c>
      <c r="S175" s="188"/>
      <c r="T175" s="189"/>
      <c r="U175" s="189"/>
      <c r="V175" s="189"/>
      <c r="W175" s="189"/>
      <c r="X175" s="189"/>
      <c r="Y175" s="189"/>
      <c r="Z175" s="189"/>
      <c r="AA175" s="189"/>
      <c r="AB175" s="189"/>
    </row>
    <row r="176">
      <c r="A176" s="182" t="s">
        <v>35</v>
      </c>
      <c r="B176" s="184">
        <v>0.0</v>
      </c>
      <c r="C176" s="185">
        <v>0.0</v>
      </c>
      <c r="D176" s="184">
        <v>490.0</v>
      </c>
      <c r="E176" s="184">
        <v>0.0</v>
      </c>
      <c r="F176" s="184">
        <v>0.0</v>
      </c>
      <c r="G176" s="184">
        <v>0.0</v>
      </c>
      <c r="H176" s="184">
        <v>0.0</v>
      </c>
      <c r="I176" s="184">
        <v>855.0</v>
      </c>
      <c r="J176" s="185">
        <v>600.0</v>
      </c>
      <c r="K176" s="184">
        <v>909.0</v>
      </c>
      <c r="L176" s="184">
        <v>315.0</v>
      </c>
      <c r="M176" s="184">
        <v>761.0</v>
      </c>
      <c r="N176" s="184">
        <v>390.0</v>
      </c>
      <c r="O176" s="184">
        <v>502.0</v>
      </c>
      <c r="P176" s="184">
        <v>275.0</v>
      </c>
      <c r="Q176" s="184"/>
      <c r="R176" s="187">
        <f t="shared" si="5"/>
        <v>5097</v>
      </c>
      <c r="S176" s="188"/>
      <c r="T176" s="189"/>
      <c r="U176" s="189"/>
      <c r="V176" s="189"/>
      <c r="W176" s="189"/>
      <c r="X176" s="189"/>
      <c r="Y176" s="189"/>
      <c r="Z176" s="189"/>
      <c r="AA176" s="189"/>
      <c r="AB176" s="189"/>
    </row>
    <row r="177">
      <c r="A177" s="182" t="s">
        <v>36</v>
      </c>
      <c r="B177" s="184">
        <v>0.0</v>
      </c>
      <c r="C177" s="185">
        <v>1160.0</v>
      </c>
      <c r="D177" s="184">
        <v>908.0</v>
      </c>
      <c r="E177" s="184">
        <v>510.0</v>
      </c>
      <c r="F177" s="184">
        <v>545.0</v>
      </c>
      <c r="G177" s="184">
        <v>0.0</v>
      </c>
      <c r="H177" s="184">
        <v>1125.0</v>
      </c>
      <c r="I177" s="184">
        <v>801.0</v>
      </c>
      <c r="J177" s="185">
        <v>655.0</v>
      </c>
      <c r="K177" s="184">
        <v>825.0</v>
      </c>
      <c r="L177" s="184">
        <v>498.0</v>
      </c>
      <c r="M177" s="184">
        <v>0.0</v>
      </c>
      <c r="N177" s="184">
        <v>225.0</v>
      </c>
      <c r="O177" s="184">
        <v>720.0</v>
      </c>
      <c r="P177" s="184">
        <v>753.0</v>
      </c>
      <c r="Q177" s="184"/>
      <c r="R177" s="187">
        <f t="shared" si="5"/>
        <v>8725</v>
      </c>
      <c r="S177" s="188"/>
      <c r="T177" s="189"/>
      <c r="U177" s="189"/>
      <c r="V177" s="189"/>
      <c r="W177" s="189"/>
      <c r="X177" s="189"/>
      <c r="Y177" s="189"/>
      <c r="Z177" s="189"/>
      <c r="AA177" s="189"/>
      <c r="AB177" s="189"/>
    </row>
    <row r="178">
      <c r="A178" s="182" t="s">
        <v>37</v>
      </c>
      <c r="B178" s="184">
        <v>1185.0</v>
      </c>
      <c r="C178" s="185">
        <v>1233.0</v>
      </c>
      <c r="D178" s="184">
        <v>1185.0</v>
      </c>
      <c r="E178" s="184">
        <v>1078.0</v>
      </c>
      <c r="F178" s="184">
        <v>985.0</v>
      </c>
      <c r="G178" s="184">
        <v>1203.0</v>
      </c>
      <c r="H178" s="184">
        <v>1188.0</v>
      </c>
      <c r="I178" s="184">
        <v>1018.0</v>
      </c>
      <c r="J178" s="185">
        <v>1078.0</v>
      </c>
      <c r="K178" s="184">
        <v>938.0</v>
      </c>
      <c r="L178" s="184">
        <v>772.0</v>
      </c>
      <c r="M178" s="184">
        <v>1253.0</v>
      </c>
      <c r="N178" s="184">
        <v>988.0</v>
      </c>
      <c r="O178" s="184">
        <v>923.0</v>
      </c>
      <c r="P178" s="184">
        <v>1298.0</v>
      </c>
      <c r="Q178" s="184"/>
      <c r="R178" s="187">
        <f t="shared" si="5"/>
        <v>16325</v>
      </c>
      <c r="S178" s="192" t="s">
        <v>144</v>
      </c>
      <c r="T178" s="189"/>
      <c r="U178" s="189"/>
      <c r="V178" s="189"/>
      <c r="W178" s="189"/>
      <c r="X178" s="189"/>
      <c r="Y178" s="189"/>
      <c r="Z178" s="189"/>
      <c r="AA178" s="189"/>
      <c r="AB178" s="189"/>
    </row>
    <row r="179">
      <c r="A179" s="182" t="s">
        <v>38</v>
      </c>
      <c r="B179" s="184">
        <v>330.0</v>
      </c>
      <c r="C179" s="184">
        <v>0.0</v>
      </c>
      <c r="D179" s="184">
        <v>0.0</v>
      </c>
      <c r="E179" s="184">
        <v>498.0</v>
      </c>
      <c r="F179" s="184">
        <v>0.0</v>
      </c>
      <c r="G179" s="184">
        <v>653.0</v>
      </c>
      <c r="H179" s="184">
        <v>515.0</v>
      </c>
      <c r="I179" s="184">
        <v>0.0</v>
      </c>
      <c r="J179" s="184">
        <v>0.0</v>
      </c>
      <c r="K179" s="184">
        <v>326.0</v>
      </c>
      <c r="L179" s="184">
        <v>810.0</v>
      </c>
      <c r="M179" s="184">
        <v>362.0</v>
      </c>
      <c r="N179" s="184">
        <v>295.0</v>
      </c>
      <c r="O179" s="184">
        <v>465.0</v>
      </c>
      <c r="P179" s="184">
        <v>0.0</v>
      </c>
      <c r="Q179" s="184"/>
      <c r="R179" s="187">
        <f t="shared" si="5"/>
        <v>4254</v>
      </c>
      <c r="S179" s="188"/>
      <c r="T179" s="189"/>
      <c r="U179" s="189"/>
      <c r="V179" s="189"/>
      <c r="W179" s="189"/>
      <c r="X179" s="189"/>
      <c r="Y179" s="189"/>
      <c r="Z179" s="189"/>
      <c r="AA179" s="189"/>
      <c r="AB179" s="189"/>
    </row>
    <row r="180">
      <c r="A180" s="182" t="s">
        <v>39</v>
      </c>
      <c r="B180" s="184">
        <v>619.0</v>
      </c>
      <c r="C180" s="185">
        <v>1588.0</v>
      </c>
      <c r="D180" s="184">
        <v>851.0</v>
      </c>
      <c r="E180" s="184">
        <v>610.0</v>
      </c>
      <c r="F180" s="184">
        <v>1088.0</v>
      </c>
      <c r="G180" s="184">
        <v>903.0</v>
      </c>
      <c r="H180" s="184">
        <v>1897.0</v>
      </c>
      <c r="I180" s="184">
        <v>1078.0</v>
      </c>
      <c r="J180" s="185"/>
      <c r="K180" s="184">
        <v>1442.0</v>
      </c>
      <c r="L180" s="184">
        <v>1211.0</v>
      </c>
      <c r="M180" s="184">
        <v>877.0</v>
      </c>
      <c r="N180" s="184">
        <v>745.0</v>
      </c>
      <c r="O180" s="184">
        <v>1233.0</v>
      </c>
      <c r="P180" s="184">
        <v>1137.0</v>
      </c>
      <c r="Q180" s="184"/>
      <c r="R180" s="187">
        <f t="shared" si="5"/>
        <v>15279</v>
      </c>
      <c r="S180" s="192" t="s">
        <v>144</v>
      </c>
      <c r="T180" s="189"/>
      <c r="U180" s="189"/>
      <c r="V180" s="189"/>
      <c r="W180" s="189"/>
      <c r="X180" s="189"/>
      <c r="Y180" s="189"/>
      <c r="Z180" s="189"/>
      <c r="AA180" s="189"/>
      <c r="AB180" s="189"/>
    </row>
    <row r="181">
      <c r="A181" s="182" t="s">
        <v>63</v>
      </c>
      <c r="B181" s="184">
        <v>385.0</v>
      </c>
      <c r="C181" s="185">
        <v>340.0</v>
      </c>
      <c r="D181" s="184">
        <v>0.0</v>
      </c>
      <c r="E181" s="184">
        <v>0.0</v>
      </c>
      <c r="F181" s="184">
        <v>245.0</v>
      </c>
      <c r="G181" s="184">
        <v>1215.0</v>
      </c>
      <c r="H181" s="184">
        <v>205.0</v>
      </c>
      <c r="I181" s="184">
        <v>139.0</v>
      </c>
      <c r="J181" s="185">
        <v>888.0</v>
      </c>
      <c r="K181" s="184">
        <v>196.0</v>
      </c>
      <c r="L181" s="184">
        <v>355.0</v>
      </c>
      <c r="M181" s="184">
        <v>120.0</v>
      </c>
      <c r="N181" s="184">
        <v>350.0</v>
      </c>
      <c r="O181" s="184">
        <v>150.0</v>
      </c>
      <c r="P181" s="184">
        <v>90.0</v>
      </c>
      <c r="Q181" s="184"/>
      <c r="R181" s="187">
        <f t="shared" si="5"/>
        <v>4678</v>
      </c>
      <c r="S181" s="188"/>
      <c r="T181" s="189"/>
      <c r="U181" s="189"/>
      <c r="V181" s="189"/>
      <c r="W181" s="189"/>
      <c r="X181" s="189"/>
      <c r="Y181" s="189"/>
      <c r="Z181" s="189"/>
      <c r="AA181" s="189"/>
      <c r="AB181" s="189"/>
    </row>
    <row r="182">
      <c r="A182" s="182" t="s">
        <v>40</v>
      </c>
      <c r="B182" s="184">
        <v>0.0</v>
      </c>
      <c r="C182" s="184">
        <v>860.0</v>
      </c>
      <c r="D182" s="184">
        <v>675.0</v>
      </c>
      <c r="E182" s="184">
        <v>635.0</v>
      </c>
      <c r="F182" s="184">
        <v>390.0</v>
      </c>
      <c r="G182" s="184">
        <v>895.0</v>
      </c>
      <c r="H182" s="184">
        <v>656.0</v>
      </c>
      <c r="I182" s="184">
        <v>1161.0</v>
      </c>
      <c r="J182" s="184">
        <v>420.0</v>
      </c>
      <c r="K182" s="184">
        <v>0.0</v>
      </c>
      <c r="L182" s="184">
        <v>460.0</v>
      </c>
      <c r="M182" s="184">
        <v>645.0</v>
      </c>
      <c r="N182" s="184">
        <v>580.0</v>
      </c>
      <c r="O182" s="184">
        <v>0.0</v>
      </c>
      <c r="P182" s="184">
        <v>725.0</v>
      </c>
      <c r="Q182" s="184"/>
      <c r="R182" s="187">
        <f t="shared" si="5"/>
        <v>8102</v>
      </c>
      <c r="S182" s="188"/>
      <c r="T182" s="189"/>
      <c r="U182" s="189"/>
      <c r="V182" s="189"/>
      <c r="W182" s="189"/>
      <c r="X182" s="189"/>
      <c r="Y182" s="189"/>
      <c r="Z182" s="189"/>
      <c r="AA182" s="189"/>
      <c r="AB182" s="189"/>
    </row>
    <row r="183">
      <c r="A183" s="182" t="s">
        <v>41</v>
      </c>
      <c r="B183" s="184">
        <v>1507.0</v>
      </c>
      <c r="C183" s="184">
        <v>585.0</v>
      </c>
      <c r="D183" s="184">
        <v>0.0</v>
      </c>
      <c r="E183" s="184">
        <v>315.0</v>
      </c>
      <c r="F183" s="184">
        <v>0.0</v>
      </c>
      <c r="G183" s="184">
        <v>0.0</v>
      </c>
      <c r="H183" s="184">
        <v>0.0</v>
      </c>
      <c r="I183" s="184">
        <v>700.0</v>
      </c>
      <c r="J183" s="184">
        <v>475.0</v>
      </c>
      <c r="K183" s="184">
        <v>0.0</v>
      </c>
      <c r="L183" s="184">
        <v>263.0</v>
      </c>
      <c r="M183" s="184">
        <v>815.0</v>
      </c>
      <c r="N183" s="184">
        <v>595.0</v>
      </c>
      <c r="O183" s="184">
        <v>716.0</v>
      </c>
      <c r="P183" s="184">
        <v>481.0</v>
      </c>
      <c r="Q183" s="184"/>
      <c r="R183" s="187">
        <f t="shared" si="5"/>
        <v>6452</v>
      </c>
      <c r="S183" s="188"/>
      <c r="T183" s="189"/>
      <c r="U183" s="189"/>
      <c r="V183" s="189"/>
      <c r="W183" s="189"/>
      <c r="X183" s="189"/>
      <c r="Y183" s="189"/>
      <c r="Z183" s="189"/>
      <c r="AA183" s="189"/>
      <c r="AB183" s="189"/>
    </row>
    <row r="184">
      <c r="A184" s="182" t="s">
        <v>42</v>
      </c>
      <c r="B184" s="184">
        <v>140.0</v>
      </c>
      <c r="C184" s="184">
        <v>0.0</v>
      </c>
      <c r="D184" s="184">
        <v>0.0</v>
      </c>
      <c r="E184" s="184">
        <v>435.0</v>
      </c>
      <c r="F184" s="184">
        <v>382.0</v>
      </c>
      <c r="G184" s="184">
        <v>0.0</v>
      </c>
      <c r="H184" s="184">
        <v>0.0</v>
      </c>
      <c r="I184" s="184">
        <v>821.0</v>
      </c>
      <c r="J184" s="184">
        <v>0.0</v>
      </c>
      <c r="K184" s="184">
        <v>305.0</v>
      </c>
      <c r="L184" s="184">
        <v>0.0</v>
      </c>
      <c r="M184" s="184">
        <v>325.0</v>
      </c>
      <c r="N184" s="184">
        <v>620.0</v>
      </c>
      <c r="O184" s="184">
        <v>560.0</v>
      </c>
      <c r="P184" s="184">
        <v>0.0</v>
      </c>
      <c r="Q184" s="184"/>
      <c r="R184" s="187">
        <f t="shared" si="5"/>
        <v>3588</v>
      </c>
      <c r="S184" s="188"/>
      <c r="T184" s="189"/>
      <c r="U184" s="189"/>
      <c r="V184" s="189"/>
      <c r="W184" s="189"/>
      <c r="X184" s="189"/>
      <c r="Y184" s="189"/>
      <c r="Z184" s="189"/>
      <c r="AA184" s="189"/>
      <c r="AB184" s="189"/>
    </row>
    <row r="185">
      <c r="A185" s="182" t="s">
        <v>44</v>
      </c>
      <c r="B185" s="184">
        <v>0.0</v>
      </c>
      <c r="C185" s="184">
        <v>0.0</v>
      </c>
      <c r="D185" s="184">
        <v>0.0</v>
      </c>
      <c r="E185" s="184">
        <v>0.0</v>
      </c>
      <c r="F185" s="184">
        <v>0.0</v>
      </c>
      <c r="G185" s="184">
        <v>0.0</v>
      </c>
      <c r="H185" s="184">
        <v>0.0</v>
      </c>
      <c r="I185" s="184">
        <v>0.0</v>
      </c>
      <c r="J185" s="184">
        <v>0.0</v>
      </c>
      <c r="K185" s="184">
        <v>0.0</v>
      </c>
      <c r="L185" s="184">
        <v>0.0</v>
      </c>
      <c r="M185" s="184">
        <v>0.0</v>
      </c>
      <c r="N185" s="184">
        <v>0.0</v>
      </c>
      <c r="O185" s="184">
        <v>0.0</v>
      </c>
      <c r="P185" s="184">
        <v>0.0</v>
      </c>
      <c r="Q185" s="184"/>
      <c r="R185" s="187">
        <f t="shared" si="5"/>
        <v>0</v>
      </c>
      <c r="S185" s="188"/>
      <c r="T185" s="189"/>
      <c r="U185" s="189"/>
      <c r="V185" s="189"/>
      <c r="W185" s="189"/>
      <c r="X185" s="189"/>
      <c r="Y185" s="189"/>
      <c r="Z185" s="189"/>
      <c r="AA185" s="189"/>
      <c r="AB185" s="189"/>
    </row>
    <row r="186">
      <c r="A186" s="182" t="s">
        <v>45</v>
      </c>
      <c r="B186" s="184">
        <v>0.0</v>
      </c>
      <c r="C186" s="184">
        <v>0.0</v>
      </c>
      <c r="D186" s="184">
        <v>0.0</v>
      </c>
      <c r="E186" s="184">
        <v>0.0</v>
      </c>
      <c r="F186" s="184">
        <v>0.0</v>
      </c>
      <c r="G186" s="184">
        <v>0.0</v>
      </c>
      <c r="H186" s="184">
        <v>0.0</v>
      </c>
      <c r="I186" s="184">
        <v>0.0</v>
      </c>
      <c r="J186" s="184">
        <v>0.0</v>
      </c>
      <c r="K186" s="184">
        <v>0.0</v>
      </c>
      <c r="L186" s="184">
        <v>0.0</v>
      </c>
      <c r="M186" s="184">
        <v>0.0</v>
      </c>
      <c r="N186" s="184">
        <v>0.0</v>
      </c>
      <c r="O186" s="184">
        <v>0.0</v>
      </c>
      <c r="P186" s="184">
        <v>0.0</v>
      </c>
      <c r="Q186" s="184"/>
      <c r="R186" s="187">
        <f t="shared" si="5"/>
        <v>0</v>
      </c>
      <c r="S186" s="188"/>
      <c r="T186" s="189"/>
      <c r="U186" s="189"/>
      <c r="V186" s="189"/>
      <c r="W186" s="189"/>
      <c r="X186" s="189"/>
      <c r="Y186" s="189"/>
      <c r="Z186" s="189"/>
      <c r="AA186" s="189"/>
      <c r="AB186" s="189"/>
    </row>
    <row r="187">
      <c r="A187" s="182" t="s">
        <v>65</v>
      </c>
      <c r="B187" s="184">
        <v>0.0</v>
      </c>
      <c r="C187" s="184">
        <v>0.0</v>
      </c>
      <c r="D187" s="184">
        <v>0.0</v>
      </c>
      <c r="E187" s="184">
        <v>0.0</v>
      </c>
      <c r="F187" s="184">
        <v>0.0</v>
      </c>
      <c r="G187" s="184">
        <v>0.0</v>
      </c>
      <c r="H187" s="184">
        <v>0.0</v>
      </c>
      <c r="I187" s="184">
        <v>0.0</v>
      </c>
      <c r="J187" s="184">
        <v>0.0</v>
      </c>
      <c r="K187" s="184">
        <v>0.0</v>
      </c>
      <c r="L187" s="184">
        <v>0.0</v>
      </c>
      <c r="M187" s="184">
        <v>0.0</v>
      </c>
      <c r="N187" s="184">
        <v>0.0</v>
      </c>
      <c r="O187" s="184">
        <v>0.0</v>
      </c>
      <c r="P187" s="184">
        <v>0.0</v>
      </c>
      <c r="Q187" s="184"/>
      <c r="R187" s="187">
        <f t="shared" si="5"/>
        <v>0</v>
      </c>
      <c r="S187" s="188"/>
      <c r="T187" s="189"/>
      <c r="U187" s="189"/>
      <c r="V187" s="189"/>
      <c r="W187" s="189"/>
      <c r="X187" s="189"/>
      <c r="Y187" s="189"/>
      <c r="Z187" s="189"/>
      <c r="AA187" s="189"/>
      <c r="AB187" s="189"/>
    </row>
    <row r="188">
      <c r="A188" s="182" t="s">
        <v>47</v>
      </c>
      <c r="B188" s="184">
        <v>329.0</v>
      </c>
      <c r="C188" s="184">
        <v>0.0</v>
      </c>
      <c r="D188" s="184">
        <v>0.0</v>
      </c>
      <c r="E188" s="184">
        <v>140.0</v>
      </c>
      <c r="F188" s="184">
        <v>375.0</v>
      </c>
      <c r="G188" s="184">
        <v>280.0</v>
      </c>
      <c r="H188" s="184">
        <v>330.0</v>
      </c>
      <c r="I188" s="184">
        <v>0.0</v>
      </c>
      <c r="J188" s="184">
        <v>0.0</v>
      </c>
      <c r="K188" s="184">
        <v>0.0</v>
      </c>
      <c r="L188" s="184">
        <v>515.0</v>
      </c>
      <c r="M188" s="184">
        <v>360.0</v>
      </c>
      <c r="N188" s="184">
        <v>465.0</v>
      </c>
      <c r="O188" s="184">
        <v>430.0</v>
      </c>
      <c r="P188" s="184">
        <v>639.0</v>
      </c>
      <c r="Q188" s="184"/>
      <c r="R188" s="187">
        <f t="shared" si="5"/>
        <v>3863</v>
      </c>
      <c r="S188" s="188"/>
      <c r="T188" s="189"/>
      <c r="U188" s="189"/>
      <c r="V188" s="189"/>
      <c r="W188" s="189"/>
      <c r="X188" s="189"/>
      <c r="Y188" s="189"/>
      <c r="Z188" s="189"/>
      <c r="AA188" s="189"/>
      <c r="AB188" s="189"/>
    </row>
    <row r="189">
      <c r="A189" s="182" t="s">
        <v>48</v>
      </c>
      <c r="B189" s="184">
        <v>1660.0</v>
      </c>
      <c r="C189" s="184">
        <v>1015.0</v>
      </c>
      <c r="D189" s="184">
        <v>965.0</v>
      </c>
      <c r="E189" s="184">
        <v>0.0</v>
      </c>
      <c r="F189" s="184">
        <v>908.0</v>
      </c>
      <c r="G189" s="184">
        <v>1036.0</v>
      </c>
      <c r="H189" s="184">
        <v>766.0</v>
      </c>
      <c r="I189" s="184">
        <v>1493.0</v>
      </c>
      <c r="J189" s="184">
        <v>977.0</v>
      </c>
      <c r="K189" s="184">
        <v>484.0</v>
      </c>
      <c r="L189" s="184">
        <v>884.0</v>
      </c>
      <c r="M189" s="184">
        <v>683.0</v>
      </c>
      <c r="N189" s="184">
        <v>820.0</v>
      </c>
      <c r="O189" s="184">
        <v>558.0</v>
      </c>
      <c r="P189" s="184">
        <v>728.0</v>
      </c>
      <c r="Q189" s="184"/>
      <c r="R189" s="187">
        <f t="shared" si="5"/>
        <v>12977</v>
      </c>
      <c r="S189" s="188"/>
      <c r="T189" s="189"/>
      <c r="U189" s="189"/>
      <c r="V189" s="189"/>
      <c r="W189" s="189"/>
      <c r="X189" s="189"/>
      <c r="Y189" s="189"/>
      <c r="Z189" s="189"/>
      <c r="AA189" s="189"/>
      <c r="AB189" s="189"/>
    </row>
    <row r="190">
      <c r="A190" s="182" t="s">
        <v>49</v>
      </c>
      <c r="B190" s="184">
        <v>0.0</v>
      </c>
      <c r="C190" s="184">
        <v>0.0</v>
      </c>
      <c r="D190" s="184">
        <v>0.0</v>
      </c>
      <c r="E190" s="184">
        <v>0.0</v>
      </c>
      <c r="F190" s="184">
        <v>0.0</v>
      </c>
      <c r="G190" s="184">
        <v>420.0</v>
      </c>
      <c r="H190" s="184">
        <v>575.0</v>
      </c>
      <c r="I190" s="184">
        <v>0.0</v>
      </c>
      <c r="J190" s="184">
        <v>0.0</v>
      </c>
      <c r="K190" s="184">
        <v>0.0</v>
      </c>
      <c r="L190" s="184">
        <v>0.0</v>
      </c>
      <c r="M190" s="184">
        <v>0.0</v>
      </c>
      <c r="N190" s="184">
        <v>0.0</v>
      </c>
      <c r="O190" s="184">
        <v>0.0</v>
      </c>
      <c r="P190" s="184">
        <v>0.0</v>
      </c>
      <c r="Q190" s="184"/>
      <c r="R190" s="187">
        <f t="shared" si="5"/>
        <v>995</v>
      </c>
      <c r="S190" s="188"/>
      <c r="T190" s="189"/>
      <c r="U190" s="189"/>
      <c r="V190" s="189"/>
      <c r="W190" s="189"/>
      <c r="X190" s="189"/>
      <c r="Y190" s="189"/>
      <c r="Z190" s="189"/>
      <c r="AA190" s="189"/>
      <c r="AB190" s="189"/>
    </row>
    <row r="191">
      <c r="A191" s="182" t="s">
        <v>50</v>
      </c>
      <c r="B191" s="184">
        <v>0.0</v>
      </c>
      <c r="C191" s="184">
        <v>0.0</v>
      </c>
      <c r="D191" s="184">
        <v>0.0</v>
      </c>
      <c r="E191" s="184">
        <v>0.0</v>
      </c>
      <c r="F191" s="184">
        <v>578.0</v>
      </c>
      <c r="G191" s="184">
        <v>0.0</v>
      </c>
      <c r="H191" s="184">
        <v>0.0</v>
      </c>
      <c r="I191" s="184">
        <v>991.0</v>
      </c>
      <c r="J191" s="184">
        <v>0.0</v>
      </c>
      <c r="K191" s="184">
        <v>0.0</v>
      </c>
      <c r="L191" s="184">
        <v>0.0</v>
      </c>
      <c r="M191" s="184">
        <v>0.0</v>
      </c>
      <c r="N191" s="184">
        <v>0.0</v>
      </c>
      <c r="O191" s="184">
        <v>215.0</v>
      </c>
      <c r="P191" s="184">
        <v>0.0</v>
      </c>
      <c r="Q191" s="184"/>
      <c r="R191" s="187">
        <f t="shared" si="5"/>
        <v>1784</v>
      </c>
      <c r="S191" s="188"/>
      <c r="T191" s="189"/>
      <c r="U191" s="189"/>
      <c r="V191" s="189"/>
      <c r="W191" s="189"/>
      <c r="X191" s="189"/>
      <c r="Y191" s="189"/>
      <c r="Z191" s="189"/>
      <c r="AA191" s="189"/>
      <c r="AB191" s="189"/>
    </row>
    <row r="192">
      <c r="A192" s="182" t="s">
        <v>51</v>
      </c>
      <c r="B192" s="184">
        <v>0.0</v>
      </c>
      <c r="C192" s="184">
        <v>0.0</v>
      </c>
      <c r="D192" s="184">
        <v>0.0</v>
      </c>
      <c r="E192" s="184">
        <v>575.0</v>
      </c>
      <c r="F192" s="184">
        <v>477.0</v>
      </c>
      <c r="G192" s="184">
        <v>389.0</v>
      </c>
      <c r="H192" s="184" t="s">
        <v>59</v>
      </c>
      <c r="I192" s="184">
        <v>0.0</v>
      </c>
      <c r="J192" s="184">
        <v>0.0</v>
      </c>
      <c r="K192" s="184">
        <v>0.0</v>
      </c>
      <c r="L192" s="184">
        <v>0.0</v>
      </c>
      <c r="M192" s="184">
        <v>0.0</v>
      </c>
      <c r="N192" s="184">
        <v>0.0</v>
      </c>
      <c r="O192" s="184">
        <v>0.0</v>
      </c>
      <c r="P192" s="184">
        <v>0.0</v>
      </c>
      <c r="Q192" s="184"/>
      <c r="R192" s="187">
        <f t="shared" si="5"/>
        <v>1441</v>
      </c>
      <c r="S192" s="188"/>
      <c r="T192" s="189"/>
      <c r="U192" s="189"/>
      <c r="V192" s="189"/>
      <c r="W192" s="189"/>
      <c r="X192" s="189"/>
      <c r="Y192" s="189"/>
      <c r="Z192" s="189"/>
      <c r="AA192" s="189"/>
      <c r="AB192" s="189"/>
    </row>
    <row r="193">
      <c r="A193" s="182" t="s">
        <v>52</v>
      </c>
      <c r="B193" s="184">
        <v>0.0</v>
      </c>
      <c r="C193" s="184">
        <v>0.0</v>
      </c>
      <c r="D193" s="184">
        <v>0.0</v>
      </c>
      <c r="E193" s="184">
        <v>0.0</v>
      </c>
      <c r="F193" s="184">
        <v>0.0</v>
      </c>
      <c r="G193" s="184">
        <v>0.0</v>
      </c>
      <c r="H193" s="184">
        <v>0.0</v>
      </c>
      <c r="I193" s="184">
        <v>0.0</v>
      </c>
      <c r="J193" s="184">
        <v>0.0</v>
      </c>
      <c r="K193" s="184">
        <v>0.0</v>
      </c>
      <c r="L193" s="184">
        <v>0.0</v>
      </c>
      <c r="M193" s="184">
        <v>0.0</v>
      </c>
      <c r="N193" s="184">
        <v>0.0</v>
      </c>
      <c r="O193" s="184">
        <v>0.0</v>
      </c>
      <c r="P193" s="184">
        <v>0.0</v>
      </c>
      <c r="Q193" s="184"/>
      <c r="R193" s="187">
        <f t="shared" si="5"/>
        <v>0</v>
      </c>
      <c r="S193" s="188"/>
      <c r="T193" s="189"/>
      <c r="U193" s="189"/>
      <c r="V193" s="189"/>
      <c r="W193" s="189"/>
      <c r="X193" s="189"/>
      <c r="Y193" s="189"/>
      <c r="Z193" s="189"/>
      <c r="AA193" s="189"/>
      <c r="AB193" s="189"/>
    </row>
    <row r="194">
      <c r="A194" s="182" t="s">
        <v>53</v>
      </c>
      <c r="B194" s="184">
        <v>758.0</v>
      </c>
      <c r="C194" s="185">
        <v>553.0</v>
      </c>
      <c r="D194" s="184">
        <v>350.0</v>
      </c>
      <c r="E194" s="184">
        <v>0.0</v>
      </c>
      <c r="F194" s="184">
        <v>743.0</v>
      </c>
      <c r="G194" s="184">
        <v>1070.0</v>
      </c>
      <c r="H194" s="184">
        <v>435.0</v>
      </c>
      <c r="I194" s="184">
        <v>0.0</v>
      </c>
      <c r="J194" s="185">
        <v>0.0</v>
      </c>
      <c r="K194" s="184">
        <v>0.0</v>
      </c>
      <c r="L194" s="184">
        <v>518.0</v>
      </c>
      <c r="M194" s="184">
        <v>0.0</v>
      </c>
      <c r="N194" s="184">
        <v>0.0</v>
      </c>
      <c r="O194" s="184">
        <v>0.0</v>
      </c>
      <c r="P194" s="184">
        <v>705.0</v>
      </c>
      <c r="Q194" s="184"/>
      <c r="R194" s="187">
        <f t="shared" si="5"/>
        <v>5132</v>
      </c>
      <c r="S194" s="188"/>
      <c r="T194" s="189"/>
      <c r="U194" s="189"/>
      <c r="V194" s="189"/>
      <c r="W194" s="189"/>
      <c r="X194" s="189"/>
      <c r="Y194" s="189"/>
      <c r="Z194" s="189"/>
      <c r="AA194" s="189"/>
      <c r="AB194" s="189"/>
    </row>
    <row r="195">
      <c r="A195" s="205" t="s">
        <v>74</v>
      </c>
      <c r="B195" s="184">
        <v>385.0</v>
      </c>
      <c r="C195" s="184">
        <v>0.0</v>
      </c>
      <c r="D195" s="184">
        <v>1006.0</v>
      </c>
      <c r="E195" s="184">
        <v>385.0</v>
      </c>
      <c r="F195" s="184">
        <v>0.0</v>
      </c>
      <c r="G195" s="184">
        <v>530.0</v>
      </c>
      <c r="H195" s="184">
        <v>225.0</v>
      </c>
      <c r="I195" s="184">
        <v>0.0</v>
      </c>
      <c r="J195" s="184">
        <v>559.0</v>
      </c>
      <c r="K195" s="184">
        <v>459.0</v>
      </c>
      <c r="L195" s="184">
        <v>695.0</v>
      </c>
      <c r="M195" s="184">
        <v>457.0</v>
      </c>
      <c r="N195" s="184">
        <v>488.0</v>
      </c>
      <c r="O195" s="184">
        <v>753.0</v>
      </c>
      <c r="P195" s="184">
        <v>730.0</v>
      </c>
      <c r="Q195" s="184"/>
      <c r="R195" s="187">
        <f t="shared" si="5"/>
        <v>6672</v>
      </c>
      <c r="S195" s="188"/>
      <c r="T195" s="189"/>
      <c r="U195" s="189"/>
      <c r="V195" s="189"/>
      <c r="W195" s="189"/>
      <c r="X195" s="189"/>
      <c r="Y195" s="189"/>
      <c r="Z195" s="189"/>
      <c r="AA195" s="189"/>
      <c r="AB195" s="189"/>
    </row>
    <row r="196">
      <c r="A196" s="182" t="s">
        <v>55</v>
      </c>
      <c r="B196" s="184">
        <v>0.0</v>
      </c>
      <c r="C196" s="184">
        <v>110.0</v>
      </c>
      <c r="D196" s="184">
        <v>0.0</v>
      </c>
      <c r="E196" s="184">
        <v>0.0</v>
      </c>
      <c r="F196" s="184">
        <v>0.0</v>
      </c>
      <c r="G196" s="184">
        <v>0.0</v>
      </c>
      <c r="H196" s="184">
        <v>0.0</v>
      </c>
      <c r="I196" s="184">
        <v>0.0</v>
      </c>
      <c r="J196" s="184">
        <v>0.0</v>
      </c>
      <c r="K196" s="184">
        <v>0.0</v>
      </c>
      <c r="L196" s="184">
        <v>0.0</v>
      </c>
      <c r="M196" s="184">
        <v>0.0</v>
      </c>
      <c r="N196" s="184">
        <v>0.0</v>
      </c>
      <c r="O196" s="184">
        <v>0.0</v>
      </c>
      <c r="P196" s="184">
        <v>0.0</v>
      </c>
      <c r="Q196" s="184"/>
      <c r="R196" s="187">
        <f t="shared" si="5"/>
        <v>110</v>
      </c>
      <c r="S196" s="188"/>
      <c r="T196" s="189"/>
      <c r="U196" s="189"/>
      <c r="V196" s="189"/>
      <c r="W196" s="189"/>
      <c r="X196" s="189"/>
      <c r="Y196" s="189"/>
      <c r="Z196" s="189"/>
      <c r="AA196" s="189"/>
      <c r="AB196" s="189"/>
    </row>
    <row r="197">
      <c r="A197" s="182" t="s">
        <v>56</v>
      </c>
      <c r="B197" s="184">
        <v>0.0</v>
      </c>
      <c r="C197" s="184">
        <v>0.0</v>
      </c>
      <c r="D197" s="184">
        <v>0.0</v>
      </c>
      <c r="E197" s="184">
        <v>0.0</v>
      </c>
      <c r="F197" s="184">
        <v>0.0</v>
      </c>
      <c r="G197" s="184">
        <v>0.0</v>
      </c>
      <c r="H197" s="184">
        <v>0.0</v>
      </c>
      <c r="I197" s="184">
        <v>145.0</v>
      </c>
      <c r="J197" s="184">
        <v>0.0</v>
      </c>
      <c r="K197" s="184">
        <v>380.0</v>
      </c>
      <c r="L197" s="184">
        <v>855.0</v>
      </c>
      <c r="M197" s="184">
        <v>223.0</v>
      </c>
      <c r="N197" s="184">
        <v>575.0</v>
      </c>
      <c r="O197" s="184">
        <v>220.0</v>
      </c>
      <c r="P197" s="184">
        <v>390.0</v>
      </c>
      <c r="Q197" s="184"/>
      <c r="R197" s="187">
        <f t="shared" si="5"/>
        <v>2788</v>
      </c>
      <c r="S197" s="188"/>
      <c r="T197" s="189"/>
      <c r="U197" s="189"/>
      <c r="V197" s="189"/>
      <c r="W197" s="189"/>
      <c r="X197" s="189"/>
      <c r="Y197" s="189"/>
      <c r="Z197" s="189"/>
      <c r="AA197" s="189"/>
      <c r="AB197" s="189"/>
    </row>
    <row r="198">
      <c r="A198" s="182" t="s">
        <v>57</v>
      </c>
      <c r="B198" s="184">
        <v>1375.0</v>
      </c>
      <c r="C198" s="184">
        <v>54.0</v>
      </c>
      <c r="D198" s="184">
        <v>0.0</v>
      </c>
      <c r="E198" s="184">
        <v>560.0</v>
      </c>
      <c r="F198" s="184">
        <v>648.0</v>
      </c>
      <c r="G198" s="184">
        <v>665.0</v>
      </c>
      <c r="H198" s="184">
        <v>746.0</v>
      </c>
      <c r="I198" s="184">
        <v>445.0</v>
      </c>
      <c r="J198" s="184">
        <v>160.0</v>
      </c>
      <c r="K198" s="184">
        <v>571.0</v>
      </c>
      <c r="L198" s="184">
        <v>515.0</v>
      </c>
      <c r="M198" s="184">
        <v>470.0</v>
      </c>
      <c r="N198" s="184">
        <v>0.0</v>
      </c>
      <c r="O198" s="184">
        <v>0.0</v>
      </c>
      <c r="P198" s="184">
        <v>0.0</v>
      </c>
      <c r="Q198" s="184"/>
      <c r="R198" s="187">
        <f t="shared" si="5"/>
        <v>6209</v>
      </c>
      <c r="S198" s="188"/>
      <c r="T198" s="189"/>
      <c r="U198" s="189"/>
      <c r="V198" s="189"/>
      <c r="W198" s="189"/>
      <c r="X198" s="189"/>
      <c r="Y198" s="189"/>
      <c r="Z198" s="189"/>
      <c r="AA198" s="189"/>
      <c r="AB198" s="189"/>
    </row>
    <row r="199">
      <c r="A199" s="205" t="s">
        <v>75</v>
      </c>
      <c r="B199" s="184">
        <v>0.0</v>
      </c>
      <c r="C199" s="184" t="s">
        <v>59</v>
      </c>
      <c r="D199" s="184">
        <v>0.0</v>
      </c>
      <c r="E199" s="184">
        <v>0.0</v>
      </c>
      <c r="F199" s="184">
        <v>0.0</v>
      </c>
      <c r="G199" s="184">
        <v>0.0</v>
      </c>
      <c r="H199" s="184">
        <v>0.0</v>
      </c>
      <c r="I199" s="184">
        <v>0.0</v>
      </c>
      <c r="J199" s="184">
        <v>0.0</v>
      </c>
      <c r="K199" s="184">
        <v>0.0</v>
      </c>
      <c r="L199" s="184">
        <v>0.0</v>
      </c>
      <c r="M199" s="184">
        <v>0.0</v>
      </c>
      <c r="N199" s="184">
        <v>0.0</v>
      </c>
      <c r="O199" s="184">
        <v>0.0</v>
      </c>
      <c r="P199" s="184">
        <v>0.0</v>
      </c>
      <c r="Q199" s="184"/>
      <c r="R199" s="187">
        <f t="shared" si="5"/>
        <v>0</v>
      </c>
      <c r="S199" s="188"/>
      <c r="T199" s="189"/>
      <c r="U199" s="189"/>
      <c r="V199" s="189"/>
      <c r="W199" s="189"/>
      <c r="X199" s="189"/>
      <c r="Y199" s="189"/>
      <c r="Z199" s="189"/>
      <c r="AA199" s="189"/>
      <c r="AB199" s="189"/>
    </row>
    <row r="200">
      <c r="A200" s="201"/>
      <c r="B200" s="202"/>
      <c r="C200" s="202"/>
      <c r="D200" s="202"/>
      <c r="E200" s="202"/>
      <c r="F200" s="202"/>
      <c r="G200" s="202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196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</row>
    <row r="201">
      <c r="A201" s="168" t="s">
        <v>186</v>
      </c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20"/>
      <c r="T201" s="189"/>
      <c r="U201" s="189"/>
      <c r="V201" s="189"/>
      <c r="W201" s="189"/>
      <c r="X201" s="189"/>
      <c r="Y201" s="189"/>
      <c r="Z201" s="189"/>
      <c r="AA201" s="189"/>
      <c r="AB201" s="189"/>
    </row>
    <row r="202">
      <c r="A202" s="170" t="s">
        <v>19</v>
      </c>
      <c r="B202" s="171">
        <v>45732.0</v>
      </c>
      <c r="C202" s="171">
        <v>45733.0</v>
      </c>
      <c r="D202" s="171">
        <v>45734.0</v>
      </c>
      <c r="E202" s="171">
        <v>45735.0</v>
      </c>
      <c r="F202" s="171">
        <v>45736.0</v>
      </c>
      <c r="G202" s="171">
        <v>45737.0</v>
      </c>
      <c r="H202" s="171">
        <v>45738.0</v>
      </c>
      <c r="I202" s="171">
        <v>45739.0</v>
      </c>
      <c r="J202" s="171">
        <v>45740.0</v>
      </c>
      <c r="K202" s="171">
        <v>45741.0</v>
      </c>
      <c r="L202" s="171">
        <v>45742.0</v>
      </c>
      <c r="M202" s="171">
        <v>45743.0</v>
      </c>
      <c r="N202" s="171">
        <v>45744.0</v>
      </c>
      <c r="O202" s="171">
        <v>45745.0</v>
      </c>
      <c r="P202" s="171">
        <v>45746.0</v>
      </c>
      <c r="Q202" s="171">
        <v>45747.0</v>
      </c>
      <c r="R202" s="172" t="s">
        <v>20</v>
      </c>
      <c r="S202" s="172" t="s">
        <v>22</v>
      </c>
      <c r="T202" s="189"/>
      <c r="U202" s="189"/>
      <c r="V202" s="189"/>
      <c r="W202" s="189"/>
      <c r="X202" s="189"/>
      <c r="Y202" s="189"/>
      <c r="Z202" s="189"/>
      <c r="AA202" s="189"/>
      <c r="AB202" s="189"/>
    </row>
    <row r="203">
      <c r="A203" s="175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89"/>
      <c r="U203" s="189"/>
      <c r="V203" s="189"/>
      <c r="W203" s="189"/>
      <c r="X203" s="189"/>
      <c r="Y203" s="189"/>
      <c r="Z203" s="189"/>
      <c r="AA203" s="189"/>
      <c r="AB203" s="189"/>
    </row>
    <row r="204">
      <c r="A204" s="182" t="s">
        <v>23</v>
      </c>
      <c r="B204" s="185">
        <v>815.0</v>
      </c>
      <c r="C204" s="184">
        <v>1000.0</v>
      </c>
      <c r="D204" s="184">
        <v>300.0</v>
      </c>
      <c r="E204" s="184">
        <v>300.0</v>
      </c>
      <c r="F204" s="184">
        <v>410.0</v>
      </c>
      <c r="G204" s="184">
        <v>600.0</v>
      </c>
      <c r="H204" s="184">
        <v>305.0</v>
      </c>
      <c r="I204" s="185">
        <v>885.0</v>
      </c>
      <c r="J204" s="184">
        <v>697.0</v>
      </c>
      <c r="K204" s="184">
        <v>745.0</v>
      </c>
      <c r="L204" s="184">
        <v>665.0</v>
      </c>
      <c r="M204" s="184">
        <v>388.0</v>
      </c>
      <c r="N204" s="184">
        <v>840.0</v>
      </c>
      <c r="O204" s="184">
        <v>500.0</v>
      </c>
      <c r="P204" s="185">
        <v>545.0</v>
      </c>
      <c r="Q204" s="184">
        <v>390.0</v>
      </c>
      <c r="R204" s="187">
        <f t="shared" ref="R204:R239" si="6">SUM(B204:Q204)</f>
        <v>9385</v>
      </c>
      <c r="S204" s="188"/>
      <c r="T204" s="189"/>
      <c r="U204" s="189"/>
      <c r="V204" s="189"/>
      <c r="W204" s="189"/>
      <c r="X204" s="189"/>
      <c r="Y204" s="189"/>
      <c r="Z204" s="189"/>
      <c r="AA204" s="189"/>
      <c r="AB204" s="189"/>
    </row>
    <row r="205">
      <c r="A205" s="182" t="s">
        <v>24</v>
      </c>
      <c r="B205" s="184">
        <v>0.0</v>
      </c>
      <c r="C205" s="184">
        <v>0.0</v>
      </c>
      <c r="D205" s="184">
        <v>0.0</v>
      </c>
      <c r="E205" s="184">
        <v>0.0</v>
      </c>
      <c r="F205" s="184">
        <v>0.0</v>
      </c>
      <c r="G205" s="184">
        <v>0.0</v>
      </c>
      <c r="H205" s="184">
        <v>0.0</v>
      </c>
      <c r="I205" s="184">
        <v>0.0</v>
      </c>
      <c r="J205" s="184">
        <v>0.0</v>
      </c>
      <c r="K205" s="184">
        <v>0.0</v>
      </c>
      <c r="L205" s="184">
        <v>0.0</v>
      </c>
      <c r="M205" s="184">
        <v>0.0</v>
      </c>
      <c r="N205" s="184">
        <v>0.0</v>
      </c>
      <c r="O205" s="184">
        <v>0.0</v>
      </c>
      <c r="P205" s="184">
        <v>0.0</v>
      </c>
      <c r="Q205" s="184">
        <v>0.0</v>
      </c>
      <c r="R205" s="187">
        <f t="shared" si="6"/>
        <v>0</v>
      </c>
      <c r="S205" s="188"/>
      <c r="T205" s="189"/>
      <c r="U205" s="189"/>
      <c r="V205" s="189"/>
      <c r="W205" s="189"/>
      <c r="X205" s="189"/>
      <c r="Y205" s="189"/>
      <c r="Z205" s="189"/>
      <c r="AA205" s="189"/>
      <c r="AB205" s="189"/>
    </row>
    <row r="206">
      <c r="A206" s="182" t="s">
        <v>25</v>
      </c>
      <c r="B206" s="184">
        <v>0.0</v>
      </c>
      <c r="C206" s="184">
        <v>0.0</v>
      </c>
      <c r="D206" s="184">
        <v>0.0</v>
      </c>
      <c r="E206" s="184">
        <v>0.0</v>
      </c>
      <c r="F206" s="184">
        <v>0.0</v>
      </c>
      <c r="G206" s="184">
        <v>0.0</v>
      </c>
      <c r="H206" s="184">
        <v>0.0</v>
      </c>
      <c r="I206" s="184">
        <v>0.0</v>
      </c>
      <c r="J206" s="184">
        <v>0.0</v>
      </c>
      <c r="K206" s="184">
        <v>0.0</v>
      </c>
      <c r="L206" s="184">
        <v>0.0</v>
      </c>
      <c r="M206" s="184">
        <v>0.0</v>
      </c>
      <c r="N206" s="184">
        <v>0.0</v>
      </c>
      <c r="O206" s="184">
        <v>0.0</v>
      </c>
      <c r="P206" s="184">
        <v>0.0</v>
      </c>
      <c r="Q206" s="184">
        <v>0.0</v>
      </c>
      <c r="R206" s="187">
        <f t="shared" si="6"/>
        <v>0</v>
      </c>
      <c r="S206" s="188"/>
      <c r="T206" s="189"/>
      <c r="U206" s="189"/>
      <c r="V206" s="189"/>
      <c r="W206" s="189"/>
      <c r="X206" s="189"/>
      <c r="Y206" s="189"/>
      <c r="Z206" s="189"/>
      <c r="AA206" s="189"/>
      <c r="AB206" s="189"/>
    </row>
    <row r="207">
      <c r="A207" s="182" t="s">
        <v>26</v>
      </c>
      <c r="B207" s="184">
        <v>0.0</v>
      </c>
      <c r="C207" s="184">
        <v>0.0</v>
      </c>
      <c r="D207" s="184">
        <v>0.0</v>
      </c>
      <c r="E207" s="184">
        <v>0.0</v>
      </c>
      <c r="F207" s="184">
        <v>665.0</v>
      </c>
      <c r="G207" s="184">
        <v>775.0</v>
      </c>
      <c r="H207" s="184">
        <v>0.0</v>
      </c>
      <c r="I207" s="184">
        <v>0.0</v>
      </c>
      <c r="J207" s="184">
        <v>0.0</v>
      </c>
      <c r="K207" s="184">
        <v>0.0</v>
      </c>
      <c r="L207" s="184">
        <v>0.0</v>
      </c>
      <c r="M207" s="184">
        <v>0.0</v>
      </c>
      <c r="N207" s="184">
        <v>0.0</v>
      </c>
      <c r="O207" s="184">
        <v>0.0</v>
      </c>
      <c r="P207" s="184">
        <v>0.0</v>
      </c>
      <c r="Q207" s="184">
        <v>0.0</v>
      </c>
      <c r="R207" s="187">
        <f t="shared" si="6"/>
        <v>1440</v>
      </c>
      <c r="S207" s="188"/>
      <c r="T207" s="189"/>
      <c r="U207" s="189"/>
      <c r="V207" s="189"/>
      <c r="W207" s="189"/>
      <c r="X207" s="189"/>
      <c r="Y207" s="189"/>
      <c r="Z207" s="189"/>
      <c r="AA207" s="189"/>
      <c r="AB207" s="189"/>
    </row>
    <row r="208">
      <c r="A208" s="182" t="s">
        <v>27</v>
      </c>
      <c r="B208" s="184">
        <v>375.0</v>
      </c>
      <c r="C208" s="184">
        <v>0.0</v>
      </c>
      <c r="D208" s="184">
        <v>215.0</v>
      </c>
      <c r="E208" s="184">
        <v>319.0</v>
      </c>
      <c r="F208" s="184">
        <v>331.0</v>
      </c>
      <c r="G208" s="184">
        <v>0.0</v>
      </c>
      <c r="H208" s="184">
        <v>503.0</v>
      </c>
      <c r="I208" s="184">
        <v>651.0</v>
      </c>
      <c r="J208" s="184">
        <v>315.0</v>
      </c>
      <c r="K208" s="184">
        <v>230.0</v>
      </c>
      <c r="L208" s="184">
        <v>0.0</v>
      </c>
      <c r="M208" s="184">
        <v>440.0</v>
      </c>
      <c r="N208" s="184">
        <v>393.0</v>
      </c>
      <c r="O208" s="184">
        <v>390.0</v>
      </c>
      <c r="P208" s="184">
        <v>699.0</v>
      </c>
      <c r="Q208" s="184">
        <v>290.0</v>
      </c>
      <c r="R208" s="187">
        <f t="shared" si="6"/>
        <v>5151</v>
      </c>
      <c r="S208" s="188"/>
      <c r="T208" s="189"/>
      <c r="U208" s="189"/>
      <c r="V208" s="189"/>
      <c r="W208" s="189"/>
      <c r="X208" s="189"/>
      <c r="Y208" s="189"/>
      <c r="Z208" s="189"/>
      <c r="AA208" s="189"/>
      <c r="AB208" s="189"/>
    </row>
    <row r="209">
      <c r="A209" s="182" t="s">
        <v>28</v>
      </c>
      <c r="B209" s="184">
        <v>0.0</v>
      </c>
      <c r="C209" s="184">
        <v>888.0</v>
      </c>
      <c r="D209" s="184">
        <v>465.0</v>
      </c>
      <c r="E209" s="184">
        <v>280.0</v>
      </c>
      <c r="F209" s="184">
        <v>525.0</v>
      </c>
      <c r="G209" s="184">
        <v>388.0</v>
      </c>
      <c r="H209" s="184">
        <v>415.0</v>
      </c>
      <c r="I209" s="184">
        <v>830.0</v>
      </c>
      <c r="J209" s="184">
        <v>495.0</v>
      </c>
      <c r="K209" s="184">
        <v>0.0</v>
      </c>
      <c r="L209" s="184">
        <v>530.0</v>
      </c>
      <c r="M209" s="184">
        <v>1080.0</v>
      </c>
      <c r="N209" s="184">
        <v>971.0</v>
      </c>
      <c r="O209" s="184">
        <v>849.0</v>
      </c>
      <c r="P209" s="184">
        <v>400.0</v>
      </c>
      <c r="Q209" s="184">
        <v>445.0</v>
      </c>
      <c r="R209" s="187">
        <f t="shared" si="6"/>
        <v>8561</v>
      </c>
      <c r="S209" s="188"/>
      <c r="T209" s="189"/>
      <c r="U209" s="189"/>
      <c r="V209" s="189"/>
      <c r="W209" s="189"/>
      <c r="X209" s="189"/>
      <c r="Y209" s="189"/>
      <c r="Z209" s="189"/>
      <c r="AA209" s="189"/>
      <c r="AB209" s="189"/>
    </row>
    <row r="210">
      <c r="A210" s="182" t="s">
        <v>29</v>
      </c>
      <c r="B210" s="184">
        <v>0.0</v>
      </c>
      <c r="C210" s="184">
        <v>0.0</v>
      </c>
      <c r="D210" s="184">
        <v>0.0</v>
      </c>
      <c r="E210" s="184">
        <v>445.0</v>
      </c>
      <c r="F210" s="184">
        <v>0.0</v>
      </c>
      <c r="G210" s="184">
        <v>265.0</v>
      </c>
      <c r="H210" s="184">
        <v>0.0</v>
      </c>
      <c r="I210" s="184">
        <v>0.0</v>
      </c>
      <c r="J210" s="184">
        <v>0.0</v>
      </c>
      <c r="K210" s="184">
        <v>0.0</v>
      </c>
      <c r="L210" s="184">
        <v>426.0</v>
      </c>
      <c r="M210" s="184">
        <v>325.0</v>
      </c>
      <c r="N210" s="184">
        <v>0.0</v>
      </c>
      <c r="O210" s="184">
        <v>865.0</v>
      </c>
      <c r="P210" s="184">
        <v>725.0</v>
      </c>
      <c r="Q210" s="184">
        <v>0.0</v>
      </c>
      <c r="R210" s="187">
        <f t="shared" si="6"/>
        <v>3051</v>
      </c>
      <c r="S210" s="188"/>
      <c r="T210" s="189"/>
      <c r="U210" s="189"/>
      <c r="V210" s="189"/>
      <c r="W210" s="189"/>
      <c r="X210" s="189"/>
      <c r="Y210" s="189"/>
      <c r="Z210" s="189"/>
      <c r="AA210" s="189"/>
      <c r="AB210" s="189"/>
    </row>
    <row r="211">
      <c r="A211" s="182" t="s">
        <v>30</v>
      </c>
      <c r="B211" s="184">
        <v>0.0</v>
      </c>
      <c r="C211" s="184">
        <v>0.0</v>
      </c>
      <c r="D211" s="184">
        <v>0.0</v>
      </c>
      <c r="E211" s="184">
        <v>0.0</v>
      </c>
      <c r="F211" s="184">
        <v>550.0</v>
      </c>
      <c r="G211" s="184">
        <v>0.0</v>
      </c>
      <c r="H211" s="184">
        <v>0.0</v>
      </c>
      <c r="I211" s="184">
        <v>0.0</v>
      </c>
      <c r="J211" s="184">
        <v>0.0</v>
      </c>
      <c r="K211" s="184">
        <v>0.0</v>
      </c>
      <c r="L211" s="184">
        <v>0.0</v>
      </c>
      <c r="M211" s="184">
        <v>465.0</v>
      </c>
      <c r="N211" s="184">
        <v>0.0</v>
      </c>
      <c r="O211" s="184">
        <v>0.0</v>
      </c>
      <c r="P211" s="184">
        <v>0.0</v>
      </c>
      <c r="Q211" s="184">
        <v>0.0</v>
      </c>
      <c r="R211" s="187">
        <f t="shared" si="6"/>
        <v>1015</v>
      </c>
      <c r="S211" s="188"/>
      <c r="T211" s="189"/>
      <c r="U211" s="189"/>
      <c r="V211" s="189"/>
      <c r="W211" s="189"/>
      <c r="X211" s="189"/>
      <c r="Y211" s="189"/>
      <c r="Z211" s="189"/>
      <c r="AA211" s="189"/>
      <c r="AB211" s="189"/>
    </row>
    <row r="212">
      <c r="A212" s="182" t="s">
        <v>31</v>
      </c>
      <c r="B212" s="184">
        <v>1165.0</v>
      </c>
      <c r="C212" s="184">
        <v>1200.0</v>
      </c>
      <c r="D212" s="184">
        <v>878.0</v>
      </c>
      <c r="E212" s="184">
        <v>1055.0</v>
      </c>
      <c r="F212" s="184">
        <v>1647.0</v>
      </c>
      <c r="G212" s="184">
        <v>946.0</v>
      </c>
      <c r="H212" s="184">
        <v>1065.0</v>
      </c>
      <c r="I212" s="184">
        <v>1520.0</v>
      </c>
      <c r="J212" s="184">
        <v>1505.0</v>
      </c>
      <c r="K212" s="184">
        <v>1229.0</v>
      </c>
      <c r="L212" s="184">
        <v>1482.0</v>
      </c>
      <c r="M212" s="184">
        <v>360.0</v>
      </c>
      <c r="N212" s="184">
        <v>1145.0</v>
      </c>
      <c r="O212" s="184">
        <v>1608.0</v>
      </c>
      <c r="P212" s="184">
        <v>1299.0</v>
      </c>
      <c r="Q212" s="184">
        <v>1260.0</v>
      </c>
      <c r="R212" s="187">
        <f t="shared" si="6"/>
        <v>19364</v>
      </c>
      <c r="S212" s="192" t="s">
        <v>144</v>
      </c>
      <c r="T212" s="189"/>
      <c r="U212" s="189"/>
      <c r="V212" s="189"/>
      <c r="W212" s="189"/>
      <c r="X212" s="189"/>
      <c r="Y212" s="189"/>
      <c r="Z212" s="189"/>
      <c r="AA212" s="189"/>
      <c r="AB212" s="189"/>
    </row>
    <row r="213">
      <c r="A213" s="182" t="s">
        <v>32</v>
      </c>
      <c r="B213" s="184">
        <v>0.0</v>
      </c>
      <c r="C213" s="184">
        <v>0.0</v>
      </c>
      <c r="D213" s="184">
        <v>0.0</v>
      </c>
      <c r="E213" s="184">
        <v>0.0</v>
      </c>
      <c r="F213" s="184">
        <v>0.0</v>
      </c>
      <c r="G213" s="184">
        <v>0.0</v>
      </c>
      <c r="H213" s="184">
        <v>0.0</v>
      </c>
      <c r="I213" s="184">
        <v>0.0</v>
      </c>
      <c r="J213" s="184">
        <v>0.0</v>
      </c>
      <c r="K213" s="184">
        <v>0.0</v>
      </c>
      <c r="L213" s="184">
        <v>0.0</v>
      </c>
      <c r="M213" s="184">
        <v>0.0</v>
      </c>
      <c r="N213" s="184">
        <v>0.0</v>
      </c>
      <c r="O213" s="184">
        <v>0.0</v>
      </c>
      <c r="P213" s="184">
        <v>0.0</v>
      </c>
      <c r="Q213" s="184">
        <v>0.0</v>
      </c>
      <c r="R213" s="187">
        <f t="shared" si="6"/>
        <v>0</v>
      </c>
      <c r="S213" s="188"/>
      <c r="T213" s="189"/>
      <c r="U213" s="189"/>
      <c r="V213" s="189"/>
      <c r="W213" s="189"/>
      <c r="X213" s="189"/>
      <c r="Y213" s="189"/>
      <c r="Z213" s="189"/>
      <c r="AA213" s="189"/>
      <c r="AB213" s="189"/>
    </row>
    <row r="214">
      <c r="A214" s="182" t="s">
        <v>33</v>
      </c>
      <c r="B214" s="184">
        <v>444.0</v>
      </c>
      <c r="C214" s="184">
        <v>581.0</v>
      </c>
      <c r="D214" s="184">
        <v>496.0</v>
      </c>
      <c r="E214" s="184">
        <v>535.0</v>
      </c>
      <c r="F214" s="184">
        <v>0.0</v>
      </c>
      <c r="G214" s="184">
        <v>589.0</v>
      </c>
      <c r="H214" s="184">
        <v>933.0</v>
      </c>
      <c r="I214" s="184">
        <v>529.0</v>
      </c>
      <c r="J214" s="184">
        <v>304.0</v>
      </c>
      <c r="K214" s="184">
        <v>160.0</v>
      </c>
      <c r="L214" s="184">
        <v>0.0</v>
      </c>
      <c r="M214" s="184">
        <v>399.0</v>
      </c>
      <c r="N214" s="184">
        <v>0.0</v>
      </c>
      <c r="O214" s="184">
        <v>314.0</v>
      </c>
      <c r="P214" s="184">
        <v>390.0</v>
      </c>
      <c r="Q214" s="184">
        <v>701.0</v>
      </c>
      <c r="R214" s="187">
        <f t="shared" si="6"/>
        <v>6375</v>
      </c>
      <c r="S214" s="188"/>
      <c r="T214" s="189"/>
      <c r="U214" s="189"/>
      <c r="V214" s="189"/>
      <c r="W214" s="189"/>
      <c r="X214" s="189"/>
      <c r="Y214" s="189"/>
      <c r="Z214" s="189"/>
      <c r="AA214" s="189"/>
      <c r="AB214" s="189"/>
    </row>
    <row r="215">
      <c r="A215" s="182" t="s">
        <v>34</v>
      </c>
      <c r="B215" s="184">
        <v>744.0</v>
      </c>
      <c r="C215" s="184">
        <v>514.0</v>
      </c>
      <c r="D215" s="184">
        <v>245.0</v>
      </c>
      <c r="E215" s="184">
        <v>145.0</v>
      </c>
      <c r="F215" s="184">
        <v>0.0</v>
      </c>
      <c r="G215" s="184">
        <v>159.0</v>
      </c>
      <c r="H215" s="184">
        <v>285.0</v>
      </c>
      <c r="I215" s="184">
        <v>240.0</v>
      </c>
      <c r="J215" s="184">
        <v>445.0</v>
      </c>
      <c r="K215" s="184">
        <v>125.0</v>
      </c>
      <c r="L215" s="184">
        <v>275.0</v>
      </c>
      <c r="M215" s="184">
        <v>510.0</v>
      </c>
      <c r="N215" s="184">
        <v>0.0</v>
      </c>
      <c r="O215" s="184">
        <v>0.0</v>
      </c>
      <c r="P215" s="184">
        <v>0.0</v>
      </c>
      <c r="Q215" s="184">
        <v>0.0</v>
      </c>
      <c r="R215" s="187">
        <f t="shared" si="6"/>
        <v>3687</v>
      </c>
      <c r="S215" s="188"/>
      <c r="T215" s="189"/>
      <c r="U215" s="189"/>
      <c r="V215" s="189"/>
      <c r="W215" s="189"/>
      <c r="X215" s="189"/>
      <c r="Y215" s="189"/>
      <c r="Z215" s="189"/>
      <c r="AA215" s="189"/>
      <c r="AB215" s="189"/>
    </row>
    <row r="216">
      <c r="A216" s="182" t="s">
        <v>35</v>
      </c>
      <c r="B216" s="185">
        <v>0.0</v>
      </c>
      <c r="C216" s="184">
        <v>0.0</v>
      </c>
      <c r="D216" s="184">
        <v>545.0</v>
      </c>
      <c r="E216" s="184">
        <v>543.0</v>
      </c>
      <c r="F216" s="184">
        <v>0.0</v>
      </c>
      <c r="G216" s="184">
        <v>0.0</v>
      </c>
      <c r="H216" s="184">
        <v>505.0</v>
      </c>
      <c r="I216" s="185">
        <v>781.0</v>
      </c>
      <c r="J216" s="184">
        <v>135.0</v>
      </c>
      <c r="K216" s="184">
        <v>0.0</v>
      </c>
      <c r="L216" s="184">
        <v>0.0</v>
      </c>
      <c r="M216" s="184">
        <v>0.0</v>
      </c>
      <c r="N216" s="184">
        <v>1220.0</v>
      </c>
      <c r="O216" s="184">
        <v>420.0</v>
      </c>
      <c r="P216" s="185">
        <v>649.0</v>
      </c>
      <c r="Q216" s="184">
        <v>0.0</v>
      </c>
      <c r="R216" s="187">
        <f t="shared" si="6"/>
        <v>4798</v>
      </c>
      <c r="S216" s="188"/>
      <c r="T216" s="189"/>
      <c r="U216" s="189"/>
      <c r="V216" s="189"/>
      <c r="W216" s="189"/>
      <c r="X216" s="189"/>
      <c r="Y216" s="189"/>
      <c r="Z216" s="189"/>
      <c r="AA216" s="189"/>
      <c r="AB216" s="189"/>
    </row>
    <row r="217">
      <c r="A217" s="182" t="s">
        <v>36</v>
      </c>
      <c r="B217" s="185">
        <v>1360.0</v>
      </c>
      <c r="C217" s="184">
        <v>1143.0</v>
      </c>
      <c r="D217" s="184">
        <v>725.0</v>
      </c>
      <c r="E217" s="184">
        <v>0.0</v>
      </c>
      <c r="F217" s="184">
        <v>1010.0</v>
      </c>
      <c r="G217" s="184">
        <v>483.0</v>
      </c>
      <c r="H217" s="184">
        <v>705.0</v>
      </c>
      <c r="I217" s="185">
        <v>1035.0</v>
      </c>
      <c r="J217" s="184">
        <v>378.0</v>
      </c>
      <c r="K217" s="184">
        <v>620.0</v>
      </c>
      <c r="L217" s="184">
        <v>1460.0</v>
      </c>
      <c r="M217" s="184">
        <v>1387.0</v>
      </c>
      <c r="N217" s="184">
        <v>830.0</v>
      </c>
      <c r="O217" s="184">
        <v>690.0</v>
      </c>
      <c r="P217" s="185">
        <v>844.0</v>
      </c>
      <c r="Q217" s="184">
        <v>322.0</v>
      </c>
      <c r="R217" s="187">
        <f t="shared" si="6"/>
        <v>12992</v>
      </c>
      <c r="S217" s="188"/>
      <c r="T217" s="189"/>
      <c r="U217" s="189"/>
      <c r="V217" s="189"/>
      <c r="W217" s="189"/>
      <c r="X217" s="189"/>
      <c r="Y217" s="189"/>
      <c r="Z217" s="189"/>
      <c r="AA217" s="189"/>
      <c r="AB217" s="189"/>
    </row>
    <row r="218">
      <c r="A218" s="182" t="s">
        <v>37</v>
      </c>
      <c r="B218" s="185">
        <v>983.0</v>
      </c>
      <c r="C218" s="184">
        <v>1243.0</v>
      </c>
      <c r="D218" s="184">
        <v>588.0</v>
      </c>
      <c r="E218" s="184">
        <v>785.0</v>
      </c>
      <c r="F218" s="184">
        <v>748.0</v>
      </c>
      <c r="G218" s="184">
        <v>736.0</v>
      </c>
      <c r="H218" s="184">
        <v>840.0</v>
      </c>
      <c r="I218" s="185">
        <v>1068.0</v>
      </c>
      <c r="J218" s="184">
        <v>828.0</v>
      </c>
      <c r="K218" s="184">
        <v>983.0</v>
      </c>
      <c r="L218" s="184">
        <v>1103.0</v>
      </c>
      <c r="M218" s="184">
        <v>1063.0</v>
      </c>
      <c r="N218" s="184">
        <v>1198.0</v>
      </c>
      <c r="O218" s="184">
        <v>1023.0</v>
      </c>
      <c r="P218" s="185">
        <v>715.0</v>
      </c>
      <c r="Q218" s="184">
        <v>1128.0</v>
      </c>
      <c r="R218" s="187">
        <f t="shared" si="6"/>
        <v>15032</v>
      </c>
      <c r="S218" s="192" t="s">
        <v>144</v>
      </c>
      <c r="T218" s="189"/>
      <c r="U218" s="189"/>
      <c r="V218" s="189"/>
      <c r="W218" s="189"/>
      <c r="X218" s="189"/>
      <c r="Y218" s="189"/>
      <c r="Z218" s="189"/>
      <c r="AA218" s="189"/>
      <c r="AB218" s="189"/>
    </row>
    <row r="219">
      <c r="A219" s="182" t="s">
        <v>38</v>
      </c>
      <c r="B219" s="184">
        <v>0.0</v>
      </c>
      <c r="C219" s="184">
        <v>386.0</v>
      </c>
      <c r="D219" s="184">
        <v>425.0</v>
      </c>
      <c r="E219" s="184">
        <v>225.0</v>
      </c>
      <c r="F219" s="184">
        <v>534.0</v>
      </c>
      <c r="G219" s="184">
        <v>254.0</v>
      </c>
      <c r="H219" s="184">
        <v>0.0</v>
      </c>
      <c r="I219" s="184">
        <v>0.0</v>
      </c>
      <c r="J219" s="184">
        <v>265.0</v>
      </c>
      <c r="K219" s="184">
        <v>677.0</v>
      </c>
      <c r="L219" s="184">
        <v>725.0</v>
      </c>
      <c r="M219" s="184">
        <v>420.0</v>
      </c>
      <c r="N219" s="184">
        <v>330.0</v>
      </c>
      <c r="O219" s="184">
        <v>0.0</v>
      </c>
      <c r="P219" s="184">
        <v>0.0</v>
      </c>
      <c r="Q219" s="184">
        <v>0.0</v>
      </c>
      <c r="R219" s="187">
        <f t="shared" si="6"/>
        <v>4241</v>
      </c>
      <c r="S219" s="188"/>
      <c r="T219" s="189"/>
      <c r="U219" s="189"/>
      <c r="V219" s="189"/>
      <c r="W219" s="189"/>
      <c r="X219" s="189"/>
      <c r="Y219" s="189"/>
      <c r="Z219" s="189"/>
      <c r="AA219" s="189"/>
      <c r="AB219" s="189"/>
    </row>
    <row r="220">
      <c r="A220" s="182" t="s">
        <v>39</v>
      </c>
      <c r="B220" s="185">
        <v>600.0</v>
      </c>
      <c r="C220" s="184">
        <v>0.0</v>
      </c>
      <c r="D220" s="184">
        <v>1621.0</v>
      </c>
      <c r="E220" s="184">
        <v>625.0</v>
      </c>
      <c r="F220" s="184">
        <v>1514.0</v>
      </c>
      <c r="G220" s="184">
        <v>992.0</v>
      </c>
      <c r="H220" s="184">
        <v>440.0</v>
      </c>
      <c r="I220" s="185">
        <v>979.0</v>
      </c>
      <c r="J220" s="184">
        <v>1140.0</v>
      </c>
      <c r="K220" s="184">
        <v>1249.0</v>
      </c>
      <c r="L220" s="184">
        <v>1013.0</v>
      </c>
      <c r="M220" s="184">
        <v>0.0</v>
      </c>
      <c r="N220" s="184">
        <v>1244.0</v>
      </c>
      <c r="O220" s="184">
        <v>1590.0</v>
      </c>
      <c r="P220" s="185">
        <v>1035.0</v>
      </c>
      <c r="Q220" s="184">
        <v>1625.0</v>
      </c>
      <c r="R220" s="187">
        <f t="shared" si="6"/>
        <v>15667</v>
      </c>
      <c r="S220" s="192" t="s">
        <v>144</v>
      </c>
      <c r="T220" s="189"/>
      <c r="U220" s="189"/>
      <c r="V220" s="189"/>
      <c r="W220" s="189"/>
      <c r="X220" s="189"/>
      <c r="Y220" s="189"/>
      <c r="Z220" s="189"/>
      <c r="AA220" s="189"/>
      <c r="AB220" s="189"/>
    </row>
    <row r="221">
      <c r="A221" s="182" t="s">
        <v>63</v>
      </c>
      <c r="B221" s="185">
        <v>65.0</v>
      </c>
      <c r="C221" s="184">
        <v>0.0</v>
      </c>
      <c r="D221" s="184">
        <v>0.0</v>
      </c>
      <c r="E221" s="184">
        <v>640.0</v>
      </c>
      <c r="F221" s="184">
        <v>493.0</v>
      </c>
      <c r="G221" s="184">
        <v>360.0</v>
      </c>
      <c r="H221" s="184">
        <v>790.0</v>
      </c>
      <c r="I221" s="185">
        <v>845.0</v>
      </c>
      <c r="J221" s="184">
        <v>290.0</v>
      </c>
      <c r="K221" s="184">
        <v>1145.0</v>
      </c>
      <c r="L221" s="184">
        <v>455.0</v>
      </c>
      <c r="M221" s="184">
        <v>475.0</v>
      </c>
      <c r="N221" s="184">
        <v>0.0</v>
      </c>
      <c r="O221" s="184">
        <v>543.0</v>
      </c>
      <c r="P221" s="185">
        <v>779.0</v>
      </c>
      <c r="Q221" s="184">
        <v>947.0</v>
      </c>
      <c r="R221" s="187">
        <f t="shared" si="6"/>
        <v>7827</v>
      </c>
      <c r="S221" s="188"/>
      <c r="T221" s="189"/>
      <c r="U221" s="189"/>
      <c r="V221" s="189"/>
      <c r="W221" s="189"/>
      <c r="X221" s="189"/>
      <c r="Y221" s="189"/>
      <c r="Z221" s="189"/>
      <c r="AA221" s="189"/>
      <c r="AB221" s="189"/>
    </row>
    <row r="222">
      <c r="A222" s="182" t="s">
        <v>40</v>
      </c>
      <c r="B222" s="184">
        <v>775.0</v>
      </c>
      <c r="C222" s="184">
        <v>0.0</v>
      </c>
      <c r="D222" s="184">
        <v>0.0</v>
      </c>
      <c r="E222" s="184">
        <v>0.0</v>
      </c>
      <c r="F222" s="184">
        <v>0.0</v>
      </c>
      <c r="G222" s="184">
        <v>0.0</v>
      </c>
      <c r="H222" s="184">
        <v>0.0</v>
      </c>
      <c r="I222" s="184">
        <v>0.0</v>
      </c>
      <c r="J222" s="184">
        <v>0.0</v>
      </c>
      <c r="K222" s="184">
        <v>0.0</v>
      </c>
      <c r="L222" s="184">
        <v>0.0</v>
      </c>
      <c r="M222" s="184">
        <v>0.0</v>
      </c>
      <c r="N222" s="184">
        <v>0.0</v>
      </c>
      <c r="O222" s="184">
        <v>0.0</v>
      </c>
      <c r="P222" s="184">
        <v>0.0</v>
      </c>
      <c r="Q222" s="184">
        <v>0.0</v>
      </c>
      <c r="R222" s="187">
        <f t="shared" si="6"/>
        <v>775</v>
      </c>
      <c r="S222" s="188"/>
      <c r="T222" s="189"/>
      <c r="U222" s="189"/>
      <c r="V222" s="189"/>
      <c r="W222" s="189"/>
      <c r="X222" s="189"/>
      <c r="Y222" s="189"/>
      <c r="Z222" s="189"/>
      <c r="AA222" s="189"/>
      <c r="AB222" s="189"/>
    </row>
    <row r="223">
      <c r="A223" s="182" t="s">
        <v>41</v>
      </c>
      <c r="B223" s="184">
        <v>438.0</v>
      </c>
      <c r="C223" s="184">
        <v>0.0</v>
      </c>
      <c r="D223" s="184">
        <v>220.0</v>
      </c>
      <c r="E223" s="184">
        <v>405.0</v>
      </c>
      <c r="F223" s="184">
        <v>543.0</v>
      </c>
      <c r="G223" s="184">
        <v>325.0</v>
      </c>
      <c r="H223" s="184">
        <v>520.0</v>
      </c>
      <c r="I223" s="184">
        <v>235.0</v>
      </c>
      <c r="J223" s="184">
        <v>395.0</v>
      </c>
      <c r="K223" s="184">
        <v>0.0</v>
      </c>
      <c r="L223" s="184">
        <v>560.0</v>
      </c>
      <c r="M223" s="184">
        <v>0.0</v>
      </c>
      <c r="N223" s="184">
        <v>865.0</v>
      </c>
      <c r="O223" s="184">
        <v>510.0</v>
      </c>
      <c r="P223" s="184">
        <v>0.0</v>
      </c>
      <c r="Q223" s="184">
        <v>130.0</v>
      </c>
      <c r="R223" s="187">
        <f t="shared" si="6"/>
        <v>5146</v>
      </c>
      <c r="S223" s="188"/>
      <c r="T223" s="189"/>
      <c r="U223" s="189"/>
      <c r="V223" s="189"/>
      <c r="W223" s="189"/>
      <c r="X223" s="189"/>
      <c r="Y223" s="189"/>
      <c r="Z223" s="189"/>
      <c r="AA223" s="189"/>
      <c r="AB223" s="189"/>
    </row>
    <row r="224">
      <c r="A224" s="182" t="s">
        <v>42</v>
      </c>
      <c r="B224" s="184">
        <v>0.0</v>
      </c>
      <c r="C224" s="184">
        <v>0.0</v>
      </c>
      <c r="D224" s="184">
        <v>0.0</v>
      </c>
      <c r="E224" s="184">
        <v>1103.0</v>
      </c>
      <c r="F224" s="184">
        <v>358.0</v>
      </c>
      <c r="G224" s="184">
        <v>500.0</v>
      </c>
      <c r="H224" s="184" t="s">
        <v>59</v>
      </c>
      <c r="I224" s="184">
        <v>0.0</v>
      </c>
      <c r="J224" s="184" t="s">
        <v>59</v>
      </c>
      <c r="K224" s="184" t="s">
        <v>59</v>
      </c>
      <c r="L224" s="184" t="s">
        <v>59</v>
      </c>
      <c r="M224" s="184">
        <v>0.0</v>
      </c>
      <c r="N224" s="184">
        <v>0.0</v>
      </c>
      <c r="O224" s="184">
        <v>0.0</v>
      </c>
      <c r="P224" s="184" t="s">
        <v>59</v>
      </c>
      <c r="Q224" s="184">
        <v>0.0</v>
      </c>
      <c r="R224" s="187">
        <f t="shared" si="6"/>
        <v>1961</v>
      </c>
      <c r="S224" s="188"/>
      <c r="T224" s="189"/>
      <c r="U224" s="189"/>
      <c r="V224" s="189"/>
      <c r="W224" s="189"/>
      <c r="X224" s="189"/>
      <c r="Y224" s="189"/>
      <c r="Z224" s="189"/>
      <c r="AA224" s="189"/>
      <c r="AB224" s="189"/>
    </row>
    <row r="225">
      <c r="A225" s="182" t="s">
        <v>44</v>
      </c>
      <c r="B225" s="184">
        <v>0.0</v>
      </c>
      <c r="C225" s="184">
        <v>0.0</v>
      </c>
      <c r="D225" s="184">
        <v>0.0</v>
      </c>
      <c r="E225" s="184">
        <v>0.0</v>
      </c>
      <c r="F225" s="184">
        <v>0.0</v>
      </c>
      <c r="G225" s="184">
        <v>0.0</v>
      </c>
      <c r="H225" s="184">
        <v>0.0</v>
      </c>
      <c r="I225" s="184">
        <v>0.0</v>
      </c>
      <c r="J225" s="184">
        <v>0.0</v>
      </c>
      <c r="K225" s="184">
        <v>0.0</v>
      </c>
      <c r="L225" s="184">
        <v>0.0</v>
      </c>
      <c r="M225" s="184">
        <v>0.0</v>
      </c>
      <c r="N225" s="184">
        <v>809.0</v>
      </c>
      <c r="O225" s="184">
        <v>505.0</v>
      </c>
      <c r="P225" s="184">
        <v>0.0</v>
      </c>
      <c r="Q225" s="184">
        <v>0.0</v>
      </c>
      <c r="R225" s="187">
        <f t="shared" si="6"/>
        <v>1314</v>
      </c>
      <c r="S225" s="188"/>
      <c r="T225" s="189"/>
      <c r="U225" s="189"/>
      <c r="V225" s="189"/>
      <c r="W225" s="189"/>
      <c r="X225" s="189"/>
      <c r="Y225" s="189"/>
      <c r="Z225" s="189"/>
      <c r="AA225" s="189"/>
      <c r="AB225" s="189"/>
    </row>
    <row r="226">
      <c r="A226" s="182" t="s">
        <v>45</v>
      </c>
      <c r="B226" s="184">
        <v>0.0</v>
      </c>
      <c r="C226" s="184">
        <v>555.0</v>
      </c>
      <c r="D226" s="184">
        <v>863.0</v>
      </c>
      <c r="E226" s="184">
        <v>389.0</v>
      </c>
      <c r="F226" s="184">
        <v>328.0</v>
      </c>
      <c r="G226" s="184">
        <v>403.0</v>
      </c>
      <c r="H226" s="184">
        <v>400.0</v>
      </c>
      <c r="I226" s="184">
        <v>0.0</v>
      </c>
      <c r="J226" s="184">
        <v>778.0</v>
      </c>
      <c r="K226" s="184">
        <v>675.0</v>
      </c>
      <c r="L226" s="184">
        <v>690.0</v>
      </c>
      <c r="M226" s="184">
        <v>90.0</v>
      </c>
      <c r="N226" s="184">
        <v>0.0</v>
      </c>
      <c r="O226" s="184">
        <v>0.0</v>
      </c>
      <c r="P226" s="184">
        <v>0.0</v>
      </c>
      <c r="Q226" s="184">
        <v>453.0</v>
      </c>
      <c r="R226" s="187">
        <f t="shared" si="6"/>
        <v>5624</v>
      </c>
      <c r="S226" s="188"/>
      <c r="T226" s="189"/>
      <c r="U226" s="189"/>
      <c r="V226" s="189"/>
      <c r="W226" s="189"/>
      <c r="X226" s="189"/>
      <c r="Y226" s="189"/>
      <c r="Z226" s="189"/>
      <c r="AA226" s="189"/>
      <c r="AB226" s="189"/>
    </row>
    <row r="227">
      <c r="A227" s="182" t="s">
        <v>65</v>
      </c>
      <c r="B227" s="184">
        <v>0.0</v>
      </c>
      <c r="C227" s="184">
        <v>0.0</v>
      </c>
      <c r="D227" s="184">
        <v>0.0</v>
      </c>
      <c r="E227" s="184">
        <v>0.0</v>
      </c>
      <c r="F227" s="184">
        <v>0.0</v>
      </c>
      <c r="G227" s="184">
        <v>0.0</v>
      </c>
      <c r="H227" s="184">
        <v>0.0</v>
      </c>
      <c r="I227" s="184">
        <v>0.0</v>
      </c>
      <c r="J227" s="184">
        <v>0.0</v>
      </c>
      <c r="K227" s="184">
        <v>0.0</v>
      </c>
      <c r="L227" s="184">
        <v>0.0</v>
      </c>
      <c r="M227" s="184">
        <v>0.0</v>
      </c>
      <c r="N227" s="184">
        <v>0.0</v>
      </c>
      <c r="O227" s="184">
        <v>0.0</v>
      </c>
      <c r="P227" s="184">
        <v>0.0</v>
      </c>
      <c r="Q227" s="184">
        <v>0.0</v>
      </c>
      <c r="R227" s="187">
        <f t="shared" si="6"/>
        <v>0</v>
      </c>
      <c r="S227" s="188"/>
      <c r="T227" s="189"/>
      <c r="U227" s="189"/>
      <c r="V227" s="189"/>
      <c r="W227" s="189"/>
      <c r="X227" s="189"/>
      <c r="Y227" s="189"/>
      <c r="Z227" s="189"/>
      <c r="AA227" s="189"/>
      <c r="AB227" s="189"/>
    </row>
    <row r="228">
      <c r="A228" s="182" t="s">
        <v>47</v>
      </c>
      <c r="B228" s="184">
        <v>215.0</v>
      </c>
      <c r="C228" s="184">
        <v>330.0</v>
      </c>
      <c r="D228" s="184">
        <v>603.0</v>
      </c>
      <c r="E228" s="184">
        <v>310.0</v>
      </c>
      <c r="F228" s="184">
        <v>387.0</v>
      </c>
      <c r="G228" s="184">
        <v>60.0</v>
      </c>
      <c r="H228" s="184">
        <v>750.0</v>
      </c>
      <c r="I228" s="184">
        <v>425.0</v>
      </c>
      <c r="J228" s="184">
        <v>0.0</v>
      </c>
      <c r="K228" s="184">
        <v>425.0</v>
      </c>
      <c r="L228" s="184">
        <v>385.0</v>
      </c>
      <c r="M228" s="184">
        <v>85.0</v>
      </c>
      <c r="N228" s="184">
        <v>346.0</v>
      </c>
      <c r="O228" s="184">
        <v>325.0</v>
      </c>
      <c r="P228" s="184">
        <v>0.0</v>
      </c>
      <c r="Q228" s="184">
        <v>0.0</v>
      </c>
      <c r="R228" s="187">
        <f t="shared" si="6"/>
        <v>4646</v>
      </c>
      <c r="S228" s="188"/>
      <c r="T228" s="189"/>
      <c r="U228" s="189"/>
      <c r="V228" s="189"/>
      <c r="W228" s="189"/>
      <c r="X228" s="189"/>
      <c r="Y228" s="189"/>
      <c r="Z228" s="189"/>
      <c r="AA228" s="189"/>
      <c r="AB228" s="189"/>
    </row>
    <row r="229">
      <c r="A229" s="182" t="s">
        <v>48</v>
      </c>
      <c r="B229" s="184">
        <v>822.0</v>
      </c>
      <c r="C229" s="184">
        <v>655.0</v>
      </c>
      <c r="D229" s="184">
        <v>748.0</v>
      </c>
      <c r="E229" s="184">
        <v>534.0</v>
      </c>
      <c r="F229" s="184">
        <v>816.0</v>
      </c>
      <c r="G229" s="184">
        <v>493.0</v>
      </c>
      <c r="H229" s="184">
        <v>0.0</v>
      </c>
      <c r="I229" s="184">
        <v>0.0</v>
      </c>
      <c r="J229" s="184">
        <v>420.0</v>
      </c>
      <c r="K229" s="184">
        <v>881.0</v>
      </c>
      <c r="L229" s="184">
        <v>957.0</v>
      </c>
      <c r="M229" s="184">
        <v>0.0</v>
      </c>
      <c r="N229" s="184">
        <v>0.0</v>
      </c>
      <c r="O229" s="184">
        <v>1223.0</v>
      </c>
      <c r="P229" s="184">
        <v>1225.0</v>
      </c>
      <c r="Q229" s="184">
        <v>0.0</v>
      </c>
      <c r="R229" s="187">
        <f t="shared" si="6"/>
        <v>8774</v>
      </c>
      <c r="S229" s="188"/>
      <c r="T229" s="189"/>
      <c r="U229" s="189"/>
      <c r="V229" s="189"/>
      <c r="W229" s="189"/>
      <c r="X229" s="189"/>
      <c r="Y229" s="189"/>
      <c r="Z229" s="189"/>
      <c r="AA229" s="189"/>
      <c r="AB229" s="189"/>
    </row>
    <row r="230">
      <c r="A230" s="182" t="s">
        <v>49</v>
      </c>
      <c r="B230" s="184">
        <v>0.0</v>
      </c>
      <c r="C230" s="184">
        <v>0.0</v>
      </c>
      <c r="D230" s="184">
        <v>0.0</v>
      </c>
      <c r="E230" s="184">
        <v>0.0</v>
      </c>
      <c r="F230" s="184">
        <v>0.0</v>
      </c>
      <c r="G230" s="184">
        <v>0.0</v>
      </c>
      <c r="H230" s="184">
        <v>0.0</v>
      </c>
      <c r="I230" s="184">
        <v>0.0</v>
      </c>
      <c r="J230" s="184">
        <v>0.0</v>
      </c>
      <c r="K230" s="184">
        <v>0.0</v>
      </c>
      <c r="L230" s="184">
        <v>0.0</v>
      </c>
      <c r="M230" s="184">
        <v>0.0</v>
      </c>
      <c r="N230" s="184">
        <v>0.0</v>
      </c>
      <c r="O230" s="184">
        <v>0.0</v>
      </c>
      <c r="P230" s="184">
        <v>0.0</v>
      </c>
      <c r="Q230" s="184">
        <v>0.0</v>
      </c>
      <c r="R230" s="187">
        <f t="shared" si="6"/>
        <v>0</v>
      </c>
      <c r="S230" s="188"/>
      <c r="T230" s="189"/>
      <c r="U230" s="189"/>
      <c r="V230" s="189"/>
      <c r="W230" s="189"/>
      <c r="X230" s="189"/>
      <c r="Y230" s="189"/>
      <c r="Z230" s="189"/>
      <c r="AA230" s="189"/>
      <c r="AB230" s="189"/>
    </row>
    <row r="231">
      <c r="A231" s="182" t="s">
        <v>50</v>
      </c>
      <c r="B231" s="184">
        <v>0.0</v>
      </c>
      <c r="C231" s="184">
        <v>0.0</v>
      </c>
      <c r="D231" s="184">
        <v>880.0</v>
      </c>
      <c r="E231" s="184">
        <v>0.0</v>
      </c>
      <c r="F231" s="184">
        <v>0.0</v>
      </c>
      <c r="G231" s="184">
        <v>0.0</v>
      </c>
      <c r="H231" s="184">
        <v>0.0</v>
      </c>
      <c r="I231" s="184">
        <v>0.0</v>
      </c>
      <c r="J231" s="184">
        <v>0.0</v>
      </c>
      <c r="K231" s="184">
        <v>0.0</v>
      </c>
      <c r="L231" s="184">
        <v>0.0</v>
      </c>
      <c r="M231" s="184">
        <v>165.0</v>
      </c>
      <c r="N231" s="184">
        <v>0.0</v>
      </c>
      <c r="O231" s="184">
        <v>0.0</v>
      </c>
      <c r="P231" s="184">
        <v>0.0</v>
      </c>
      <c r="Q231" s="184">
        <v>0.0</v>
      </c>
      <c r="R231" s="187">
        <f t="shared" si="6"/>
        <v>1045</v>
      </c>
      <c r="S231" s="188"/>
      <c r="T231" s="189"/>
      <c r="U231" s="189"/>
      <c r="V231" s="189"/>
      <c r="W231" s="189"/>
      <c r="X231" s="189"/>
      <c r="Y231" s="189"/>
      <c r="Z231" s="189"/>
      <c r="AA231" s="189"/>
      <c r="AB231" s="189"/>
    </row>
    <row r="232">
      <c r="A232" s="182" t="s">
        <v>51</v>
      </c>
      <c r="B232" s="184">
        <v>0.0</v>
      </c>
      <c r="C232" s="184">
        <v>0.0</v>
      </c>
      <c r="D232" s="184">
        <v>0.0</v>
      </c>
      <c r="E232" s="184">
        <v>0.0</v>
      </c>
      <c r="F232" s="184">
        <v>0.0</v>
      </c>
      <c r="G232" s="184">
        <v>0.0</v>
      </c>
      <c r="H232" s="184">
        <v>0.0</v>
      </c>
      <c r="I232" s="184">
        <v>0.0</v>
      </c>
      <c r="J232" s="184">
        <v>0.0</v>
      </c>
      <c r="K232" s="184">
        <v>0.0</v>
      </c>
      <c r="L232" s="184">
        <v>0.0</v>
      </c>
      <c r="M232" s="184">
        <v>0.0</v>
      </c>
      <c r="N232" s="184">
        <v>0.0</v>
      </c>
      <c r="O232" s="184">
        <v>0.0</v>
      </c>
      <c r="P232" s="184">
        <v>0.0</v>
      </c>
      <c r="Q232" s="184">
        <v>0.0</v>
      </c>
      <c r="R232" s="187">
        <f t="shared" si="6"/>
        <v>0</v>
      </c>
      <c r="S232" s="188"/>
      <c r="T232" s="189"/>
      <c r="U232" s="189"/>
      <c r="V232" s="189"/>
      <c r="W232" s="189"/>
      <c r="X232" s="189"/>
      <c r="Y232" s="189"/>
      <c r="Z232" s="189"/>
      <c r="AA232" s="189"/>
      <c r="AB232" s="189"/>
    </row>
    <row r="233">
      <c r="A233" s="182" t="s">
        <v>52</v>
      </c>
      <c r="B233" s="184">
        <v>0.0</v>
      </c>
      <c r="C233" s="184">
        <v>0.0</v>
      </c>
      <c r="D233" s="184">
        <v>0.0</v>
      </c>
      <c r="E233" s="184">
        <v>0.0</v>
      </c>
      <c r="F233" s="184">
        <v>0.0</v>
      </c>
      <c r="G233" s="184">
        <v>0.0</v>
      </c>
      <c r="H233" s="184">
        <v>0.0</v>
      </c>
      <c r="I233" s="184">
        <v>0.0</v>
      </c>
      <c r="J233" s="184">
        <v>0.0</v>
      </c>
      <c r="K233" s="184">
        <v>0.0</v>
      </c>
      <c r="L233" s="184">
        <v>0.0</v>
      </c>
      <c r="M233" s="184">
        <v>0.0</v>
      </c>
      <c r="N233" s="184">
        <v>0.0</v>
      </c>
      <c r="O233" s="184">
        <v>0.0</v>
      </c>
      <c r="P233" s="184">
        <v>0.0</v>
      </c>
      <c r="Q233" s="184">
        <v>0.0</v>
      </c>
      <c r="R233" s="187">
        <f t="shared" si="6"/>
        <v>0</v>
      </c>
      <c r="S233" s="188"/>
      <c r="T233" s="189"/>
      <c r="U233" s="189"/>
      <c r="V233" s="189"/>
      <c r="W233" s="189"/>
      <c r="X233" s="189"/>
      <c r="Y233" s="189"/>
      <c r="Z233" s="189"/>
      <c r="AA233" s="189"/>
      <c r="AB233" s="189"/>
    </row>
    <row r="234">
      <c r="A234" s="182" t="s">
        <v>53</v>
      </c>
      <c r="B234" s="185">
        <v>983.0</v>
      </c>
      <c r="C234" s="184">
        <v>1078.0</v>
      </c>
      <c r="D234" s="184">
        <v>620.0</v>
      </c>
      <c r="E234" s="184">
        <v>375.0</v>
      </c>
      <c r="F234" s="184">
        <v>515.0</v>
      </c>
      <c r="G234" s="184">
        <v>345.0</v>
      </c>
      <c r="H234" s="184">
        <v>340.0</v>
      </c>
      <c r="I234" s="185"/>
      <c r="J234" s="184">
        <v>942.0</v>
      </c>
      <c r="K234" s="184">
        <v>265.0</v>
      </c>
      <c r="L234" s="184">
        <v>738.0</v>
      </c>
      <c r="M234" s="184">
        <v>1148.0</v>
      </c>
      <c r="N234" s="184">
        <v>1128.0</v>
      </c>
      <c r="O234" s="184">
        <v>830.0</v>
      </c>
      <c r="P234" s="185">
        <v>360.0</v>
      </c>
      <c r="Q234" s="184">
        <v>638.0</v>
      </c>
      <c r="R234" s="187">
        <f t="shared" si="6"/>
        <v>10305</v>
      </c>
      <c r="S234" s="188"/>
      <c r="T234" s="189"/>
      <c r="U234" s="189"/>
      <c r="V234" s="189"/>
      <c r="W234" s="189"/>
      <c r="X234" s="189"/>
      <c r="Y234" s="189"/>
      <c r="Z234" s="189"/>
      <c r="AA234" s="189"/>
      <c r="AB234" s="189"/>
    </row>
    <row r="235">
      <c r="A235" s="205" t="s">
        <v>74</v>
      </c>
      <c r="B235" s="184">
        <v>0.0</v>
      </c>
      <c r="C235" s="184">
        <v>414.0</v>
      </c>
      <c r="D235" s="184">
        <v>324.0</v>
      </c>
      <c r="E235" s="184">
        <v>390.0</v>
      </c>
      <c r="F235" s="184">
        <v>671.0</v>
      </c>
      <c r="G235" s="184">
        <v>595.0</v>
      </c>
      <c r="H235" s="184">
        <v>655.0</v>
      </c>
      <c r="I235" s="184">
        <v>542.0</v>
      </c>
      <c r="J235" s="184">
        <v>565.0</v>
      </c>
      <c r="K235" s="184">
        <v>885.0</v>
      </c>
      <c r="L235" s="184">
        <v>1035.0</v>
      </c>
      <c r="M235" s="184">
        <v>813.0</v>
      </c>
      <c r="N235" s="184">
        <v>973.0</v>
      </c>
      <c r="O235" s="184">
        <v>0.0</v>
      </c>
      <c r="P235" s="184">
        <v>1144.0</v>
      </c>
      <c r="Q235" s="184">
        <v>817.0</v>
      </c>
      <c r="R235" s="187">
        <f t="shared" si="6"/>
        <v>9823</v>
      </c>
      <c r="S235" s="188"/>
      <c r="T235" s="189"/>
      <c r="U235" s="189"/>
      <c r="V235" s="189"/>
      <c r="W235" s="189"/>
      <c r="X235" s="189"/>
      <c r="Y235" s="189"/>
      <c r="Z235" s="189"/>
      <c r="AA235" s="189"/>
      <c r="AB235" s="189"/>
    </row>
    <row r="236">
      <c r="A236" s="182" t="s">
        <v>55</v>
      </c>
      <c r="B236" s="184">
        <v>0.0</v>
      </c>
      <c r="C236" s="184">
        <v>0.0</v>
      </c>
      <c r="D236" s="184">
        <v>0.0</v>
      </c>
      <c r="E236" s="184">
        <v>0.0</v>
      </c>
      <c r="F236" s="184">
        <v>0.0</v>
      </c>
      <c r="G236" s="184">
        <v>270.0</v>
      </c>
      <c r="H236" s="184">
        <v>0.0</v>
      </c>
      <c r="I236" s="184">
        <v>0.0</v>
      </c>
      <c r="J236" s="184">
        <v>0.0</v>
      </c>
      <c r="K236" s="184">
        <v>0.0</v>
      </c>
      <c r="L236" s="184">
        <v>0.0</v>
      </c>
      <c r="M236" s="184">
        <v>0.0</v>
      </c>
      <c r="N236" s="184">
        <v>0.0</v>
      </c>
      <c r="O236" s="184">
        <v>0.0</v>
      </c>
      <c r="P236" s="184">
        <v>0.0</v>
      </c>
      <c r="Q236" s="184">
        <v>0.0</v>
      </c>
      <c r="R236" s="187">
        <f t="shared" si="6"/>
        <v>270</v>
      </c>
      <c r="S236" s="188"/>
      <c r="T236" s="189"/>
      <c r="U236" s="189"/>
      <c r="V236" s="189"/>
      <c r="W236" s="189"/>
      <c r="X236" s="189"/>
      <c r="Y236" s="189"/>
      <c r="Z236" s="189"/>
      <c r="AA236" s="189"/>
      <c r="AB236" s="189"/>
    </row>
    <row r="237">
      <c r="A237" s="182" t="s">
        <v>56</v>
      </c>
      <c r="B237" s="184">
        <v>240.0</v>
      </c>
      <c r="C237" s="184">
        <v>80.0</v>
      </c>
      <c r="D237" s="184">
        <v>0.0</v>
      </c>
      <c r="E237" s="184">
        <v>0.0</v>
      </c>
      <c r="F237" s="184">
        <v>0.0</v>
      </c>
      <c r="G237" s="184">
        <v>0.0</v>
      </c>
      <c r="H237" s="184">
        <v>185.0</v>
      </c>
      <c r="I237" s="184">
        <v>200.0</v>
      </c>
      <c r="J237" s="184">
        <v>120.0</v>
      </c>
      <c r="K237" s="184">
        <v>95.0</v>
      </c>
      <c r="L237" s="184">
        <v>0.0</v>
      </c>
      <c r="M237" s="184">
        <v>0.0</v>
      </c>
      <c r="N237" s="184">
        <v>0.0</v>
      </c>
      <c r="O237" s="184">
        <v>0.0</v>
      </c>
      <c r="P237" s="184">
        <v>0.0</v>
      </c>
      <c r="Q237" s="184">
        <v>610.0</v>
      </c>
      <c r="R237" s="187">
        <f t="shared" si="6"/>
        <v>1530</v>
      </c>
      <c r="S237" s="188"/>
      <c r="T237" s="189"/>
      <c r="U237" s="189"/>
      <c r="V237" s="189"/>
      <c r="W237" s="189"/>
      <c r="X237" s="189"/>
      <c r="Y237" s="189"/>
      <c r="Z237" s="189"/>
      <c r="AA237" s="189"/>
      <c r="AB237" s="189"/>
    </row>
    <row r="238">
      <c r="A238" s="182" t="s">
        <v>57</v>
      </c>
      <c r="B238" s="184">
        <v>290.0</v>
      </c>
      <c r="C238" s="184">
        <v>355.0</v>
      </c>
      <c r="D238" s="184">
        <v>477.0</v>
      </c>
      <c r="E238" s="184">
        <v>313.0</v>
      </c>
      <c r="F238" s="184">
        <v>0.0</v>
      </c>
      <c r="G238" s="184">
        <v>0.0</v>
      </c>
      <c r="H238" s="184">
        <v>0.0</v>
      </c>
      <c r="I238" s="184">
        <v>940.0</v>
      </c>
      <c r="J238" s="184">
        <v>173.0</v>
      </c>
      <c r="K238" s="184">
        <v>0.0</v>
      </c>
      <c r="L238" s="184">
        <v>295.0</v>
      </c>
      <c r="M238" s="184">
        <v>0.0</v>
      </c>
      <c r="N238" s="184">
        <v>575.0</v>
      </c>
      <c r="O238" s="184">
        <v>0.0</v>
      </c>
      <c r="P238" s="184">
        <v>0.0</v>
      </c>
      <c r="Q238" s="184">
        <v>0.0</v>
      </c>
      <c r="R238" s="187">
        <f t="shared" si="6"/>
        <v>3418</v>
      </c>
      <c r="S238" s="188"/>
      <c r="T238" s="189"/>
      <c r="U238" s="189"/>
      <c r="V238" s="189"/>
      <c r="W238" s="189"/>
      <c r="X238" s="189"/>
      <c r="Y238" s="189"/>
      <c r="Z238" s="189"/>
      <c r="AA238" s="189"/>
      <c r="AB238" s="189"/>
    </row>
    <row r="239">
      <c r="A239" s="205" t="s">
        <v>75</v>
      </c>
      <c r="B239" s="184">
        <v>0.0</v>
      </c>
      <c r="C239" s="184">
        <v>0.0</v>
      </c>
      <c r="D239" s="184">
        <v>0.0</v>
      </c>
      <c r="E239" s="184">
        <v>0.0</v>
      </c>
      <c r="F239" s="184">
        <v>0.0</v>
      </c>
      <c r="G239" s="184">
        <v>0.0</v>
      </c>
      <c r="H239" s="184">
        <v>0.0</v>
      </c>
      <c r="I239" s="184">
        <v>0.0</v>
      </c>
      <c r="J239" s="184">
        <v>0.0</v>
      </c>
      <c r="K239" s="184">
        <v>0.0</v>
      </c>
      <c r="L239" s="184">
        <v>0.0</v>
      </c>
      <c r="M239" s="184">
        <v>0.0</v>
      </c>
      <c r="N239" s="184">
        <v>0.0</v>
      </c>
      <c r="O239" s="184">
        <v>0.0</v>
      </c>
      <c r="P239" s="184">
        <v>0.0</v>
      </c>
      <c r="Q239" s="184">
        <v>0.0</v>
      </c>
      <c r="R239" s="187">
        <f t="shared" si="6"/>
        <v>0</v>
      </c>
      <c r="S239" s="188"/>
      <c r="T239" s="189"/>
      <c r="U239" s="189"/>
      <c r="V239" s="189"/>
      <c r="W239" s="189"/>
      <c r="X239" s="189"/>
      <c r="Y239" s="189"/>
      <c r="Z239" s="189"/>
      <c r="AA239" s="189"/>
      <c r="AB239" s="189"/>
    </row>
    <row r="240">
      <c r="A240" s="206"/>
      <c r="B240" s="202"/>
      <c r="C240" s="202"/>
      <c r="D240" s="202"/>
      <c r="E240" s="202"/>
      <c r="F240" s="202"/>
      <c r="G240" s="202"/>
      <c r="H240" s="202"/>
      <c r="I240" s="202"/>
      <c r="J240" s="202"/>
      <c r="K240" s="202"/>
      <c r="L240" s="202"/>
      <c r="M240" s="202"/>
      <c r="N240" s="202"/>
      <c r="O240" s="202"/>
      <c r="P240" s="202"/>
      <c r="Q240" s="202"/>
      <c r="R240" s="196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</row>
    <row r="241">
      <c r="A241" s="168" t="s">
        <v>187</v>
      </c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20"/>
      <c r="T241" s="189"/>
      <c r="U241" s="189"/>
      <c r="V241" s="189"/>
      <c r="W241" s="189"/>
      <c r="X241" s="189"/>
      <c r="Y241" s="189"/>
      <c r="Z241" s="189"/>
      <c r="AA241" s="189"/>
      <c r="AB241" s="189"/>
    </row>
    <row r="242">
      <c r="A242" s="170" t="s">
        <v>19</v>
      </c>
      <c r="B242" s="171">
        <v>45748.0</v>
      </c>
      <c r="C242" s="171">
        <v>45749.0</v>
      </c>
      <c r="D242" s="171">
        <v>45750.0</v>
      </c>
      <c r="E242" s="171">
        <v>45751.0</v>
      </c>
      <c r="F242" s="171">
        <v>45752.0</v>
      </c>
      <c r="G242" s="171">
        <v>45753.0</v>
      </c>
      <c r="H242" s="171">
        <v>45754.0</v>
      </c>
      <c r="I242" s="171">
        <v>45755.0</v>
      </c>
      <c r="J242" s="171">
        <v>45756.0</v>
      </c>
      <c r="K242" s="171">
        <v>45757.0</v>
      </c>
      <c r="L242" s="171">
        <v>45758.0</v>
      </c>
      <c r="M242" s="171">
        <v>45759.0</v>
      </c>
      <c r="N242" s="171">
        <v>45760.0</v>
      </c>
      <c r="O242" s="171">
        <v>45761.0</v>
      </c>
      <c r="P242" s="171">
        <v>45762.0</v>
      </c>
      <c r="Q242" s="171"/>
      <c r="R242" s="172" t="s">
        <v>20</v>
      </c>
      <c r="S242" s="172" t="s">
        <v>22</v>
      </c>
      <c r="T242" s="189"/>
      <c r="U242" s="189"/>
      <c r="V242" s="189"/>
      <c r="W242" s="189"/>
      <c r="X242" s="189"/>
      <c r="Y242" s="189"/>
      <c r="Z242" s="189"/>
      <c r="AA242" s="189"/>
      <c r="AB242" s="189"/>
    </row>
    <row r="243">
      <c r="A243" s="175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89"/>
      <c r="U243" s="189"/>
      <c r="V243" s="189"/>
      <c r="W243" s="189"/>
      <c r="X243" s="189"/>
      <c r="Y243" s="189"/>
      <c r="Z243" s="189"/>
      <c r="AA243" s="189"/>
      <c r="AB243" s="189"/>
    </row>
    <row r="244">
      <c r="A244" s="182" t="s">
        <v>23</v>
      </c>
      <c r="B244" s="184">
        <v>565.0</v>
      </c>
      <c r="C244" s="184">
        <v>305.0</v>
      </c>
      <c r="D244" s="184">
        <v>960.0</v>
      </c>
      <c r="E244" s="184">
        <v>0.0</v>
      </c>
      <c r="F244" s="184">
        <v>0.0</v>
      </c>
      <c r="G244" s="185">
        <v>630.0</v>
      </c>
      <c r="H244" s="184">
        <v>829.0</v>
      </c>
      <c r="I244" s="184">
        <v>0.0</v>
      </c>
      <c r="J244" s="184">
        <v>365.0</v>
      </c>
      <c r="K244" s="184">
        <v>845.0</v>
      </c>
      <c r="L244" s="184">
        <v>765.0</v>
      </c>
      <c r="M244" s="184">
        <v>935.0</v>
      </c>
      <c r="N244" s="185">
        <v>825.0</v>
      </c>
      <c r="O244" s="184">
        <v>0.0</v>
      </c>
      <c r="P244" s="184">
        <v>580.0</v>
      </c>
      <c r="Q244" s="184"/>
      <c r="R244" s="187">
        <f t="shared" ref="R244:R279" si="7">SUM(B244:Q244)</f>
        <v>7604</v>
      </c>
      <c r="S244" s="188"/>
      <c r="T244" s="189"/>
      <c r="U244" s="189"/>
      <c r="V244" s="189"/>
      <c r="W244" s="189"/>
      <c r="X244" s="189"/>
      <c r="Y244" s="189"/>
      <c r="Z244" s="189"/>
      <c r="AA244" s="189"/>
      <c r="AB244" s="189"/>
    </row>
    <row r="245">
      <c r="A245" s="182" t="s">
        <v>24</v>
      </c>
      <c r="B245" s="184">
        <v>0.0</v>
      </c>
      <c r="C245" s="184">
        <v>0.0</v>
      </c>
      <c r="D245" s="184">
        <v>0.0</v>
      </c>
      <c r="E245" s="184">
        <v>0.0</v>
      </c>
      <c r="F245" s="184">
        <v>0.0</v>
      </c>
      <c r="G245" s="184">
        <v>0.0</v>
      </c>
      <c r="H245" s="184">
        <v>0.0</v>
      </c>
      <c r="I245" s="184">
        <v>0.0</v>
      </c>
      <c r="J245" s="184">
        <v>0.0</v>
      </c>
      <c r="K245" s="184">
        <v>0.0</v>
      </c>
      <c r="L245" s="184">
        <v>0.0</v>
      </c>
      <c r="M245" s="184">
        <v>0.0</v>
      </c>
      <c r="N245" s="184">
        <v>0.0</v>
      </c>
      <c r="O245" s="184">
        <v>0.0</v>
      </c>
      <c r="P245" s="184">
        <v>0.0</v>
      </c>
      <c r="Q245" s="184"/>
      <c r="R245" s="187">
        <f t="shared" si="7"/>
        <v>0</v>
      </c>
      <c r="S245" s="188"/>
      <c r="T245" s="189"/>
      <c r="U245" s="189"/>
      <c r="V245" s="189"/>
      <c r="W245" s="189"/>
      <c r="X245" s="189"/>
      <c r="Y245" s="189"/>
      <c r="Z245" s="189"/>
      <c r="AA245" s="189"/>
      <c r="AB245" s="189"/>
    </row>
    <row r="246">
      <c r="A246" s="182" t="s">
        <v>25</v>
      </c>
      <c r="B246" s="184">
        <v>0.0</v>
      </c>
      <c r="C246" s="184">
        <v>0.0</v>
      </c>
      <c r="D246" s="184">
        <v>0.0</v>
      </c>
      <c r="E246" s="184">
        <v>0.0</v>
      </c>
      <c r="F246" s="184">
        <v>0.0</v>
      </c>
      <c r="G246" s="184">
        <v>0.0</v>
      </c>
      <c r="H246" s="184">
        <v>0.0</v>
      </c>
      <c r="I246" s="184">
        <v>0.0</v>
      </c>
      <c r="J246" s="184">
        <v>0.0</v>
      </c>
      <c r="K246" s="184">
        <v>0.0</v>
      </c>
      <c r="L246" s="184">
        <v>0.0</v>
      </c>
      <c r="M246" s="184">
        <v>0.0</v>
      </c>
      <c r="N246" s="184">
        <v>0.0</v>
      </c>
      <c r="O246" s="184">
        <v>0.0</v>
      </c>
      <c r="P246" s="184">
        <v>0.0</v>
      </c>
      <c r="Q246" s="184"/>
      <c r="R246" s="187">
        <f t="shared" si="7"/>
        <v>0</v>
      </c>
      <c r="S246" s="188"/>
      <c r="T246" s="189"/>
      <c r="U246" s="189"/>
      <c r="V246" s="189"/>
      <c r="W246" s="189"/>
      <c r="X246" s="189"/>
      <c r="Y246" s="189"/>
      <c r="Z246" s="189"/>
      <c r="AA246" s="189"/>
      <c r="AB246" s="189"/>
    </row>
    <row r="247">
      <c r="A247" s="182" t="s">
        <v>26</v>
      </c>
      <c r="B247" s="184">
        <v>0.0</v>
      </c>
      <c r="C247" s="184">
        <v>0.0</v>
      </c>
      <c r="D247" s="184">
        <v>0.0</v>
      </c>
      <c r="E247" s="184">
        <v>0.0</v>
      </c>
      <c r="F247" s="184">
        <v>0.0</v>
      </c>
      <c r="G247" s="184">
        <v>0.0</v>
      </c>
      <c r="H247" s="184">
        <v>0.0</v>
      </c>
      <c r="I247" s="184">
        <v>0.0</v>
      </c>
      <c r="J247" s="184">
        <v>0.0</v>
      </c>
      <c r="K247" s="184">
        <v>0.0</v>
      </c>
      <c r="L247" s="184">
        <v>0.0</v>
      </c>
      <c r="M247" s="184">
        <v>0.0</v>
      </c>
      <c r="N247" s="184">
        <v>0.0</v>
      </c>
      <c r="O247" s="184">
        <v>0.0</v>
      </c>
      <c r="P247" s="184">
        <v>0.0</v>
      </c>
      <c r="Q247" s="184"/>
      <c r="R247" s="187">
        <f t="shared" si="7"/>
        <v>0</v>
      </c>
      <c r="S247" s="188"/>
      <c r="T247" s="189"/>
      <c r="U247" s="189"/>
      <c r="V247" s="189"/>
      <c r="W247" s="189"/>
      <c r="X247" s="189"/>
      <c r="Y247" s="189"/>
      <c r="Z247" s="189"/>
      <c r="AA247" s="189"/>
      <c r="AB247" s="189"/>
    </row>
    <row r="248">
      <c r="A248" s="182" t="s">
        <v>27</v>
      </c>
      <c r="B248" s="184">
        <v>287.0</v>
      </c>
      <c r="C248" s="184">
        <v>0.0</v>
      </c>
      <c r="D248" s="184">
        <v>390.0</v>
      </c>
      <c r="E248" s="184">
        <v>295.0</v>
      </c>
      <c r="F248" s="184">
        <v>305.0</v>
      </c>
      <c r="G248" s="184">
        <v>510.0</v>
      </c>
      <c r="H248" s="184">
        <v>710.0</v>
      </c>
      <c r="I248" s="184">
        <v>435.0</v>
      </c>
      <c r="J248" s="184">
        <v>0.0</v>
      </c>
      <c r="K248" s="184">
        <v>330.0</v>
      </c>
      <c r="L248" s="184">
        <v>153.0</v>
      </c>
      <c r="M248" s="184">
        <v>0.0</v>
      </c>
      <c r="N248" s="184">
        <v>140.0</v>
      </c>
      <c r="O248" s="184">
        <v>471.0</v>
      </c>
      <c r="P248" s="184">
        <v>667.0</v>
      </c>
      <c r="Q248" s="184"/>
      <c r="R248" s="187">
        <f t="shared" si="7"/>
        <v>4693</v>
      </c>
      <c r="S248" s="188"/>
      <c r="T248" s="189"/>
      <c r="U248" s="189"/>
      <c r="V248" s="189"/>
      <c r="W248" s="189"/>
      <c r="X248" s="189"/>
      <c r="Y248" s="189"/>
      <c r="Z248" s="189"/>
      <c r="AA248" s="189"/>
      <c r="AB248" s="189"/>
    </row>
    <row r="249">
      <c r="A249" s="182" t="s">
        <v>28</v>
      </c>
      <c r="B249" s="184">
        <v>175.0</v>
      </c>
      <c r="C249" s="184">
        <v>695.0</v>
      </c>
      <c r="D249" s="184">
        <v>530.0</v>
      </c>
      <c r="E249" s="184">
        <v>820.0</v>
      </c>
      <c r="F249" s="184">
        <v>790.0</v>
      </c>
      <c r="G249" s="184">
        <v>264.0</v>
      </c>
      <c r="H249" s="184">
        <v>0.0</v>
      </c>
      <c r="I249" s="184">
        <v>1632.0</v>
      </c>
      <c r="J249" s="184">
        <v>350.0</v>
      </c>
      <c r="K249" s="184">
        <v>788.0</v>
      </c>
      <c r="L249" s="184">
        <v>0.0</v>
      </c>
      <c r="M249" s="184">
        <v>0.0</v>
      </c>
      <c r="N249" s="184">
        <v>675.0</v>
      </c>
      <c r="O249" s="184">
        <v>0.0</v>
      </c>
      <c r="P249" s="184">
        <v>0.0</v>
      </c>
      <c r="Q249" s="184"/>
      <c r="R249" s="187">
        <f t="shared" si="7"/>
        <v>6719</v>
      </c>
      <c r="S249" s="188"/>
      <c r="T249" s="189"/>
      <c r="U249" s="189"/>
      <c r="V249" s="189"/>
      <c r="W249" s="189"/>
      <c r="X249" s="189"/>
      <c r="Y249" s="189"/>
      <c r="Z249" s="189"/>
      <c r="AA249" s="189"/>
      <c r="AB249" s="189"/>
    </row>
    <row r="250">
      <c r="A250" s="182" t="s">
        <v>29</v>
      </c>
      <c r="B250" s="198">
        <v>0.0</v>
      </c>
      <c r="C250" s="184">
        <v>0.0</v>
      </c>
      <c r="D250" s="184">
        <v>0.0</v>
      </c>
      <c r="E250" s="198">
        <v>270.0</v>
      </c>
      <c r="F250" s="184">
        <v>490.0</v>
      </c>
      <c r="G250" s="184">
        <v>0.0</v>
      </c>
      <c r="H250" s="184">
        <v>0.0</v>
      </c>
      <c r="I250" s="184">
        <v>456.0</v>
      </c>
      <c r="J250" s="184">
        <v>630.0</v>
      </c>
      <c r="K250" s="184">
        <v>0.0</v>
      </c>
      <c r="L250" s="184">
        <v>450.0</v>
      </c>
      <c r="M250" s="184">
        <v>495.0</v>
      </c>
      <c r="N250" s="184">
        <v>0.0</v>
      </c>
      <c r="O250" s="184">
        <v>0.0</v>
      </c>
      <c r="P250" s="184">
        <v>858.0</v>
      </c>
      <c r="Q250" s="184"/>
      <c r="R250" s="187">
        <f t="shared" si="7"/>
        <v>3649</v>
      </c>
      <c r="S250" s="188"/>
      <c r="T250" s="189"/>
      <c r="U250" s="189"/>
      <c r="V250" s="189"/>
      <c r="W250" s="189"/>
      <c r="X250" s="189"/>
      <c r="Y250" s="189"/>
      <c r="Z250" s="189"/>
      <c r="AA250" s="189"/>
      <c r="AB250" s="189"/>
    </row>
    <row r="251">
      <c r="A251" s="182" t="s">
        <v>30</v>
      </c>
      <c r="B251" s="184">
        <v>0.0</v>
      </c>
      <c r="C251" s="184">
        <v>0.0</v>
      </c>
      <c r="D251" s="184">
        <v>450.0</v>
      </c>
      <c r="E251" s="184">
        <v>0.0</v>
      </c>
      <c r="F251" s="184">
        <v>0.0</v>
      </c>
      <c r="G251" s="184">
        <v>0.0</v>
      </c>
      <c r="H251" s="184">
        <v>0.0</v>
      </c>
      <c r="I251" s="184">
        <v>0.0</v>
      </c>
      <c r="J251" s="184">
        <v>0.0</v>
      </c>
      <c r="K251" s="184">
        <v>0.0</v>
      </c>
      <c r="L251" s="184">
        <v>0.0</v>
      </c>
      <c r="M251" s="184">
        <v>0.0</v>
      </c>
      <c r="N251" s="184">
        <v>0.0</v>
      </c>
      <c r="O251" s="184">
        <v>0.0</v>
      </c>
      <c r="P251" s="184">
        <v>0.0</v>
      </c>
      <c r="Q251" s="184"/>
      <c r="R251" s="187">
        <f t="shared" si="7"/>
        <v>450</v>
      </c>
      <c r="S251" s="188"/>
      <c r="T251" s="189"/>
      <c r="U251" s="189"/>
      <c r="V251" s="189"/>
      <c r="W251" s="189"/>
      <c r="X251" s="189"/>
      <c r="Y251" s="189"/>
      <c r="Z251" s="189"/>
      <c r="AA251" s="189"/>
      <c r="AB251" s="189"/>
    </row>
    <row r="252">
      <c r="A252" s="182" t="s">
        <v>31</v>
      </c>
      <c r="B252" s="184">
        <v>1428.0</v>
      </c>
      <c r="C252" s="184">
        <v>1480.0</v>
      </c>
      <c r="D252" s="184">
        <v>1100.0</v>
      </c>
      <c r="E252" s="184">
        <v>1528.0</v>
      </c>
      <c r="F252" s="184">
        <v>1907.0</v>
      </c>
      <c r="G252" s="184">
        <v>825.0</v>
      </c>
      <c r="H252" s="184">
        <v>1478.0</v>
      </c>
      <c r="I252" s="184">
        <v>1767.0</v>
      </c>
      <c r="J252" s="184">
        <v>1888.0</v>
      </c>
      <c r="K252" s="184">
        <v>1835.0</v>
      </c>
      <c r="L252" s="184">
        <v>2155.0</v>
      </c>
      <c r="M252" s="184">
        <v>1989.0</v>
      </c>
      <c r="N252" s="184">
        <v>2146.0</v>
      </c>
      <c r="O252" s="184">
        <v>1733.0</v>
      </c>
      <c r="P252" s="184">
        <v>1593.0</v>
      </c>
      <c r="Q252" s="184"/>
      <c r="R252" s="187">
        <f t="shared" si="7"/>
        <v>24852</v>
      </c>
      <c r="S252" s="192" t="s">
        <v>144</v>
      </c>
      <c r="T252" s="189"/>
      <c r="U252" s="189"/>
      <c r="V252" s="189"/>
      <c r="W252" s="189"/>
      <c r="X252" s="189"/>
      <c r="Y252" s="189"/>
      <c r="Z252" s="189"/>
      <c r="AA252" s="189"/>
      <c r="AB252" s="189"/>
    </row>
    <row r="253">
      <c r="A253" s="182" t="s">
        <v>32</v>
      </c>
      <c r="B253" s="184">
        <v>369.0</v>
      </c>
      <c r="C253" s="184">
        <v>0.0</v>
      </c>
      <c r="D253" s="184">
        <v>0.0</v>
      </c>
      <c r="E253" s="184">
        <v>0.0</v>
      </c>
      <c r="F253" s="184">
        <v>0.0</v>
      </c>
      <c r="G253" s="184">
        <v>0.0</v>
      </c>
      <c r="H253" s="184">
        <v>0.0</v>
      </c>
      <c r="I253" s="184">
        <v>0.0</v>
      </c>
      <c r="J253" s="184">
        <v>0.0</v>
      </c>
      <c r="K253" s="184">
        <v>0.0</v>
      </c>
      <c r="L253" s="184">
        <v>0.0</v>
      </c>
      <c r="M253" s="184">
        <v>0.0</v>
      </c>
      <c r="N253" s="184">
        <v>0.0</v>
      </c>
      <c r="O253" s="184">
        <v>0.0</v>
      </c>
      <c r="P253" s="184">
        <v>0.0</v>
      </c>
      <c r="Q253" s="184"/>
      <c r="R253" s="187">
        <f t="shared" si="7"/>
        <v>369</v>
      </c>
      <c r="S253" s="188"/>
      <c r="T253" s="189"/>
      <c r="U253" s="189"/>
      <c r="V253" s="189"/>
      <c r="W253" s="189"/>
      <c r="X253" s="189"/>
      <c r="Y253" s="189"/>
      <c r="Z253" s="189"/>
      <c r="AA253" s="189"/>
      <c r="AB253" s="189"/>
    </row>
    <row r="254">
      <c r="A254" s="182" t="s">
        <v>33</v>
      </c>
      <c r="B254" s="184">
        <v>964.0</v>
      </c>
      <c r="C254" s="184">
        <v>605.0</v>
      </c>
      <c r="D254" s="184">
        <v>70.0</v>
      </c>
      <c r="E254" s="184">
        <v>110.0</v>
      </c>
      <c r="F254" s="184">
        <v>407.0</v>
      </c>
      <c r="G254" s="184">
        <v>962.0</v>
      </c>
      <c r="H254" s="184">
        <v>669.0</v>
      </c>
      <c r="I254" s="184">
        <v>607.0</v>
      </c>
      <c r="J254" s="184">
        <v>100.0</v>
      </c>
      <c r="K254" s="184">
        <v>350.0</v>
      </c>
      <c r="L254" s="184">
        <v>486.0</v>
      </c>
      <c r="M254" s="184">
        <v>255.0</v>
      </c>
      <c r="N254" s="184">
        <v>678.0</v>
      </c>
      <c r="O254" s="184">
        <v>979.0</v>
      </c>
      <c r="P254" s="184">
        <v>1416.0</v>
      </c>
      <c r="Q254" s="184"/>
      <c r="R254" s="187">
        <f t="shared" si="7"/>
        <v>8658</v>
      </c>
      <c r="S254" s="188"/>
      <c r="T254" s="189"/>
      <c r="U254" s="189"/>
      <c r="V254" s="189"/>
      <c r="W254" s="189"/>
      <c r="X254" s="189"/>
      <c r="Y254" s="189"/>
      <c r="Z254" s="189"/>
      <c r="AA254" s="189"/>
      <c r="AB254" s="189"/>
    </row>
    <row r="255">
      <c r="A255" s="182" t="s">
        <v>34</v>
      </c>
      <c r="B255" s="184">
        <v>0.0</v>
      </c>
      <c r="C255" s="184">
        <v>0.0</v>
      </c>
      <c r="D255" s="184">
        <v>0.0</v>
      </c>
      <c r="E255" s="184">
        <v>0.0</v>
      </c>
      <c r="F255" s="184">
        <v>0.0</v>
      </c>
      <c r="G255" s="184">
        <v>0.0</v>
      </c>
      <c r="H255" s="184">
        <v>0.0</v>
      </c>
      <c r="I255" s="184">
        <v>0.0</v>
      </c>
      <c r="J255" s="184">
        <v>0.0</v>
      </c>
      <c r="K255" s="184">
        <v>0.0</v>
      </c>
      <c r="L255" s="184">
        <v>0.0</v>
      </c>
      <c r="M255" s="184">
        <v>0.0</v>
      </c>
      <c r="N255" s="184">
        <v>0.0</v>
      </c>
      <c r="O255" s="184">
        <v>0.0</v>
      </c>
      <c r="P255" s="184">
        <v>0.0</v>
      </c>
      <c r="Q255" s="184"/>
      <c r="R255" s="187">
        <f t="shared" si="7"/>
        <v>0</v>
      </c>
      <c r="S255" s="188"/>
      <c r="T255" s="189"/>
      <c r="U255" s="189"/>
      <c r="V255" s="189"/>
      <c r="W255" s="189"/>
      <c r="X255" s="189"/>
      <c r="Y255" s="189"/>
      <c r="Z255" s="189"/>
      <c r="AA255" s="189"/>
      <c r="AB255" s="189"/>
    </row>
    <row r="256">
      <c r="A256" s="182" t="s">
        <v>35</v>
      </c>
      <c r="B256" s="184">
        <v>655.0</v>
      </c>
      <c r="C256" s="184">
        <v>1062.0</v>
      </c>
      <c r="D256" s="184">
        <v>0.0</v>
      </c>
      <c r="E256" s="184">
        <v>0.0</v>
      </c>
      <c r="F256" s="184">
        <v>1265.0</v>
      </c>
      <c r="G256" s="185">
        <v>790.0</v>
      </c>
      <c r="H256" s="184">
        <v>1085.0</v>
      </c>
      <c r="I256" s="184">
        <v>0.0</v>
      </c>
      <c r="J256" s="184">
        <v>615.0</v>
      </c>
      <c r="K256" s="184">
        <v>0.0</v>
      </c>
      <c r="L256" s="184">
        <v>965.0</v>
      </c>
      <c r="M256" s="184">
        <v>505.0</v>
      </c>
      <c r="N256" s="185">
        <v>805.0</v>
      </c>
      <c r="O256" s="184">
        <v>1443.0</v>
      </c>
      <c r="P256" s="184">
        <v>250.0</v>
      </c>
      <c r="Q256" s="184"/>
      <c r="R256" s="187">
        <f t="shared" si="7"/>
        <v>9440</v>
      </c>
      <c r="S256" s="188"/>
      <c r="T256" s="189"/>
      <c r="U256" s="189"/>
      <c r="V256" s="189"/>
      <c r="W256" s="189"/>
      <c r="X256" s="189"/>
      <c r="Y256" s="189"/>
      <c r="Z256" s="189"/>
      <c r="AA256" s="189"/>
      <c r="AB256" s="189"/>
    </row>
    <row r="257">
      <c r="A257" s="182" t="s">
        <v>36</v>
      </c>
      <c r="B257" s="184">
        <v>457.0</v>
      </c>
      <c r="C257" s="184">
        <v>0.0</v>
      </c>
      <c r="D257" s="184">
        <v>845.0</v>
      </c>
      <c r="E257" s="184">
        <v>0.0</v>
      </c>
      <c r="F257" s="184">
        <v>1000.0</v>
      </c>
      <c r="G257" s="185">
        <v>650.0</v>
      </c>
      <c r="H257" s="184">
        <v>0.0</v>
      </c>
      <c r="I257" s="184">
        <v>1363.0</v>
      </c>
      <c r="J257" s="184">
        <v>851.0</v>
      </c>
      <c r="K257" s="184">
        <v>1400.0</v>
      </c>
      <c r="L257" s="184">
        <v>965.0</v>
      </c>
      <c r="M257" s="184">
        <v>913.0</v>
      </c>
      <c r="N257" s="185">
        <v>690.0</v>
      </c>
      <c r="O257" s="184">
        <v>557.0</v>
      </c>
      <c r="P257" s="184">
        <v>1245.0</v>
      </c>
      <c r="Q257" s="184"/>
      <c r="R257" s="187">
        <f t="shared" si="7"/>
        <v>10936</v>
      </c>
      <c r="S257" s="188"/>
      <c r="T257" s="189"/>
      <c r="U257" s="189"/>
      <c r="V257" s="189"/>
      <c r="W257" s="189"/>
      <c r="X257" s="189"/>
      <c r="Y257" s="189"/>
      <c r="Z257" s="189"/>
      <c r="AA257" s="189"/>
      <c r="AB257" s="189"/>
    </row>
    <row r="258">
      <c r="A258" s="182" t="s">
        <v>37</v>
      </c>
      <c r="B258" s="184">
        <v>1013.0</v>
      </c>
      <c r="C258" s="184">
        <v>1008.0</v>
      </c>
      <c r="D258" s="184">
        <v>913.0</v>
      </c>
      <c r="E258" s="184">
        <v>1158.0</v>
      </c>
      <c r="F258" s="184">
        <v>993.0</v>
      </c>
      <c r="G258" s="185">
        <v>1218.0</v>
      </c>
      <c r="H258" s="184">
        <v>933.0</v>
      </c>
      <c r="I258" s="184">
        <v>1091.0</v>
      </c>
      <c r="J258" s="184">
        <v>1088.0</v>
      </c>
      <c r="K258" s="184">
        <v>1073.0</v>
      </c>
      <c r="L258" s="184">
        <v>1378.0</v>
      </c>
      <c r="M258" s="184">
        <v>993.0</v>
      </c>
      <c r="N258" s="185">
        <v>888.0</v>
      </c>
      <c r="O258" s="184">
        <v>1083.0</v>
      </c>
      <c r="P258" s="184">
        <v>908.0</v>
      </c>
      <c r="Q258" s="184"/>
      <c r="R258" s="187">
        <f t="shared" si="7"/>
        <v>15738</v>
      </c>
      <c r="S258" s="192" t="s">
        <v>144</v>
      </c>
      <c r="T258" s="189"/>
      <c r="U258" s="189"/>
      <c r="V258" s="189"/>
      <c r="W258" s="189"/>
      <c r="X258" s="189"/>
      <c r="Y258" s="189"/>
      <c r="Z258" s="189"/>
      <c r="AA258" s="189"/>
      <c r="AB258" s="189"/>
    </row>
    <row r="259">
      <c r="A259" s="182" t="s">
        <v>38</v>
      </c>
      <c r="B259" s="184">
        <v>0.0</v>
      </c>
      <c r="C259" s="184">
        <v>0.0</v>
      </c>
      <c r="D259" s="184">
        <v>0.0</v>
      </c>
      <c r="E259" s="184">
        <v>0.0</v>
      </c>
      <c r="F259" s="184">
        <v>0.0</v>
      </c>
      <c r="G259" s="184">
        <v>0.0</v>
      </c>
      <c r="H259" s="184">
        <v>0.0</v>
      </c>
      <c r="I259" s="184">
        <v>0.0</v>
      </c>
      <c r="J259" s="184">
        <v>0.0</v>
      </c>
      <c r="K259" s="184">
        <v>0.0</v>
      </c>
      <c r="L259" s="184">
        <v>0.0</v>
      </c>
      <c r="M259" s="184">
        <v>0.0</v>
      </c>
      <c r="N259" s="184">
        <v>0.0</v>
      </c>
      <c r="O259" s="184">
        <v>0.0</v>
      </c>
      <c r="P259" s="184">
        <v>0.0</v>
      </c>
      <c r="Q259" s="184"/>
      <c r="R259" s="187">
        <f t="shared" si="7"/>
        <v>0</v>
      </c>
      <c r="S259" s="188"/>
      <c r="T259" s="189"/>
      <c r="U259" s="189"/>
      <c r="V259" s="189"/>
      <c r="W259" s="189"/>
      <c r="X259" s="189"/>
      <c r="Y259" s="189"/>
      <c r="Z259" s="189"/>
      <c r="AA259" s="189"/>
      <c r="AB259" s="189"/>
    </row>
    <row r="260">
      <c r="A260" s="182" t="s">
        <v>39</v>
      </c>
      <c r="B260" s="184">
        <v>1080.0</v>
      </c>
      <c r="C260" s="184">
        <v>1133.0</v>
      </c>
      <c r="D260" s="184">
        <v>746.0</v>
      </c>
      <c r="E260" s="184">
        <v>2082.0</v>
      </c>
      <c r="F260" s="184">
        <v>1190.0</v>
      </c>
      <c r="G260" s="185">
        <v>1235.0</v>
      </c>
      <c r="H260" s="184">
        <v>915.0</v>
      </c>
      <c r="I260" s="184">
        <v>1315.0</v>
      </c>
      <c r="J260" s="184">
        <v>1305.0</v>
      </c>
      <c r="K260" s="184">
        <v>1240.0</v>
      </c>
      <c r="L260" s="184">
        <v>2944.0</v>
      </c>
      <c r="M260" s="184">
        <v>2256.0</v>
      </c>
      <c r="N260" s="185">
        <v>700.0</v>
      </c>
      <c r="O260" s="184">
        <v>1240.0</v>
      </c>
      <c r="P260" s="184">
        <v>1193.0</v>
      </c>
      <c r="Q260" s="184"/>
      <c r="R260" s="187">
        <f t="shared" si="7"/>
        <v>20574</v>
      </c>
      <c r="S260" s="192" t="s">
        <v>144</v>
      </c>
      <c r="T260" s="189"/>
      <c r="U260" s="189"/>
      <c r="V260" s="189"/>
      <c r="W260" s="189"/>
      <c r="X260" s="189"/>
      <c r="Y260" s="189"/>
      <c r="Z260" s="189"/>
      <c r="AA260" s="189"/>
      <c r="AB260" s="189"/>
    </row>
    <row r="261">
      <c r="A261" s="182" t="s">
        <v>63</v>
      </c>
      <c r="B261" s="184">
        <v>270.0</v>
      </c>
      <c r="C261" s="184">
        <v>801.0</v>
      </c>
      <c r="D261" s="184">
        <v>630.0</v>
      </c>
      <c r="E261" s="184">
        <v>90.0</v>
      </c>
      <c r="F261" s="184">
        <v>720.0</v>
      </c>
      <c r="G261" s="185">
        <v>843.0</v>
      </c>
      <c r="H261" s="184">
        <v>722.0</v>
      </c>
      <c r="I261" s="184">
        <v>705.0</v>
      </c>
      <c r="J261" s="184">
        <v>1320.0</v>
      </c>
      <c r="K261" s="184">
        <v>699.0</v>
      </c>
      <c r="L261" s="184">
        <v>474.0</v>
      </c>
      <c r="M261" s="184">
        <v>1339.0</v>
      </c>
      <c r="N261" s="185">
        <v>1490.0</v>
      </c>
      <c r="O261" s="184">
        <v>640.0</v>
      </c>
      <c r="P261" s="184">
        <v>1122.0</v>
      </c>
      <c r="Q261" s="184"/>
      <c r="R261" s="187">
        <f t="shared" si="7"/>
        <v>11865</v>
      </c>
      <c r="S261" s="188"/>
      <c r="T261" s="189"/>
      <c r="U261" s="189"/>
      <c r="V261" s="189"/>
      <c r="W261" s="189"/>
      <c r="X261" s="189"/>
      <c r="Y261" s="189"/>
      <c r="Z261" s="189"/>
      <c r="AA261" s="189"/>
      <c r="AB261" s="189"/>
    </row>
    <row r="262">
      <c r="A262" s="182" t="s">
        <v>40</v>
      </c>
      <c r="B262" s="184">
        <v>0.0</v>
      </c>
      <c r="C262" s="184">
        <v>0.0</v>
      </c>
      <c r="D262" s="184">
        <v>0.0</v>
      </c>
      <c r="E262" s="184">
        <v>0.0</v>
      </c>
      <c r="F262" s="184">
        <v>0.0</v>
      </c>
      <c r="G262" s="184">
        <v>0.0</v>
      </c>
      <c r="H262" s="184">
        <v>0.0</v>
      </c>
      <c r="I262" s="184">
        <v>0.0</v>
      </c>
      <c r="J262" s="184">
        <v>0.0</v>
      </c>
      <c r="K262" s="184">
        <v>0.0</v>
      </c>
      <c r="L262" s="184">
        <v>0.0</v>
      </c>
      <c r="M262" s="184">
        <v>0.0</v>
      </c>
      <c r="N262" s="184">
        <v>0.0</v>
      </c>
      <c r="O262" s="184">
        <v>0.0</v>
      </c>
      <c r="P262" s="184">
        <v>0.0</v>
      </c>
      <c r="Q262" s="184"/>
      <c r="R262" s="187">
        <f t="shared" si="7"/>
        <v>0</v>
      </c>
      <c r="S262" s="188"/>
      <c r="T262" s="189"/>
      <c r="U262" s="189"/>
      <c r="V262" s="189"/>
      <c r="W262" s="189"/>
      <c r="X262" s="189"/>
      <c r="Y262" s="189"/>
      <c r="Z262" s="189"/>
      <c r="AA262" s="189"/>
      <c r="AB262" s="189"/>
    </row>
    <row r="263">
      <c r="A263" s="182" t="s">
        <v>41</v>
      </c>
      <c r="B263" s="184">
        <v>600.0</v>
      </c>
      <c r="C263" s="184">
        <v>855.0</v>
      </c>
      <c r="D263" s="184">
        <v>600.0</v>
      </c>
      <c r="E263" s="184">
        <v>1455.0</v>
      </c>
      <c r="F263" s="184">
        <v>1255.0</v>
      </c>
      <c r="G263" s="184">
        <v>380.0</v>
      </c>
      <c r="H263" s="184">
        <v>0.0</v>
      </c>
      <c r="I263" s="184">
        <v>645.0</v>
      </c>
      <c r="J263" s="184">
        <v>1090.0</v>
      </c>
      <c r="K263" s="184">
        <v>0.0</v>
      </c>
      <c r="L263" s="184">
        <v>798.0</v>
      </c>
      <c r="M263" s="184">
        <v>1070.0</v>
      </c>
      <c r="N263" s="184">
        <v>200.0</v>
      </c>
      <c r="O263" s="184">
        <v>0.0</v>
      </c>
      <c r="P263" s="184">
        <v>707.0</v>
      </c>
      <c r="Q263" s="184"/>
      <c r="R263" s="187">
        <f t="shared" si="7"/>
        <v>9655</v>
      </c>
      <c r="S263" s="188"/>
      <c r="T263" s="189"/>
      <c r="U263" s="189"/>
      <c r="V263" s="189"/>
      <c r="W263" s="189"/>
      <c r="X263" s="189"/>
      <c r="Y263" s="189"/>
      <c r="Z263" s="189"/>
      <c r="AA263" s="189"/>
      <c r="AB263" s="189"/>
    </row>
    <row r="264">
      <c r="A264" s="182" t="s">
        <v>42</v>
      </c>
      <c r="B264" s="184">
        <v>0.0</v>
      </c>
      <c r="C264" s="184">
        <v>0.0</v>
      </c>
      <c r="D264" s="184">
        <v>0.0</v>
      </c>
      <c r="E264" s="184">
        <v>0.0</v>
      </c>
      <c r="F264" s="184">
        <v>0.0</v>
      </c>
      <c r="G264" s="184">
        <v>0.0</v>
      </c>
      <c r="H264" s="184">
        <v>0.0</v>
      </c>
      <c r="I264" s="184">
        <v>0.0</v>
      </c>
      <c r="J264" s="184">
        <v>0.0</v>
      </c>
      <c r="K264" s="184">
        <v>0.0</v>
      </c>
      <c r="L264" s="184">
        <v>0.0</v>
      </c>
      <c r="M264" s="184">
        <v>0.0</v>
      </c>
      <c r="N264" s="184">
        <v>0.0</v>
      </c>
      <c r="O264" s="184">
        <v>0.0</v>
      </c>
      <c r="P264" s="184">
        <v>0.0</v>
      </c>
      <c r="Q264" s="184"/>
      <c r="R264" s="187">
        <f t="shared" si="7"/>
        <v>0</v>
      </c>
      <c r="S264" s="188"/>
      <c r="T264" s="189"/>
      <c r="U264" s="189"/>
      <c r="V264" s="189"/>
      <c r="W264" s="189"/>
      <c r="X264" s="189"/>
      <c r="Y264" s="189"/>
      <c r="Z264" s="189"/>
      <c r="AA264" s="189"/>
      <c r="AB264" s="189"/>
    </row>
    <row r="265">
      <c r="A265" s="182" t="s">
        <v>44</v>
      </c>
      <c r="B265" s="184">
        <v>0.0</v>
      </c>
      <c r="C265" s="184">
        <v>0.0</v>
      </c>
      <c r="D265" s="184">
        <v>680.0</v>
      </c>
      <c r="E265" s="184">
        <v>0.0</v>
      </c>
      <c r="F265" s="184">
        <v>0.0</v>
      </c>
      <c r="G265" s="184">
        <v>0.0</v>
      </c>
      <c r="H265" s="184">
        <v>0.0</v>
      </c>
      <c r="I265" s="184">
        <v>0.0</v>
      </c>
      <c r="J265" s="184">
        <v>0.0</v>
      </c>
      <c r="K265" s="184">
        <v>0.0</v>
      </c>
      <c r="L265" s="184">
        <v>0.0</v>
      </c>
      <c r="M265" s="184">
        <v>0.0</v>
      </c>
      <c r="N265" s="184">
        <v>0.0</v>
      </c>
      <c r="O265" s="184">
        <v>0.0</v>
      </c>
      <c r="P265" s="184">
        <v>0.0</v>
      </c>
      <c r="Q265" s="184"/>
      <c r="R265" s="187">
        <f t="shared" si="7"/>
        <v>680</v>
      </c>
      <c r="S265" s="188"/>
      <c r="T265" s="189"/>
      <c r="U265" s="189"/>
      <c r="V265" s="189"/>
      <c r="W265" s="189"/>
      <c r="X265" s="189"/>
      <c r="Y265" s="189"/>
      <c r="Z265" s="189"/>
      <c r="AA265" s="189"/>
      <c r="AB265" s="189"/>
    </row>
    <row r="266">
      <c r="A266" s="182" t="s">
        <v>45</v>
      </c>
      <c r="B266" s="184">
        <v>325.0</v>
      </c>
      <c r="C266" s="184">
        <v>600.0</v>
      </c>
      <c r="D266" s="184">
        <v>800.0</v>
      </c>
      <c r="E266" s="184">
        <v>100.0</v>
      </c>
      <c r="F266" s="184">
        <v>0.0</v>
      </c>
      <c r="G266" s="184">
        <v>0.0</v>
      </c>
      <c r="H266" s="184">
        <v>0.0</v>
      </c>
      <c r="I266" s="184">
        <v>0.0</v>
      </c>
      <c r="J266" s="184">
        <v>0.0</v>
      </c>
      <c r="K266" s="184">
        <v>0.0</v>
      </c>
      <c r="L266" s="184">
        <v>0.0</v>
      </c>
      <c r="M266" s="184">
        <v>0.0</v>
      </c>
      <c r="N266" s="184">
        <v>0.0</v>
      </c>
      <c r="O266" s="184">
        <v>0.0</v>
      </c>
      <c r="P266" s="184">
        <v>0.0</v>
      </c>
      <c r="Q266" s="184"/>
      <c r="R266" s="187">
        <f t="shared" si="7"/>
        <v>1825</v>
      </c>
      <c r="S266" s="188"/>
      <c r="T266" s="189"/>
      <c r="U266" s="189"/>
      <c r="V266" s="189"/>
      <c r="W266" s="189"/>
      <c r="X266" s="189"/>
      <c r="Y266" s="189"/>
      <c r="Z266" s="189"/>
      <c r="AA266" s="189"/>
      <c r="AB266" s="189"/>
    </row>
    <row r="267">
      <c r="A267" s="182" t="s">
        <v>65</v>
      </c>
      <c r="B267" s="184">
        <v>606.0</v>
      </c>
      <c r="C267" s="184">
        <v>993.0</v>
      </c>
      <c r="D267" s="184">
        <v>1150.0</v>
      </c>
      <c r="E267" s="184">
        <v>595.0</v>
      </c>
      <c r="F267" s="184">
        <v>0.0</v>
      </c>
      <c r="G267" s="184">
        <v>0.0</v>
      </c>
      <c r="H267" s="184">
        <v>0.0</v>
      </c>
      <c r="I267" s="184">
        <v>0.0</v>
      </c>
      <c r="J267" s="184">
        <v>0.0</v>
      </c>
      <c r="K267" s="184">
        <v>0.0</v>
      </c>
      <c r="L267" s="184">
        <v>0.0</v>
      </c>
      <c r="M267" s="184">
        <v>0.0</v>
      </c>
      <c r="N267" s="184">
        <v>0.0</v>
      </c>
      <c r="O267" s="184">
        <v>0.0</v>
      </c>
      <c r="P267" s="184">
        <v>0.0</v>
      </c>
      <c r="Q267" s="184"/>
      <c r="R267" s="187">
        <f t="shared" si="7"/>
        <v>3344</v>
      </c>
      <c r="S267" s="188"/>
      <c r="T267" s="189"/>
      <c r="U267" s="189"/>
      <c r="V267" s="189"/>
      <c r="W267" s="189"/>
      <c r="X267" s="189"/>
      <c r="Y267" s="189"/>
      <c r="Z267" s="189"/>
      <c r="AA267" s="189"/>
      <c r="AB267" s="189"/>
    </row>
    <row r="268">
      <c r="A268" s="182" t="s">
        <v>47</v>
      </c>
      <c r="B268" s="184">
        <v>0.0</v>
      </c>
      <c r="C268" s="184">
        <v>335.0</v>
      </c>
      <c r="D268" s="184">
        <v>0.0</v>
      </c>
      <c r="E268" s="184">
        <v>360.0</v>
      </c>
      <c r="F268" s="184">
        <v>335.0</v>
      </c>
      <c r="G268" s="184">
        <v>0.0</v>
      </c>
      <c r="H268" s="184">
        <v>0.0</v>
      </c>
      <c r="I268" s="184">
        <v>0.0</v>
      </c>
      <c r="J268" s="184">
        <v>220.0</v>
      </c>
      <c r="K268" s="184">
        <v>410.0</v>
      </c>
      <c r="L268" s="184">
        <v>576.0</v>
      </c>
      <c r="M268" s="184">
        <v>0.0</v>
      </c>
      <c r="N268" s="184">
        <v>0.0</v>
      </c>
      <c r="O268" s="184">
        <v>0.0</v>
      </c>
      <c r="P268" s="184">
        <v>0.0</v>
      </c>
      <c r="Q268" s="184"/>
      <c r="R268" s="187">
        <f t="shared" si="7"/>
        <v>2236</v>
      </c>
      <c r="S268" s="188"/>
      <c r="T268" s="189"/>
      <c r="U268" s="189"/>
      <c r="V268" s="189"/>
      <c r="W268" s="189"/>
      <c r="X268" s="189"/>
      <c r="Y268" s="189"/>
      <c r="Z268" s="189"/>
      <c r="AA268" s="189"/>
      <c r="AB268" s="189"/>
    </row>
    <row r="269">
      <c r="A269" s="182" t="s">
        <v>48</v>
      </c>
      <c r="B269" s="184">
        <v>270.0</v>
      </c>
      <c r="C269" s="184">
        <v>1103.0</v>
      </c>
      <c r="D269" s="184">
        <v>1149.0</v>
      </c>
      <c r="E269" s="184">
        <v>0.0</v>
      </c>
      <c r="F269" s="184">
        <v>1176.0</v>
      </c>
      <c r="G269" s="184">
        <v>815.0</v>
      </c>
      <c r="H269" s="184">
        <v>0.0</v>
      </c>
      <c r="I269" s="184">
        <v>420.0</v>
      </c>
      <c r="J269" s="184">
        <v>0.0</v>
      </c>
      <c r="K269" s="184">
        <v>874.0</v>
      </c>
      <c r="L269" s="184">
        <v>955.0</v>
      </c>
      <c r="M269" s="184">
        <v>780.0</v>
      </c>
      <c r="N269" s="184">
        <v>795.0</v>
      </c>
      <c r="O269" s="184">
        <v>0.0</v>
      </c>
      <c r="P269" s="184">
        <v>1385.0</v>
      </c>
      <c r="Q269" s="184"/>
      <c r="R269" s="187">
        <f t="shared" si="7"/>
        <v>9722</v>
      </c>
      <c r="S269" s="188"/>
      <c r="T269" s="189"/>
      <c r="U269" s="189"/>
      <c r="V269" s="189"/>
      <c r="W269" s="189"/>
      <c r="X269" s="189"/>
      <c r="Y269" s="189"/>
      <c r="Z269" s="189"/>
      <c r="AA269" s="189"/>
      <c r="AB269" s="189"/>
    </row>
    <row r="270">
      <c r="A270" s="182" t="s">
        <v>49</v>
      </c>
      <c r="B270" s="184">
        <v>0.0</v>
      </c>
      <c r="C270" s="184">
        <v>0.0</v>
      </c>
      <c r="D270" s="184">
        <v>0.0</v>
      </c>
      <c r="E270" s="184">
        <v>0.0</v>
      </c>
      <c r="F270" s="184">
        <v>0.0</v>
      </c>
      <c r="G270" s="184">
        <v>0.0</v>
      </c>
      <c r="H270" s="184">
        <v>0.0</v>
      </c>
      <c r="I270" s="184">
        <v>0.0</v>
      </c>
      <c r="J270" s="184">
        <v>0.0</v>
      </c>
      <c r="K270" s="184">
        <v>0.0</v>
      </c>
      <c r="L270" s="184">
        <v>0.0</v>
      </c>
      <c r="M270" s="184">
        <v>0.0</v>
      </c>
      <c r="N270" s="184">
        <v>0.0</v>
      </c>
      <c r="O270" s="184">
        <v>0.0</v>
      </c>
      <c r="P270" s="184">
        <v>0.0</v>
      </c>
      <c r="Q270" s="184"/>
      <c r="R270" s="187">
        <f t="shared" si="7"/>
        <v>0</v>
      </c>
      <c r="S270" s="188"/>
      <c r="T270" s="189"/>
      <c r="U270" s="189"/>
      <c r="V270" s="189"/>
      <c r="W270" s="189"/>
      <c r="X270" s="189"/>
      <c r="Y270" s="189"/>
      <c r="Z270" s="189"/>
      <c r="AA270" s="189"/>
      <c r="AB270" s="189"/>
    </row>
    <row r="271">
      <c r="A271" s="182" t="s">
        <v>50</v>
      </c>
      <c r="B271" s="184">
        <v>0.0</v>
      </c>
      <c r="C271" s="184">
        <v>0.0</v>
      </c>
      <c r="D271" s="184">
        <v>0.0</v>
      </c>
      <c r="E271" s="184">
        <v>825.0</v>
      </c>
      <c r="F271" s="184">
        <v>0.0</v>
      </c>
      <c r="G271" s="184">
        <v>0.0</v>
      </c>
      <c r="H271" s="184">
        <v>525.0</v>
      </c>
      <c r="I271" s="184">
        <v>0.0</v>
      </c>
      <c r="J271" s="184">
        <v>1384.0</v>
      </c>
      <c r="K271" s="184">
        <v>0.0</v>
      </c>
      <c r="L271" s="184">
        <v>100.0</v>
      </c>
      <c r="M271" s="184">
        <v>0.0</v>
      </c>
      <c r="N271" s="184">
        <v>0.0</v>
      </c>
      <c r="O271" s="184">
        <v>713.0</v>
      </c>
      <c r="P271" s="184">
        <v>0.0</v>
      </c>
      <c r="Q271" s="184"/>
      <c r="R271" s="187">
        <f t="shared" si="7"/>
        <v>3547</v>
      </c>
      <c r="S271" s="188"/>
      <c r="T271" s="189"/>
      <c r="U271" s="189"/>
      <c r="V271" s="189"/>
      <c r="W271" s="189"/>
      <c r="X271" s="189"/>
      <c r="Y271" s="189"/>
      <c r="Z271" s="189"/>
      <c r="AA271" s="189"/>
      <c r="AB271" s="189"/>
    </row>
    <row r="272">
      <c r="A272" s="182" t="s">
        <v>51</v>
      </c>
      <c r="B272" s="184">
        <v>0.0</v>
      </c>
      <c r="C272" s="184">
        <v>0.0</v>
      </c>
      <c r="D272" s="184">
        <v>0.0</v>
      </c>
      <c r="E272" s="184">
        <v>0.0</v>
      </c>
      <c r="F272" s="184">
        <v>0.0</v>
      </c>
      <c r="G272" s="184">
        <v>0.0</v>
      </c>
      <c r="H272" s="184">
        <v>0.0</v>
      </c>
      <c r="I272" s="184">
        <v>0.0</v>
      </c>
      <c r="J272" s="184">
        <v>0.0</v>
      </c>
      <c r="K272" s="184">
        <v>0.0</v>
      </c>
      <c r="L272" s="184">
        <v>0.0</v>
      </c>
      <c r="M272" s="184">
        <v>0.0</v>
      </c>
      <c r="N272" s="184">
        <v>0.0</v>
      </c>
      <c r="O272" s="184">
        <v>0.0</v>
      </c>
      <c r="P272" s="184">
        <v>0.0</v>
      </c>
      <c r="Q272" s="184"/>
      <c r="R272" s="187">
        <f t="shared" si="7"/>
        <v>0</v>
      </c>
      <c r="S272" s="188"/>
      <c r="T272" s="189"/>
      <c r="U272" s="189"/>
      <c r="V272" s="189"/>
      <c r="W272" s="189"/>
      <c r="X272" s="189"/>
      <c r="Y272" s="189"/>
      <c r="Z272" s="189"/>
      <c r="AA272" s="189"/>
      <c r="AB272" s="189"/>
    </row>
    <row r="273">
      <c r="A273" s="182" t="s">
        <v>52</v>
      </c>
      <c r="B273" s="184">
        <v>0.0</v>
      </c>
      <c r="C273" s="184">
        <v>0.0</v>
      </c>
      <c r="D273" s="184">
        <v>0.0</v>
      </c>
      <c r="E273" s="184">
        <v>0.0</v>
      </c>
      <c r="F273" s="184">
        <v>0.0</v>
      </c>
      <c r="G273" s="184">
        <v>0.0</v>
      </c>
      <c r="H273" s="184">
        <v>0.0</v>
      </c>
      <c r="I273" s="184">
        <v>0.0</v>
      </c>
      <c r="J273" s="184">
        <v>0.0</v>
      </c>
      <c r="K273" s="184">
        <v>0.0</v>
      </c>
      <c r="L273" s="184">
        <v>0.0</v>
      </c>
      <c r="M273" s="184">
        <v>0.0</v>
      </c>
      <c r="N273" s="184">
        <v>0.0</v>
      </c>
      <c r="O273" s="184">
        <v>0.0</v>
      </c>
      <c r="P273" s="184">
        <v>0.0</v>
      </c>
      <c r="Q273" s="184"/>
      <c r="R273" s="187">
        <f t="shared" si="7"/>
        <v>0</v>
      </c>
      <c r="S273" s="188"/>
      <c r="T273" s="189"/>
      <c r="U273" s="189"/>
      <c r="V273" s="189"/>
      <c r="W273" s="189"/>
      <c r="X273" s="189"/>
      <c r="Y273" s="189"/>
      <c r="Z273" s="189"/>
      <c r="AA273" s="189"/>
      <c r="AB273" s="189"/>
    </row>
    <row r="274">
      <c r="A274" s="182" t="s">
        <v>53</v>
      </c>
      <c r="B274" s="184">
        <v>0.0</v>
      </c>
      <c r="C274" s="184">
        <v>618.0</v>
      </c>
      <c r="D274" s="184">
        <v>885.0</v>
      </c>
      <c r="E274" s="184">
        <v>978.0</v>
      </c>
      <c r="F274" s="184">
        <v>0.0</v>
      </c>
      <c r="G274" s="185">
        <v>140.0</v>
      </c>
      <c r="H274" s="184">
        <v>0.0</v>
      </c>
      <c r="I274" s="184">
        <v>0.0</v>
      </c>
      <c r="J274" s="184">
        <v>0.0</v>
      </c>
      <c r="K274" s="184">
        <v>0.0</v>
      </c>
      <c r="L274" s="184">
        <v>0.0</v>
      </c>
      <c r="M274" s="184"/>
      <c r="N274" s="185">
        <v>1070.0</v>
      </c>
      <c r="O274" s="184">
        <v>1468.0</v>
      </c>
      <c r="P274" s="184">
        <v>855.0</v>
      </c>
      <c r="Q274" s="184"/>
      <c r="R274" s="187">
        <f t="shared" si="7"/>
        <v>6014</v>
      </c>
      <c r="S274" s="188"/>
      <c r="T274" s="189"/>
      <c r="U274" s="189"/>
      <c r="V274" s="189"/>
      <c r="W274" s="189"/>
      <c r="X274" s="189"/>
      <c r="Y274" s="189"/>
      <c r="Z274" s="189"/>
      <c r="AA274" s="189"/>
      <c r="AB274" s="189"/>
    </row>
    <row r="275">
      <c r="A275" s="205" t="s">
        <v>74</v>
      </c>
      <c r="B275" s="184">
        <v>775.0</v>
      </c>
      <c r="C275" s="184">
        <v>784.0</v>
      </c>
      <c r="D275" s="184">
        <v>0.0</v>
      </c>
      <c r="E275" s="184">
        <v>525.0</v>
      </c>
      <c r="F275" s="184">
        <v>265.0</v>
      </c>
      <c r="G275" s="184">
        <v>0.0</v>
      </c>
      <c r="H275" s="184">
        <v>0.0</v>
      </c>
      <c r="I275" s="184">
        <v>225.0</v>
      </c>
      <c r="J275" s="184">
        <v>0.0</v>
      </c>
      <c r="K275" s="184">
        <v>405.0</v>
      </c>
      <c r="L275" s="184">
        <v>0.0</v>
      </c>
      <c r="M275" s="184">
        <v>0.0</v>
      </c>
      <c r="N275" s="184">
        <v>590.0</v>
      </c>
      <c r="O275" s="184">
        <v>994.0</v>
      </c>
      <c r="P275" s="184">
        <v>0.0</v>
      </c>
      <c r="Q275" s="184"/>
      <c r="R275" s="187">
        <f t="shared" si="7"/>
        <v>4563</v>
      </c>
      <c r="S275" s="188"/>
      <c r="T275" s="189"/>
      <c r="U275" s="189"/>
      <c r="V275" s="189"/>
      <c r="W275" s="189"/>
      <c r="X275" s="189"/>
      <c r="Y275" s="189"/>
      <c r="Z275" s="189"/>
      <c r="AA275" s="189"/>
      <c r="AB275" s="189"/>
    </row>
    <row r="276">
      <c r="A276" s="182" t="s">
        <v>55</v>
      </c>
      <c r="B276" s="184">
        <v>0.0</v>
      </c>
      <c r="C276" s="184">
        <v>0.0</v>
      </c>
      <c r="D276" s="184">
        <v>0.0</v>
      </c>
      <c r="E276" s="184">
        <v>0.0</v>
      </c>
      <c r="F276" s="184">
        <v>0.0</v>
      </c>
      <c r="G276" s="184">
        <v>0.0</v>
      </c>
      <c r="H276" s="184">
        <v>0.0</v>
      </c>
      <c r="I276" s="184">
        <v>0.0</v>
      </c>
      <c r="J276" s="184">
        <v>0.0</v>
      </c>
      <c r="K276" s="184">
        <v>0.0</v>
      </c>
      <c r="L276" s="184">
        <v>0.0</v>
      </c>
      <c r="M276" s="184">
        <v>0.0</v>
      </c>
      <c r="N276" s="184">
        <v>0.0</v>
      </c>
      <c r="O276" s="184">
        <v>0.0</v>
      </c>
      <c r="P276" s="184">
        <v>0.0</v>
      </c>
      <c r="Q276" s="184"/>
      <c r="R276" s="187">
        <f t="shared" si="7"/>
        <v>0</v>
      </c>
      <c r="S276" s="188"/>
      <c r="T276" s="189"/>
      <c r="U276" s="189"/>
      <c r="V276" s="189"/>
      <c r="W276" s="189"/>
      <c r="X276" s="189"/>
      <c r="Y276" s="189"/>
      <c r="Z276" s="189"/>
      <c r="AA276" s="189"/>
      <c r="AB276" s="189"/>
    </row>
    <row r="277">
      <c r="A277" s="182" t="s">
        <v>56</v>
      </c>
      <c r="B277" s="184">
        <v>330.0</v>
      </c>
      <c r="C277" s="184">
        <v>285.0</v>
      </c>
      <c r="D277" s="184">
        <v>290.0</v>
      </c>
      <c r="E277" s="184">
        <v>0.0</v>
      </c>
      <c r="F277" s="184">
        <v>0.0</v>
      </c>
      <c r="G277" s="184">
        <v>0.0</v>
      </c>
      <c r="H277" s="184">
        <v>0.0</v>
      </c>
      <c r="I277" s="184">
        <v>0.0</v>
      </c>
      <c r="J277" s="184">
        <v>0.0</v>
      </c>
      <c r="K277" s="184">
        <v>0.0</v>
      </c>
      <c r="L277" s="184">
        <v>0.0</v>
      </c>
      <c r="M277" s="184">
        <v>0.0</v>
      </c>
      <c r="N277" s="184">
        <v>0.0</v>
      </c>
      <c r="O277" s="184">
        <v>0.0</v>
      </c>
      <c r="P277" s="184">
        <v>0.0</v>
      </c>
      <c r="Q277" s="184"/>
      <c r="R277" s="187">
        <f t="shared" si="7"/>
        <v>905</v>
      </c>
      <c r="S277" s="188"/>
      <c r="T277" s="189"/>
      <c r="U277" s="189"/>
      <c r="V277" s="189"/>
      <c r="W277" s="189"/>
      <c r="X277" s="189"/>
      <c r="Y277" s="189"/>
      <c r="Z277" s="189"/>
      <c r="AA277" s="189"/>
      <c r="AB277" s="189"/>
    </row>
    <row r="278">
      <c r="A278" s="182" t="s">
        <v>57</v>
      </c>
      <c r="B278" s="184">
        <v>0.0</v>
      </c>
      <c r="C278" s="184">
        <v>390.0</v>
      </c>
      <c r="D278" s="184">
        <v>1276.0</v>
      </c>
      <c r="E278" s="184">
        <v>585.0</v>
      </c>
      <c r="F278" s="184">
        <v>0.0</v>
      </c>
      <c r="G278" s="184">
        <v>0.0</v>
      </c>
      <c r="H278" s="184">
        <v>0.0</v>
      </c>
      <c r="I278" s="184">
        <v>0.0</v>
      </c>
      <c r="J278" s="184">
        <v>0.0</v>
      </c>
      <c r="K278" s="184">
        <v>0.0</v>
      </c>
      <c r="L278" s="184">
        <v>0.0</v>
      </c>
      <c r="M278" s="184">
        <v>0.0</v>
      </c>
      <c r="N278" s="184">
        <v>0.0</v>
      </c>
      <c r="O278" s="184">
        <v>0.0</v>
      </c>
      <c r="P278" s="184">
        <v>0.0</v>
      </c>
      <c r="Q278" s="184"/>
      <c r="R278" s="187">
        <f t="shared" si="7"/>
        <v>2251</v>
      </c>
      <c r="S278" s="188"/>
      <c r="T278" s="189"/>
      <c r="U278" s="189"/>
      <c r="V278" s="189"/>
      <c r="W278" s="189"/>
      <c r="X278" s="189"/>
      <c r="Y278" s="189"/>
      <c r="Z278" s="189"/>
      <c r="AA278" s="189"/>
      <c r="AB278" s="189"/>
    </row>
    <row r="279">
      <c r="A279" s="205" t="s">
        <v>75</v>
      </c>
      <c r="B279" s="184">
        <v>0.0</v>
      </c>
      <c r="C279" s="184">
        <v>0.0</v>
      </c>
      <c r="D279" s="184">
        <v>0.0</v>
      </c>
      <c r="E279" s="184">
        <v>0.0</v>
      </c>
      <c r="F279" s="184">
        <v>0.0</v>
      </c>
      <c r="G279" s="184">
        <v>0.0</v>
      </c>
      <c r="H279" s="184">
        <v>0.0</v>
      </c>
      <c r="I279" s="184">
        <v>0.0</v>
      </c>
      <c r="J279" s="184">
        <v>0.0</v>
      </c>
      <c r="K279" s="184">
        <v>0.0</v>
      </c>
      <c r="L279" s="184">
        <v>0.0</v>
      </c>
      <c r="M279" s="184">
        <v>0.0</v>
      </c>
      <c r="N279" s="184">
        <v>0.0</v>
      </c>
      <c r="O279" s="184">
        <v>0.0</v>
      </c>
      <c r="P279" s="184">
        <v>0.0</v>
      </c>
      <c r="Q279" s="184"/>
      <c r="R279" s="187">
        <f t="shared" si="7"/>
        <v>0</v>
      </c>
      <c r="S279" s="188"/>
      <c r="T279" s="189"/>
      <c r="U279" s="189"/>
      <c r="V279" s="189"/>
      <c r="W279" s="189"/>
      <c r="X279" s="189"/>
      <c r="Y279" s="189"/>
      <c r="Z279" s="189"/>
      <c r="AA279" s="189"/>
      <c r="AB279" s="189"/>
    </row>
    <row r="280">
      <c r="A280" s="206"/>
      <c r="B280" s="202"/>
      <c r="C280" s="202"/>
      <c r="D280" s="202"/>
      <c r="E280" s="202"/>
      <c r="F280" s="202"/>
      <c r="G280" s="202"/>
      <c r="H280" s="202"/>
      <c r="I280" s="202"/>
      <c r="J280" s="202"/>
      <c r="K280" s="202"/>
      <c r="L280" s="202"/>
      <c r="M280" s="202"/>
      <c r="N280" s="202"/>
      <c r="O280" s="202"/>
      <c r="P280" s="202"/>
      <c r="Q280" s="202"/>
      <c r="R280" s="196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</row>
    <row r="281">
      <c r="A281" s="168" t="s">
        <v>188</v>
      </c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20"/>
      <c r="T281" s="189"/>
      <c r="U281" s="189"/>
      <c r="V281" s="189"/>
      <c r="W281" s="189"/>
      <c r="X281" s="189"/>
      <c r="Y281" s="189"/>
      <c r="Z281" s="189"/>
      <c r="AA281" s="189"/>
      <c r="AB281" s="189"/>
    </row>
    <row r="282">
      <c r="A282" s="170" t="s">
        <v>19</v>
      </c>
      <c r="B282" s="171">
        <v>45763.0</v>
      </c>
      <c r="C282" s="171">
        <v>45764.0</v>
      </c>
      <c r="D282" s="171">
        <v>45765.0</v>
      </c>
      <c r="E282" s="171">
        <v>45766.0</v>
      </c>
      <c r="F282" s="171">
        <v>45767.0</v>
      </c>
      <c r="G282" s="171">
        <v>45768.0</v>
      </c>
      <c r="H282" s="171">
        <v>45769.0</v>
      </c>
      <c r="I282" s="171">
        <v>45770.0</v>
      </c>
      <c r="J282" s="171">
        <v>45771.0</v>
      </c>
      <c r="K282" s="171">
        <v>45772.0</v>
      </c>
      <c r="L282" s="171">
        <v>45773.0</v>
      </c>
      <c r="M282" s="171">
        <v>45774.0</v>
      </c>
      <c r="N282" s="171">
        <v>45775.0</v>
      </c>
      <c r="O282" s="171">
        <v>45776.0</v>
      </c>
      <c r="P282" s="171">
        <v>45777.0</v>
      </c>
      <c r="Q282" s="171"/>
      <c r="R282" s="172" t="s">
        <v>20</v>
      </c>
      <c r="S282" s="172" t="s">
        <v>22</v>
      </c>
      <c r="T282" s="189"/>
      <c r="U282" s="189"/>
      <c r="V282" s="189"/>
      <c r="W282" s="189"/>
      <c r="X282" s="189"/>
      <c r="Y282" s="189"/>
      <c r="Z282" s="189"/>
      <c r="AA282" s="189"/>
      <c r="AB282" s="189"/>
    </row>
    <row r="283">
      <c r="A283" s="175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89"/>
      <c r="U283" s="189"/>
      <c r="V283" s="189"/>
      <c r="W283" s="189"/>
      <c r="X283" s="189"/>
      <c r="Y283" s="189"/>
      <c r="Z283" s="189"/>
      <c r="AA283" s="189"/>
      <c r="AB283" s="189"/>
    </row>
    <row r="284">
      <c r="A284" s="182" t="s">
        <v>23</v>
      </c>
      <c r="B284" s="184">
        <v>565.0</v>
      </c>
      <c r="C284" s="184">
        <v>536.0</v>
      </c>
      <c r="D284" s="184">
        <v>0.0</v>
      </c>
      <c r="E284" s="184">
        <v>1113.0</v>
      </c>
      <c r="F284" s="185">
        <v>895.0</v>
      </c>
      <c r="G284" s="184">
        <v>731.0</v>
      </c>
      <c r="H284" s="184">
        <v>0.0</v>
      </c>
      <c r="I284" s="184">
        <v>75.0</v>
      </c>
      <c r="J284" s="184">
        <v>460.0</v>
      </c>
      <c r="K284" s="184">
        <v>673.0</v>
      </c>
      <c r="L284" s="184">
        <v>855.0</v>
      </c>
      <c r="M284" s="185">
        <v>1010.0</v>
      </c>
      <c r="N284" s="184">
        <v>110.0</v>
      </c>
      <c r="O284" s="184">
        <v>0.0</v>
      </c>
      <c r="P284" s="184">
        <v>935.0</v>
      </c>
      <c r="Q284" s="184"/>
      <c r="R284" s="187">
        <f t="shared" ref="R284:R319" si="8">SUM(B284:Q284)</f>
        <v>7958</v>
      </c>
      <c r="S284" s="188"/>
      <c r="T284" s="189"/>
      <c r="U284" s="189"/>
      <c r="V284" s="189"/>
      <c r="W284" s="189"/>
      <c r="X284" s="189"/>
      <c r="Y284" s="189"/>
      <c r="Z284" s="189"/>
      <c r="AA284" s="189"/>
      <c r="AB284" s="189"/>
    </row>
    <row r="285">
      <c r="A285" s="182" t="s">
        <v>27</v>
      </c>
      <c r="B285" s="184">
        <v>0.0</v>
      </c>
      <c r="C285" s="184">
        <v>0.0</v>
      </c>
      <c r="D285" s="184">
        <v>0.0</v>
      </c>
      <c r="E285" s="184">
        <v>0.0</v>
      </c>
      <c r="F285" s="184">
        <v>0.0</v>
      </c>
      <c r="G285" s="184">
        <v>0.0</v>
      </c>
      <c r="H285" s="184">
        <v>535.0</v>
      </c>
      <c r="I285" s="184">
        <v>0.0</v>
      </c>
      <c r="J285" s="184">
        <v>195.0</v>
      </c>
      <c r="K285" s="184">
        <v>615.0</v>
      </c>
      <c r="L285" s="184">
        <v>333.0</v>
      </c>
      <c r="M285" s="184">
        <v>0.0</v>
      </c>
      <c r="N285" s="184">
        <v>290.0</v>
      </c>
      <c r="O285" s="184">
        <v>211.0</v>
      </c>
      <c r="P285" s="184">
        <v>0.0</v>
      </c>
      <c r="Q285" s="184"/>
      <c r="R285" s="187">
        <f t="shared" si="8"/>
        <v>2179</v>
      </c>
      <c r="S285" s="188"/>
      <c r="T285" s="189"/>
      <c r="U285" s="189"/>
      <c r="V285" s="189"/>
      <c r="W285" s="189"/>
      <c r="X285" s="189"/>
      <c r="Y285" s="189"/>
      <c r="Z285" s="189"/>
      <c r="AA285" s="189"/>
      <c r="AB285" s="189"/>
    </row>
    <row r="286">
      <c r="A286" s="182" t="s">
        <v>28</v>
      </c>
      <c r="B286" s="184">
        <v>0.0</v>
      </c>
      <c r="C286" s="184">
        <v>0.0</v>
      </c>
      <c r="D286" s="184">
        <v>0.0</v>
      </c>
      <c r="E286" s="184">
        <v>0.0</v>
      </c>
      <c r="F286" s="184">
        <v>0.0</v>
      </c>
      <c r="G286" s="184">
        <v>893.0</v>
      </c>
      <c r="H286" s="184">
        <v>645.0</v>
      </c>
      <c r="I286" s="184">
        <v>370.0</v>
      </c>
      <c r="J286" s="184">
        <v>715.0</v>
      </c>
      <c r="K286" s="184">
        <v>0.0</v>
      </c>
      <c r="L286" s="184">
        <v>635.0</v>
      </c>
      <c r="M286" s="184">
        <v>690.0</v>
      </c>
      <c r="N286" s="184">
        <v>395.0</v>
      </c>
      <c r="O286" s="184">
        <v>1665.0</v>
      </c>
      <c r="P286" s="184">
        <v>690.0</v>
      </c>
      <c r="Q286" s="184"/>
      <c r="R286" s="187">
        <f t="shared" si="8"/>
        <v>6698</v>
      </c>
      <c r="S286" s="188"/>
      <c r="T286" s="189"/>
      <c r="U286" s="189"/>
      <c r="V286" s="189"/>
      <c r="W286" s="189"/>
      <c r="X286" s="189"/>
      <c r="Y286" s="189"/>
      <c r="Z286" s="189"/>
      <c r="AA286" s="189"/>
      <c r="AB286" s="189"/>
    </row>
    <row r="287">
      <c r="A287" s="182" t="s">
        <v>29</v>
      </c>
      <c r="B287" s="184">
        <v>611.0</v>
      </c>
      <c r="C287" s="184">
        <v>0.0</v>
      </c>
      <c r="D287" s="198">
        <v>0.0</v>
      </c>
      <c r="E287" s="184">
        <v>0.0</v>
      </c>
      <c r="F287" s="184">
        <v>0.0</v>
      </c>
      <c r="G287" s="184">
        <v>0.0</v>
      </c>
      <c r="H287" s="184">
        <v>0.0</v>
      </c>
      <c r="I287" s="184">
        <v>0.0</v>
      </c>
      <c r="J287" s="184">
        <v>256.0</v>
      </c>
      <c r="K287" s="184">
        <v>0.0</v>
      </c>
      <c r="L287" s="184">
        <v>312.0</v>
      </c>
      <c r="M287" s="184">
        <v>0.0</v>
      </c>
      <c r="N287" s="184">
        <v>0.0</v>
      </c>
      <c r="O287" s="184">
        <v>0.0</v>
      </c>
      <c r="P287" s="184">
        <v>450.0</v>
      </c>
      <c r="Q287" s="184"/>
      <c r="R287" s="187">
        <f t="shared" si="8"/>
        <v>1629</v>
      </c>
      <c r="S287" s="188"/>
      <c r="T287" s="189"/>
      <c r="U287" s="189"/>
      <c r="V287" s="189"/>
      <c r="W287" s="189"/>
      <c r="X287" s="189"/>
      <c r="Y287" s="189"/>
      <c r="Z287" s="189"/>
      <c r="AA287" s="189"/>
      <c r="AB287" s="189"/>
    </row>
    <row r="288">
      <c r="A288" s="182" t="s">
        <v>31</v>
      </c>
      <c r="B288" s="184">
        <v>1840.0</v>
      </c>
      <c r="C288" s="184">
        <v>1655.0</v>
      </c>
      <c r="D288" s="184">
        <v>720.0</v>
      </c>
      <c r="E288" s="184">
        <v>2275.0</v>
      </c>
      <c r="F288" s="184">
        <v>1704.0</v>
      </c>
      <c r="G288" s="184">
        <v>1761.0</v>
      </c>
      <c r="H288" s="184">
        <v>765.0</v>
      </c>
      <c r="I288" s="184">
        <v>2845.0</v>
      </c>
      <c r="J288" s="184">
        <v>1987.0</v>
      </c>
      <c r="K288" s="184">
        <v>900.0</v>
      </c>
      <c r="L288" s="184">
        <v>1429.0</v>
      </c>
      <c r="M288" s="184">
        <v>1560.0</v>
      </c>
      <c r="N288" s="184">
        <v>2070.0</v>
      </c>
      <c r="O288" s="184">
        <v>1732.0</v>
      </c>
      <c r="P288" s="184">
        <v>1875.0</v>
      </c>
      <c r="Q288" s="184"/>
      <c r="R288" s="187">
        <f t="shared" si="8"/>
        <v>25118</v>
      </c>
      <c r="S288" s="192" t="s">
        <v>144</v>
      </c>
      <c r="T288" s="189"/>
      <c r="U288" s="189"/>
      <c r="V288" s="189"/>
      <c r="W288" s="189"/>
      <c r="X288" s="189"/>
      <c r="Y288" s="189"/>
      <c r="Z288" s="189"/>
      <c r="AA288" s="189"/>
      <c r="AB288" s="189"/>
    </row>
    <row r="289">
      <c r="A289" s="182" t="s">
        <v>33</v>
      </c>
      <c r="B289" s="184">
        <v>845.0</v>
      </c>
      <c r="C289" s="184">
        <v>381.0</v>
      </c>
      <c r="D289" s="184">
        <v>0.0</v>
      </c>
      <c r="E289" s="184">
        <v>545.0</v>
      </c>
      <c r="F289" s="184">
        <v>335.0</v>
      </c>
      <c r="G289" s="184">
        <v>0.0</v>
      </c>
      <c r="H289" s="184">
        <v>180.0</v>
      </c>
      <c r="I289" s="184">
        <v>0.0</v>
      </c>
      <c r="J289" s="184">
        <v>483.0</v>
      </c>
      <c r="K289" s="184">
        <v>484.0</v>
      </c>
      <c r="L289" s="184">
        <v>80.0</v>
      </c>
      <c r="M289" s="184">
        <v>389.0</v>
      </c>
      <c r="N289" s="184">
        <v>0.0</v>
      </c>
      <c r="O289" s="184">
        <v>165.0</v>
      </c>
      <c r="P289" s="184">
        <v>100.0</v>
      </c>
      <c r="Q289" s="184"/>
      <c r="R289" s="187">
        <f t="shared" si="8"/>
        <v>3987</v>
      </c>
      <c r="S289" s="188"/>
      <c r="T289" s="189"/>
      <c r="U289" s="189"/>
      <c r="V289" s="189"/>
      <c r="W289" s="189"/>
      <c r="X289" s="189"/>
      <c r="Y289" s="189"/>
      <c r="Z289" s="189"/>
      <c r="AA289" s="189"/>
      <c r="AB289" s="189"/>
    </row>
    <row r="290">
      <c r="A290" s="182" t="s">
        <v>35</v>
      </c>
      <c r="B290" s="184">
        <v>907.0</v>
      </c>
      <c r="C290" s="184">
        <v>485.0</v>
      </c>
      <c r="D290" s="184">
        <v>0.0</v>
      </c>
      <c r="E290" s="184">
        <v>395.0</v>
      </c>
      <c r="F290" s="185">
        <v>0.0</v>
      </c>
      <c r="G290" s="184">
        <v>202.0</v>
      </c>
      <c r="H290" s="184">
        <v>522.0</v>
      </c>
      <c r="I290" s="184">
        <v>60.0</v>
      </c>
      <c r="J290" s="184">
        <v>775.0</v>
      </c>
      <c r="K290" s="184">
        <v>0.0</v>
      </c>
      <c r="L290" s="184">
        <v>0.0</v>
      </c>
      <c r="M290" s="185">
        <v>1075.0</v>
      </c>
      <c r="N290" s="184">
        <v>815.0</v>
      </c>
      <c r="O290" s="184">
        <v>1405.0</v>
      </c>
      <c r="P290" s="184">
        <v>440.0</v>
      </c>
      <c r="Q290" s="184"/>
      <c r="R290" s="187">
        <f t="shared" si="8"/>
        <v>7081</v>
      </c>
      <c r="S290" s="188"/>
      <c r="T290" s="189"/>
      <c r="U290" s="189"/>
      <c r="V290" s="189"/>
      <c r="W290" s="189"/>
      <c r="X290" s="189"/>
      <c r="Y290" s="189"/>
      <c r="Z290" s="189"/>
      <c r="AA290" s="189"/>
      <c r="AB290" s="189"/>
    </row>
    <row r="291">
      <c r="A291" s="182" t="s">
        <v>36</v>
      </c>
      <c r="B291" s="184">
        <v>738.0</v>
      </c>
      <c r="C291" s="184">
        <v>175.0</v>
      </c>
      <c r="D291" s="184">
        <v>0.0</v>
      </c>
      <c r="E291" s="184">
        <v>1165.0</v>
      </c>
      <c r="F291" s="185">
        <v>750.0</v>
      </c>
      <c r="G291" s="184">
        <v>230.0</v>
      </c>
      <c r="H291" s="184">
        <v>538.0</v>
      </c>
      <c r="I291" s="184">
        <v>1315.0</v>
      </c>
      <c r="J291" s="184">
        <v>740.0</v>
      </c>
      <c r="K291" s="184">
        <v>525.0</v>
      </c>
      <c r="L291" s="184">
        <v>558.0</v>
      </c>
      <c r="M291" s="185">
        <v>0.0</v>
      </c>
      <c r="N291" s="184">
        <v>0.0</v>
      </c>
      <c r="O291" s="184">
        <v>0.0</v>
      </c>
      <c r="P291" s="184">
        <v>648.0</v>
      </c>
      <c r="Q291" s="184"/>
      <c r="R291" s="187">
        <f t="shared" si="8"/>
        <v>7382</v>
      </c>
      <c r="S291" s="188"/>
      <c r="T291" s="189"/>
      <c r="U291" s="189"/>
      <c r="V291" s="189"/>
      <c r="W291" s="189"/>
      <c r="X291" s="189"/>
      <c r="Y291" s="189"/>
      <c r="Z291" s="189"/>
      <c r="AA291" s="189"/>
      <c r="AB291" s="189"/>
    </row>
    <row r="292">
      <c r="A292" s="182" t="s">
        <v>37</v>
      </c>
      <c r="B292" s="184">
        <v>1058.0</v>
      </c>
      <c r="C292" s="184">
        <v>1015.0</v>
      </c>
      <c r="D292" s="184">
        <v>0.0</v>
      </c>
      <c r="E292" s="184">
        <v>988.0</v>
      </c>
      <c r="F292" s="185">
        <v>846.0</v>
      </c>
      <c r="G292" s="184">
        <v>1043.0</v>
      </c>
      <c r="H292" s="184">
        <v>888.0</v>
      </c>
      <c r="I292" s="184">
        <v>1683.0</v>
      </c>
      <c r="J292" s="184">
        <v>833.0</v>
      </c>
      <c r="K292" s="184">
        <v>998.0</v>
      </c>
      <c r="L292" s="184">
        <v>1098.0</v>
      </c>
      <c r="M292" s="185">
        <v>1043.0</v>
      </c>
      <c r="N292" s="184">
        <v>1203.0</v>
      </c>
      <c r="O292" s="184">
        <v>1193.0</v>
      </c>
      <c r="P292" s="184">
        <v>1173.0</v>
      </c>
      <c r="Q292" s="184"/>
      <c r="R292" s="187">
        <f t="shared" si="8"/>
        <v>15062</v>
      </c>
      <c r="S292" s="192" t="s">
        <v>144</v>
      </c>
      <c r="T292" s="189"/>
      <c r="U292" s="189"/>
      <c r="V292" s="189"/>
      <c r="W292" s="189"/>
      <c r="X292" s="189"/>
      <c r="Y292" s="189"/>
      <c r="Z292" s="189"/>
      <c r="AA292" s="189"/>
      <c r="AB292" s="189"/>
    </row>
    <row r="293">
      <c r="A293" s="182" t="s">
        <v>38</v>
      </c>
      <c r="B293" s="184">
        <v>0.0</v>
      </c>
      <c r="C293" s="184">
        <v>0.0</v>
      </c>
      <c r="D293" s="184">
        <v>0.0</v>
      </c>
      <c r="E293" s="184">
        <v>0.0</v>
      </c>
      <c r="F293" s="184">
        <v>0.0</v>
      </c>
      <c r="G293" s="184">
        <v>0.0</v>
      </c>
      <c r="H293" s="184">
        <v>0.0</v>
      </c>
      <c r="I293" s="184">
        <v>334.0</v>
      </c>
      <c r="J293" s="184">
        <v>510.0</v>
      </c>
      <c r="K293" s="184">
        <v>751.0</v>
      </c>
      <c r="L293" s="184">
        <v>244.0</v>
      </c>
      <c r="M293" s="184">
        <v>445.0</v>
      </c>
      <c r="N293" s="184">
        <v>0.0</v>
      </c>
      <c r="O293" s="184">
        <v>1024.0</v>
      </c>
      <c r="P293" s="184">
        <v>785.0</v>
      </c>
      <c r="Q293" s="184"/>
      <c r="R293" s="187">
        <f t="shared" si="8"/>
        <v>4093</v>
      </c>
      <c r="S293" s="188"/>
      <c r="T293" s="189"/>
      <c r="U293" s="189"/>
      <c r="V293" s="189"/>
      <c r="W293" s="189"/>
      <c r="X293" s="189"/>
      <c r="Y293" s="189"/>
      <c r="Z293" s="189"/>
      <c r="AA293" s="189"/>
      <c r="AB293" s="189"/>
    </row>
    <row r="294">
      <c r="A294" s="182" t="s">
        <v>39</v>
      </c>
      <c r="B294" s="184">
        <v>1000.0</v>
      </c>
      <c r="C294" s="184">
        <v>535.0</v>
      </c>
      <c r="D294" s="184">
        <v>0.0</v>
      </c>
      <c r="E294" s="184">
        <v>0.0</v>
      </c>
      <c r="F294" s="185">
        <v>0.0</v>
      </c>
      <c r="G294" s="184">
        <v>1147.0</v>
      </c>
      <c r="H294" s="184">
        <v>965.0</v>
      </c>
      <c r="I294" s="184">
        <v>1040.0</v>
      </c>
      <c r="J294" s="184">
        <v>954.0</v>
      </c>
      <c r="K294" s="184">
        <v>635.0</v>
      </c>
      <c r="L294" s="184">
        <v>0.0</v>
      </c>
      <c r="M294" s="185">
        <v>1140.0</v>
      </c>
      <c r="N294" s="184">
        <v>1165.0</v>
      </c>
      <c r="O294" s="184">
        <v>1282.0</v>
      </c>
      <c r="P294" s="184">
        <v>450.0</v>
      </c>
      <c r="Q294" s="184"/>
      <c r="R294" s="187">
        <f t="shared" si="8"/>
        <v>10313</v>
      </c>
      <c r="S294" s="188"/>
      <c r="T294" s="189"/>
      <c r="U294" s="189"/>
      <c r="V294" s="189"/>
      <c r="W294" s="189"/>
      <c r="X294" s="189"/>
      <c r="Y294" s="189"/>
      <c r="Z294" s="189"/>
      <c r="AA294" s="189"/>
      <c r="AB294" s="189"/>
    </row>
    <row r="295">
      <c r="A295" s="182" t="s">
        <v>63</v>
      </c>
      <c r="B295" s="184">
        <v>500.0</v>
      </c>
      <c r="C295" s="184">
        <v>0.0</v>
      </c>
      <c r="D295" s="184">
        <v>0.0</v>
      </c>
      <c r="E295" s="184">
        <v>1601.0</v>
      </c>
      <c r="F295" s="185">
        <v>1163.0</v>
      </c>
      <c r="G295" s="184">
        <v>608.0</v>
      </c>
      <c r="H295" s="184">
        <v>810.0</v>
      </c>
      <c r="I295" s="184">
        <v>986.0</v>
      </c>
      <c r="J295" s="184">
        <v>230.0</v>
      </c>
      <c r="K295" s="184">
        <v>955.0</v>
      </c>
      <c r="L295" s="184">
        <v>378.0</v>
      </c>
      <c r="M295" s="185">
        <v>604.0</v>
      </c>
      <c r="N295" s="184">
        <v>360.0</v>
      </c>
      <c r="O295" s="184">
        <v>475.0</v>
      </c>
      <c r="P295" s="184">
        <v>670.0</v>
      </c>
      <c r="Q295" s="184"/>
      <c r="R295" s="187">
        <f t="shared" si="8"/>
        <v>9340</v>
      </c>
      <c r="S295" s="188"/>
      <c r="T295" s="189"/>
      <c r="U295" s="189"/>
      <c r="V295" s="189"/>
      <c r="W295" s="189"/>
      <c r="X295" s="189"/>
      <c r="Y295" s="189"/>
      <c r="Z295" s="189"/>
      <c r="AA295" s="189"/>
      <c r="AB295" s="189"/>
    </row>
    <row r="296">
      <c r="A296" s="182" t="s">
        <v>40</v>
      </c>
      <c r="B296" s="184">
        <v>0.0</v>
      </c>
      <c r="C296" s="184">
        <v>0.0</v>
      </c>
      <c r="D296" s="184">
        <v>0.0</v>
      </c>
      <c r="E296" s="184">
        <v>0.0</v>
      </c>
      <c r="F296" s="184">
        <v>0.0</v>
      </c>
      <c r="G296" s="184">
        <v>0.0</v>
      </c>
      <c r="H296" s="184">
        <v>0.0</v>
      </c>
      <c r="I296" s="184">
        <v>0.0</v>
      </c>
      <c r="J296" s="184">
        <v>0.0</v>
      </c>
      <c r="K296" s="184">
        <v>0.0</v>
      </c>
      <c r="L296" s="184">
        <v>0.0</v>
      </c>
      <c r="M296" s="184">
        <v>0.0</v>
      </c>
      <c r="N296" s="184">
        <v>0.0</v>
      </c>
      <c r="O296" s="184">
        <v>0.0</v>
      </c>
      <c r="P296" s="184">
        <v>0.0</v>
      </c>
      <c r="Q296" s="184"/>
      <c r="R296" s="187">
        <f t="shared" si="8"/>
        <v>0</v>
      </c>
      <c r="S296" s="188"/>
      <c r="T296" s="189"/>
      <c r="U296" s="189"/>
      <c r="V296" s="189"/>
      <c r="W296" s="189"/>
      <c r="X296" s="189"/>
      <c r="Y296" s="189"/>
      <c r="Z296" s="189"/>
      <c r="AA296" s="189"/>
      <c r="AB296" s="189"/>
    </row>
    <row r="297">
      <c r="A297" s="182" t="s">
        <v>41</v>
      </c>
      <c r="B297" s="184">
        <v>1100.0</v>
      </c>
      <c r="C297" s="184">
        <v>510.0</v>
      </c>
      <c r="D297" s="184">
        <v>0.0</v>
      </c>
      <c r="E297" s="184">
        <v>330.0</v>
      </c>
      <c r="F297" s="184">
        <v>0.0</v>
      </c>
      <c r="G297" s="184">
        <v>0.0</v>
      </c>
      <c r="H297" s="184">
        <v>265.0</v>
      </c>
      <c r="I297" s="184">
        <v>852.0</v>
      </c>
      <c r="J297" s="184">
        <v>818.0</v>
      </c>
      <c r="K297" s="184">
        <v>540.0</v>
      </c>
      <c r="L297" s="184">
        <v>310.0</v>
      </c>
      <c r="M297" s="184">
        <v>0.0</v>
      </c>
      <c r="N297" s="184">
        <v>0.0</v>
      </c>
      <c r="O297" s="184">
        <v>0.0</v>
      </c>
      <c r="P297" s="184">
        <v>680.0</v>
      </c>
      <c r="Q297" s="184"/>
      <c r="R297" s="187">
        <f t="shared" si="8"/>
        <v>5405</v>
      </c>
      <c r="S297" s="188"/>
      <c r="T297" s="189"/>
      <c r="U297" s="189"/>
      <c r="V297" s="189"/>
      <c r="W297" s="189"/>
      <c r="X297" s="189"/>
      <c r="Y297" s="189"/>
      <c r="Z297" s="189"/>
      <c r="AA297" s="189"/>
      <c r="AB297" s="189"/>
    </row>
    <row r="298">
      <c r="A298" s="182" t="s">
        <v>42</v>
      </c>
      <c r="B298" s="184">
        <v>0.0</v>
      </c>
      <c r="C298" s="184">
        <v>0.0</v>
      </c>
      <c r="D298" s="184">
        <v>0.0</v>
      </c>
      <c r="E298" s="184">
        <v>0.0</v>
      </c>
      <c r="F298" s="184">
        <v>0.0</v>
      </c>
      <c r="G298" s="184">
        <v>0.0</v>
      </c>
      <c r="H298" s="184">
        <v>0.0</v>
      </c>
      <c r="I298" s="184">
        <v>0.0</v>
      </c>
      <c r="J298" s="184">
        <v>0.0</v>
      </c>
      <c r="K298" s="184">
        <v>0.0</v>
      </c>
      <c r="L298" s="184">
        <v>0.0</v>
      </c>
      <c r="M298" s="184">
        <v>0.0</v>
      </c>
      <c r="N298" s="184">
        <v>0.0</v>
      </c>
      <c r="O298" s="184">
        <v>0.0</v>
      </c>
      <c r="P298" s="184">
        <v>0.0</v>
      </c>
      <c r="Q298" s="184"/>
      <c r="R298" s="187">
        <f t="shared" si="8"/>
        <v>0</v>
      </c>
      <c r="S298" s="188"/>
      <c r="T298" s="189"/>
      <c r="U298" s="189"/>
      <c r="V298" s="189"/>
      <c r="W298" s="189"/>
      <c r="X298" s="189"/>
      <c r="Y298" s="189"/>
      <c r="Z298" s="189"/>
      <c r="AA298" s="189"/>
      <c r="AB298" s="189"/>
    </row>
    <row r="299">
      <c r="A299" s="182" t="s">
        <v>47</v>
      </c>
      <c r="B299" s="184">
        <v>234.0</v>
      </c>
      <c r="C299" s="184">
        <v>688.0</v>
      </c>
      <c r="D299" s="184">
        <v>0.0</v>
      </c>
      <c r="E299" s="184">
        <v>0.0</v>
      </c>
      <c r="F299" s="184">
        <v>0.0</v>
      </c>
      <c r="G299" s="184">
        <v>300.0</v>
      </c>
      <c r="H299" s="184">
        <v>0.0</v>
      </c>
      <c r="I299" s="184">
        <v>0.0</v>
      </c>
      <c r="J299" s="184">
        <v>0.0</v>
      </c>
      <c r="K299" s="184">
        <v>135.0</v>
      </c>
      <c r="L299" s="184">
        <v>250.0</v>
      </c>
      <c r="M299" s="184">
        <v>0.0</v>
      </c>
      <c r="N299" s="184">
        <v>175.0</v>
      </c>
      <c r="O299" s="184">
        <v>0.0</v>
      </c>
      <c r="P299" s="184">
        <v>101.0</v>
      </c>
      <c r="Q299" s="184"/>
      <c r="R299" s="187">
        <f t="shared" si="8"/>
        <v>1883</v>
      </c>
      <c r="S299" s="188"/>
      <c r="T299" s="189"/>
      <c r="U299" s="189"/>
      <c r="V299" s="189"/>
      <c r="W299" s="189"/>
      <c r="X299" s="189"/>
      <c r="Y299" s="189"/>
      <c r="Z299" s="189"/>
      <c r="AA299" s="189"/>
      <c r="AB299" s="189"/>
    </row>
    <row r="300">
      <c r="A300" s="182" t="s">
        <v>48</v>
      </c>
      <c r="B300" s="184">
        <v>1097.0</v>
      </c>
      <c r="C300" s="184">
        <v>1006.0</v>
      </c>
      <c r="D300" s="184">
        <v>0.0</v>
      </c>
      <c r="E300" s="184">
        <v>0.0</v>
      </c>
      <c r="F300" s="184">
        <v>1699.0</v>
      </c>
      <c r="G300" s="184">
        <v>1000.0</v>
      </c>
      <c r="H300" s="184">
        <v>1030.0</v>
      </c>
      <c r="I300" s="184">
        <v>1151.0</v>
      </c>
      <c r="J300" s="184">
        <v>610.0</v>
      </c>
      <c r="K300" s="184">
        <v>0.0</v>
      </c>
      <c r="L300" s="184">
        <v>845.0</v>
      </c>
      <c r="M300" s="184">
        <v>1263.0</v>
      </c>
      <c r="N300" s="184">
        <v>1071.0</v>
      </c>
      <c r="O300" s="184">
        <v>1274.0</v>
      </c>
      <c r="P300" s="184">
        <v>110.0</v>
      </c>
      <c r="Q300" s="184"/>
      <c r="R300" s="187">
        <f t="shared" si="8"/>
        <v>12156</v>
      </c>
      <c r="S300" s="188"/>
      <c r="T300" s="189"/>
      <c r="U300" s="189"/>
      <c r="V300" s="189"/>
      <c r="W300" s="189"/>
      <c r="X300" s="189"/>
      <c r="Y300" s="189"/>
      <c r="Z300" s="189"/>
      <c r="AA300" s="189"/>
      <c r="AB300" s="189"/>
    </row>
    <row r="301">
      <c r="A301" s="182" t="s">
        <v>50</v>
      </c>
      <c r="B301" s="184">
        <v>0.0</v>
      </c>
      <c r="C301" s="184">
        <v>0.0</v>
      </c>
      <c r="D301" s="184">
        <v>0.0</v>
      </c>
      <c r="E301" s="184">
        <v>0.0</v>
      </c>
      <c r="F301" s="184">
        <v>0.0</v>
      </c>
      <c r="G301" s="184">
        <v>0.0</v>
      </c>
      <c r="H301" s="184">
        <v>0.0</v>
      </c>
      <c r="I301" s="184">
        <v>0.0</v>
      </c>
      <c r="J301" s="184">
        <v>0.0</v>
      </c>
      <c r="K301" s="184">
        <v>0.0</v>
      </c>
      <c r="L301" s="184">
        <v>0.0</v>
      </c>
      <c r="M301" s="184">
        <v>0.0</v>
      </c>
      <c r="N301" s="184">
        <v>0.0</v>
      </c>
      <c r="O301" s="184">
        <v>0.0</v>
      </c>
      <c r="P301" s="184">
        <v>0.0</v>
      </c>
      <c r="Q301" s="184"/>
      <c r="R301" s="187">
        <f t="shared" si="8"/>
        <v>0</v>
      </c>
      <c r="S301" s="188"/>
      <c r="T301" s="189"/>
      <c r="U301" s="189"/>
      <c r="V301" s="189"/>
      <c r="W301" s="189"/>
      <c r="X301" s="189"/>
      <c r="Y301" s="189"/>
      <c r="Z301" s="189"/>
      <c r="AA301" s="189"/>
      <c r="AB301" s="189"/>
    </row>
    <row r="302">
      <c r="A302" s="182" t="s">
        <v>53</v>
      </c>
      <c r="B302" s="184">
        <v>600.0</v>
      </c>
      <c r="C302" s="184">
        <v>0.0</v>
      </c>
      <c r="D302" s="184">
        <v>0.0</v>
      </c>
      <c r="E302" s="184">
        <v>0.0</v>
      </c>
      <c r="F302" s="185">
        <v>1074.0</v>
      </c>
      <c r="G302" s="184">
        <v>480.0</v>
      </c>
      <c r="H302" s="184">
        <v>915.0</v>
      </c>
      <c r="I302" s="184">
        <v>340.0</v>
      </c>
      <c r="J302" s="184">
        <v>0.0</v>
      </c>
      <c r="K302" s="184">
        <v>525.0</v>
      </c>
      <c r="L302" s="184">
        <v>805.0</v>
      </c>
      <c r="M302" s="185">
        <v>680.0</v>
      </c>
      <c r="N302" s="184">
        <v>0.0</v>
      </c>
      <c r="O302" s="184">
        <v>789.0</v>
      </c>
      <c r="P302" s="184">
        <v>1030.0</v>
      </c>
      <c r="Q302" s="184"/>
      <c r="R302" s="187">
        <f t="shared" si="8"/>
        <v>7238</v>
      </c>
      <c r="S302" s="188"/>
      <c r="T302" s="189"/>
      <c r="U302" s="189"/>
      <c r="V302" s="189"/>
      <c r="W302" s="189"/>
      <c r="X302" s="189"/>
      <c r="Y302" s="189"/>
      <c r="Z302" s="189"/>
      <c r="AA302" s="189"/>
      <c r="AB302" s="189"/>
    </row>
    <row r="303">
      <c r="A303" s="205" t="s">
        <v>77</v>
      </c>
      <c r="B303" s="184">
        <v>0.0</v>
      </c>
      <c r="C303" s="184">
        <v>655.0</v>
      </c>
      <c r="D303" s="184">
        <v>0.0</v>
      </c>
      <c r="E303" s="184">
        <v>290.0</v>
      </c>
      <c r="F303" s="184">
        <v>0.0</v>
      </c>
      <c r="G303" s="184">
        <v>300.0</v>
      </c>
      <c r="H303" s="184">
        <v>701.0</v>
      </c>
      <c r="I303" s="184">
        <v>755.0</v>
      </c>
      <c r="J303" s="184">
        <v>240.0</v>
      </c>
      <c r="K303" s="184">
        <v>610.0</v>
      </c>
      <c r="L303" s="184">
        <v>574.0</v>
      </c>
      <c r="M303" s="184">
        <v>0.0</v>
      </c>
      <c r="N303" s="184">
        <v>435.0</v>
      </c>
      <c r="O303" s="184">
        <v>0.0</v>
      </c>
      <c r="P303" s="184">
        <v>0.0</v>
      </c>
      <c r="Q303" s="184"/>
      <c r="R303" s="187">
        <f t="shared" si="8"/>
        <v>4560</v>
      </c>
      <c r="S303" s="188"/>
      <c r="T303" s="189"/>
      <c r="U303" s="189"/>
      <c r="V303" s="189"/>
      <c r="W303" s="189"/>
      <c r="X303" s="189"/>
      <c r="Y303" s="189"/>
      <c r="Z303" s="189"/>
      <c r="AA303" s="189"/>
      <c r="AB303" s="189"/>
    </row>
    <row r="304">
      <c r="A304" s="205" t="s">
        <v>74</v>
      </c>
      <c r="B304" s="184">
        <v>254.0</v>
      </c>
      <c r="C304" s="184">
        <v>0.0</v>
      </c>
      <c r="D304" s="184">
        <v>0.0</v>
      </c>
      <c r="E304" s="184">
        <v>0.0</v>
      </c>
      <c r="F304" s="184">
        <v>0.0</v>
      </c>
      <c r="G304" s="184">
        <v>0.0</v>
      </c>
      <c r="H304" s="184">
        <v>190.0</v>
      </c>
      <c r="I304" s="184">
        <v>485.0</v>
      </c>
      <c r="J304" s="184">
        <v>533.0</v>
      </c>
      <c r="K304" s="184">
        <v>409.0</v>
      </c>
      <c r="L304" s="184">
        <v>205.0</v>
      </c>
      <c r="M304" s="184">
        <v>0.0</v>
      </c>
      <c r="N304" s="184">
        <v>744.0</v>
      </c>
      <c r="O304" s="184">
        <v>169.0</v>
      </c>
      <c r="P304" s="184">
        <v>0.0</v>
      </c>
      <c r="Q304" s="184"/>
      <c r="R304" s="187">
        <f t="shared" si="8"/>
        <v>2989</v>
      </c>
      <c r="S304" s="188"/>
      <c r="T304" s="189"/>
      <c r="U304" s="189"/>
      <c r="V304" s="189"/>
      <c r="W304" s="189"/>
      <c r="X304" s="189"/>
      <c r="Y304" s="189"/>
      <c r="Z304" s="189"/>
      <c r="AA304" s="189"/>
      <c r="AB304" s="189"/>
    </row>
    <row r="305">
      <c r="A305" s="182" t="s">
        <v>57</v>
      </c>
      <c r="B305" s="184">
        <v>289.0</v>
      </c>
      <c r="C305" s="184">
        <v>315.0</v>
      </c>
      <c r="D305" s="184">
        <v>170.0</v>
      </c>
      <c r="E305" s="184">
        <v>0.0</v>
      </c>
      <c r="F305" s="184">
        <v>658.0</v>
      </c>
      <c r="G305" s="184">
        <v>353.0</v>
      </c>
      <c r="H305" s="184">
        <v>811.0</v>
      </c>
      <c r="I305" s="184">
        <v>0.0</v>
      </c>
      <c r="J305" s="184">
        <v>305.0</v>
      </c>
      <c r="K305" s="184">
        <v>730.0</v>
      </c>
      <c r="L305" s="184">
        <v>238.0</v>
      </c>
      <c r="M305" s="184">
        <v>446.0</v>
      </c>
      <c r="N305" s="184">
        <v>391.0</v>
      </c>
      <c r="O305" s="184">
        <v>410.0</v>
      </c>
      <c r="P305" s="184">
        <v>530.0</v>
      </c>
      <c r="Q305" s="184"/>
      <c r="R305" s="187">
        <f t="shared" si="8"/>
        <v>5646</v>
      </c>
      <c r="S305" s="188"/>
      <c r="T305" s="189"/>
      <c r="U305" s="189"/>
      <c r="V305" s="189"/>
      <c r="W305" s="189"/>
      <c r="X305" s="189"/>
      <c r="Y305" s="189"/>
      <c r="Z305" s="189"/>
      <c r="AA305" s="189"/>
      <c r="AB305" s="189"/>
    </row>
    <row r="306">
      <c r="A306" s="182" t="s">
        <v>26</v>
      </c>
      <c r="B306" s="184">
        <v>0.0</v>
      </c>
      <c r="C306" s="184">
        <v>0.0</v>
      </c>
      <c r="D306" s="184">
        <v>0.0</v>
      </c>
      <c r="E306" s="184">
        <v>0.0</v>
      </c>
      <c r="F306" s="184">
        <v>0.0</v>
      </c>
      <c r="G306" s="184">
        <v>0.0</v>
      </c>
      <c r="H306" s="184">
        <v>0.0</v>
      </c>
      <c r="I306" s="184">
        <v>0.0</v>
      </c>
      <c r="J306" s="184">
        <v>0.0</v>
      </c>
      <c r="K306" s="184">
        <v>0.0</v>
      </c>
      <c r="L306" s="184">
        <v>0.0</v>
      </c>
      <c r="M306" s="184">
        <v>0.0</v>
      </c>
      <c r="N306" s="184">
        <v>0.0</v>
      </c>
      <c r="O306" s="184">
        <v>0.0</v>
      </c>
      <c r="P306" s="184">
        <v>0.0</v>
      </c>
      <c r="Q306" s="184"/>
      <c r="R306" s="187">
        <f t="shared" si="8"/>
        <v>0</v>
      </c>
      <c r="S306" s="188"/>
      <c r="T306" s="189"/>
      <c r="U306" s="189"/>
      <c r="V306" s="189"/>
      <c r="W306" s="189"/>
      <c r="X306" s="189"/>
      <c r="Y306" s="189"/>
      <c r="Z306" s="189"/>
      <c r="AA306" s="189"/>
      <c r="AB306" s="189"/>
    </row>
    <row r="307">
      <c r="A307" s="207" t="s">
        <v>45</v>
      </c>
      <c r="B307" s="184">
        <v>0.0</v>
      </c>
      <c r="C307" s="184">
        <v>0.0</v>
      </c>
      <c r="D307" s="184">
        <v>0.0</v>
      </c>
      <c r="E307" s="184">
        <v>0.0</v>
      </c>
      <c r="F307" s="184">
        <v>0.0</v>
      </c>
      <c r="G307" s="184">
        <v>570.0</v>
      </c>
      <c r="H307" s="184">
        <v>360.0</v>
      </c>
      <c r="I307" s="184">
        <v>1065.0</v>
      </c>
      <c r="J307" s="184">
        <v>275.0</v>
      </c>
      <c r="K307" s="184">
        <v>450.0</v>
      </c>
      <c r="L307" s="184">
        <v>645.0</v>
      </c>
      <c r="M307" s="184">
        <v>0.0</v>
      </c>
      <c r="N307" s="184">
        <v>938.0</v>
      </c>
      <c r="O307" s="184">
        <v>595.0</v>
      </c>
      <c r="P307" s="184">
        <v>0.0</v>
      </c>
      <c r="Q307" s="184"/>
      <c r="R307" s="187">
        <f t="shared" si="8"/>
        <v>4898</v>
      </c>
      <c r="S307" s="188"/>
      <c r="T307" s="189"/>
      <c r="U307" s="189"/>
      <c r="V307" s="189"/>
      <c r="W307" s="189"/>
      <c r="X307" s="189"/>
      <c r="Y307" s="189"/>
      <c r="Z307" s="189"/>
      <c r="AA307" s="189"/>
      <c r="AB307" s="189"/>
    </row>
    <row r="308">
      <c r="A308" s="205" t="s">
        <v>82</v>
      </c>
      <c r="B308" s="184">
        <v>0.0</v>
      </c>
      <c r="C308" s="184">
        <v>290.0</v>
      </c>
      <c r="D308" s="184">
        <v>0.0</v>
      </c>
      <c r="E308" s="184">
        <v>1535.0</v>
      </c>
      <c r="F308" s="184">
        <v>1045.0</v>
      </c>
      <c r="G308" s="184">
        <v>424.0</v>
      </c>
      <c r="H308" s="184">
        <v>120.0</v>
      </c>
      <c r="I308" s="184">
        <v>0.0</v>
      </c>
      <c r="J308" s="184">
        <v>370.0</v>
      </c>
      <c r="K308" s="184">
        <v>673.0</v>
      </c>
      <c r="L308" s="184">
        <v>305.0</v>
      </c>
      <c r="M308" s="184">
        <v>0.0</v>
      </c>
      <c r="N308" s="184">
        <v>0.0</v>
      </c>
      <c r="O308" s="184">
        <v>1282.0</v>
      </c>
      <c r="P308" s="184">
        <v>774.0</v>
      </c>
      <c r="Q308" s="184"/>
      <c r="R308" s="187">
        <f t="shared" si="8"/>
        <v>6818</v>
      </c>
      <c r="S308" s="188"/>
      <c r="T308" s="189"/>
      <c r="U308" s="189"/>
      <c r="V308" s="189"/>
      <c r="W308" s="189"/>
      <c r="X308" s="189"/>
      <c r="Y308" s="189"/>
      <c r="Z308" s="189"/>
      <c r="AA308" s="189"/>
      <c r="AB308" s="189"/>
    </row>
    <row r="309">
      <c r="A309" s="207" t="s">
        <v>24</v>
      </c>
      <c r="B309" s="184">
        <v>0.0</v>
      </c>
      <c r="C309" s="184">
        <v>0.0</v>
      </c>
      <c r="D309" s="184">
        <v>0.0</v>
      </c>
      <c r="E309" s="184">
        <v>0.0</v>
      </c>
      <c r="F309" s="184">
        <v>0.0</v>
      </c>
      <c r="G309" s="184">
        <v>750.0</v>
      </c>
      <c r="H309" s="184">
        <v>927.0</v>
      </c>
      <c r="I309" s="184">
        <v>530.0</v>
      </c>
      <c r="J309" s="184">
        <v>769.0</v>
      </c>
      <c r="K309" s="184">
        <v>490.0</v>
      </c>
      <c r="L309" s="184">
        <v>0.0</v>
      </c>
      <c r="M309" s="184">
        <v>695.0</v>
      </c>
      <c r="N309" s="184">
        <v>475.0</v>
      </c>
      <c r="O309" s="184">
        <v>1225.0</v>
      </c>
      <c r="P309" s="184">
        <v>0.0</v>
      </c>
      <c r="Q309" s="184"/>
      <c r="R309" s="187">
        <f t="shared" si="8"/>
        <v>5861</v>
      </c>
      <c r="S309" s="188"/>
      <c r="T309" s="189"/>
      <c r="U309" s="189"/>
      <c r="V309" s="189"/>
      <c r="W309" s="189"/>
      <c r="X309" s="189"/>
      <c r="Y309" s="189"/>
      <c r="Z309" s="189"/>
      <c r="AA309" s="189"/>
      <c r="AB309" s="189"/>
    </row>
    <row r="310">
      <c r="A310" s="207" t="s">
        <v>25</v>
      </c>
      <c r="B310" s="184">
        <v>812.0</v>
      </c>
      <c r="C310" s="184">
        <v>746.0</v>
      </c>
      <c r="D310" s="184">
        <v>660.0</v>
      </c>
      <c r="E310" s="184">
        <v>1037.0</v>
      </c>
      <c r="F310" s="184">
        <v>615.0</v>
      </c>
      <c r="G310" s="184">
        <v>0.0</v>
      </c>
      <c r="H310" s="184">
        <v>740.0</v>
      </c>
      <c r="I310" s="184">
        <v>0.0</v>
      </c>
      <c r="J310" s="184">
        <v>505.0</v>
      </c>
      <c r="K310" s="184">
        <v>88.0</v>
      </c>
      <c r="L310" s="184">
        <v>387.0</v>
      </c>
      <c r="M310" s="184">
        <v>629.0</v>
      </c>
      <c r="N310" s="184">
        <v>986.0</v>
      </c>
      <c r="O310" s="184">
        <v>0.0</v>
      </c>
      <c r="P310" s="184">
        <v>0.0</v>
      </c>
      <c r="Q310" s="184"/>
      <c r="R310" s="187">
        <f t="shared" si="8"/>
        <v>7205</v>
      </c>
      <c r="S310" s="188"/>
      <c r="T310" s="189"/>
      <c r="U310" s="189"/>
      <c r="V310" s="189"/>
      <c r="W310" s="189"/>
      <c r="X310" s="189"/>
      <c r="Y310" s="189"/>
      <c r="Z310" s="189"/>
      <c r="AA310" s="189"/>
      <c r="AB310" s="189"/>
    </row>
    <row r="311">
      <c r="A311" s="207" t="s">
        <v>30</v>
      </c>
      <c r="B311" s="184">
        <v>0.0</v>
      </c>
      <c r="C311" s="184">
        <v>0.0</v>
      </c>
      <c r="D311" s="184">
        <v>0.0</v>
      </c>
      <c r="E311" s="184">
        <v>0.0</v>
      </c>
      <c r="F311" s="184">
        <v>0.0</v>
      </c>
      <c r="G311" s="184">
        <v>0.0</v>
      </c>
      <c r="H311" s="184">
        <v>0.0</v>
      </c>
      <c r="I311" s="184">
        <v>0.0</v>
      </c>
      <c r="J311" s="184">
        <v>675.0</v>
      </c>
      <c r="K311" s="184">
        <v>0.0</v>
      </c>
      <c r="L311" s="184">
        <v>0.0</v>
      </c>
      <c r="M311" s="184">
        <v>0.0</v>
      </c>
      <c r="N311" s="184">
        <v>0.0</v>
      </c>
      <c r="O311" s="184">
        <v>0.0</v>
      </c>
      <c r="P311" s="184">
        <v>0.0</v>
      </c>
      <c r="Q311" s="184"/>
      <c r="R311" s="187">
        <f t="shared" si="8"/>
        <v>675</v>
      </c>
      <c r="S311" s="188"/>
      <c r="T311" s="189"/>
      <c r="U311" s="189"/>
      <c r="V311" s="189"/>
      <c r="W311" s="189"/>
      <c r="X311" s="189"/>
      <c r="Y311" s="189"/>
      <c r="Z311" s="189"/>
      <c r="AA311" s="189"/>
      <c r="AB311" s="189"/>
    </row>
    <row r="312">
      <c r="A312" s="207" t="s">
        <v>32</v>
      </c>
      <c r="B312" s="184">
        <v>0.0</v>
      </c>
      <c r="C312" s="184">
        <v>0.0</v>
      </c>
      <c r="D312" s="184">
        <v>0.0</v>
      </c>
      <c r="E312" s="184">
        <v>0.0</v>
      </c>
      <c r="F312" s="184">
        <v>0.0</v>
      </c>
      <c r="G312" s="184">
        <v>0.0</v>
      </c>
      <c r="H312" s="184">
        <v>0.0</v>
      </c>
      <c r="I312" s="184">
        <v>0.0</v>
      </c>
      <c r="J312" s="184">
        <v>0.0</v>
      </c>
      <c r="K312" s="184">
        <v>0.0</v>
      </c>
      <c r="L312" s="184">
        <v>0.0</v>
      </c>
      <c r="M312" s="184">
        <v>0.0</v>
      </c>
      <c r="N312" s="184">
        <v>0.0</v>
      </c>
      <c r="O312" s="184">
        <v>0.0</v>
      </c>
      <c r="P312" s="184">
        <v>0.0</v>
      </c>
      <c r="Q312" s="184"/>
      <c r="R312" s="187">
        <f t="shared" si="8"/>
        <v>0</v>
      </c>
      <c r="S312" s="188"/>
      <c r="T312" s="189"/>
      <c r="U312" s="189"/>
      <c r="V312" s="189"/>
      <c r="W312" s="189"/>
      <c r="X312" s="189"/>
      <c r="Y312" s="189"/>
      <c r="Z312" s="189"/>
      <c r="AA312" s="189"/>
      <c r="AB312" s="189"/>
    </row>
    <row r="313">
      <c r="A313" s="207" t="s">
        <v>34</v>
      </c>
      <c r="B313" s="184">
        <v>0.0</v>
      </c>
      <c r="C313" s="184">
        <v>0.0</v>
      </c>
      <c r="D313" s="184">
        <v>0.0</v>
      </c>
      <c r="E313" s="184">
        <v>0.0</v>
      </c>
      <c r="F313" s="184">
        <v>0.0</v>
      </c>
      <c r="G313" s="184">
        <v>0.0</v>
      </c>
      <c r="H313" s="184">
        <v>0.0</v>
      </c>
      <c r="I313" s="184">
        <v>0.0</v>
      </c>
      <c r="J313" s="184">
        <v>440.0</v>
      </c>
      <c r="K313" s="184">
        <v>498.0</v>
      </c>
      <c r="L313" s="184">
        <v>323.0</v>
      </c>
      <c r="M313" s="184">
        <v>0.0</v>
      </c>
      <c r="N313" s="184">
        <v>0.0</v>
      </c>
      <c r="O313" s="184">
        <v>0.0</v>
      </c>
      <c r="P313" s="184">
        <v>0.0</v>
      </c>
      <c r="Q313" s="184"/>
      <c r="R313" s="187">
        <f t="shared" si="8"/>
        <v>1261</v>
      </c>
      <c r="S313" s="188"/>
      <c r="T313" s="189"/>
      <c r="U313" s="189"/>
      <c r="V313" s="189"/>
      <c r="W313" s="189"/>
      <c r="X313" s="189"/>
      <c r="Y313" s="189"/>
      <c r="Z313" s="189"/>
      <c r="AA313" s="189"/>
      <c r="AB313" s="189"/>
    </row>
    <row r="314">
      <c r="A314" s="207" t="s">
        <v>44</v>
      </c>
      <c r="B314" s="184">
        <v>0.0</v>
      </c>
      <c r="C314" s="184">
        <v>0.0</v>
      </c>
      <c r="D314" s="184">
        <v>0.0</v>
      </c>
      <c r="E314" s="184">
        <v>0.0</v>
      </c>
      <c r="F314" s="184">
        <v>0.0</v>
      </c>
      <c r="G314" s="184">
        <v>0.0</v>
      </c>
      <c r="H314" s="184">
        <v>0.0</v>
      </c>
      <c r="I314" s="184">
        <v>0.0</v>
      </c>
      <c r="J314" s="184">
        <v>0.0</v>
      </c>
      <c r="K314" s="184">
        <v>0.0</v>
      </c>
      <c r="L314" s="184">
        <v>0.0</v>
      </c>
      <c r="M314" s="184">
        <v>0.0</v>
      </c>
      <c r="N314" s="184">
        <v>0.0</v>
      </c>
      <c r="O314" s="184">
        <v>0.0</v>
      </c>
      <c r="P314" s="184">
        <v>0.0</v>
      </c>
      <c r="Q314" s="184"/>
      <c r="R314" s="187">
        <f t="shared" si="8"/>
        <v>0</v>
      </c>
      <c r="S314" s="188"/>
      <c r="T314" s="189"/>
      <c r="U314" s="189"/>
      <c r="V314" s="189"/>
      <c r="W314" s="189"/>
      <c r="X314" s="189"/>
      <c r="Y314" s="189"/>
      <c r="Z314" s="189"/>
      <c r="AA314" s="189"/>
      <c r="AB314" s="189"/>
    </row>
    <row r="315">
      <c r="A315" s="207" t="s">
        <v>51</v>
      </c>
      <c r="B315" s="184">
        <v>0.0</v>
      </c>
      <c r="C315" s="184">
        <v>0.0</v>
      </c>
      <c r="D315" s="184">
        <v>0.0</v>
      </c>
      <c r="E315" s="184">
        <v>0.0</v>
      </c>
      <c r="F315" s="184">
        <v>0.0</v>
      </c>
      <c r="G315" s="184">
        <v>0.0</v>
      </c>
      <c r="H315" s="184">
        <v>0.0</v>
      </c>
      <c r="I315" s="184">
        <v>0.0</v>
      </c>
      <c r="J315" s="184">
        <v>0.0</v>
      </c>
      <c r="K315" s="184">
        <v>0.0</v>
      </c>
      <c r="L315" s="184">
        <v>0.0</v>
      </c>
      <c r="M315" s="184">
        <v>0.0</v>
      </c>
      <c r="N315" s="184">
        <v>0.0</v>
      </c>
      <c r="O315" s="184">
        <v>0.0</v>
      </c>
      <c r="P315" s="184">
        <v>0.0</v>
      </c>
      <c r="Q315" s="184"/>
      <c r="R315" s="187">
        <f t="shared" si="8"/>
        <v>0</v>
      </c>
      <c r="S315" s="188"/>
      <c r="T315" s="189"/>
      <c r="U315" s="189"/>
      <c r="V315" s="189"/>
      <c r="W315" s="189"/>
      <c r="X315" s="189"/>
      <c r="Y315" s="189"/>
      <c r="Z315" s="189"/>
      <c r="AA315" s="189"/>
      <c r="AB315" s="189"/>
    </row>
    <row r="316">
      <c r="A316" s="182"/>
      <c r="B316" s="184"/>
      <c r="C316" s="184"/>
      <c r="D316" s="184"/>
      <c r="E316" s="184"/>
      <c r="F316" s="184"/>
      <c r="G316" s="184"/>
      <c r="H316" s="184"/>
      <c r="I316" s="184"/>
      <c r="J316" s="184"/>
      <c r="K316" s="184"/>
      <c r="L316" s="184"/>
      <c r="M316" s="184"/>
      <c r="N316" s="184"/>
      <c r="O316" s="184"/>
      <c r="P316" s="184"/>
      <c r="Q316" s="184"/>
      <c r="R316" s="187">
        <f t="shared" si="8"/>
        <v>0</v>
      </c>
      <c r="S316" s="188"/>
      <c r="T316" s="189"/>
      <c r="U316" s="189"/>
      <c r="V316" s="189"/>
      <c r="W316" s="189"/>
      <c r="X316" s="189"/>
      <c r="Y316" s="189"/>
      <c r="Z316" s="189"/>
      <c r="AA316" s="189"/>
      <c r="AB316" s="189"/>
    </row>
    <row r="317">
      <c r="A317" s="182"/>
      <c r="B317" s="184"/>
      <c r="C317" s="184"/>
      <c r="D317" s="184"/>
      <c r="E317" s="184"/>
      <c r="F317" s="184"/>
      <c r="G317" s="184"/>
      <c r="H317" s="184"/>
      <c r="I317" s="184"/>
      <c r="J317" s="184"/>
      <c r="K317" s="184"/>
      <c r="L317" s="184"/>
      <c r="M317" s="184"/>
      <c r="N317" s="184"/>
      <c r="O317" s="184"/>
      <c r="P317" s="184"/>
      <c r="Q317" s="184"/>
      <c r="R317" s="187">
        <f t="shared" si="8"/>
        <v>0</v>
      </c>
      <c r="S317" s="188"/>
      <c r="T317" s="189"/>
      <c r="U317" s="189"/>
      <c r="V317" s="189"/>
      <c r="W317" s="189"/>
      <c r="X317" s="189"/>
      <c r="Y317" s="189"/>
      <c r="Z317" s="189"/>
      <c r="AA317" s="189"/>
      <c r="AB317" s="189"/>
    </row>
    <row r="318">
      <c r="A318" s="182"/>
      <c r="B318" s="184"/>
      <c r="C318" s="184"/>
      <c r="D318" s="184"/>
      <c r="E318" s="184"/>
      <c r="F318" s="184"/>
      <c r="G318" s="184"/>
      <c r="H318" s="184"/>
      <c r="I318" s="184"/>
      <c r="J318" s="184"/>
      <c r="K318" s="184"/>
      <c r="L318" s="184"/>
      <c r="M318" s="184"/>
      <c r="N318" s="184"/>
      <c r="O318" s="184"/>
      <c r="P318" s="184"/>
      <c r="Q318" s="184"/>
      <c r="R318" s="187">
        <f t="shared" si="8"/>
        <v>0</v>
      </c>
      <c r="S318" s="188"/>
      <c r="T318" s="189"/>
      <c r="U318" s="189"/>
      <c r="V318" s="189"/>
      <c r="W318" s="189"/>
      <c r="X318" s="189"/>
      <c r="Y318" s="189"/>
      <c r="Z318" s="189"/>
      <c r="AA318" s="189"/>
      <c r="AB318" s="189"/>
    </row>
    <row r="319">
      <c r="A319" s="205"/>
      <c r="B319" s="184"/>
      <c r="C319" s="184"/>
      <c r="D319" s="184"/>
      <c r="E319" s="184"/>
      <c r="F319" s="184"/>
      <c r="G319" s="184"/>
      <c r="H319" s="184"/>
      <c r="I319" s="184"/>
      <c r="J319" s="184"/>
      <c r="K319" s="184"/>
      <c r="L319" s="184"/>
      <c r="M319" s="184"/>
      <c r="N319" s="184"/>
      <c r="O319" s="184"/>
      <c r="P319" s="184"/>
      <c r="Q319" s="184"/>
      <c r="R319" s="187">
        <f t="shared" si="8"/>
        <v>0</v>
      </c>
      <c r="S319" s="188"/>
      <c r="T319" s="189"/>
      <c r="U319" s="189"/>
      <c r="V319" s="189"/>
      <c r="W319" s="189"/>
      <c r="X319" s="189"/>
      <c r="Y319" s="189"/>
      <c r="Z319" s="189"/>
      <c r="AA319" s="189"/>
      <c r="AB319" s="189"/>
    </row>
    <row r="320">
      <c r="A320" s="206"/>
      <c r="B320" s="202"/>
      <c r="C320" s="202"/>
      <c r="D320" s="202"/>
      <c r="E320" s="202"/>
      <c r="F320" s="202"/>
      <c r="G320" s="202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196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</row>
    <row r="321">
      <c r="A321" s="168" t="s">
        <v>189</v>
      </c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20"/>
      <c r="T321" s="189"/>
      <c r="U321" s="189"/>
      <c r="V321" s="189"/>
      <c r="W321" s="189"/>
      <c r="X321" s="189"/>
      <c r="Y321" s="189"/>
      <c r="Z321" s="189"/>
      <c r="AA321" s="189"/>
      <c r="AB321" s="189"/>
    </row>
    <row r="322">
      <c r="A322" s="170" t="s">
        <v>19</v>
      </c>
      <c r="B322" s="171">
        <v>45778.0</v>
      </c>
      <c r="C322" s="171">
        <v>45779.0</v>
      </c>
      <c r="D322" s="171">
        <v>45780.0</v>
      </c>
      <c r="E322" s="171">
        <v>45781.0</v>
      </c>
      <c r="F322" s="171">
        <v>45782.0</v>
      </c>
      <c r="G322" s="171">
        <v>45783.0</v>
      </c>
      <c r="H322" s="171">
        <v>45784.0</v>
      </c>
      <c r="I322" s="171">
        <v>45785.0</v>
      </c>
      <c r="J322" s="171">
        <v>45786.0</v>
      </c>
      <c r="K322" s="171">
        <v>45787.0</v>
      </c>
      <c r="L322" s="171">
        <v>45788.0</v>
      </c>
      <c r="M322" s="171">
        <v>45789.0</v>
      </c>
      <c r="N322" s="171">
        <v>45790.0</v>
      </c>
      <c r="O322" s="171">
        <v>45791.0</v>
      </c>
      <c r="P322" s="171">
        <v>45792.0</v>
      </c>
      <c r="Q322" s="171"/>
      <c r="R322" s="172" t="s">
        <v>20</v>
      </c>
      <c r="S322" s="172" t="s">
        <v>22</v>
      </c>
      <c r="T322" s="189"/>
      <c r="U322" s="189"/>
      <c r="V322" s="189"/>
      <c r="W322" s="189"/>
      <c r="X322" s="189"/>
      <c r="Y322" s="189"/>
      <c r="Z322" s="189"/>
      <c r="AA322" s="189"/>
      <c r="AB322" s="189"/>
    </row>
    <row r="323">
      <c r="A323" s="175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89"/>
      <c r="U323" s="189"/>
      <c r="V323" s="189"/>
      <c r="W323" s="189"/>
      <c r="X323" s="189"/>
      <c r="Y323" s="189"/>
      <c r="Z323" s="189"/>
      <c r="AA323" s="189"/>
      <c r="AB323" s="189"/>
    </row>
    <row r="324">
      <c r="A324" s="182" t="s">
        <v>23</v>
      </c>
      <c r="B324" s="184">
        <v>555.0</v>
      </c>
      <c r="C324" s="184">
        <v>700.0</v>
      </c>
      <c r="D324" s="184">
        <v>809.0</v>
      </c>
      <c r="E324" s="185">
        <v>708.0</v>
      </c>
      <c r="F324" s="184">
        <v>695.0</v>
      </c>
      <c r="G324" s="184">
        <v>450.0</v>
      </c>
      <c r="H324" s="184">
        <v>0.0</v>
      </c>
      <c r="I324" s="184">
        <v>696.0</v>
      </c>
      <c r="J324" s="184">
        <v>1000.0</v>
      </c>
      <c r="K324" s="184">
        <v>925.0</v>
      </c>
      <c r="L324" s="185">
        <v>992.0</v>
      </c>
      <c r="M324" s="184">
        <v>0.0</v>
      </c>
      <c r="N324" s="184">
        <v>855.0</v>
      </c>
      <c r="O324" s="184">
        <v>0.0</v>
      </c>
      <c r="P324" s="184">
        <v>215.0</v>
      </c>
      <c r="Q324" s="184"/>
      <c r="R324" s="187">
        <f t="shared" ref="R324:R359" si="9">SUM(B324:Q324)</f>
        <v>8600</v>
      </c>
      <c r="S324" s="188"/>
      <c r="T324" s="189"/>
      <c r="U324" s="189"/>
      <c r="V324" s="189"/>
      <c r="W324" s="189"/>
      <c r="X324" s="189"/>
      <c r="Y324" s="189"/>
      <c r="Z324" s="189"/>
      <c r="AA324" s="189"/>
      <c r="AB324" s="189"/>
    </row>
    <row r="325">
      <c r="A325" s="182" t="s">
        <v>27</v>
      </c>
      <c r="B325" s="184">
        <v>0.0</v>
      </c>
      <c r="C325" s="184">
        <v>50.0</v>
      </c>
      <c r="D325" s="184">
        <v>0.0</v>
      </c>
      <c r="E325" s="184">
        <v>485.0</v>
      </c>
      <c r="F325" s="184">
        <v>273.0</v>
      </c>
      <c r="G325" s="184">
        <v>80.0</v>
      </c>
      <c r="H325" s="184">
        <v>0.0</v>
      </c>
      <c r="I325" s="184">
        <v>190.0</v>
      </c>
      <c r="J325" s="184">
        <v>0.0</v>
      </c>
      <c r="K325" s="184">
        <v>651.0</v>
      </c>
      <c r="L325" s="184">
        <v>305.0</v>
      </c>
      <c r="M325" s="184">
        <v>0.0</v>
      </c>
      <c r="N325" s="184">
        <v>0.0</v>
      </c>
      <c r="O325" s="184">
        <v>0.0</v>
      </c>
      <c r="P325" s="184">
        <v>195.0</v>
      </c>
      <c r="Q325" s="184"/>
      <c r="R325" s="187">
        <f t="shared" si="9"/>
        <v>2229</v>
      </c>
      <c r="S325" s="188"/>
      <c r="T325" s="189"/>
      <c r="U325" s="189"/>
      <c r="V325" s="189"/>
      <c r="W325" s="189"/>
      <c r="X325" s="189"/>
      <c r="Y325" s="189"/>
      <c r="Z325" s="189"/>
      <c r="AA325" s="189"/>
      <c r="AB325" s="189"/>
    </row>
    <row r="326">
      <c r="A326" s="182" t="s">
        <v>28</v>
      </c>
      <c r="B326" s="184">
        <v>927.0</v>
      </c>
      <c r="C326" s="184">
        <v>1184.0</v>
      </c>
      <c r="D326" s="184">
        <v>890.0</v>
      </c>
      <c r="E326" s="184">
        <v>0.0</v>
      </c>
      <c r="F326" s="184">
        <v>940.0</v>
      </c>
      <c r="G326" s="184">
        <v>890.0</v>
      </c>
      <c r="H326" s="184">
        <v>580.0</v>
      </c>
      <c r="I326" s="184">
        <v>0.0</v>
      </c>
      <c r="J326" s="184">
        <v>700.0</v>
      </c>
      <c r="K326" s="184">
        <v>853.0</v>
      </c>
      <c r="L326" s="184">
        <v>870.0</v>
      </c>
      <c r="M326" s="184">
        <v>0.0</v>
      </c>
      <c r="N326" s="184">
        <v>0.0</v>
      </c>
      <c r="O326" s="184">
        <v>810.0</v>
      </c>
      <c r="P326" s="184">
        <v>645.0</v>
      </c>
      <c r="Q326" s="184"/>
      <c r="R326" s="187">
        <f t="shared" si="9"/>
        <v>9289</v>
      </c>
      <c r="S326" s="188"/>
      <c r="T326" s="189"/>
      <c r="U326" s="189"/>
      <c r="V326" s="189"/>
      <c r="W326" s="189"/>
      <c r="X326" s="189"/>
      <c r="Y326" s="189"/>
      <c r="Z326" s="189"/>
      <c r="AA326" s="189"/>
      <c r="AB326" s="189"/>
    </row>
    <row r="327">
      <c r="A327" s="182" t="s">
        <v>29</v>
      </c>
      <c r="B327" s="184">
        <v>565.0</v>
      </c>
      <c r="C327" s="198">
        <v>523.0</v>
      </c>
      <c r="D327" s="184">
        <v>0.0</v>
      </c>
      <c r="E327" s="184">
        <v>0.0</v>
      </c>
      <c r="F327" s="184">
        <v>0.0</v>
      </c>
      <c r="G327" s="184">
        <v>0.0</v>
      </c>
      <c r="H327" s="184">
        <v>548.0</v>
      </c>
      <c r="I327" s="184">
        <v>821.0</v>
      </c>
      <c r="J327" s="184">
        <v>560.0</v>
      </c>
      <c r="K327" s="184">
        <v>0.0</v>
      </c>
      <c r="L327" s="184">
        <v>1070.0</v>
      </c>
      <c r="M327" s="184">
        <v>0.0</v>
      </c>
      <c r="N327" s="184">
        <v>421.0</v>
      </c>
      <c r="O327" s="184">
        <v>0.0</v>
      </c>
      <c r="P327" s="184">
        <v>440.0</v>
      </c>
      <c r="Q327" s="184"/>
      <c r="R327" s="187">
        <f t="shared" si="9"/>
        <v>4948</v>
      </c>
      <c r="S327" s="188"/>
      <c r="T327" s="189"/>
      <c r="U327" s="189"/>
      <c r="V327" s="189"/>
      <c r="W327" s="189"/>
      <c r="X327" s="189"/>
      <c r="Y327" s="189"/>
      <c r="Z327" s="189"/>
      <c r="AA327" s="189"/>
      <c r="AB327" s="189"/>
    </row>
    <row r="328">
      <c r="A328" s="182" t="s">
        <v>31</v>
      </c>
      <c r="B328" s="184">
        <v>1846.0</v>
      </c>
      <c r="C328" s="184">
        <v>1300.0</v>
      </c>
      <c r="D328" s="184">
        <v>2281.0</v>
      </c>
      <c r="E328" s="184">
        <v>1240.0</v>
      </c>
      <c r="F328" s="184">
        <v>1205.0</v>
      </c>
      <c r="G328" s="184">
        <v>360.0</v>
      </c>
      <c r="H328" s="184">
        <v>1270.0</v>
      </c>
      <c r="I328" s="184">
        <v>1420.0</v>
      </c>
      <c r="J328" s="184">
        <v>1305.0</v>
      </c>
      <c r="K328" s="184">
        <v>2099.0</v>
      </c>
      <c r="L328" s="184">
        <v>2215.0</v>
      </c>
      <c r="M328" s="184">
        <v>1698.0</v>
      </c>
      <c r="N328" s="184">
        <v>2175.0</v>
      </c>
      <c r="O328" s="184">
        <v>1850.0</v>
      </c>
      <c r="P328" s="184">
        <v>1898.0</v>
      </c>
      <c r="Q328" s="184"/>
      <c r="R328" s="187">
        <f t="shared" si="9"/>
        <v>24162</v>
      </c>
      <c r="S328" s="192" t="s">
        <v>144</v>
      </c>
      <c r="T328" s="189"/>
      <c r="U328" s="189"/>
      <c r="V328" s="189"/>
      <c r="W328" s="189"/>
      <c r="X328" s="189"/>
      <c r="Y328" s="189"/>
      <c r="Z328" s="189"/>
      <c r="AA328" s="189"/>
      <c r="AB328" s="189"/>
    </row>
    <row r="329">
      <c r="A329" s="182" t="s">
        <v>33</v>
      </c>
      <c r="B329" s="184">
        <v>550.0</v>
      </c>
      <c r="C329" s="184">
        <v>195.0</v>
      </c>
      <c r="D329" s="184">
        <v>145.0</v>
      </c>
      <c r="E329" s="184">
        <v>873.0</v>
      </c>
      <c r="F329" s="184">
        <v>0.0</v>
      </c>
      <c r="G329" s="184">
        <v>0.0</v>
      </c>
      <c r="H329" s="184">
        <v>556.0</v>
      </c>
      <c r="I329" s="184">
        <v>622.0</v>
      </c>
      <c r="J329" s="184">
        <v>703.0</v>
      </c>
      <c r="K329" s="184">
        <v>0.0</v>
      </c>
      <c r="L329" s="184">
        <v>0.0</v>
      </c>
      <c r="M329" s="184">
        <v>0.0</v>
      </c>
      <c r="N329" s="184">
        <v>0.0</v>
      </c>
      <c r="O329" s="184">
        <v>959.0</v>
      </c>
      <c r="P329" s="184">
        <v>0.0</v>
      </c>
      <c r="Q329" s="184"/>
      <c r="R329" s="187">
        <f t="shared" si="9"/>
        <v>4603</v>
      </c>
      <c r="S329" s="188"/>
      <c r="T329" s="189"/>
      <c r="U329" s="189"/>
      <c r="V329" s="189"/>
      <c r="W329" s="189"/>
      <c r="X329" s="189"/>
      <c r="Y329" s="189"/>
      <c r="Z329" s="189"/>
      <c r="AA329" s="189"/>
      <c r="AB329" s="189"/>
    </row>
    <row r="330">
      <c r="A330" s="182" t="s">
        <v>35</v>
      </c>
      <c r="B330" s="184">
        <v>395.0</v>
      </c>
      <c r="C330" s="184">
        <v>0.0</v>
      </c>
      <c r="D330" s="184">
        <v>850.0</v>
      </c>
      <c r="E330" s="184">
        <v>830.0</v>
      </c>
      <c r="F330" s="184">
        <v>702.0</v>
      </c>
      <c r="G330" s="184">
        <v>442.0</v>
      </c>
      <c r="H330" s="184">
        <v>940.0</v>
      </c>
      <c r="I330" s="184">
        <v>450.0</v>
      </c>
      <c r="J330" s="184">
        <v>658.0</v>
      </c>
      <c r="K330" s="184">
        <v>1130.0</v>
      </c>
      <c r="L330" s="184">
        <v>800.0</v>
      </c>
      <c r="M330" s="184">
        <v>908.0</v>
      </c>
      <c r="N330" s="184">
        <v>170.0</v>
      </c>
      <c r="O330" s="184">
        <v>595.0</v>
      </c>
      <c r="P330" s="184">
        <v>755.0</v>
      </c>
      <c r="Q330" s="184"/>
      <c r="R330" s="187">
        <f t="shared" si="9"/>
        <v>9625</v>
      </c>
      <c r="S330" s="188"/>
      <c r="T330" s="189"/>
      <c r="U330" s="189"/>
      <c r="V330" s="189"/>
      <c r="W330" s="189"/>
      <c r="X330" s="189"/>
      <c r="Y330" s="189"/>
      <c r="Z330" s="189"/>
      <c r="AA330" s="189"/>
      <c r="AB330" s="189"/>
    </row>
    <row r="331">
      <c r="A331" s="182" t="s">
        <v>36</v>
      </c>
      <c r="B331" s="184">
        <v>843.0</v>
      </c>
      <c r="C331" s="184">
        <v>1075.0</v>
      </c>
      <c r="D331" s="184">
        <v>465.0</v>
      </c>
      <c r="E331" s="184">
        <v>0.0</v>
      </c>
      <c r="F331" s="184">
        <v>0.0</v>
      </c>
      <c r="G331" s="184">
        <v>1065.0</v>
      </c>
      <c r="H331" s="184">
        <v>290.0</v>
      </c>
      <c r="I331" s="184">
        <v>635.0</v>
      </c>
      <c r="J331" s="184">
        <v>665.0</v>
      </c>
      <c r="K331" s="184">
        <v>940.0</v>
      </c>
      <c r="L331" s="184">
        <v>1550.0</v>
      </c>
      <c r="M331" s="184">
        <v>0.0</v>
      </c>
      <c r="N331" s="184">
        <v>1438.0</v>
      </c>
      <c r="O331" s="184">
        <v>836.0</v>
      </c>
      <c r="P331" s="184">
        <v>1015.0</v>
      </c>
      <c r="Q331" s="184"/>
      <c r="R331" s="187">
        <f t="shared" si="9"/>
        <v>10817</v>
      </c>
      <c r="S331" s="188"/>
      <c r="T331" s="189"/>
      <c r="U331" s="189"/>
      <c r="V331" s="189"/>
      <c r="W331" s="189"/>
      <c r="X331" s="189"/>
      <c r="Y331" s="189"/>
      <c r="Z331" s="189"/>
      <c r="AA331" s="189"/>
      <c r="AB331" s="189"/>
    </row>
    <row r="332">
      <c r="A332" s="182" t="s">
        <v>37</v>
      </c>
      <c r="B332" s="184">
        <v>1143.0</v>
      </c>
      <c r="C332" s="184">
        <v>1118.0</v>
      </c>
      <c r="D332" s="184">
        <v>1328.0</v>
      </c>
      <c r="E332" s="185">
        <v>445.0</v>
      </c>
      <c r="F332" s="184">
        <v>853.0</v>
      </c>
      <c r="G332" s="184">
        <v>1135.0</v>
      </c>
      <c r="H332" s="184">
        <v>813.0</v>
      </c>
      <c r="I332" s="184">
        <v>975.0</v>
      </c>
      <c r="J332" s="184">
        <v>983.0</v>
      </c>
      <c r="K332" s="184">
        <v>930.0</v>
      </c>
      <c r="L332" s="185">
        <v>978.0</v>
      </c>
      <c r="M332" s="184">
        <v>1003.0</v>
      </c>
      <c r="N332" s="184">
        <v>1068.0</v>
      </c>
      <c r="O332" s="184">
        <v>1168.0</v>
      </c>
      <c r="P332" s="184">
        <v>690.0</v>
      </c>
      <c r="Q332" s="184"/>
      <c r="R332" s="187">
        <f t="shared" si="9"/>
        <v>14630</v>
      </c>
      <c r="S332" s="192"/>
      <c r="T332" s="189"/>
      <c r="U332" s="189"/>
      <c r="V332" s="189"/>
      <c r="W332" s="189"/>
      <c r="X332" s="189"/>
      <c r="Y332" s="189"/>
      <c r="Z332" s="189"/>
      <c r="AA332" s="189"/>
      <c r="AB332" s="189"/>
    </row>
    <row r="333">
      <c r="A333" s="182" t="s">
        <v>38</v>
      </c>
      <c r="B333" s="184">
        <v>755.0</v>
      </c>
      <c r="C333" s="184">
        <v>0.0</v>
      </c>
      <c r="D333" s="184">
        <v>0.0</v>
      </c>
      <c r="E333" s="184">
        <v>0.0</v>
      </c>
      <c r="F333" s="184">
        <v>0.0</v>
      </c>
      <c r="G333" s="184">
        <v>1094.0</v>
      </c>
      <c r="H333" s="184">
        <v>850.0</v>
      </c>
      <c r="I333" s="184">
        <v>845.0</v>
      </c>
      <c r="J333" s="184">
        <v>915.0</v>
      </c>
      <c r="K333" s="184">
        <v>480.0</v>
      </c>
      <c r="L333" s="184">
        <v>750.0</v>
      </c>
      <c r="M333" s="184">
        <v>0.0</v>
      </c>
      <c r="N333" s="184">
        <v>0.0</v>
      </c>
      <c r="O333" s="184">
        <v>0.0</v>
      </c>
      <c r="P333" s="184">
        <v>0.0</v>
      </c>
      <c r="Q333" s="184"/>
      <c r="R333" s="187">
        <f t="shared" si="9"/>
        <v>5689</v>
      </c>
      <c r="S333" s="188"/>
      <c r="T333" s="189"/>
      <c r="U333" s="189"/>
      <c r="V333" s="189"/>
      <c r="W333" s="189"/>
      <c r="X333" s="189"/>
      <c r="Y333" s="189"/>
      <c r="Z333" s="189"/>
      <c r="AA333" s="189"/>
      <c r="AB333" s="189"/>
    </row>
    <row r="334">
      <c r="A334" s="182" t="s">
        <v>39</v>
      </c>
      <c r="B334" s="184">
        <v>2330.0</v>
      </c>
      <c r="C334" s="184">
        <v>1555.0</v>
      </c>
      <c r="D334" s="184">
        <v>1484.0</v>
      </c>
      <c r="E334" s="185">
        <v>875.0</v>
      </c>
      <c r="F334" s="184">
        <v>844.0</v>
      </c>
      <c r="G334" s="184">
        <v>1049.0</v>
      </c>
      <c r="H334" s="184">
        <v>1471.0</v>
      </c>
      <c r="I334" s="184">
        <v>0.0</v>
      </c>
      <c r="J334" s="184">
        <v>1054.0</v>
      </c>
      <c r="K334" s="184">
        <v>984.0</v>
      </c>
      <c r="L334" s="185">
        <v>1388.0</v>
      </c>
      <c r="M334" s="184">
        <v>1039.0</v>
      </c>
      <c r="N334" s="184">
        <v>1330.0</v>
      </c>
      <c r="O334" s="184">
        <v>965.0</v>
      </c>
      <c r="P334" s="184">
        <v>1080.0</v>
      </c>
      <c r="Q334" s="184"/>
      <c r="R334" s="187">
        <f t="shared" si="9"/>
        <v>17448</v>
      </c>
      <c r="S334" s="192" t="s">
        <v>144</v>
      </c>
      <c r="T334" s="189"/>
      <c r="U334" s="189"/>
      <c r="V334" s="189"/>
      <c r="W334" s="189"/>
      <c r="X334" s="189"/>
      <c r="Y334" s="189"/>
      <c r="Z334" s="189"/>
      <c r="AA334" s="189"/>
      <c r="AB334" s="189"/>
    </row>
    <row r="335">
      <c r="A335" s="182" t="s">
        <v>63</v>
      </c>
      <c r="B335" s="184">
        <v>540.0</v>
      </c>
      <c r="C335" s="184">
        <v>445.0</v>
      </c>
      <c r="D335" s="184">
        <v>1174.0</v>
      </c>
      <c r="E335" s="185">
        <v>215.0</v>
      </c>
      <c r="F335" s="184">
        <v>185.0</v>
      </c>
      <c r="G335" s="184">
        <v>95.0</v>
      </c>
      <c r="H335" s="184">
        <v>280.0</v>
      </c>
      <c r="I335" s="184">
        <v>914.0</v>
      </c>
      <c r="J335" s="184">
        <v>625.0</v>
      </c>
      <c r="K335" s="184">
        <v>1183.0</v>
      </c>
      <c r="L335" s="185">
        <v>973.0</v>
      </c>
      <c r="M335" s="184">
        <v>613.0</v>
      </c>
      <c r="N335" s="184">
        <v>454.0</v>
      </c>
      <c r="O335" s="184">
        <v>0.0</v>
      </c>
      <c r="P335" s="184">
        <v>0.0</v>
      </c>
      <c r="Q335" s="184"/>
      <c r="R335" s="187">
        <f t="shared" si="9"/>
        <v>7696</v>
      </c>
      <c r="S335" s="188"/>
      <c r="T335" s="189"/>
      <c r="U335" s="189"/>
      <c r="V335" s="189"/>
      <c r="W335" s="189"/>
      <c r="X335" s="189"/>
      <c r="Y335" s="189"/>
      <c r="Z335" s="189"/>
      <c r="AA335" s="189"/>
      <c r="AB335" s="189"/>
    </row>
    <row r="336">
      <c r="A336" s="182" t="s">
        <v>40</v>
      </c>
      <c r="B336" s="184">
        <v>0.0</v>
      </c>
      <c r="C336" s="184">
        <v>0.0</v>
      </c>
      <c r="D336" s="184">
        <v>0.0</v>
      </c>
      <c r="E336" s="184">
        <v>0.0</v>
      </c>
      <c r="F336" s="184">
        <v>635.0</v>
      </c>
      <c r="G336" s="184">
        <v>375.0</v>
      </c>
      <c r="H336" s="184">
        <v>0.0</v>
      </c>
      <c r="I336" s="184">
        <v>0.0</v>
      </c>
      <c r="J336" s="184">
        <v>490.0</v>
      </c>
      <c r="K336" s="184">
        <v>810.0</v>
      </c>
      <c r="L336" s="184">
        <v>0.0</v>
      </c>
      <c r="M336" s="184">
        <v>0.0</v>
      </c>
      <c r="N336" s="184">
        <v>0.0</v>
      </c>
      <c r="O336" s="184">
        <v>0.0</v>
      </c>
      <c r="P336" s="184">
        <v>1610.0</v>
      </c>
      <c r="Q336" s="184"/>
      <c r="R336" s="187">
        <f t="shared" si="9"/>
        <v>3920</v>
      </c>
      <c r="S336" s="188"/>
      <c r="T336" s="189"/>
      <c r="U336" s="189"/>
      <c r="V336" s="189"/>
      <c r="W336" s="189"/>
      <c r="X336" s="189"/>
      <c r="Y336" s="189"/>
      <c r="Z336" s="189"/>
      <c r="AA336" s="189"/>
      <c r="AB336" s="189"/>
    </row>
    <row r="337">
      <c r="A337" s="182" t="s">
        <v>41</v>
      </c>
      <c r="B337" s="184">
        <v>1020.0</v>
      </c>
      <c r="C337" s="184">
        <v>1027.0</v>
      </c>
      <c r="D337" s="184">
        <v>935.0</v>
      </c>
      <c r="E337" s="184">
        <v>0.0</v>
      </c>
      <c r="F337" s="184">
        <v>0.0</v>
      </c>
      <c r="G337" s="184">
        <v>0.0</v>
      </c>
      <c r="H337" s="184">
        <v>1145.0</v>
      </c>
      <c r="I337" s="184">
        <v>795.0</v>
      </c>
      <c r="J337" s="184">
        <v>585.0</v>
      </c>
      <c r="K337" s="184">
        <v>360.0</v>
      </c>
      <c r="L337" s="184">
        <v>745.0</v>
      </c>
      <c r="M337" s="184">
        <v>0.0</v>
      </c>
      <c r="N337" s="184">
        <v>0.0</v>
      </c>
      <c r="O337" s="184">
        <v>610.0</v>
      </c>
      <c r="P337" s="184">
        <v>570.0</v>
      </c>
      <c r="Q337" s="184"/>
      <c r="R337" s="187">
        <f t="shared" si="9"/>
        <v>7792</v>
      </c>
      <c r="S337" s="188"/>
      <c r="T337" s="189"/>
      <c r="U337" s="189"/>
      <c r="V337" s="189"/>
      <c r="W337" s="189"/>
      <c r="X337" s="189"/>
      <c r="Y337" s="189"/>
      <c r="Z337" s="189"/>
      <c r="AA337" s="189"/>
      <c r="AB337" s="189"/>
    </row>
    <row r="338">
      <c r="A338" s="182" t="s">
        <v>42</v>
      </c>
      <c r="B338" s="184">
        <v>0.0</v>
      </c>
      <c r="C338" s="184">
        <v>0.0</v>
      </c>
      <c r="D338" s="184">
        <v>0.0</v>
      </c>
      <c r="E338" s="184">
        <v>0.0</v>
      </c>
      <c r="F338" s="184">
        <v>0.0</v>
      </c>
      <c r="G338" s="184">
        <v>0.0</v>
      </c>
      <c r="H338" s="184">
        <v>0.0</v>
      </c>
      <c r="I338" s="184">
        <v>0.0</v>
      </c>
      <c r="J338" s="184">
        <v>0.0</v>
      </c>
      <c r="K338" s="184">
        <v>0.0</v>
      </c>
      <c r="L338" s="184">
        <v>0.0</v>
      </c>
      <c r="M338" s="184">
        <v>0.0</v>
      </c>
      <c r="N338" s="184">
        <v>0.0</v>
      </c>
      <c r="O338" s="184">
        <v>0.0</v>
      </c>
      <c r="P338" s="184">
        <v>0.0</v>
      </c>
      <c r="Q338" s="184"/>
      <c r="R338" s="187">
        <f t="shared" si="9"/>
        <v>0</v>
      </c>
      <c r="S338" s="188"/>
      <c r="T338" s="189"/>
      <c r="U338" s="189"/>
      <c r="V338" s="189"/>
      <c r="W338" s="189"/>
      <c r="X338" s="189"/>
      <c r="Y338" s="189"/>
      <c r="Z338" s="189"/>
      <c r="AA338" s="189"/>
      <c r="AB338" s="189"/>
    </row>
    <row r="339">
      <c r="A339" s="182" t="s">
        <v>47</v>
      </c>
      <c r="B339" s="184">
        <v>472.0</v>
      </c>
      <c r="C339" s="184">
        <v>345.0</v>
      </c>
      <c r="D339" s="184">
        <v>145.0</v>
      </c>
      <c r="E339" s="184">
        <v>0.0</v>
      </c>
      <c r="F339" s="184">
        <v>0.0</v>
      </c>
      <c r="G339" s="184">
        <v>767.0</v>
      </c>
      <c r="H339" s="184">
        <v>135.0</v>
      </c>
      <c r="I339" s="184">
        <v>479.0</v>
      </c>
      <c r="J339" s="184">
        <v>210.0</v>
      </c>
      <c r="K339" s="184">
        <v>453.0</v>
      </c>
      <c r="L339" s="184">
        <v>280.0</v>
      </c>
      <c r="M339" s="184">
        <v>0.0</v>
      </c>
      <c r="N339" s="184">
        <v>0.0</v>
      </c>
      <c r="O339" s="184">
        <v>0.0</v>
      </c>
      <c r="P339" s="184">
        <v>490.0</v>
      </c>
      <c r="Q339" s="184"/>
      <c r="R339" s="187">
        <f t="shared" si="9"/>
        <v>3776</v>
      </c>
      <c r="S339" s="188"/>
      <c r="T339" s="189"/>
      <c r="U339" s="189"/>
      <c r="V339" s="189"/>
      <c r="W339" s="189"/>
      <c r="X339" s="189"/>
      <c r="Y339" s="189"/>
      <c r="Z339" s="189"/>
      <c r="AA339" s="189"/>
      <c r="AB339" s="189"/>
    </row>
    <row r="340">
      <c r="A340" s="182" t="s">
        <v>48</v>
      </c>
      <c r="B340" s="184">
        <v>964.0</v>
      </c>
      <c r="C340" s="184">
        <v>1083.0</v>
      </c>
      <c r="D340" s="184">
        <v>855.0</v>
      </c>
      <c r="E340" s="184">
        <v>1069.0</v>
      </c>
      <c r="F340" s="184">
        <v>358.0</v>
      </c>
      <c r="G340" s="184">
        <v>859.0</v>
      </c>
      <c r="H340" s="184">
        <v>1035.0</v>
      </c>
      <c r="I340" s="184">
        <v>816.0</v>
      </c>
      <c r="J340" s="184">
        <v>957.0</v>
      </c>
      <c r="K340" s="184">
        <v>1718.0</v>
      </c>
      <c r="L340" s="184">
        <v>1530.0</v>
      </c>
      <c r="M340" s="184">
        <v>855.0</v>
      </c>
      <c r="N340" s="184">
        <v>943.0</v>
      </c>
      <c r="O340" s="184">
        <v>1385.0</v>
      </c>
      <c r="P340" s="184">
        <v>879.0</v>
      </c>
      <c r="Q340" s="184"/>
      <c r="R340" s="187">
        <f t="shared" si="9"/>
        <v>15306</v>
      </c>
      <c r="S340" s="192" t="s">
        <v>144</v>
      </c>
      <c r="T340" s="189"/>
      <c r="U340" s="189"/>
      <c r="V340" s="189"/>
      <c r="W340" s="189"/>
      <c r="X340" s="189"/>
      <c r="Y340" s="189"/>
      <c r="Z340" s="189"/>
      <c r="AA340" s="189"/>
      <c r="AB340" s="189"/>
    </row>
    <row r="341">
      <c r="A341" s="182" t="s">
        <v>50</v>
      </c>
      <c r="B341" s="184">
        <v>0.0</v>
      </c>
      <c r="C341" s="184">
        <v>0.0</v>
      </c>
      <c r="D341" s="184">
        <v>0.0</v>
      </c>
      <c r="E341" s="184">
        <v>0.0</v>
      </c>
      <c r="F341" s="184">
        <v>0.0</v>
      </c>
      <c r="G341" s="184">
        <v>0.0</v>
      </c>
      <c r="H341" s="184">
        <v>0.0</v>
      </c>
      <c r="I341" s="184">
        <v>0.0</v>
      </c>
      <c r="J341" s="184">
        <v>580.0</v>
      </c>
      <c r="K341" s="184">
        <v>0.0</v>
      </c>
      <c r="L341" s="184">
        <v>0.0</v>
      </c>
      <c r="M341" s="184">
        <v>0.0</v>
      </c>
      <c r="N341" s="184">
        <v>0.0</v>
      </c>
      <c r="O341" s="184">
        <v>0.0</v>
      </c>
      <c r="P341" s="184">
        <v>0.0</v>
      </c>
      <c r="Q341" s="184"/>
      <c r="R341" s="187">
        <f t="shared" si="9"/>
        <v>580</v>
      </c>
      <c r="S341" s="188"/>
      <c r="T341" s="189"/>
      <c r="U341" s="189"/>
      <c r="V341" s="189"/>
      <c r="W341" s="189"/>
      <c r="X341" s="189"/>
      <c r="Y341" s="189"/>
      <c r="Z341" s="189"/>
      <c r="AA341" s="189"/>
      <c r="AB341" s="189"/>
    </row>
    <row r="342">
      <c r="A342" s="182" t="s">
        <v>53</v>
      </c>
      <c r="B342" s="184">
        <v>235.0</v>
      </c>
      <c r="C342" s="184">
        <v>0.0</v>
      </c>
      <c r="D342" s="184">
        <v>0.0</v>
      </c>
      <c r="E342" s="185">
        <v>860.0</v>
      </c>
      <c r="F342" s="184">
        <v>825.0</v>
      </c>
      <c r="G342" s="184">
        <v>960.0</v>
      </c>
      <c r="H342" s="184">
        <v>510.0</v>
      </c>
      <c r="I342" s="184">
        <v>0.0</v>
      </c>
      <c r="J342" s="184">
        <v>595.0</v>
      </c>
      <c r="K342" s="184">
        <v>985.0</v>
      </c>
      <c r="L342" s="185">
        <v>1215.0</v>
      </c>
      <c r="M342" s="184">
        <v>0.0</v>
      </c>
      <c r="N342" s="184">
        <v>0.0</v>
      </c>
      <c r="O342" s="184">
        <v>495.0</v>
      </c>
      <c r="P342" s="184">
        <v>732.0</v>
      </c>
      <c r="Q342" s="184"/>
      <c r="R342" s="187">
        <f t="shared" si="9"/>
        <v>7412</v>
      </c>
      <c r="S342" s="188"/>
      <c r="T342" s="189"/>
      <c r="U342" s="189"/>
      <c r="V342" s="189"/>
      <c r="W342" s="189"/>
      <c r="X342" s="189"/>
      <c r="Y342" s="189"/>
      <c r="Z342" s="189"/>
      <c r="AA342" s="189"/>
      <c r="AB342" s="189"/>
    </row>
    <row r="343">
      <c r="A343" s="182" t="s">
        <v>77</v>
      </c>
      <c r="B343" s="184">
        <v>640.0</v>
      </c>
      <c r="C343" s="184">
        <v>0.0</v>
      </c>
      <c r="D343" s="184">
        <v>1394.0</v>
      </c>
      <c r="E343" s="184">
        <v>0.0</v>
      </c>
      <c r="F343" s="184">
        <v>641.0</v>
      </c>
      <c r="G343" s="184">
        <v>658.0</v>
      </c>
      <c r="H343" s="184">
        <v>515.0</v>
      </c>
      <c r="I343" s="184">
        <v>1290.0</v>
      </c>
      <c r="J343" s="184">
        <v>0.0</v>
      </c>
      <c r="K343" s="184">
        <v>1657.0</v>
      </c>
      <c r="L343" s="184">
        <v>0.0</v>
      </c>
      <c r="M343" s="184">
        <v>0.0</v>
      </c>
      <c r="N343" s="184">
        <v>1020.0</v>
      </c>
      <c r="O343" s="184">
        <v>966.0</v>
      </c>
      <c r="P343" s="184">
        <v>0.0</v>
      </c>
      <c r="Q343" s="184"/>
      <c r="R343" s="187">
        <f t="shared" si="9"/>
        <v>8781</v>
      </c>
      <c r="S343" s="188"/>
      <c r="T343" s="189"/>
      <c r="U343" s="189"/>
      <c r="V343" s="189"/>
      <c r="W343" s="189"/>
      <c r="X343" s="189"/>
      <c r="Y343" s="189"/>
      <c r="Z343" s="189"/>
      <c r="AA343" s="189"/>
      <c r="AB343" s="189"/>
    </row>
    <row r="344">
      <c r="A344" s="182" t="s">
        <v>74</v>
      </c>
      <c r="B344" s="184">
        <v>655.0</v>
      </c>
      <c r="C344" s="184">
        <v>661.0</v>
      </c>
      <c r="D344" s="184">
        <v>811.0</v>
      </c>
      <c r="E344" s="184">
        <v>250.0</v>
      </c>
      <c r="F344" s="184">
        <v>601.0</v>
      </c>
      <c r="G344" s="184">
        <v>90.0</v>
      </c>
      <c r="H344" s="184">
        <v>275.0</v>
      </c>
      <c r="I344" s="184">
        <v>165.0</v>
      </c>
      <c r="J344" s="184">
        <v>80.0</v>
      </c>
      <c r="K344" s="184">
        <v>175.0</v>
      </c>
      <c r="L344" s="184">
        <v>454.0</v>
      </c>
      <c r="M344" s="184">
        <v>0.0</v>
      </c>
      <c r="N344" s="184">
        <v>0.0</v>
      </c>
      <c r="O344" s="184">
        <v>0.0</v>
      </c>
      <c r="P344" s="184">
        <v>615.0</v>
      </c>
      <c r="Q344" s="184"/>
      <c r="R344" s="187">
        <f t="shared" si="9"/>
        <v>4832</v>
      </c>
      <c r="S344" s="188"/>
      <c r="T344" s="189"/>
      <c r="U344" s="189"/>
      <c r="V344" s="189"/>
      <c r="W344" s="189"/>
      <c r="X344" s="189"/>
      <c r="Y344" s="189"/>
      <c r="Z344" s="189"/>
      <c r="AA344" s="189"/>
      <c r="AB344" s="189"/>
    </row>
    <row r="345">
      <c r="A345" s="182" t="s">
        <v>57</v>
      </c>
      <c r="B345" s="184">
        <v>0.0</v>
      </c>
      <c r="C345" s="184">
        <v>0.0</v>
      </c>
      <c r="D345" s="184">
        <v>0.0</v>
      </c>
      <c r="E345" s="184">
        <v>0.0</v>
      </c>
      <c r="F345" s="184">
        <v>189.0</v>
      </c>
      <c r="G345" s="184">
        <v>270.0</v>
      </c>
      <c r="H345" s="184">
        <v>320.0</v>
      </c>
      <c r="I345" s="184">
        <v>0.0</v>
      </c>
      <c r="J345" s="184">
        <v>0.0</v>
      </c>
      <c r="K345" s="184">
        <v>150.0</v>
      </c>
      <c r="L345" s="184">
        <v>0.0</v>
      </c>
      <c r="M345" s="184">
        <v>390.0</v>
      </c>
      <c r="N345" s="184">
        <v>0.0</v>
      </c>
      <c r="O345" s="184">
        <v>0.0</v>
      </c>
      <c r="P345" s="184">
        <v>130.0</v>
      </c>
      <c r="Q345" s="184"/>
      <c r="R345" s="187">
        <f t="shared" si="9"/>
        <v>1449</v>
      </c>
      <c r="S345" s="188"/>
      <c r="T345" s="189"/>
      <c r="U345" s="189"/>
      <c r="V345" s="189"/>
      <c r="W345" s="189"/>
      <c r="X345" s="189"/>
      <c r="Y345" s="189"/>
      <c r="Z345" s="189"/>
      <c r="AA345" s="189"/>
      <c r="AB345" s="189"/>
    </row>
    <row r="346">
      <c r="A346" s="182" t="s">
        <v>26</v>
      </c>
      <c r="B346" s="184">
        <v>0.0</v>
      </c>
      <c r="C346" s="184">
        <v>0.0</v>
      </c>
      <c r="D346" s="184">
        <v>0.0</v>
      </c>
      <c r="E346" s="184">
        <v>0.0</v>
      </c>
      <c r="F346" s="184">
        <v>0.0</v>
      </c>
      <c r="G346" s="184">
        <v>0.0</v>
      </c>
      <c r="H346" s="184">
        <v>0.0</v>
      </c>
      <c r="I346" s="184">
        <v>0.0</v>
      </c>
      <c r="J346" s="184">
        <v>0.0</v>
      </c>
      <c r="K346" s="184">
        <v>0.0</v>
      </c>
      <c r="L346" s="184">
        <v>990.0</v>
      </c>
      <c r="M346" s="184">
        <v>0.0</v>
      </c>
      <c r="N346" s="184">
        <v>0.0</v>
      </c>
      <c r="O346" s="184">
        <v>0.0</v>
      </c>
      <c r="P346" s="184">
        <v>630.0</v>
      </c>
      <c r="Q346" s="184"/>
      <c r="R346" s="187">
        <f t="shared" si="9"/>
        <v>1620</v>
      </c>
      <c r="S346" s="188"/>
      <c r="T346" s="189"/>
      <c r="U346" s="189"/>
      <c r="V346" s="189"/>
      <c r="W346" s="189"/>
      <c r="X346" s="189"/>
      <c r="Y346" s="189"/>
      <c r="Z346" s="189"/>
      <c r="AA346" s="189"/>
      <c r="AB346" s="189"/>
    </row>
    <row r="347">
      <c r="A347" s="182" t="s">
        <v>45</v>
      </c>
      <c r="B347" s="184">
        <v>0.0</v>
      </c>
      <c r="C347" s="184">
        <v>0.0</v>
      </c>
      <c r="D347" s="184">
        <v>0.0</v>
      </c>
      <c r="E347" s="184">
        <v>0.0</v>
      </c>
      <c r="F347" s="184">
        <v>240.0</v>
      </c>
      <c r="G347" s="184">
        <v>655.0</v>
      </c>
      <c r="H347" s="184">
        <v>415.0</v>
      </c>
      <c r="I347" s="184">
        <v>590.0</v>
      </c>
      <c r="J347" s="184">
        <v>735.0</v>
      </c>
      <c r="K347" s="184">
        <v>920.0</v>
      </c>
      <c r="L347" s="184">
        <v>173.0</v>
      </c>
      <c r="M347" s="184">
        <v>1028.0</v>
      </c>
      <c r="N347" s="184">
        <v>713.0</v>
      </c>
      <c r="O347" s="184">
        <v>360.0</v>
      </c>
      <c r="P347" s="184">
        <v>542.0</v>
      </c>
      <c r="Q347" s="184"/>
      <c r="R347" s="187">
        <f t="shared" si="9"/>
        <v>6371</v>
      </c>
      <c r="S347" s="188"/>
      <c r="T347" s="189"/>
      <c r="U347" s="189"/>
      <c r="V347" s="189"/>
      <c r="W347" s="189"/>
      <c r="X347" s="189"/>
      <c r="Y347" s="189"/>
      <c r="Z347" s="189"/>
      <c r="AA347" s="189"/>
      <c r="AB347" s="189"/>
    </row>
    <row r="348">
      <c r="A348" s="182" t="s">
        <v>82</v>
      </c>
      <c r="B348" s="184">
        <v>404.0</v>
      </c>
      <c r="C348" s="184">
        <v>1250.0</v>
      </c>
      <c r="D348" s="184">
        <v>1033.0</v>
      </c>
      <c r="E348" s="184">
        <v>749.0</v>
      </c>
      <c r="F348" s="184">
        <v>424.0</v>
      </c>
      <c r="G348" s="184">
        <v>0.0</v>
      </c>
      <c r="H348" s="184">
        <v>0.0</v>
      </c>
      <c r="I348" s="184">
        <v>0.0</v>
      </c>
      <c r="J348" s="184">
        <v>0.0</v>
      </c>
      <c r="K348" s="184">
        <v>0.0</v>
      </c>
      <c r="L348" s="184">
        <v>1005.0</v>
      </c>
      <c r="M348" s="184">
        <v>0.0</v>
      </c>
      <c r="N348" s="184">
        <v>0.0</v>
      </c>
      <c r="O348" s="184">
        <v>0.0</v>
      </c>
      <c r="P348" s="184">
        <v>0.0</v>
      </c>
      <c r="Q348" s="184"/>
      <c r="R348" s="187">
        <f t="shared" si="9"/>
        <v>4865</v>
      </c>
      <c r="S348" s="188"/>
      <c r="T348" s="189"/>
      <c r="U348" s="189"/>
      <c r="V348" s="189"/>
      <c r="W348" s="189"/>
      <c r="X348" s="189"/>
      <c r="Y348" s="189"/>
      <c r="Z348" s="189"/>
      <c r="AA348" s="189"/>
      <c r="AB348" s="189"/>
    </row>
    <row r="349">
      <c r="A349" s="205" t="s">
        <v>85</v>
      </c>
      <c r="B349" s="184">
        <v>394.0</v>
      </c>
      <c r="C349" s="184">
        <v>825.0</v>
      </c>
      <c r="D349" s="184">
        <v>0.0</v>
      </c>
      <c r="E349" s="184">
        <v>926.0</v>
      </c>
      <c r="F349" s="184">
        <v>459.0</v>
      </c>
      <c r="G349" s="184">
        <v>683.0</v>
      </c>
      <c r="H349" s="184">
        <v>0.0</v>
      </c>
      <c r="I349" s="184">
        <v>0.0</v>
      </c>
      <c r="J349" s="184">
        <v>0.0</v>
      </c>
      <c r="K349" s="184">
        <v>0.0</v>
      </c>
      <c r="L349" s="184">
        <v>0.0</v>
      </c>
      <c r="M349" s="184">
        <v>0.0</v>
      </c>
      <c r="N349" s="184">
        <v>1161.0</v>
      </c>
      <c r="O349" s="184">
        <v>0.0</v>
      </c>
      <c r="P349" s="184">
        <v>550.0</v>
      </c>
      <c r="Q349" s="184"/>
      <c r="R349" s="187">
        <f t="shared" si="9"/>
        <v>4998</v>
      </c>
      <c r="S349" s="188"/>
      <c r="T349" s="189"/>
      <c r="U349" s="189"/>
      <c r="V349" s="189"/>
      <c r="W349" s="189"/>
      <c r="X349" s="189"/>
      <c r="Y349" s="189"/>
      <c r="Z349" s="189"/>
      <c r="AA349" s="189"/>
      <c r="AB349" s="189"/>
    </row>
    <row r="350">
      <c r="A350" s="182" t="s">
        <v>25</v>
      </c>
      <c r="B350" s="184">
        <v>740.0</v>
      </c>
      <c r="C350" s="184">
        <v>0.0</v>
      </c>
      <c r="D350" s="184">
        <v>1124.0</v>
      </c>
      <c r="E350" s="184">
        <v>0.0</v>
      </c>
      <c r="F350" s="184">
        <v>0.0</v>
      </c>
      <c r="G350" s="184">
        <v>550.0</v>
      </c>
      <c r="H350" s="184">
        <v>447.0</v>
      </c>
      <c r="I350" s="184">
        <v>735.0</v>
      </c>
      <c r="J350" s="184">
        <v>375.0</v>
      </c>
      <c r="K350" s="184">
        <v>295.0</v>
      </c>
      <c r="L350" s="184">
        <v>0.0</v>
      </c>
      <c r="M350" s="184">
        <v>0.0</v>
      </c>
      <c r="N350" s="184">
        <v>143.0</v>
      </c>
      <c r="O350" s="184">
        <v>0.0</v>
      </c>
      <c r="P350" s="184">
        <v>641.0</v>
      </c>
      <c r="Q350" s="184"/>
      <c r="R350" s="187">
        <f t="shared" si="9"/>
        <v>5050</v>
      </c>
      <c r="S350" s="188"/>
      <c r="T350" s="189"/>
      <c r="U350" s="189"/>
      <c r="V350" s="189"/>
      <c r="W350" s="189"/>
      <c r="X350" s="189"/>
      <c r="Y350" s="189"/>
      <c r="Z350" s="189"/>
      <c r="AA350" s="189"/>
      <c r="AB350" s="189"/>
    </row>
    <row r="351">
      <c r="A351" s="182" t="s">
        <v>30</v>
      </c>
      <c r="B351" s="184">
        <v>0.0</v>
      </c>
      <c r="C351" s="184">
        <v>0.0</v>
      </c>
      <c r="D351" s="184">
        <v>0.0</v>
      </c>
      <c r="E351" s="184">
        <v>0.0</v>
      </c>
      <c r="F351" s="184">
        <v>0.0</v>
      </c>
      <c r="G351" s="184">
        <v>0.0</v>
      </c>
      <c r="H351" s="184">
        <v>0.0</v>
      </c>
      <c r="I351" s="184">
        <v>0.0</v>
      </c>
      <c r="J351" s="184">
        <v>0.0</v>
      </c>
      <c r="K351" s="184">
        <v>0.0</v>
      </c>
      <c r="L351" s="184">
        <v>0.0</v>
      </c>
      <c r="M351" s="184">
        <v>0.0</v>
      </c>
      <c r="N351" s="184">
        <v>0.0</v>
      </c>
      <c r="O351" s="184">
        <v>0.0</v>
      </c>
      <c r="P351" s="184">
        <v>0.0</v>
      </c>
      <c r="Q351" s="184"/>
      <c r="R351" s="187">
        <f t="shared" si="9"/>
        <v>0</v>
      </c>
      <c r="S351" s="188"/>
      <c r="T351" s="189"/>
      <c r="U351" s="189"/>
      <c r="V351" s="189"/>
      <c r="W351" s="189"/>
      <c r="X351" s="189"/>
      <c r="Y351" s="189"/>
      <c r="Z351" s="189"/>
      <c r="AA351" s="189"/>
      <c r="AB351" s="189"/>
    </row>
    <row r="352">
      <c r="A352" s="182" t="s">
        <v>32</v>
      </c>
      <c r="B352" s="184">
        <v>0.0</v>
      </c>
      <c r="C352" s="184">
        <v>0.0</v>
      </c>
      <c r="D352" s="186">
        <v>0.0</v>
      </c>
      <c r="E352" s="186">
        <v>0.0</v>
      </c>
      <c r="F352" s="186">
        <v>0.0</v>
      </c>
      <c r="G352" s="186">
        <v>0.0</v>
      </c>
      <c r="H352" s="186">
        <v>0.0</v>
      </c>
      <c r="I352" s="186">
        <v>0.0</v>
      </c>
      <c r="J352" s="186">
        <v>0.0</v>
      </c>
      <c r="K352" s="186">
        <v>0.0</v>
      </c>
      <c r="L352" s="186">
        <v>0.0</v>
      </c>
      <c r="M352" s="186">
        <v>0.0</v>
      </c>
      <c r="N352" s="186">
        <v>0.0</v>
      </c>
      <c r="O352" s="186">
        <v>0.0</v>
      </c>
      <c r="P352" s="186">
        <v>0.0</v>
      </c>
      <c r="Q352" s="184"/>
      <c r="R352" s="187">
        <f t="shared" si="9"/>
        <v>0</v>
      </c>
      <c r="S352" s="188"/>
      <c r="T352" s="189"/>
      <c r="U352" s="189"/>
      <c r="V352" s="189"/>
      <c r="W352" s="189"/>
      <c r="X352" s="189"/>
      <c r="Y352" s="189"/>
      <c r="Z352" s="189"/>
      <c r="AA352" s="189"/>
      <c r="AB352" s="189"/>
    </row>
    <row r="353">
      <c r="A353" s="205" t="s">
        <v>86</v>
      </c>
      <c r="B353" s="184">
        <v>0.0</v>
      </c>
      <c r="C353" s="184">
        <v>0.0</v>
      </c>
      <c r="D353" s="186">
        <v>0.0</v>
      </c>
      <c r="E353" s="186">
        <v>0.0</v>
      </c>
      <c r="F353" s="186">
        <v>0.0</v>
      </c>
      <c r="G353" s="186">
        <v>0.0</v>
      </c>
      <c r="H353" s="186">
        <v>0.0</v>
      </c>
      <c r="I353" s="186">
        <v>0.0</v>
      </c>
      <c r="J353" s="186">
        <v>0.0</v>
      </c>
      <c r="K353" s="186">
        <v>0.0</v>
      </c>
      <c r="L353" s="186">
        <v>0.0</v>
      </c>
      <c r="M353" s="186">
        <v>0.0</v>
      </c>
      <c r="N353" s="186">
        <v>0.0</v>
      </c>
      <c r="O353" s="186">
        <v>0.0</v>
      </c>
      <c r="P353" s="186">
        <v>0.0</v>
      </c>
      <c r="Q353" s="184"/>
      <c r="R353" s="187">
        <f t="shared" si="9"/>
        <v>0</v>
      </c>
      <c r="S353" s="188"/>
      <c r="T353" s="189"/>
      <c r="U353" s="189"/>
      <c r="V353" s="189"/>
      <c r="W353" s="189"/>
      <c r="X353" s="189"/>
      <c r="Y353" s="189"/>
      <c r="Z353" s="189"/>
      <c r="AA353" s="189"/>
      <c r="AB353" s="189"/>
    </row>
    <row r="354">
      <c r="A354" s="182" t="s">
        <v>44</v>
      </c>
      <c r="B354" s="184">
        <v>0.0</v>
      </c>
      <c r="C354" s="184">
        <v>0.0</v>
      </c>
      <c r="D354" s="186">
        <v>0.0</v>
      </c>
      <c r="E354" s="186">
        <v>0.0</v>
      </c>
      <c r="F354" s="186">
        <v>0.0</v>
      </c>
      <c r="G354" s="186">
        <v>0.0</v>
      </c>
      <c r="H354" s="186">
        <v>0.0</v>
      </c>
      <c r="I354" s="186">
        <v>0.0</v>
      </c>
      <c r="J354" s="186">
        <v>0.0</v>
      </c>
      <c r="K354" s="186">
        <v>0.0</v>
      </c>
      <c r="L354" s="186">
        <v>0.0</v>
      </c>
      <c r="M354" s="186">
        <v>0.0</v>
      </c>
      <c r="N354" s="186">
        <v>0.0</v>
      </c>
      <c r="O354" s="186">
        <v>0.0</v>
      </c>
      <c r="P354" s="186">
        <v>0.0</v>
      </c>
      <c r="Q354" s="184"/>
      <c r="R354" s="187">
        <f t="shared" si="9"/>
        <v>0</v>
      </c>
      <c r="S354" s="188"/>
      <c r="T354" s="189"/>
      <c r="U354" s="189"/>
      <c r="V354" s="189"/>
      <c r="W354" s="189"/>
      <c r="X354" s="189"/>
      <c r="Y354" s="189"/>
      <c r="Z354" s="189"/>
      <c r="AA354" s="189"/>
      <c r="AB354" s="189"/>
    </row>
    <row r="355">
      <c r="A355" s="182" t="s">
        <v>51</v>
      </c>
      <c r="B355" s="184">
        <v>0.0</v>
      </c>
      <c r="C355" s="184">
        <v>0.0</v>
      </c>
      <c r="D355" s="186">
        <v>0.0</v>
      </c>
      <c r="E355" s="186">
        <v>0.0</v>
      </c>
      <c r="F355" s="186">
        <v>0.0</v>
      </c>
      <c r="G355" s="186">
        <v>0.0</v>
      </c>
      <c r="H355" s="186">
        <v>0.0</v>
      </c>
      <c r="I355" s="186">
        <v>0.0</v>
      </c>
      <c r="J355" s="186">
        <v>0.0</v>
      </c>
      <c r="K355" s="186">
        <v>0.0</v>
      </c>
      <c r="L355" s="186">
        <v>0.0</v>
      </c>
      <c r="M355" s="186">
        <v>0.0</v>
      </c>
      <c r="N355" s="186">
        <v>0.0</v>
      </c>
      <c r="O355" s="186">
        <v>0.0</v>
      </c>
      <c r="P355" s="186">
        <v>0.0</v>
      </c>
      <c r="Q355" s="184"/>
      <c r="R355" s="187">
        <f t="shared" si="9"/>
        <v>0</v>
      </c>
      <c r="S355" s="188"/>
      <c r="T355" s="189"/>
      <c r="U355" s="189"/>
      <c r="V355" s="189"/>
      <c r="W355" s="189"/>
      <c r="X355" s="189"/>
      <c r="Y355" s="189"/>
      <c r="Z355" s="189"/>
      <c r="AA355" s="189"/>
      <c r="AB355" s="189"/>
    </row>
    <row r="356">
      <c r="A356" s="182"/>
      <c r="B356" s="184"/>
      <c r="C356" s="184"/>
      <c r="D356" s="184"/>
      <c r="E356" s="184"/>
      <c r="F356" s="184"/>
      <c r="G356" s="184"/>
      <c r="H356" s="184"/>
      <c r="I356" s="184"/>
      <c r="J356" s="184"/>
      <c r="K356" s="184"/>
      <c r="L356" s="184"/>
      <c r="M356" s="184"/>
      <c r="N356" s="184"/>
      <c r="O356" s="184"/>
      <c r="P356" s="184"/>
      <c r="Q356" s="184"/>
      <c r="R356" s="187">
        <f t="shared" si="9"/>
        <v>0</v>
      </c>
      <c r="S356" s="188"/>
      <c r="T356" s="189"/>
      <c r="U356" s="189"/>
      <c r="V356" s="189"/>
      <c r="W356" s="189"/>
      <c r="X356" s="189"/>
      <c r="Y356" s="189"/>
      <c r="Z356" s="189"/>
      <c r="AA356" s="189"/>
      <c r="AB356" s="189"/>
    </row>
    <row r="357">
      <c r="A357" s="182"/>
      <c r="B357" s="184"/>
      <c r="C357" s="184"/>
      <c r="D357" s="184"/>
      <c r="E357" s="184"/>
      <c r="F357" s="184"/>
      <c r="G357" s="184"/>
      <c r="H357" s="184"/>
      <c r="I357" s="184"/>
      <c r="J357" s="184"/>
      <c r="K357" s="184"/>
      <c r="L357" s="184"/>
      <c r="M357" s="184"/>
      <c r="N357" s="184"/>
      <c r="O357" s="184"/>
      <c r="P357" s="184"/>
      <c r="Q357" s="184"/>
      <c r="R357" s="187">
        <f t="shared" si="9"/>
        <v>0</v>
      </c>
      <c r="S357" s="188"/>
      <c r="T357" s="189"/>
      <c r="U357" s="189"/>
      <c r="V357" s="189"/>
      <c r="W357" s="189"/>
      <c r="X357" s="189"/>
      <c r="Y357" s="189"/>
      <c r="Z357" s="189"/>
      <c r="AA357" s="189"/>
      <c r="AB357" s="189"/>
    </row>
    <row r="358">
      <c r="A358" s="182"/>
      <c r="B358" s="184"/>
      <c r="C358" s="184"/>
      <c r="D358" s="184"/>
      <c r="E358" s="184"/>
      <c r="F358" s="184"/>
      <c r="G358" s="184"/>
      <c r="H358" s="184"/>
      <c r="I358" s="184"/>
      <c r="J358" s="184"/>
      <c r="K358" s="184"/>
      <c r="L358" s="184"/>
      <c r="M358" s="184"/>
      <c r="N358" s="184"/>
      <c r="O358" s="184"/>
      <c r="P358" s="184"/>
      <c r="Q358" s="184"/>
      <c r="R358" s="187">
        <f t="shared" si="9"/>
        <v>0</v>
      </c>
      <c r="S358" s="188"/>
      <c r="T358" s="189"/>
      <c r="U358" s="189"/>
      <c r="V358" s="189"/>
      <c r="W358" s="189"/>
      <c r="X358" s="189"/>
      <c r="Y358" s="189"/>
      <c r="Z358" s="189"/>
      <c r="AA358" s="189"/>
      <c r="AB358" s="189"/>
    </row>
    <row r="359">
      <c r="A359" s="205"/>
      <c r="B359" s="184"/>
      <c r="C359" s="184"/>
      <c r="D359" s="184"/>
      <c r="E359" s="184"/>
      <c r="F359" s="184"/>
      <c r="G359" s="184"/>
      <c r="H359" s="184"/>
      <c r="I359" s="184"/>
      <c r="J359" s="184"/>
      <c r="K359" s="184"/>
      <c r="L359" s="184"/>
      <c r="M359" s="184"/>
      <c r="N359" s="184"/>
      <c r="O359" s="184"/>
      <c r="P359" s="184"/>
      <c r="Q359" s="184"/>
      <c r="R359" s="187">
        <f t="shared" si="9"/>
        <v>0</v>
      </c>
      <c r="S359" s="188"/>
      <c r="T359" s="189"/>
      <c r="U359" s="189"/>
      <c r="V359" s="189"/>
      <c r="W359" s="189"/>
      <c r="X359" s="189"/>
      <c r="Y359" s="189"/>
      <c r="Z359" s="189"/>
      <c r="AA359" s="189"/>
      <c r="AB359" s="189"/>
    </row>
    <row r="360">
      <c r="A360" s="206"/>
      <c r="B360" s="202"/>
      <c r="C360" s="202"/>
      <c r="D360" s="202"/>
      <c r="E360" s="202"/>
      <c r="F360" s="202"/>
      <c r="G360" s="202"/>
      <c r="H360" s="202"/>
      <c r="I360" s="202"/>
      <c r="J360" s="202"/>
      <c r="K360" s="202"/>
      <c r="L360" s="202"/>
      <c r="M360" s="202"/>
      <c r="N360" s="202"/>
      <c r="O360" s="202"/>
      <c r="P360" s="202"/>
      <c r="Q360" s="202"/>
      <c r="R360" s="208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</row>
    <row r="361">
      <c r="A361" s="168" t="s">
        <v>190</v>
      </c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20"/>
      <c r="T361" s="189"/>
      <c r="U361" s="189"/>
      <c r="V361" s="189"/>
      <c r="W361" s="189"/>
      <c r="X361" s="189"/>
      <c r="Y361" s="189"/>
      <c r="Z361" s="189"/>
      <c r="AA361" s="189"/>
      <c r="AB361" s="189"/>
    </row>
    <row r="362">
      <c r="A362" s="170" t="s">
        <v>19</v>
      </c>
      <c r="B362" s="171">
        <v>45793.0</v>
      </c>
      <c r="C362" s="171">
        <v>45794.0</v>
      </c>
      <c r="D362" s="171">
        <v>45795.0</v>
      </c>
      <c r="E362" s="171">
        <v>45796.0</v>
      </c>
      <c r="F362" s="171">
        <v>45797.0</v>
      </c>
      <c r="G362" s="171">
        <v>45798.0</v>
      </c>
      <c r="H362" s="171">
        <v>45799.0</v>
      </c>
      <c r="I362" s="171">
        <v>45800.0</v>
      </c>
      <c r="J362" s="171">
        <v>45801.0</v>
      </c>
      <c r="K362" s="171">
        <v>45802.0</v>
      </c>
      <c r="L362" s="171">
        <v>45803.0</v>
      </c>
      <c r="M362" s="171">
        <v>45804.0</v>
      </c>
      <c r="N362" s="171">
        <v>45805.0</v>
      </c>
      <c r="O362" s="171">
        <v>45806.0</v>
      </c>
      <c r="P362" s="171">
        <v>45807.0</v>
      </c>
      <c r="Q362" s="171">
        <v>45808.0</v>
      </c>
      <c r="R362" s="172" t="s">
        <v>20</v>
      </c>
      <c r="S362" s="172" t="s">
        <v>22</v>
      </c>
      <c r="T362" s="189"/>
      <c r="U362" s="189"/>
      <c r="V362" s="189"/>
      <c r="W362" s="189"/>
      <c r="X362" s="189"/>
      <c r="Y362" s="189"/>
      <c r="Z362" s="189"/>
      <c r="AA362" s="189"/>
      <c r="AB362" s="189"/>
    </row>
    <row r="363">
      <c r="A363" s="175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89"/>
      <c r="U363" s="189"/>
      <c r="V363" s="189"/>
      <c r="W363" s="189"/>
      <c r="X363" s="189"/>
      <c r="Y363" s="189"/>
      <c r="Z363" s="189"/>
      <c r="AA363" s="189"/>
      <c r="AB363" s="189"/>
    </row>
    <row r="364">
      <c r="A364" s="182" t="s">
        <v>23</v>
      </c>
      <c r="B364" s="184">
        <v>245.0</v>
      </c>
      <c r="C364" s="209">
        <v>1018.0</v>
      </c>
      <c r="D364" s="210">
        <v>195.0</v>
      </c>
      <c r="E364" s="209">
        <v>775.0</v>
      </c>
      <c r="F364" s="209">
        <v>899.0</v>
      </c>
      <c r="G364" s="209">
        <v>963.0</v>
      </c>
      <c r="H364" s="209">
        <v>825.0</v>
      </c>
      <c r="I364" s="209">
        <v>650.0</v>
      </c>
      <c r="J364" s="184">
        <v>561.0</v>
      </c>
      <c r="K364" s="185">
        <v>790.0</v>
      </c>
      <c r="L364" s="184">
        <v>925.0</v>
      </c>
      <c r="M364" s="184">
        <v>623.0</v>
      </c>
      <c r="N364" s="184">
        <v>0.0</v>
      </c>
      <c r="O364" s="184">
        <v>800.0</v>
      </c>
      <c r="P364" s="184">
        <v>883.0</v>
      </c>
      <c r="Q364" s="184">
        <v>990.0</v>
      </c>
      <c r="R364" s="187">
        <f t="shared" ref="R364:R399" si="10">SUM(B364:Q364)</f>
        <v>11142</v>
      </c>
      <c r="S364" s="188"/>
      <c r="T364" s="189"/>
      <c r="U364" s="189"/>
      <c r="V364" s="189"/>
      <c r="W364" s="189"/>
      <c r="X364" s="189"/>
      <c r="Y364" s="189"/>
      <c r="Z364" s="189"/>
      <c r="AA364" s="189"/>
      <c r="AB364" s="189"/>
    </row>
    <row r="365">
      <c r="A365" s="182" t="s">
        <v>27</v>
      </c>
      <c r="B365" s="184">
        <v>205.0</v>
      </c>
      <c r="C365" s="209">
        <v>689.0</v>
      </c>
      <c r="D365" s="209">
        <v>390.0</v>
      </c>
      <c r="E365" s="209">
        <v>535.0</v>
      </c>
      <c r="F365" s="209">
        <v>371.0</v>
      </c>
      <c r="G365" s="209">
        <v>0.0</v>
      </c>
      <c r="H365" s="209">
        <v>335.0</v>
      </c>
      <c r="I365" s="209">
        <v>366.0</v>
      </c>
      <c r="J365" s="184">
        <v>0.0</v>
      </c>
      <c r="K365" s="184">
        <v>327.0</v>
      </c>
      <c r="L365" s="184">
        <v>161.0</v>
      </c>
      <c r="M365" s="184">
        <v>280.0</v>
      </c>
      <c r="N365" s="184">
        <v>0.0</v>
      </c>
      <c r="O365" s="184">
        <v>0.0</v>
      </c>
      <c r="P365" s="184">
        <v>210.0</v>
      </c>
      <c r="Q365" s="184">
        <v>397.0</v>
      </c>
      <c r="R365" s="187">
        <f t="shared" si="10"/>
        <v>4266</v>
      </c>
      <c r="S365" s="188"/>
      <c r="T365" s="189"/>
      <c r="U365" s="189"/>
      <c r="V365" s="189"/>
      <c r="W365" s="189"/>
      <c r="X365" s="189"/>
      <c r="Y365" s="189"/>
      <c r="Z365" s="189"/>
      <c r="AA365" s="189"/>
      <c r="AB365" s="189"/>
    </row>
    <row r="366">
      <c r="A366" s="182" t="s">
        <v>28</v>
      </c>
      <c r="B366" s="184">
        <v>483.0</v>
      </c>
      <c r="C366" s="209">
        <v>825.0</v>
      </c>
      <c r="D366" s="209">
        <v>710.0</v>
      </c>
      <c r="E366" s="209">
        <v>0.0</v>
      </c>
      <c r="F366" s="209">
        <v>755.0</v>
      </c>
      <c r="G366" s="209">
        <v>550.0</v>
      </c>
      <c r="H366" s="209">
        <v>0.0</v>
      </c>
      <c r="I366" s="209">
        <v>0.0</v>
      </c>
      <c r="J366" s="184">
        <v>0.0</v>
      </c>
      <c r="K366" s="184">
        <v>0.0</v>
      </c>
      <c r="L366" s="184">
        <v>0.0</v>
      </c>
      <c r="M366" s="184">
        <v>335.0</v>
      </c>
      <c r="N366" s="184">
        <v>650.0</v>
      </c>
      <c r="O366" s="184">
        <v>980.0</v>
      </c>
      <c r="P366" s="184">
        <v>460.0</v>
      </c>
      <c r="Q366" s="184">
        <v>0.0</v>
      </c>
      <c r="R366" s="187">
        <f t="shared" si="10"/>
        <v>5748</v>
      </c>
      <c r="S366" s="188"/>
      <c r="T366" s="189"/>
      <c r="U366" s="189"/>
      <c r="V366" s="189"/>
      <c r="W366" s="189"/>
      <c r="X366" s="189"/>
      <c r="Y366" s="189"/>
      <c r="Z366" s="189"/>
      <c r="AA366" s="189"/>
      <c r="AB366" s="189"/>
    </row>
    <row r="367">
      <c r="A367" s="182" t="s">
        <v>29</v>
      </c>
      <c r="B367" s="198">
        <v>0.0</v>
      </c>
      <c r="C367" s="209">
        <v>593.0</v>
      </c>
      <c r="D367" s="209">
        <v>759.0</v>
      </c>
      <c r="E367" s="209">
        <v>0.0</v>
      </c>
      <c r="F367" s="209">
        <v>0.0</v>
      </c>
      <c r="G367" s="209">
        <v>423.0</v>
      </c>
      <c r="H367" s="209">
        <v>202.0</v>
      </c>
      <c r="I367" s="209">
        <v>0.0</v>
      </c>
      <c r="J367" s="184">
        <v>0.0</v>
      </c>
      <c r="K367" s="184">
        <v>0.0</v>
      </c>
      <c r="L367" s="184">
        <v>0.0</v>
      </c>
      <c r="M367" s="184">
        <v>425.0</v>
      </c>
      <c r="N367" s="184">
        <v>505.0</v>
      </c>
      <c r="O367" s="184">
        <v>0.0</v>
      </c>
      <c r="P367" s="184">
        <v>0.0</v>
      </c>
      <c r="Q367" s="198">
        <v>370.0</v>
      </c>
      <c r="R367" s="187">
        <f t="shared" si="10"/>
        <v>3277</v>
      </c>
      <c r="S367" s="188"/>
      <c r="T367" s="189"/>
      <c r="U367" s="189"/>
      <c r="V367" s="189"/>
      <c r="W367" s="189"/>
      <c r="X367" s="189"/>
      <c r="Y367" s="189"/>
      <c r="Z367" s="189"/>
      <c r="AA367" s="189"/>
      <c r="AB367" s="189"/>
    </row>
    <row r="368">
      <c r="A368" s="182" t="s">
        <v>31</v>
      </c>
      <c r="B368" s="184">
        <v>1741.0</v>
      </c>
      <c r="C368" s="209">
        <v>1790.0</v>
      </c>
      <c r="D368" s="209">
        <v>1820.0</v>
      </c>
      <c r="E368" s="209">
        <v>1623.0</v>
      </c>
      <c r="F368" s="209">
        <v>1675.0</v>
      </c>
      <c r="G368" s="209">
        <v>2070.0</v>
      </c>
      <c r="H368" s="209">
        <v>1810.0</v>
      </c>
      <c r="I368" s="209">
        <v>1572.0</v>
      </c>
      <c r="J368" s="184">
        <v>2235.0</v>
      </c>
      <c r="K368" s="184">
        <v>1420.0</v>
      </c>
      <c r="L368" s="184">
        <v>2080.0</v>
      </c>
      <c r="M368" s="184">
        <v>1550.0</v>
      </c>
      <c r="N368" s="184">
        <v>1750.0</v>
      </c>
      <c r="O368" s="184">
        <v>1450.0</v>
      </c>
      <c r="P368" s="184">
        <v>1873.0</v>
      </c>
      <c r="Q368" s="184">
        <v>1875.0</v>
      </c>
      <c r="R368" s="187">
        <f t="shared" si="10"/>
        <v>28334</v>
      </c>
      <c r="S368" s="192" t="s">
        <v>144</v>
      </c>
      <c r="T368" s="189"/>
      <c r="U368" s="189"/>
      <c r="V368" s="189"/>
      <c r="W368" s="189"/>
      <c r="X368" s="189"/>
      <c r="Y368" s="189"/>
      <c r="Z368" s="189"/>
      <c r="AA368" s="189"/>
      <c r="AB368" s="189"/>
    </row>
    <row r="369">
      <c r="A369" s="182" t="s">
        <v>33</v>
      </c>
      <c r="B369" s="184">
        <v>350.0</v>
      </c>
      <c r="C369" s="209">
        <v>0.0</v>
      </c>
      <c r="D369" s="209">
        <v>170.0</v>
      </c>
      <c r="E369" s="209">
        <v>640.0</v>
      </c>
      <c r="F369" s="209">
        <v>536.0</v>
      </c>
      <c r="G369" s="209">
        <v>143.0</v>
      </c>
      <c r="H369" s="209">
        <v>203.0</v>
      </c>
      <c r="I369" s="209">
        <v>646.0</v>
      </c>
      <c r="J369" s="184">
        <v>0.0</v>
      </c>
      <c r="K369" s="184">
        <v>355.0</v>
      </c>
      <c r="L369" s="184">
        <v>375.0</v>
      </c>
      <c r="M369" s="184">
        <v>275.0</v>
      </c>
      <c r="N369" s="184">
        <v>383.0</v>
      </c>
      <c r="O369" s="184">
        <v>399.0</v>
      </c>
      <c r="P369" s="184">
        <v>310.0</v>
      </c>
      <c r="Q369" s="184">
        <v>0.0</v>
      </c>
      <c r="R369" s="187">
        <f t="shared" si="10"/>
        <v>4785</v>
      </c>
      <c r="S369" s="188"/>
      <c r="T369" s="189"/>
      <c r="U369" s="189"/>
      <c r="V369" s="189"/>
      <c r="W369" s="189"/>
      <c r="X369" s="189"/>
      <c r="Y369" s="189"/>
      <c r="Z369" s="189"/>
      <c r="AA369" s="189"/>
      <c r="AB369" s="189"/>
    </row>
    <row r="370">
      <c r="A370" s="182" t="s">
        <v>35</v>
      </c>
      <c r="B370" s="184">
        <v>790.0</v>
      </c>
      <c r="C370" s="209">
        <v>0.0</v>
      </c>
      <c r="D370" s="209">
        <v>910.0</v>
      </c>
      <c r="E370" s="209">
        <v>562.0</v>
      </c>
      <c r="F370" s="209">
        <v>370.0</v>
      </c>
      <c r="G370" s="209">
        <v>1005.0</v>
      </c>
      <c r="H370" s="209">
        <v>0.0</v>
      </c>
      <c r="I370" s="209">
        <v>465.0</v>
      </c>
      <c r="J370" s="184">
        <v>90.0</v>
      </c>
      <c r="K370" s="184">
        <v>0.0</v>
      </c>
      <c r="L370" s="184">
        <v>170.0</v>
      </c>
      <c r="M370" s="184">
        <v>172.0</v>
      </c>
      <c r="N370" s="184">
        <v>845.0</v>
      </c>
      <c r="O370" s="184">
        <v>0.0</v>
      </c>
      <c r="P370" s="184">
        <v>235.0</v>
      </c>
      <c r="Q370" s="184">
        <v>780.0</v>
      </c>
      <c r="R370" s="187">
        <f t="shared" si="10"/>
        <v>6394</v>
      </c>
      <c r="S370" s="188"/>
      <c r="T370" s="189"/>
      <c r="U370" s="189"/>
      <c r="V370" s="189"/>
      <c r="W370" s="189"/>
      <c r="X370" s="189"/>
      <c r="Y370" s="189"/>
      <c r="Z370" s="189"/>
      <c r="AA370" s="189"/>
      <c r="AB370" s="189"/>
    </row>
    <row r="371">
      <c r="A371" s="182" t="s">
        <v>36</v>
      </c>
      <c r="B371" s="184">
        <v>205.0</v>
      </c>
      <c r="C371" s="209">
        <v>1005.0</v>
      </c>
      <c r="D371" s="209">
        <v>575.0</v>
      </c>
      <c r="E371" s="209">
        <v>1638.0</v>
      </c>
      <c r="F371" s="209">
        <v>725.0</v>
      </c>
      <c r="G371" s="209">
        <v>600.0</v>
      </c>
      <c r="H371" s="209">
        <v>1120.0</v>
      </c>
      <c r="I371" s="209">
        <v>0.0</v>
      </c>
      <c r="J371" s="184">
        <v>260.0</v>
      </c>
      <c r="K371" s="184">
        <v>630.0</v>
      </c>
      <c r="L371" s="184">
        <v>1375.0</v>
      </c>
      <c r="M371" s="184">
        <v>745.0</v>
      </c>
      <c r="N371" s="184">
        <v>735.0</v>
      </c>
      <c r="O371" s="184">
        <v>850.0</v>
      </c>
      <c r="P371" s="184">
        <v>365.0</v>
      </c>
      <c r="Q371" s="184">
        <v>570.0</v>
      </c>
      <c r="R371" s="187">
        <f t="shared" si="10"/>
        <v>11398</v>
      </c>
      <c r="S371" s="188"/>
      <c r="T371" s="189"/>
      <c r="U371" s="189"/>
      <c r="V371" s="189"/>
      <c r="W371" s="189"/>
      <c r="X371" s="189"/>
      <c r="Y371" s="189"/>
      <c r="Z371" s="189"/>
      <c r="AA371" s="189"/>
      <c r="AB371" s="189"/>
    </row>
    <row r="372">
      <c r="A372" s="182" t="s">
        <v>37</v>
      </c>
      <c r="B372" s="184">
        <v>800.0</v>
      </c>
      <c r="C372" s="209">
        <v>1158.0</v>
      </c>
      <c r="D372" s="210">
        <v>1228.0</v>
      </c>
      <c r="E372" s="209">
        <v>1018.0</v>
      </c>
      <c r="F372" s="209">
        <v>933.0</v>
      </c>
      <c r="G372" s="209">
        <v>1035.0</v>
      </c>
      <c r="H372" s="209">
        <v>1233.0</v>
      </c>
      <c r="I372" s="209">
        <v>968.0</v>
      </c>
      <c r="J372" s="184">
        <v>790.0</v>
      </c>
      <c r="K372" s="185">
        <v>1046.0</v>
      </c>
      <c r="L372" s="184">
        <v>1202.0</v>
      </c>
      <c r="M372" s="184">
        <v>1033.0</v>
      </c>
      <c r="N372" s="184">
        <v>0.0</v>
      </c>
      <c r="O372" s="184">
        <v>0.0</v>
      </c>
      <c r="P372" s="184">
        <v>1133.0</v>
      </c>
      <c r="Q372" s="184">
        <v>1035.0</v>
      </c>
      <c r="R372" s="187">
        <f t="shared" si="10"/>
        <v>14612</v>
      </c>
      <c r="S372" s="192"/>
      <c r="T372" s="189"/>
      <c r="U372" s="189"/>
      <c r="V372" s="189"/>
      <c r="W372" s="189"/>
      <c r="X372" s="189"/>
      <c r="Y372" s="189"/>
      <c r="Z372" s="189"/>
      <c r="AA372" s="189"/>
      <c r="AB372" s="189"/>
    </row>
    <row r="373">
      <c r="A373" s="182" t="s">
        <v>38</v>
      </c>
      <c r="B373" s="184">
        <v>0.0</v>
      </c>
      <c r="C373" s="209">
        <v>1357.0</v>
      </c>
      <c r="D373" s="209">
        <v>827.0</v>
      </c>
      <c r="E373" s="209">
        <v>0.0</v>
      </c>
      <c r="F373" s="209">
        <v>0.0</v>
      </c>
      <c r="G373" s="209">
        <v>765.0</v>
      </c>
      <c r="H373" s="209">
        <v>752.0</v>
      </c>
      <c r="I373" s="209">
        <v>735.0</v>
      </c>
      <c r="J373" s="184">
        <v>710.0</v>
      </c>
      <c r="K373" s="184">
        <v>0.0</v>
      </c>
      <c r="L373" s="184">
        <v>0.0</v>
      </c>
      <c r="M373" s="184">
        <v>335.0</v>
      </c>
      <c r="N373" s="184">
        <v>755.0</v>
      </c>
      <c r="O373" s="184">
        <v>705.0</v>
      </c>
      <c r="P373" s="184">
        <v>698.0</v>
      </c>
      <c r="Q373" s="184">
        <v>500.0</v>
      </c>
      <c r="R373" s="187">
        <f t="shared" si="10"/>
        <v>8139</v>
      </c>
      <c r="S373" s="188"/>
      <c r="T373" s="189"/>
      <c r="U373" s="189"/>
      <c r="V373" s="189"/>
      <c r="W373" s="189"/>
      <c r="X373" s="189"/>
      <c r="Y373" s="189"/>
      <c r="Z373" s="189"/>
      <c r="AA373" s="189"/>
      <c r="AB373" s="189"/>
    </row>
    <row r="374">
      <c r="A374" s="182" t="s">
        <v>39</v>
      </c>
      <c r="B374" s="184">
        <v>1154.0</v>
      </c>
      <c r="C374" s="209">
        <v>1598.0</v>
      </c>
      <c r="D374" s="210">
        <v>1126.0</v>
      </c>
      <c r="E374" s="209">
        <v>1539.0</v>
      </c>
      <c r="F374" s="209">
        <v>1224.0</v>
      </c>
      <c r="G374" s="209">
        <v>2585.0</v>
      </c>
      <c r="H374" s="209">
        <v>0.0</v>
      </c>
      <c r="I374" s="209">
        <v>959.0</v>
      </c>
      <c r="J374" s="184">
        <v>760.0</v>
      </c>
      <c r="K374" s="185">
        <v>1445.0</v>
      </c>
      <c r="L374" s="184">
        <v>465.0</v>
      </c>
      <c r="M374" s="184">
        <v>0.0</v>
      </c>
      <c r="N374" s="184">
        <v>672.0</v>
      </c>
      <c r="O374" s="184">
        <v>1110.0</v>
      </c>
      <c r="P374" s="184">
        <v>1129.0</v>
      </c>
      <c r="Q374" s="184">
        <v>870.0</v>
      </c>
      <c r="R374" s="187">
        <f t="shared" si="10"/>
        <v>16636</v>
      </c>
      <c r="S374" s="192" t="s">
        <v>144</v>
      </c>
      <c r="T374" s="189"/>
      <c r="U374" s="189"/>
      <c r="V374" s="189"/>
      <c r="W374" s="189"/>
      <c r="X374" s="189"/>
      <c r="Y374" s="189"/>
      <c r="Z374" s="189"/>
      <c r="AA374" s="189"/>
      <c r="AB374" s="189"/>
    </row>
    <row r="375">
      <c r="A375" s="182" t="s">
        <v>63</v>
      </c>
      <c r="B375" s="184">
        <v>0.0</v>
      </c>
      <c r="C375" s="209">
        <v>0.0</v>
      </c>
      <c r="D375" s="210">
        <v>0.0</v>
      </c>
      <c r="E375" s="209">
        <v>0.0</v>
      </c>
      <c r="F375" s="209">
        <v>619.0</v>
      </c>
      <c r="G375" s="209">
        <v>595.0</v>
      </c>
      <c r="H375" s="209">
        <v>661.0</v>
      </c>
      <c r="I375" s="209">
        <v>0.0</v>
      </c>
      <c r="J375" s="184">
        <v>165.0</v>
      </c>
      <c r="K375" s="185">
        <v>0.0</v>
      </c>
      <c r="L375" s="184">
        <v>245.0</v>
      </c>
      <c r="M375" s="184">
        <v>0.0</v>
      </c>
      <c r="N375" s="184">
        <v>617.0</v>
      </c>
      <c r="O375" s="184">
        <v>330.0</v>
      </c>
      <c r="P375" s="184">
        <v>440.0</v>
      </c>
      <c r="Q375" s="184">
        <v>0.0</v>
      </c>
      <c r="R375" s="187">
        <f t="shared" si="10"/>
        <v>3672</v>
      </c>
      <c r="S375" s="188"/>
      <c r="T375" s="189"/>
      <c r="U375" s="189"/>
      <c r="V375" s="189"/>
      <c r="W375" s="189"/>
      <c r="X375" s="189"/>
      <c r="Y375" s="189"/>
      <c r="Z375" s="189"/>
      <c r="AA375" s="189"/>
      <c r="AB375" s="189"/>
    </row>
    <row r="376">
      <c r="A376" s="182" t="s">
        <v>40</v>
      </c>
      <c r="B376" s="184">
        <v>455.0</v>
      </c>
      <c r="C376" s="209">
        <v>0.0</v>
      </c>
      <c r="D376" s="209">
        <v>0.0</v>
      </c>
      <c r="E376" s="209">
        <v>660.0</v>
      </c>
      <c r="F376" s="209">
        <v>0.0</v>
      </c>
      <c r="G376" s="209">
        <v>0.0</v>
      </c>
      <c r="H376" s="209">
        <v>0.0</v>
      </c>
      <c r="I376" s="209">
        <v>0.0</v>
      </c>
      <c r="J376" s="184">
        <v>0.0</v>
      </c>
      <c r="K376" s="184">
        <v>0.0</v>
      </c>
      <c r="L376" s="184">
        <v>0.0</v>
      </c>
      <c r="M376" s="184">
        <v>0.0</v>
      </c>
      <c r="N376" s="184">
        <v>0.0</v>
      </c>
      <c r="O376" s="184">
        <v>0.0</v>
      </c>
      <c r="P376" s="184">
        <v>0.0</v>
      </c>
      <c r="Q376" s="184">
        <v>0.0</v>
      </c>
      <c r="R376" s="187">
        <f t="shared" si="10"/>
        <v>1115</v>
      </c>
      <c r="S376" s="188"/>
      <c r="T376" s="189"/>
      <c r="U376" s="189"/>
      <c r="V376" s="189"/>
      <c r="W376" s="189"/>
      <c r="X376" s="189"/>
      <c r="Y376" s="189"/>
      <c r="Z376" s="189"/>
      <c r="AA376" s="189"/>
      <c r="AB376" s="189"/>
    </row>
    <row r="377">
      <c r="A377" s="182" t="s">
        <v>41</v>
      </c>
      <c r="B377" s="184">
        <v>690.0</v>
      </c>
      <c r="C377" s="209">
        <v>1660.0</v>
      </c>
      <c r="D377" s="209">
        <v>743.0</v>
      </c>
      <c r="E377" s="209">
        <v>0.0</v>
      </c>
      <c r="F377" s="209">
        <v>865.0</v>
      </c>
      <c r="G377" s="209">
        <v>1123.0</v>
      </c>
      <c r="H377" s="209">
        <v>1227.0</v>
      </c>
      <c r="I377" s="209">
        <v>1075.0</v>
      </c>
      <c r="J377" s="184">
        <v>536.0</v>
      </c>
      <c r="K377" s="184">
        <v>650.0</v>
      </c>
      <c r="L377" s="184">
        <v>0.0</v>
      </c>
      <c r="M377" s="184">
        <v>450.0</v>
      </c>
      <c r="N377" s="184">
        <v>770.0</v>
      </c>
      <c r="O377" s="184">
        <v>710.0</v>
      </c>
      <c r="P377" s="184">
        <v>720.0</v>
      </c>
      <c r="Q377" s="184">
        <v>815.0</v>
      </c>
      <c r="R377" s="187">
        <f t="shared" si="10"/>
        <v>12034</v>
      </c>
      <c r="S377" s="188"/>
      <c r="T377" s="189"/>
      <c r="U377" s="189"/>
      <c r="V377" s="189"/>
      <c r="W377" s="189"/>
      <c r="X377" s="189"/>
      <c r="Y377" s="189"/>
      <c r="Z377" s="189"/>
      <c r="AA377" s="189"/>
      <c r="AB377" s="189"/>
    </row>
    <row r="378">
      <c r="A378" s="182" t="s">
        <v>42</v>
      </c>
      <c r="B378" s="184">
        <v>0.0</v>
      </c>
      <c r="C378" s="209">
        <v>0.0</v>
      </c>
      <c r="D378" s="209">
        <v>0.0</v>
      </c>
      <c r="E378" s="209">
        <v>0.0</v>
      </c>
      <c r="F378" s="209">
        <v>0.0</v>
      </c>
      <c r="G378" s="209">
        <v>0.0</v>
      </c>
      <c r="H378" s="209">
        <v>0.0</v>
      </c>
      <c r="I378" s="209">
        <v>0.0</v>
      </c>
      <c r="J378" s="184">
        <v>0.0</v>
      </c>
      <c r="K378" s="184">
        <v>0.0</v>
      </c>
      <c r="L378" s="184">
        <v>0.0</v>
      </c>
      <c r="M378" s="184">
        <v>0.0</v>
      </c>
      <c r="N378" s="184">
        <v>0.0</v>
      </c>
      <c r="O378" s="184">
        <v>0.0</v>
      </c>
      <c r="P378" s="184">
        <v>0.0</v>
      </c>
      <c r="Q378" s="184">
        <v>0.0</v>
      </c>
      <c r="R378" s="187">
        <f t="shared" si="10"/>
        <v>0</v>
      </c>
      <c r="S378" s="188"/>
      <c r="T378" s="189"/>
      <c r="U378" s="189"/>
      <c r="V378" s="189"/>
      <c r="W378" s="189"/>
      <c r="X378" s="189"/>
      <c r="Y378" s="189"/>
      <c r="Z378" s="189"/>
      <c r="AA378" s="189"/>
      <c r="AB378" s="189"/>
    </row>
    <row r="379">
      <c r="A379" s="182" t="s">
        <v>47</v>
      </c>
      <c r="B379" s="184">
        <v>0.0</v>
      </c>
      <c r="C379" s="209">
        <v>448.0</v>
      </c>
      <c r="D379" s="209">
        <v>0.0</v>
      </c>
      <c r="E379" s="209">
        <v>0.0</v>
      </c>
      <c r="F379" s="209">
        <v>0.0</v>
      </c>
      <c r="G379" s="209">
        <v>0.0</v>
      </c>
      <c r="H379" s="209">
        <v>0.0</v>
      </c>
      <c r="I379" s="209">
        <v>0.0</v>
      </c>
      <c r="J379" s="184">
        <v>0.0</v>
      </c>
      <c r="K379" s="184">
        <v>533.0</v>
      </c>
      <c r="L379" s="184">
        <v>289.0</v>
      </c>
      <c r="M379" s="184">
        <v>235.0</v>
      </c>
      <c r="N379" s="184">
        <v>420.0</v>
      </c>
      <c r="O379" s="184">
        <v>0.0</v>
      </c>
      <c r="P379" s="184">
        <v>0.0</v>
      </c>
      <c r="Q379" s="184">
        <v>0.0</v>
      </c>
      <c r="R379" s="187">
        <f t="shared" si="10"/>
        <v>1925</v>
      </c>
      <c r="S379" s="188"/>
      <c r="T379" s="189"/>
      <c r="U379" s="189"/>
      <c r="V379" s="189"/>
      <c r="W379" s="189"/>
      <c r="X379" s="189"/>
      <c r="Y379" s="189"/>
      <c r="Z379" s="189"/>
      <c r="AA379" s="189"/>
      <c r="AB379" s="189"/>
    </row>
    <row r="380">
      <c r="A380" s="182" t="s">
        <v>48</v>
      </c>
      <c r="B380" s="184">
        <v>650.0</v>
      </c>
      <c r="C380" s="209">
        <v>0.0</v>
      </c>
      <c r="D380" s="209">
        <v>1234.0</v>
      </c>
      <c r="E380" s="209">
        <v>0.0</v>
      </c>
      <c r="F380" s="209">
        <v>835.0</v>
      </c>
      <c r="G380" s="209">
        <v>975.0</v>
      </c>
      <c r="H380" s="209">
        <v>100.0</v>
      </c>
      <c r="I380" s="209">
        <v>0.0</v>
      </c>
      <c r="J380" s="184">
        <v>1065.0</v>
      </c>
      <c r="K380" s="184">
        <v>833.0</v>
      </c>
      <c r="L380" s="184">
        <v>905.0</v>
      </c>
      <c r="M380" s="184">
        <v>0.0</v>
      </c>
      <c r="N380" s="184">
        <v>465.0</v>
      </c>
      <c r="O380" s="184">
        <v>690.0</v>
      </c>
      <c r="P380" s="184">
        <v>1145.0</v>
      </c>
      <c r="Q380" s="184">
        <v>0.0</v>
      </c>
      <c r="R380" s="187">
        <f t="shared" si="10"/>
        <v>8897</v>
      </c>
      <c r="S380" s="188"/>
      <c r="T380" s="189"/>
      <c r="U380" s="189"/>
      <c r="V380" s="189"/>
      <c r="W380" s="189"/>
      <c r="X380" s="189"/>
      <c r="Y380" s="189"/>
      <c r="Z380" s="189"/>
      <c r="AA380" s="189"/>
      <c r="AB380" s="189"/>
    </row>
    <row r="381">
      <c r="A381" s="182" t="s">
        <v>50</v>
      </c>
      <c r="B381" s="184">
        <v>428.0</v>
      </c>
      <c r="C381" s="209">
        <v>0.0</v>
      </c>
      <c r="D381" s="209">
        <v>0.0</v>
      </c>
      <c r="E381" s="209">
        <v>0.0</v>
      </c>
      <c r="F381" s="209">
        <v>0.0</v>
      </c>
      <c r="G381" s="209">
        <v>0.0</v>
      </c>
      <c r="H381" s="209">
        <v>0.0</v>
      </c>
      <c r="I381" s="209">
        <v>0.0</v>
      </c>
      <c r="J381" s="184">
        <v>0.0</v>
      </c>
      <c r="K381" s="184">
        <v>0.0</v>
      </c>
      <c r="L381" s="184">
        <v>0.0</v>
      </c>
      <c r="M381" s="184">
        <v>0.0</v>
      </c>
      <c r="N381" s="184">
        <v>0.0</v>
      </c>
      <c r="O381" s="184">
        <v>0.0</v>
      </c>
      <c r="P381" s="184">
        <v>0.0</v>
      </c>
      <c r="Q381" s="184">
        <v>0.0</v>
      </c>
      <c r="R381" s="187">
        <f t="shared" si="10"/>
        <v>428</v>
      </c>
      <c r="S381" s="188"/>
      <c r="T381" s="189"/>
      <c r="U381" s="189"/>
      <c r="V381" s="189"/>
      <c r="W381" s="189"/>
      <c r="X381" s="189"/>
      <c r="Y381" s="189"/>
      <c r="Z381" s="189"/>
      <c r="AA381" s="189"/>
      <c r="AB381" s="189"/>
    </row>
    <row r="382">
      <c r="A382" s="182" t="s">
        <v>53</v>
      </c>
      <c r="B382" s="184">
        <v>633.0</v>
      </c>
      <c r="C382" s="209">
        <v>0.0</v>
      </c>
      <c r="D382" s="210">
        <v>670.0</v>
      </c>
      <c r="E382" s="209">
        <v>345.0</v>
      </c>
      <c r="F382" s="209">
        <v>712.0</v>
      </c>
      <c r="G382" s="209">
        <v>0.0</v>
      </c>
      <c r="H382" s="209">
        <v>710.0</v>
      </c>
      <c r="I382" s="209">
        <v>714.0</v>
      </c>
      <c r="J382" s="184">
        <v>505.0</v>
      </c>
      <c r="K382" s="185">
        <v>460.0</v>
      </c>
      <c r="L382" s="184">
        <v>0.0</v>
      </c>
      <c r="M382" s="184">
        <v>0.0</v>
      </c>
      <c r="N382" s="184">
        <v>408.0</v>
      </c>
      <c r="O382" s="184">
        <v>460.0</v>
      </c>
      <c r="P382" s="184">
        <v>0.0</v>
      </c>
      <c r="Q382" s="184">
        <v>770.0</v>
      </c>
      <c r="R382" s="187">
        <f t="shared" si="10"/>
        <v>6387</v>
      </c>
      <c r="S382" s="188"/>
      <c r="T382" s="189"/>
      <c r="U382" s="189"/>
      <c r="V382" s="189"/>
      <c r="W382" s="189"/>
      <c r="X382" s="189"/>
      <c r="Y382" s="189"/>
      <c r="Z382" s="189"/>
      <c r="AA382" s="189"/>
      <c r="AB382" s="189"/>
    </row>
    <row r="383">
      <c r="A383" s="182" t="s">
        <v>77</v>
      </c>
      <c r="B383" s="184">
        <v>0.0</v>
      </c>
      <c r="C383" s="209">
        <v>0.0</v>
      </c>
      <c r="D383" s="209">
        <v>1052.0</v>
      </c>
      <c r="E383" s="209">
        <v>0.0</v>
      </c>
      <c r="F383" s="209">
        <v>1035.0</v>
      </c>
      <c r="G383" s="209">
        <v>559.0</v>
      </c>
      <c r="H383" s="209">
        <v>0.0</v>
      </c>
      <c r="I383" s="209">
        <v>933.0</v>
      </c>
      <c r="J383" s="184">
        <v>948.0</v>
      </c>
      <c r="K383" s="184">
        <v>305.0</v>
      </c>
      <c r="L383" s="184">
        <v>0.0</v>
      </c>
      <c r="M383" s="184">
        <v>0.0</v>
      </c>
      <c r="N383" s="184">
        <v>0.0</v>
      </c>
      <c r="O383" s="184">
        <v>866.0</v>
      </c>
      <c r="P383" s="184">
        <v>672.0</v>
      </c>
      <c r="Q383" s="184">
        <v>1185.0</v>
      </c>
      <c r="R383" s="187">
        <f t="shared" si="10"/>
        <v>7555</v>
      </c>
      <c r="S383" s="188"/>
      <c r="T383" s="189"/>
      <c r="U383" s="189"/>
      <c r="V383" s="189"/>
      <c r="W383" s="189"/>
      <c r="X383" s="189"/>
      <c r="Y383" s="189"/>
      <c r="Z383" s="189"/>
      <c r="AA383" s="189"/>
      <c r="AB383" s="189"/>
    </row>
    <row r="384">
      <c r="A384" s="182" t="s">
        <v>74</v>
      </c>
      <c r="B384" s="184">
        <v>265.0</v>
      </c>
      <c r="C384" s="209">
        <v>839.0</v>
      </c>
      <c r="D384" s="209">
        <v>290.0</v>
      </c>
      <c r="E384" s="209">
        <v>700.0</v>
      </c>
      <c r="F384" s="209">
        <v>285.0</v>
      </c>
      <c r="G384" s="209">
        <v>265.0</v>
      </c>
      <c r="H384" s="209">
        <v>270.0</v>
      </c>
      <c r="I384" s="209">
        <v>580.0</v>
      </c>
      <c r="J384" s="184">
        <v>0.0</v>
      </c>
      <c r="K384" s="184">
        <v>0.0</v>
      </c>
      <c r="L384" s="184">
        <v>275.0</v>
      </c>
      <c r="M384" s="184">
        <v>632.0</v>
      </c>
      <c r="N384" s="184">
        <v>0.0</v>
      </c>
      <c r="O384" s="184">
        <v>517.0</v>
      </c>
      <c r="P384" s="184">
        <v>481.0</v>
      </c>
      <c r="Q384" s="184">
        <v>600.0</v>
      </c>
      <c r="R384" s="187">
        <f t="shared" si="10"/>
        <v>5999</v>
      </c>
      <c r="S384" s="188"/>
      <c r="T384" s="189"/>
      <c r="U384" s="189"/>
      <c r="V384" s="189"/>
      <c r="W384" s="189"/>
      <c r="X384" s="189"/>
      <c r="Y384" s="189"/>
      <c r="Z384" s="189"/>
      <c r="AA384" s="189"/>
      <c r="AB384" s="189"/>
    </row>
    <row r="385">
      <c r="A385" s="182" t="s">
        <v>57</v>
      </c>
      <c r="B385" s="184">
        <v>873.0</v>
      </c>
      <c r="C385" s="209">
        <v>75.0</v>
      </c>
      <c r="D385" s="209">
        <v>0.0</v>
      </c>
      <c r="E385" s="209">
        <v>0.0</v>
      </c>
      <c r="F385" s="209">
        <v>685.0</v>
      </c>
      <c r="G385" s="209">
        <v>0.0</v>
      </c>
      <c r="H385" s="209">
        <v>0.0</v>
      </c>
      <c r="I385" s="209">
        <v>0.0</v>
      </c>
      <c r="J385" s="184">
        <v>0.0</v>
      </c>
      <c r="K385" s="184">
        <v>0.0</v>
      </c>
      <c r="L385" s="184">
        <v>0.0</v>
      </c>
      <c r="M385" s="184">
        <v>160.0</v>
      </c>
      <c r="N385" s="184">
        <v>60.0</v>
      </c>
      <c r="O385" s="184">
        <v>0.0</v>
      </c>
      <c r="P385" s="184">
        <v>0.0</v>
      </c>
      <c r="Q385" s="184">
        <v>0.0</v>
      </c>
      <c r="R385" s="187">
        <f t="shared" si="10"/>
        <v>1853</v>
      </c>
      <c r="S385" s="188"/>
      <c r="T385" s="189"/>
      <c r="U385" s="189"/>
      <c r="V385" s="189"/>
      <c r="W385" s="189"/>
      <c r="X385" s="189"/>
      <c r="Y385" s="189"/>
      <c r="Z385" s="189"/>
      <c r="AA385" s="189"/>
      <c r="AB385" s="189"/>
    </row>
    <row r="386">
      <c r="A386" s="182" t="s">
        <v>26</v>
      </c>
      <c r="B386" s="184">
        <v>951.0</v>
      </c>
      <c r="C386" s="209">
        <v>0.0</v>
      </c>
      <c r="D386" s="209">
        <v>0.0</v>
      </c>
      <c r="E386" s="209">
        <v>0.0</v>
      </c>
      <c r="F386" s="209">
        <v>0.0</v>
      </c>
      <c r="G386" s="209">
        <v>0.0</v>
      </c>
      <c r="H386" s="209">
        <v>0.0</v>
      </c>
      <c r="I386" s="209">
        <v>0.0</v>
      </c>
      <c r="J386" s="184">
        <v>0.0</v>
      </c>
      <c r="K386" s="184">
        <v>0.0</v>
      </c>
      <c r="L386" s="184">
        <v>0.0</v>
      </c>
      <c r="M386" s="184">
        <v>0.0</v>
      </c>
      <c r="N386" s="184">
        <v>0.0</v>
      </c>
      <c r="O386" s="184">
        <v>0.0</v>
      </c>
      <c r="P386" s="184">
        <v>0.0</v>
      </c>
      <c r="Q386" s="184">
        <v>0.0</v>
      </c>
      <c r="R386" s="187">
        <f t="shared" si="10"/>
        <v>951</v>
      </c>
      <c r="S386" s="188"/>
      <c r="T386" s="189"/>
      <c r="U386" s="189"/>
      <c r="V386" s="189"/>
      <c r="W386" s="189"/>
      <c r="X386" s="189"/>
      <c r="Y386" s="189"/>
      <c r="Z386" s="189"/>
      <c r="AA386" s="189"/>
      <c r="AB386" s="189"/>
    </row>
    <row r="387">
      <c r="A387" s="182" t="s">
        <v>45</v>
      </c>
      <c r="B387" s="184">
        <v>460.0</v>
      </c>
      <c r="C387" s="209">
        <v>715.0</v>
      </c>
      <c r="D387" s="209">
        <v>0.0</v>
      </c>
      <c r="E387" s="209">
        <v>676.0</v>
      </c>
      <c r="F387" s="209">
        <v>240.0</v>
      </c>
      <c r="G387" s="209">
        <v>418.0</v>
      </c>
      <c r="H387" s="209">
        <v>475.0</v>
      </c>
      <c r="I387" s="209">
        <v>160.0</v>
      </c>
      <c r="J387" s="184">
        <v>867.0</v>
      </c>
      <c r="K387" s="184">
        <v>0.0</v>
      </c>
      <c r="L387" s="184">
        <v>640.0</v>
      </c>
      <c r="M387" s="184">
        <v>485.0</v>
      </c>
      <c r="N387" s="184">
        <v>643.0</v>
      </c>
      <c r="O387" s="184">
        <v>615.0</v>
      </c>
      <c r="P387" s="184">
        <v>770.0</v>
      </c>
      <c r="Q387" s="184">
        <v>720.0</v>
      </c>
      <c r="R387" s="187">
        <f t="shared" si="10"/>
        <v>7884</v>
      </c>
      <c r="S387" s="188"/>
      <c r="T387" s="189"/>
      <c r="U387" s="189"/>
      <c r="V387" s="189"/>
      <c r="W387" s="189"/>
      <c r="X387" s="189"/>
      <c r="Y387" s="189"/>
      <c r="Z387" s="189"/>
      <c r="AA387" s="189"/>
      <c r="AB387" s="189"/>
    </row>
    <row r="388">
      <c r="A388" s="182" t="s">
        <v>82</v>
      </c>
      <c r="B388" s="184">
        <v>0.0</v>
      </c>
      <c r="C388" s="209">
        <v>0.0</v>
      </c>
      <c r="D388" s="209">
        <v>0.0</v>
      </c>
      <c r="E388" s="209">
        <v>583.0</v>
      </c>
      <c r="F388" s="209">
        <v>0.0</v>
      </c>
      <c r="G388" s="209">
        <v>0.0</v>
      </c>
      <c r="H388" s="209">
        <v>200.0</v>
      </c>
      <c r="I388" s="209">
        <v>0.0</v>
      </c>
      <c r="J388" s="184">
        <v>0.0</v>
      </c>
      <c r="K388" s="184">
        <v>0.0</v>
      </c>
      <c r="L388" s="184">
        <v>586.0</v>
      </c>
      <c r="M388" s="184">
        <v>0.0</v>
      </c>
      <c r="N388" s="184">
        <v>1101.0</v>
      </c>
      <c r="O388" s="184">
        <v>0.0</v>
      </c>
      <c r="P388" s="184">
        <v>0.0</v>
      </c>
      <c r="Q388" s="184">
        <v>849.0</v>
      </c>
      <c r="R388" s="187">
        <f t="shared" si="10"/>
        <v>3319</v>
      </c>
      <c r="S388" s="188"/>
      <c r="T388" s="189"/>
      <c r="U388" s="189"/>
      <c r="V388" s="189"/>
      <c r="W388" s="189"/>
      <c r="X388" s="189"/>
      <c r="Y388" s="189"/>
      <c r="Z388" s="189"/>
      <c r="AA388" s="189"/>
      <c r="AB388" s="189"/>
    </row>
    <row r="389">
      <c r="A389" s="182" t="s">
        <v>85</v>
      </c>
      <c r="B389" s="184">
        <v>484.0</v>
      </c>
      <c r="C389" s="209">
        <v>0.0</v>
      </c>
      <c r="D389" s="209">
        <v>0.0</v>
      </c>
      <c r="E389" s="209">
        <v>775.0</v>
      </c>
      <c r="F389" s="209">
        <v>0.0</v>
      </c>
      <c r="G389" s="209">
        <v>0.0</v>
      </c>
      <c r="H389" s="209">
        <v>539.0</v>
      </c>
      <c r="I389" s="209">
        <v>0.0</v>
      </c>
      <c r="J389" s="184">
        <v>0.0</v>
      </c>
      <c r="K389" s="184">
        <v>0.0</v>
      </c>
      <c r="L389" s="184">
        <v>980.0</v>
      </c>
      <c r="M389" s="184">
        <v>703.0</v>
      </c>
      <c r="N389" s="184">
        <v>135.0</v>
      </c>
      <c r="O389" s="184">
        <v>493.0</v>
      </c>
      <c r="P389" s="184">
        <v>635.0</v>
      </c>
      <c r="Q389" s="184">
        <v>0.0</v>
      </c>
      <c r="R389" s="187">
        <f t="shared" si="10"/>
        <v>4744</v>
      </c>
      <c r="S389" s="188"/>
      <c r="T389" s="189"/>
      <c r="U389" s="189"/>
      <c r="V389" s="189"/>
      <c r="W389" s="189"/>
      <c r="X389" s="189"/>
      <c r="Y389" s="189"/>
      <c r="Z389" s="189"/>
      <c r="AA389" s="189"/>
      <c r="AB389" s="189"/>
    </row>
    <row r="390">
      <c r="A390" s="182" t="s">
        <v>25</v>
      </c>
      <c r="B390" s="184">
        <v>120.0</v>
      </c>
      <c r="C390" s="209">
        <v>130.0</v>
      </c>
      <c r="D390" s="209">
        <v>0.0</v>
      </c>
      <c r="E390" s="209">
        <v>0.0</v>
      </c>
      <c r="F390" s="209">
        <v>0.0</v>
      </c>
      <c r="G390" s="209">
        <v>500.0</v>
      </c>
      <c r="H390" s="209">
        <v>355.0</v>
      </c>
      <c r="I390" s="209">
        <v>244.0</v>
      </c>
      <c r="J390" s="184">
        <v>580.0</v>
      </c>
      <c r="K390" s="184">
        <v>560.0</v>
      </c>
      <c r="L390" s="184">
        <v>525.0</v>
      </c>
      <c r="M390" s="184">
        <v>285.0</v>
      </c>
      <c r="N390" s="184">
        <v>668.0</v>
      </c>
      <c r="O390" s="184">
        <v>460.0</v>
      </c>
      <c r="P390" s="184">
        <v>410.0</v>
      </c>
      <c r="Q390" s="184">
        <v>433.0</v>
      </c>
      <c r="R390" s="187">
        <f t="shared" si="10"/>
        <v>5270</v>
      </c>
      <c r="S390" s="188"/>
      <c r="T390" s="189"/>
      <c r="U390" s="189"/>
      <c r="V390" s="189"/>
      <c r="W390" s="189"/>
      <c r="X390" s="189"/>
      <c r="Y390" s="189"/>
      <c r="Z390" s="189"/>
      <c r="AA390" s="189"/>
      <c r="AB390" s="189"/>
    </row>
    <row r="391">
      <c r="A391" s="182" t="s">
        <v>30</v>
      </c>
      <c r="B391" s="184">
        <v>0.0</v>
      </c>
      <c r="C391" s="209">
        <v>0.0</v>
      </c>
      <c r="D391" s="209">
        <v>0.0</v>
      </c>
      <c r="E391" s="209">
        <v>0.0</v>
      </c>
      <c r="F391" s="209">
        <v>0.0</v>
      </c>
      <c r="G391" s="209">
        <v>0.0</v>
      </c>
      <c r="H391" s="209">
        <v>0.0</v>
      </c>
      <c r="I391" s="209">
        <v>0.0</v>
      </c>
      <c r="J391" s="184">
        <v>0.0</v>
      </c>
      <c r="K391" s="184">
        <v>0.0</v>
      </c>
      <c r="L391" s="184">
        <v>0.0</v>
      </c>
      <c r="M391" s="184">
        <v>0.0</v>
      </c>
      <c r="N391" s="184">
        <v>0.0</v>
      </c>
      <c r="O391" s="184">
        <v>0.0</v>
      </c>
      <c r="P391" s="184">
        <v>0.0</v>
      </c>
      <c r="Q391" s="184">
        <v>0.0</v>
      </c>
      <c r="R391" s="187">
        <f t="shared" si="10"/>
        <v>0</v>
      </c>
      <c r="S391" s="188"/>
      <c r="T391" s="189"/>
      <c r="U391" s="189"/>
      <c r="V391" s="189"/>
      <c r="W391" s="189"/>
      <c r="X391" s="189"/>
      <c r="Y391" s="189"/>
      <c r="Z391" s="189"/>
      <c r="AA391" s="189"/>
      <c r="AB391" s="189"/>
    </row>
    <row r="392">
      <c r="A392" s="182" t="s">
        <v>32</v>
      </c>
      <c r="B392" s="186">
        <v>0.0</v>
      </c>
      <c r="C392" s="209">
        <v>0.0</v>
      </c>
      <c r="D392" s="209">
        <v>0.0</v>
      </c>
      <c r="E392" s="209">
        <v>0.0</v>
      </c>
      <c r="F392" s="209">
        <v>0.0</v>
      </c>
      <c r="G392" s="209">
        <v>0.0</v>
      </c>
      <c r="H392" s="209">
        <v>0.0</v>
      </c>
      <c r="I392" s="209">
        <v>0.0</v>
      </c>
      <c r="J392" s="184">
        <v>0.0</v>
      </c>
      <c r="K392" s="184">
        <v>0.0</v>
      </c>
      <c r="L392" s="184">
        <v>0.0</v>
      </c>
      <c r="M392" s="184">
        <v>0.0</v>
      </c>
      <c r="N392" s="184">
        <v>0.0</v>
      </c>
      <c r="O392" s="184">
        <v>0.0</v>
      </c>
      <c r="P392" s="184">
        <v>0.0</v>
      </c>
      <c r="Q392" s="184">
        <v>0.0</v>
      </c>
      <c r="R392" s="187">
        <f t="shared" si="10"/>
        <v>0</v>
      </c>
      <c r="S392" s="188"/>
      <c r="T392" s="189"/>
      <c r="U392" s="189"/>
      <c r="V392" s="189"/>
      <c r="W392" s="189"/>
      <c r="X392" s="189"/>
      <c r="Y392" s="189"/>
      <c r="Z392" s="189"/>
      <c r="AA392" s="189"/>
      <c r="AB392" s="189"/>
    </row>
    <row r="393">
      <c r="A393" s="182" t="s">
        <v>34</v>
      </c>
      <c r="B393" s="186">
        <v>0.0</v>
      </c>
      <c r="C393" s="209">
        <v>420.0</v>
      </c>
      <c r="D393" s="209">
        <v>650.0</v>
      </c>
      <c r="E393" s="209">
        <v>841.0</v>
      </c>
      <c r="F393" s="209">
        <v>375.0</v>
      </c>
      <c r="G393" s="209">
        <v>523.0</v>
      </c>
      <c r="H393" s="209">
        <v>230.0</v>
      </c>
      <c r="I393" s="209">
        <v>365.0</v>
      </c>
      <c r="J393" s="184">
        <v>498.0</v>
      </c>
      <c r="K393" s="184">
        <v>568.0</v>
      </c>
      <c r="L393" s="184">
        <v>0.0</v>
      </c>
      <c r="M393" s="184">
        <v>0.0</v>
      </c>
      <c r="N393" s="184">
        <v>0.0</v>
      </c>
      <c r="O393" s="184">
        <v>0.0</v>
      </c>
      <c r="P393" s="184">
        <v>0.0</v>
      </c>
      <c r="Q393" s="184">
        <v>0.0</v>
      </c>
      <c r="R393" s="187">
        <f t="shared" si="10"/>
        <v>4470</v>
      </c>
      <c r="S393" s="188"/>
      <c r="T393" s="189"/>
      <c r="U393" s="189"/>
      <c r="V393" s="189"/>
      <c r="W393" s="189"/>
      <c r="X393" s="189"/>
      <c r="Y393" s="189"/>
      <c r="Z393" s="189"/>
      <c r="AA393" s="189"/>
      <c r="AB393" s="189"/>
    </row>
    <row r="394">
      <c r="A394" s="205" t="s">
        <v>89</v>
      </c>
      <c r="B394" s="186">
        <v>0.0</v>
      </c>
      <c r="C394" s="209">
        <v>0.0</v>
      </c>
      <c r="D394" s="209">
        <v>0.0</v>
      </c>
      <c r="E394" s="209">
        <v>0.0</v>
      </c>
      <c r="F394" s="209">
        <v>0.0</v>
      </c>
      <c r="G394" s="209">
        <v>504.0</v>
      </c>
      <c r="H394" s="209">
        <v>900.0</v>
      </c>
      <c r="I394" s="209">
        <v>1021.0</v>
      </c>
      <c r="J394" s="184">
        <v>0.0</v>
      </c>
      <c r="K394" s="184">
        <v>0.0</v>
      </c>
      <c r="L394" s="184">
        <v>817.0</v>
      </c>
      <c r="M394" s="184">
        <v>650.0</v>
      </c>
      <c r="N394" s="184">
        <v>0.0</v>
      </c>
      <c r="O394" s="184">
        <v>716.0</v>
      </c>
      <c r="P394" s="184">
        <v>1025.0</v>
      </c>
      <c r="Q394" s="184">
        <v>1048.0</v>
      </c>
      <c r="R394" s="187">
        <f t="shared" si="10"/>
        <v>6681</v>
      </c>
      <c r="S394" s="188"/>
      <c r="T394" s="189"/>
      <c r="U394" s="189"/>
      <c r="V394" s="189"/>
      <c r="W394" s="189"/>
      <c r="X394" s="189"/>
      <c r="Y394" s="189"/>
      <c r="Z394" s="189"/>
      <c r="AA394" s="189"/>
      <c r="AB394" s="189"/>
    </row>
    <row r="395">
      <c r="A395" s="182" t="s">
        <v>51</v>
      </c>
      <c r="B395" s="186">
        <v>0.0</v>
      </c>
      <c r="C395" s="209">
        <v>0.0</v>
      </c>
      <c r="D395" s="209">
        <v>0.0</v>
      </c>
      <c r="E395" s="209">
        <v>0.0</v>
      </c>
      <c r="F395" s="209">
        <v>0.0</v>
      </c>
      <c r="G395" s="209">
        <v>0.0</v>
      </c>
      <c r="H395" s="209">
        <v>0.0</v>
      </c>
      <c r="I395" s="209">
        <v>0.0</v>
      </c>
      <c r="J395" s="184">
        <v>0.0</v>
      </c>
      <c r="K395" s="184">
        <v>0.0</v>
      </c>
      <c r="L395" s="184">
        <v>0.0</v>
      </c>
      <c r="M395" s="184">
        <v>0.0</v>
      </c>
      <c r="N395" s="184">
        <v>0.0</v>
      </c>
      <c r="O395" s="184">
        <v>0.0</v>
      </c>
      <c r="P395" s="184">
        <v>0.0</v>
      </c>
      <c r="Q395" s="186"/>
      <c r="R395" s="187">
        <f t="shared" si="10"/>
        <v>0</v>
      </c>
      <c r="S395" s="188"/>
      <c r="T395" s="189"/>
      <c r="U395" s="189"/>
      <c r="V395" s="189"/>
      <c r="W395" s="189"/>
      <c r="X395" s="189"/>
      <c r="Y395" s="189"/>
      <c r="Z395" s="189"/>
      <c r="AA395" s="189"/>
      <c r="AB395" s="189"/>
    </row>
    <row r="396">
      <c r="A396" s="182"/>
      <c r="B396" s="184"/>
      <c r="C396" s="184"/>
      <c r="D396" s="184"/>
      <c r="E396" s="184"/>
      <c r="F396" s="184"/>
      <c r="G396" s="184"/>
      <c r="H396" s="184"/>
      <c r="I396" s="184"/>
      <c r="J396" s="184"/>
      <c r="K396" s="184"/>
      <c r="L396" s="184"/>
      <c r="M396" s="184"/>
      <c r="N396" s="184"/>
      <c r="O396" s="184"/>
      <c r="P396" s="184"/>
      <c r="Q396" s="184"/>
      <c r="R396" s="187">
        <f t="shared" si="10"/>
        <v>0</v>
      </c>
      <c r="S396" s="188"/>
      <c r="T396" s="189"/>
      <c r="U396" s="189"/>
      <c r="V396" s="189"/>
      <c r="W396" s="189"/>
      <c r="X396" s="189"/>
      <c r="Y396" s="189"/>
      <c r="Z396" s="189"/>
      <c r="AA396" s="189"/>
      <c r="AB396" s="189"/>
    </row>
    <row r="397">
      <c r="A397" s="182"/>
      <c r="B397" s="184"/>
      <c r="C397" s="184"/>
      <c r="D397" s="184"/>
      <c r="E397" s="184"/>
      <c r="F397" s="184"/>
      <c r="G397" s="184"/>
      <c r="H397" s="184"/>
      <c r="I397" s="184"/>
      <c r="J397" s="184"/>
      <c r="K397" s="184"/>
      <c r="L397" s="184"/>
      <c r="M397" s="184"/>
      <c r="N397" s="184"/>
      <c r="O397" s="184"/>
      <c r="P397" s="184"/>
      <c r="Q397" s="184"/>
      <c r="R397" s="187">
        <f t="shared" si="10"/>
        <v>0</v>
      </c>
      <c r="S397" s="188"/>
      <c r="T397" s="189"/>
      <c r="U397" s="189"/>
      <c r="V397" s="189"/>
      <c r="W397" s="189"/>
      <c r="X397" s="189"/>
      <c r="Y397" s="189"/>
      <c r="Z397" s="189"/>
      <c r="AA397" s="189"/>
      <c r="AB397" s="189"/>
    </row>
    <row r="398">
      <c r="A398" s="182"/>
      <c r="B398" s="184"/>
      <c r="C398" s="184"/>
      <c r="D398" s="184"/>
      <c r="E398" s="184"/>
      <c r="F398" s="184"/>
      <c r="G398" s="184"/>
      <c r="H398" s="184"/>
      <c r="I398" s="184"/>
      <c r="J398" s="184"/>
      <c r="K398" s="184"/>
      <c r="L398" s="184"/>
      <c r="M398" s="184"/>
      <c r="N398" s="184"/>
      <c r="O398" s="184"/>
      <c r="P398" s="184"/>
      <c r="Q398" s="184"/>
      <c r="R398" s="187">
        <f t="shared" si="10"/>
        <v>0</v>
      </c>
      <c r="S398" s="188"/>
      <c r="T398" s="189"/>
      <c r="U398" s="189"/>
      <c r="V398" s="189"/>
      <c r="W398" s="189"/>
      <c r="X398" s="189"/>
      <c r="Y398" s="189"/>
      <c r="Z398" s="189"/>
      <c r="AA398" s="189"/>
      <c r="AB398" s="189"/>
    </row>
    <row r="399">
      <c r="A399" s="205"/>
      <c r="B399" s="184"/>
      <c r="C399" s="184"/>
      <c r="D399" s="184"/>
      <c r="E399" s="184"/>
      <c r="F399" s="184"/>
      <c r="G399" s="184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7">
        <f t="shared" si="10"/>
        <v>0</v>
      </c>
      <c r="S399" s="188"/>
      <c r="T399" s="189"/>
      <c r="U399" s="189"/>
      <c r="V399" s="189"/>
      <c r="W399" s="189"/>
      <c r="X399" s="189"/>
      <c r="Y399" s="189"/>
      <c r="Z399" s="189"/>
      <c r="AA399" s="189"/>
      <c r="AB399" s="189"/>
    </row>
    <row r="400">
      <c r="A400" s="206"/>
      <c r="B400" s="202"/>
      <c r="C400" s="202"/>
      <c r="D400" s="202"/>
      <c r="E400" s="202"/>
      <c r="F400" s="202"/>
      <c r="G400" s="202"/>
      <c r="H400" s="202"/>
      <c r="I400" s="202"/>
      <c r="J400" s="202"/>
      <c r="K400" s="202"/>
      <c r="L400" s="202"/>
      <c r="M400" s="202"/>
      <c r="N400" s="202"/>
      <c r="O400" s="202"/>
      <c r="P400" s="202"/>
      <c r="Q400" s="202"/>
      <c r="R400" s="196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</row>
    <row r="401">
      <c r="A401" s="211" t="s">
        <v>190</v>
      </c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20"/>
      <c r="T401" s="189"/>
      <c r="U401" s="189"/>
      <c r="V401" s="189"/>
      <c r="W401" s="189"/>
      <c r="X401" s="189"/>
      <c r="Y401" s="189"/>
      <c r="Z401" s="189"/>
      <c r="AA401" s="189"/>
      <c r="AB401" s="189"/>
    </row>
    <row r="402">
      <c r="A402" s="212" t="s">
        <v>19</v>
      </c>
      <c r="B402" s="213">
        <v>45809.0</v>
      </c>
      <c r="C402" s="213">
        <v>45810.0</v>
      </c>
      <c r="D402" s="213">
        <v>45811.0</v>
      </c>
      <c r="E402" s="213">
        <v>45812.0</v>
      </c>
      <c r="F402" s="213">
        <v>45813.0</v>
      </c>
      <c r="G402" s="213">
        <v>45814.0</v>
      </c>
      <c r="H402" s="213">
        <v>45815.0</v>
      </c>
      <c r="I402" s="213">
        <v>45816.0</v>
      </c>
      <c r="J402" s="213">
        <v>45817.0</v>
      </c>
      <c r="K402" s="213">
        <v>45818.0</v>
      </c>
      <c r="L402" s="213">
        <v>45819.0</v>
      </c>
      <c r="M402" s="213">
        <v>45820.0</v>
      </c>
      <c r="N402" s="213">
        <v>45821.0</v>
      </c>
      <c r="O402" s="213">
        <v>45822.0</v>
      </c>
      <c r="P402" s="213">
        <v>45823.0</v>
      </c>
      <c r="Q402" s="213"/>
      <c r="R402" s="214" t="s">
        <v>20</v>
      </c>
      <c r="S402" s="214" t="s">
        <v>22</v>
      </c>
      <c r="T402" s="189"/>
      <c r="U402" s="189"/>
      <c r="V402" s="189"/>
      <c r="W402" s="189"/>
      <c r="X402" s="189"/>
      <c r="Y402" s="189"/>
      <c r="Z402" s="189"/>
      <c r="AA402" s="189"/>
      <c r="AB402" s="189"/>
    </row>
    <row r="403">
      <c r="A403" s="215"/>
      <c r="B403" s="216"/>
      <c r="C403" s="216"/>
      <c r="D403" s="216"/>
      <c r="E403" s="216"/>
      <c r="F403" s="216"/>
      <c r="G403" s="216"/>
      <c r="H403" s="216"/>
      <c r="I403" s="216"/>
      <c r="J403" s="216"/>
      <c r="K403" s="216"/>
      <c r="L403" s="216"/>
      <c r="M403" s="216"/>
      <c r="N403" s="216"/>
      <c r="O403" s="216"/>
      <c r="P403" s="216"/>
      <c r="Q403" s="216"/>
      <c r="R403" s="38"/>
      <c r="S403" s="38"/>
      <c r="T403" s="189"/>
      <c r="U403" s="189"/>
      <c r="V403" s="189"/>
      <c r="W403" s="189"/>
      <c r="X403" s="189"/>
      <c r="Y403" s="189"/>
      <c r="Z403" s="189"/>
      <c r="AA403" s="189"/>
      <c r="AB403" s="189"/>
    </row>
    <row r="404">
      <c r="A404" s="53" t="s">
        <v>23</v>
      </c>
      <c r="B404" s="86">
        <v>1190.0</v>
      </c>
      <c r="C404" s="41">
        <v>520.0</v>
      </c>
      <c r="D404" s="41">
        <v>370.0</v>
      </c>
      <c r="E404" s="41">
        <v>0.0</v>
      </c>
      <c r="F404" s="41">
        <v>855.0</v>
      </c>
      <c r="G404" s="41">
        <v>745.0</v>
      </c>
      <c r="H404" s="41">
        <v>990.0</v>
      </c>
      <c r="I404" s="86">
        <v>853.0</v>
      </c>
      <c r="J404" s="41">
        <v>560.0</v>
      </c>
      <c r="K404" s="41">
        <v>798.0</v>
      </c>
      <c r="L404" s="41">
        <v>0.0</v>
      </c>
      <c r="M404" s="41">
        <v>635.0</v>
      </c>
      <c r="N404" s="41">
        <v>735.0</v>
      </c>
      <c r="O404" s="41">
        <v>1168.0</v>
      </c>
      <c r="P404" s="86">
        <v>1177.0</v>
      </c>
      <c r="Q404" s="217"/>
      <c r="R404" s="218">
        <f t="shared" ref="R404:R439" si="11">SUM(B404:Q404)</f>
        <v>10596</v>
      </c>
      <c r="S404" s="38"/>
      <c r="T404" s="189"/>
      <c r="U404" s="189"/>
      <c r="V404" s="189"/>
      <c r="W404" s="189"/>
      <c r="X404" s="189"/>
      <c r="Y404" s="189"/>
      <c r="Z404" s="189"/>
      <c r="AA404" s="189"/>
      <c r="AB404" s="189"/>
    </row>
    <row r="405">
      <c r="A405" s="53" t="s">
        <v>27</v>
      </c>
      <c r="B405" s="41">
        <v>399.0</v>
      </c>
      <c r="C405" s="41">
        <v>582.0</v>
      </c>
      <c r="D405" s="41">
        <v>375.0</v>
      </c>
      <c r="E405" s="41">
        <v>0.0</v>
      </c>
      <c r="F405" s="41">
        <v>613.0</v>
      </c>
      <c r="G405" s="41">
        <v>165.0</v>
      </c>
      <c r="H405" s="41">
        <v>580.0</v>
      </c>
      <c r="I405" s="41">
        <v>529.0</v>
      </c>
      <c r="J405" s="41">
        <v>75.0</v>
      </c>
      <c r="K405" s="41">
        <v>315.0</v>
      </c>
      <c r="L405" s="41">
        <v>0.0</v>
      </c>
      <c r="M405" s="41">
        <v>575.0</v>
      </c>
      <c r="N405" s="41">
        <v>0.0</v>
      </c>
      <c r="O405" s="41">
        <v>425.0</v>
      </c>
      <c r="P405" s="41">
        <v>100.0</v>
      </c>
      <c r="Q405" s="217"/>
      <c r="R405" s="218">
        <f t="shared" si="11"/>
        <v>4733</v>
      </c>
      <c r="S405" s="38"/>
      <c r="T405" s="189"/>
      <c r="U405" s="189"/>
      <c r="V405" s="189"/>
      <c r="W405" s="189"/>
      <c r="X405" s="189"/>
      <c r="Y405" s="189"/>
      <c r="Z405" s="189"/>
      <c r="AA405" s="189"/>
      <c r="AB405" s="189"/>
    </row>
    <row r="406">
      <c r="A406" s="53" t="s">
        <v>28</v>
      </c>
      <c r="B406" s="41">
        <v>0.0</v>
      </c>
      <c r="C406" s="41">
        <v>609.0</v>
      </c>
      <c r="D406" s="41">
        <v>410.0</v>
      </c>
      <c r="E406" s="41">
        <v>555.0</v>
      </c>
      <c r="F406" s="41">
        <v>545.0</v>
      </c>
      <c r="G406" s="41">
        <v>0.0</v>
      </c>
      <c r="H406" s="41">
        <v>0.0</v>
      </c>
      <c r="I406" s="41">
        <v>0.0</v>
      </c>
      <c r="J406" s="41">
        <v>0.0</v>
      </c>
      <c r="K406" s="41">
        <v>0.0</v>
      </c>
      <c r="L406" s="41">
        <v>765.0</v>
      </c>
      <c r="M406" s="41">
        <v>170.0</v>
      </c>
      <c r="N406" s="41">
        <v>0.0</v>
      </c>
      <c r="O406" s="41">
        <v>705.0</v>
      </c>
      <c r="P406" s="41">
        <v>918.0</v>
      </c>
      <c r="Q406" s="217"/>
      <c r="R406" s="218">
        <f t="shared" si="11"/>
        <v>4677</v>
      </c>
      <c r="S406" s="38"/>
      <c r="T406" s="189"/>
      <c r="U406" s="189"/>
      <c r="V406" s="189"/>
      <c r="W406" s="189"/>
      <c r="X406" s="189"/>
      <c r="Y406" s="189"/>
      <c r="Z406" s="189"/>
      <c r="AA406" s="189"/>
      <c r="AB406" s="189"/>
    </row>
    <row r="407">
      <c r="A407" s="53" t="s">
        <v>29</v>
      </c>
      <c r="B407" s="41">
        <v>0.0</v>
      </c>
      <c r="C407" s="41">
        <v>0.0</v>
      </c>
      <c r="D407" s="41">
        <v>335.0</v>
      </c>
      <c r="E407" s="41">
        <v>195.0</v>
      </c>
      <c r="F407" s="41">
        <v>444.0</v>
      </c>
      <c r="G407" s="41">
        <v>800.0</v>
      </c>
      <c r="H407" s="41">
        <v>225.0</v>
      </c>
      <c r="I407" s="41">
        <v>0.0</v>
      </c>
      <c r="J407" s="41">
        <v>0.0</v>
      </c>
      <c r="K407" s="41">
        <v>0.0</v>
      </c>
      <c r="L407" s="41">
        <v>0.0</v>
      </c>
      <c r="M407" s="41">
        <v>0.0</v>
      </c>
      <c r="N407" s="41">
        <v>529.0</v>
      </c>
      <c r="O407" s="41">
        <v>445.0</v>
      </c>
      <c r="P407" s="41">
        <v>0.0</v>
      </c>
      <c r="Q407" s="219"/>
      <c r="R407" s="218">
        <f t="shared" si="11"/>
        <v>2973</v>
      </c>
      <c r="S407" s="38"/>
      <c r="T407" s="189"/>
      <c r="U407" s="189"/>
      <c r="V407" s="189"/>
      <c r="W407" s="189"/>
      <c r="X407" s="189"/>
      <c r="Y407" s="189"/>
      <c r="Z407" s="189"/>
      <c r="AA407" s="189"/>
      <c r="AB407" s="189"/>
    </row>
    <row r="408">
      <c r="A408" s="53" t="s">
        <v>31</v>
      </c>
      <c r="B408" s="41">
        <v>1220.0</v>
      </c>
      <c r="C408" s="41">
        <v>1110.0</v>
      </c>
      <c r="D408" s="41">
        <v>640.0</v>
      </c>
      <c r="E408" s="41">
        <v>1030.0</v>
      </c>
      <c r="F408" s="41">
        <v>1258.0</v>
      </c>
      <c r="G408" s="41">
        <v>1943.0</v>
      </c>
      <c r="H408" s="41">
        <v>1136.0</v>
      </c>
      <c r="I408" s="41">
        <v>970.0</v>
      </c>
      <c r="J408" s="41">
        <v>1065.0</v>
      </c>
      <c r="K408" s="41">
        <v>1258.0</v>
      </c>
      <c r="L408" s="41">
        <v>820.0</v>
      </c>
      <c r="M408" s="41">
        <v>1385.0</v>
      </c>
      <c r="N408" s="41">
        <v>1167.0</v>
      </c>
      <c r="O408" s="41">
        <v>1324.0</v>
      </c>
      <c r="P408" s="41">
        <v>1101.0</v>
      </c>
      <c r="Q408" s="217"/>
      <c r="R408" s="218">
        <f t="shared" si="11"/>
        <v>17427</v>
      </c>
      <c r="S408" s="220" t="s">
        <v>144</v>
      </c>
      <c r="T408" s="189"/>
      <c r="U408" s="189"/>
      <c r="V408" s="189"/>
      <c r="W408" s="189"/>
      <c r="X408" s="189"/>
      <c r="Y408" s="189"/>
      <c r="Z408" s="189"/>
      <c r="AA408" s="189"/>
      <c r="AB408" s="189"/>
    </row>
    <row r="409">
      <c r="A409" s="53" t="s">
        <v>33</v>
      </c>
      <c r="B409" s="41">
        <v>0.0</v>
      </c>
      <c r="C409" s="41">
        <v>722.0</v>
      </c>
      <c r="D409" s="41">
        <v>0.0</v>
      </c>
      <c r="E409" s="41">
        <v>554.0</v>
      </c>
      <c r="F409" s="41">
        <v>0.0</v>
      </c>
      <c r="G409" s="41">
        <v>275.0</v>
      </c>
      <c r="H409" s="41">
        <v>393.0</v>
      </c>
      <c r="I409" s="41">
        <v>315.0</v>
      </c>
      <c r="J409" s="41">
        <v>70.0</v>
      </c>
      <c r="K409" s="41">
        <v>0.0</v>
      </c>
      <c r="L409" s="41">
        <v>0.0</v>
      </c>
      <c r="M409" s="41">
        <v>595.0</v>
      </c>
      <c r="N409" s="41">
        <v>0.0</v>
      </c>
      <c r="O409" s="41">
        <v>0.0</v>
      </c>
      <c r="P409" s="41">
        <v>0.0</v>
      </c>
      <c r="Q409" s="217"/>
      <c r="R409" s="218">
        <f t="shared" si="11"/>
        <v>2924</v>
      </c>
      <c r="S409" s="38"/>
      <c r="T409" s="189"/>
      <c r="U409" s="189"/>
      <c r="V409" s="189"/>
      <c r="W409" s="189"/>
      <c r="X409" s="189"/>
      <c r="Y409" s="189"/>
      <c r="Z409" s="189"/>
      <c r="AA409" s="189"/>
      <c r="AB409" s="189"/>
    </row>
    <row r="410">
      <c r="A410" s="53" t="s">
        <v>35</v>
      </c>
      <c r="B410" s="41">
        <v>1190.0</v>
      </c>
      <c r="C410" s="41">
        <v>605.0</v>
      </c>
      <c r="D410" s="41">
        <v>723.0</v>
      </c>
      <c r="E410" s="41">
        <v>0.0</v>
      </c>
      <c r="F410" s="41">
        <v>0.0</v>
      </c>
      <c r="G410" s="41">
        <v>0.0</v>
      </c>
      <c r="H410" s="41">
        <v>0.0</v>
      </c>
      <c r="I410" s="41">
        <v>933.0</v>
      </c>
      <c r="J410" s="41">
        <v>0.0</v>
      </c>
      <c r="K410" s="41">
        <v>165.0</v>
      </c>
      <c r="L410" s="41">
        <v>350.0</v>
      </c>
      <c r="M410" s="41">
        <v>1005.0</v>
      </c>
      <c r="N410" s="41">
        <v>625.0</v>
      </c>
      <c r="O410" s="41">
        <v>0.0</v>
      </c>
      <c r="P410" s="41">
        <v>85.0</v>
      </c>
      <c r="Q410" s="217"/>
      <c r="R410" s="218">
        <f t="shared" si="11"/>
        <v>5681</v>
      </c>
      <c r="S410" s="38"/>
      <c r="T410" s="189"/>
      <c r="U410" s="189"/>
      <c r="V410" s="189"/>
      <c r="W410" s="189"/>
      <c r="X410" s="189"/>
      <c r="Y410" s="189"/>
      <c r="Z410" s="189"/>
      <c r="AA410" s="189"/>
      <c r="AB410" s="189"/>
    </row>
    <row r="411">
      <c r="A411" s="53" t="s">
        <v>36</v>
      </c>
      <c r="B411" s="41">
        <v>0.0</v>
      </c>
      <c r="C411" s="41">
        <v>675.0</v>
      </c>
      <c r="D411" s="41">
        <v>705.0</v>
      </c>
      <c r="E411" s="41">
        <v>590.0</v>
      </c>
      <c r="F411" s="41">
        <v>670.0</v>
      </c>
      <c r="G411" s="41">
        <v>420.0</v>
      </c>
      <c r="H411" s="41">
        <v>728.0</v>
      </c>
      <c r="I411" s="41">
        <v>0.0</v>
      </c>
      <c r="J411" s="41">
        <v>785.0</v>
      </c>
      <c r="K411" s="41">
        <v>357.0</v>
      </c>
      <c r="L411" s="41">
        <v>0.0</v>
      </c>
      <c r="M411" s="41">
        <v>757.0</v>
      </c>
      <c r="N411" s="41">
        <v>813.0</v>
      </c>
      <c r="O411" s="41">
        <v>750.0</v>
      </c>
      <c r="P411" s="41">
        <v>1102.0</v>
      </c>
      <c r="Q411" s="217"/>
      <c r="R411" s="218">
        <f t="shared" si="11"/>
        <v>8352</v>
      </c>
      <c r="S411" s="38"/>
      <c r="T411" s="189"/>
      <c r="U411" s="189"/>
      <c r="V411" s="189"/>
      <c r="W411" s="189"/>
      <c r="X411" s="189"/>
      <c r="Y411" s="189"/>
      <c r="Z411" s="189"/>
      <c r="AA411" s="189"/>
      <c r="AB411" s="189"/>
    </row>
    <row r="412">
      <c r="A412" s="53" t="s">
        <v>37</v>
      </c>
      <c r="B412" s="86">
        <v>120.0</v>
      </c>
      <c r="C412" s="41">
        <v>1193.0</v>
      </c>
      <c r="D412" s="41">
        <v>1307.0</v>
      </c>
      <c r="E412" s="41">
        <v>1008.0</v>
      </c>
      <c r="F412" s="41">
        <v>1265.0</v>
      </c>
      <c r="G412" s="41">
        <v>935.0</v>
      </c>
      <c r="H412" s="41">
        <v>640.0</v>
      </c>
      <c r="I412" s="86">
        <v>895.0</v>
      </c>
      <c r="J412" s="41">
        <v>1005.0</v>
      </c>
      <c r="K412" s="41">
        <v>830.0</v>
      </c>
      <c r="L412" s="41">
        <v>1040.0</v>
      </c>
      <c r="M412" s="41">
        <v>1200.0</v>
      </c>
      <c r="N412" s="41">
        <v>1114.0</v>
      </c>
      <c r="O412" s="41">
        <v>1590.0</v>
      </c>
      <c r="P412" s="86">
        <v>1073.0</v>
      </c>
      <c r="Q412" s="217"/>
      <c r="R412" s="218">
        <f t="shared" si="11"/>
        <v>15215</v>
      </c>
      <c r="S412" s="220" t="s">
        <v>144</v>
      </c>
      <c r="T412" s="189"/>
      <c r="U412" s="189"/>
      <c r="V412" s="189"/>
      <c r="W412" s="189"/>
      <c r="X412" s="189"/>
      <c r="Y412" s="189"/>
      <c r="Z412" s="189"/>
      <c r="AA412" s="189"/>
      <c r="AB412" s="189"/>
    </row>
    <row r="413">
      <c r="A413" s="53" t="s">
        <v>38</v>
      </c>
      <c r="B413" s="41">
        <v>0.0</v>
      </c>
      <c r="C413" s="41">
        <v>965.0</v>
      </c>
      <c r="D413" s="41">
        <v>528.0</v>
      </c>
      <c r="E413" s="41">
        <v>480.0</v>
      </c>
      <c r="F413" s="41">
        <v>575.0</v>
      </c>
      <c r="G413" s="41">
        <v>303.0</v>
      </c>
      <c r="H413" s="41">
        <v>583.0</v>
      </c>
      <c r="I413" s="41">
        <v>833.0</v>
      </c>
      <c r="J413" s="41">
        <v>484.0</v>
      </c>
      <c r="K413" s="41">
        <v>150.0</v>
      </c>
      <c r="L413" s="41">
        <v>525.0</v>
      </c>
      <c r="M413" s="41">
        <v>205.0</v>
      </c>
      <c r="N413" s="41">
        <v>844.0</v>
      </c>
      <c r="O413" s="41">
        <v>654.0</v>
      </c>
      <c r="P413" s="41">
        <v>196.0</v>
      </c>
      <c r="Q413" s="217"/>
      <c r="R413" s="218">
        <f t="shared" si="11"/>
        <v>7325</v>
      </c>
      <c r="S413" s="38"/>
      <c r="T413" s="189"/>
      <c r="U413" s="189"/>
      <c r="V413" s="189"/>
      <c r="W413" s="189"/>
      <c r="X413" s="189"/>
      <c r="Y413" s="189"/>
      <c r="Z413" s="189"/>
      <c r="AA413" s="189"/>
      <c r="AB413" s="189"/>
    </row>
    <row r="414">
      <c r="A414" s="53" t="s">
        <v>39</v>
      </c>
      <c r="B414" s="86">
        <v>0.0</v>
      </c>
      <c r="C414" s="41">
        <v>1560.0</v>
      </c>
      <c r="D414" s="41">
        <v>925.0</v>
      </c>
      <c r="E414" s="41">
        <v>1356.0</v>
      </c>
      <c r="F414" s="41">
        <v>994.0</v>
      </c>
      <c r="G414" s="41">
        <v>625.0</v>
      </c>
      <c r="H414" s="41">
        <v>565.0</v>
      </c>
      <c r="I414" s="86">
        <v>0.0</v>
      </c>
      <c r="J414" s="41">
        <v>745.0</v>
      </c>
      <c r="K414" s="41">
        <v>995.0</v>
      </c>
      <c r="L414" s="41">
        <v>831.0</v>
      </c>
      <c r="M414" s="41">
        <v>1203.0</v>
      </c>
      <c r="N414" s="41">
        <v>0.0</v>
      </c>
      <c r="O414" s="41">
        <v>600.0</v>
      </c>
      <c r="P414" s="86">
        <v>0.0</v>
      </c>
      <c r="Q414" s="217"/>
      <c r="R414" s="218">
        <f t="shared" si="11"/>
        <v>10399</v>
      </c>
      <c r="S414" s="220"/>
      <c r="T414" s="189"/>
      <c r="U414" s="189"/>
      <c r="V414" s="189"/>
      <c r="W414" s="189"/>
      <c r="X414" s="189"/>
      <c r="Y414" s="189"/>
      <c r="Z414" s="189"/>
      <c r="AA414" s="189"/>
      <c r="AB414" s="189"/>
    </row>
    <row r="415">
      <c r="A415" s="53" t="s">
        <v>63</v>
      </c>
      <c r="B415" s="41">
        <v>0.0</v>
      </c>
      <c r="C415" s="41">
        <v>295.0</v>
      </c>
      <c r="D415" s="41">
        <v>135.0</v>
      </c>
      <c r="E415" s="41">
        <v>260.0</v>
      </c>
      <c r="F415" s="41">
        <v>185.0</v>
      </c>
      <c r="G415" s="41">
        <v>0.0</v>
      </c>
      <c r="H415" s="41">
        <v>0.0</v>
      </c>
      <c r="I415" s="41">
        <v>565.0</v>
      </c>
      <c r="J415" s="41">
        <v>54.0</v>
      </c>
      <c r="K415" s="41">
        <v>0.0</v>
      </c>
      <c r="L415" s="41">
        <v>0.0</v>
      </c>
      <c r="M415" s="41">
        <v>185.0</v>
      </c>
      <c r="N415" s="41">
        <v>955.0</v>
      </c>
      <c r="O415" s="41">
        <v>150.0</v>
      </c>
      <c r="P415" s="41">
        <v>300.0</v>
      </c>
      <c r="Q415" s="217"/>
      <c r="R415" s="218">
        <f t="shared" si="11"/>
        <v>3084</v>
      </c>
      <c r="S415" s="38"/>
      <c r="T415" s="189"/>
      <c r="U415" s="189"/>
      <c r="V415" s="189"/>
      <c r="W415" s="189"/>
      <c r="X415" s="189"/>
      <c r="Y415" s="189"/>
      <c r="Z415" s="189"/>
      <c r="AA415" s="189"/>
      <c r="AB415" s="189"/>
    </row>
    <row r="416">
      <c r="A416" s="53" t="s">
        <v>40</v>
      </c>
      <c r="B416" s="41">
        <v>0.0</v>
      </c>
      <c r="C416" s="41" t="s">
        <v>59</v>
      </c>
      <c r="D416" s="41">
        <v>0.0</v>
      </c>
      <c r="E416" s="41" t="s">
        <v>59</v>
      </c>
      <c r="F416" s="41">
        <v>0.0</v>
      </c>
      <c r="G416" s="41">
        <v>0.0</v>
      </c>
      <c r="H416" s="41">
        <v>0.0</v>
      </c>
      <c r="I416" s="41">
        <v>0.0</v>
      </c>
      <c r="J416" s="41">
        <v>0.0</v>
      </c>
      <c r="K416" s="41">
        <v>0.0</v>
      </c>
      <c r="L416" s="41">
        <v>0.0</v>
      </c>
      <c r="M416" s="41">
        <v>0.0</v>
      </c>
      <c r="N416" s="41">
        <v>0.0</v>
      </c>
      <c r="O416" s="41">
        <v>0.0</v>
      </c>
      <c r="P416" s="41">
        <v>0.0</v>
      </c>
      <c r="Q416" s="217"/>
      <c r="R416" s="218">
        <f t="shared" si="11"/>
        <v>0</v>
      </c>
      <c r="S416" s="38"/>
      <c r="T416" s="189"/>
      <c r="U416" s="189"/>
      <c r="V416" s="189"/>
      <c r="W416" s="189"/>
      <c r="X416" s="189"/>
      <c r="Y416" s="189"/>
      <c r="Z416" s="189"/>
      <c r="AA416" s="189"/>
      <c r="AB416" s="189"/>
    </row>
    <row r="417">
      <c r="A417" s="53" t="s">
        <v>41</v>
      </c>
      <c r="B417" s="41">
        <v>1740.0</v>
      </c>
      <c r="C417" s="41">
        <v>0.0</v>
      </c>
      <c r="D417" s="41">
        <v>750.0</v>
      </c>
      <c r="E417" s="41">
        <v>827.0</v>
      </c>
      <c r="F417" s="41">
        <v>555.0</v>
      </c>
      <c r="G417" s="41">
        <v>789.0</v>
      </c>
      <c r="H417" s="41">
        <v>305.0</v>
      </c>
      <c r="I417" s="41">
        <v>1205.0</v>
      </c>
      <c r="J417" s="41">
        <v>0.0</v>
      </c>
      <c r="K417" s="41">
        <v>448.0</v>
      </c>
      <c r="L417" s="41">
        <v>245.0</v>
      </c>
      <c r="M417" s="41">
        <v>900.0</v>
      </c>
      <c r="N417" s="41">
        <v>790.0</v>
      </c>
      <c r="O417" s="41">
        <v>455.0</v>
      </c>
      <c r="P417" s="41">
        <v>1135.0</v>
      </c>
      <c r="Q417" s="217"/>
      <c r="R417" s="218">
        <f t="shared" si="11"/>
        <v>10144</v>
      </c>
      <c r="S417" s="38"/>
      <c r="T417" s="189"/>
      <c r="U417" s="189"/>
      <c r="V417" s="189"/>
      <c r="W417" s="189"/>
      <c r="X417" s="189"/>
      <c r="Y417" s="189"/>
      <c r="Z417" s="189"/>
      <c r="AA417" s="189"/>
      <c r="AB417" s="189"/>
    </row>
    <row r="418">
      <c r="A418" s="53" t="s">
        <v>42</v>
      </c>
      <c r="B418" s="41">
        <v>0.0</v>
      </c>
      <c r="C418" s="41">
        <v>0.0</v>
      </c>
      <c r="D418" s="41">
        <v>0.0</v>
      </c>
      <c r="E418" s="41">
        <v>0.0</v>
      </c>
      <c r="F418" s="41">
        <v>0.0</v>
      </c>
      <c r="G418" s="41">
        <v>0.0</v>
      </c>
      <c r="H418" s="41">
        <v>0.0</v>
      </c>
      <c r="I418" s="41">
        <v>0.0</v>
      </c>
      <c r="J418" s="41">
        <v>0.0</v>
      </c>
      <c r="K418" s="41">
        <v>0.0</v>
      </c>
      <c r="L418" s="41">
        <v>0.0</v>
      </c>
      <c r="M418" s="41">
        <v>0.0</v>
      </c>
      <c r="N418" s="41">
        <v>0.0</v>
      </c>
      <c r="O418" s="41">
        <v>0.0</v>
      </c>
      <c r="P418" s="41">
        <v>0.0</v>
      </c>
      <c r="Q418" s="217"/>
      <c r="R418" s="218">
        <f t="shared" si="11"/>
        <v>0</v>
      </c>
      <c r="S418" s="38"/>
      <c r="T418" s="189"/>
      <c r="U418" s="189"/>
      <c r="V418" s="189"/>
      <c r="W418" s="189"/>
      <c r="X418" s="189"/>
      <c r="Y418" s="189"/>
      <c r="Z418" s="189"/>
      <c r="AA418" s="189"/>
      <c r="AB418" s="189"/>
    </row>
    <row r="419">
      <c r="A419" s="53" t="s">
        <v>47</v>
      </c>
      <c r="B419" s="41">
        <v>260.0</v>
      </c>
      <c r="C419" s="41">
        <v>0.0</v>
      </c>
      <c r="D419" s="41">
        <v>199.0</v>
      </c>
      <c r="E419" s="41">
        <v>199.0</v>
      </c>
      <c r="F419" s="41">
        <v>691.0</v>
      </c>
      <c r="G419" s="41">
        <v>0.0</v>
      </c>
      <c r="H419" s="41">
        <v>436.0</v>
      </c>
      <c r="I419" s="41">
        <v>551.0</v>
      </c>
      <c r="J419" s="41">
        <v>0.0</v>
      </c>
      <c r="K419" s="41">
        <v>715.0</v>
      </c>
      <c r="L419" s="41">
        <v>355.0</v>
      </c>
      <c r="M419" s="41">
        <v>0.0</v>
      </c>
      <c r="N419" s="41">
        <v>540.0</v>
      </c>
      <c r="O419" s="41">
        <v>0.0</v>
      </c>
      <c r="P419" s="41">
        <v>0.0</v>
      </c>
      <c r="Q419" s="217"/>
      <c r="R419" s="218">
        <f t="shared" si="11"/>
        <v>3946</v>
      </c>
      <c r="S419" s="38"/>
      <c r="T419" s="189"/>
      <c r="U419" s="189"/>
      <c r="V419" s="189"/>
      <c r="W419" s="189"/>
      <c r="X419" s="189"/>
      <c r="Y419" s="189"/>
      <c r="Z419" s="189"/>
      <c r="AA419" s="189"/>
      <c r="AB419" s="189"/>
    </row>
    <row r="420">
      <c r="A420" s="53" t="s">
        <v>48</v>
      </c>
      <c r="B420" s="41">
        <v>0.0</v>
      </c>
      <c r="C420" s="41">
        <v>0.0</v>
      </c>
      <c r="D420" s="41">
        <v>0.0</v>
      </c>
      <c r="E420" s="41">
        <v>632.0</v>
      </c>
      <c r="F420" s="41">
        <v>764.0</v>
      </c>
      <c r="G420" s="41">
        <v>985.0</v>
      </c>
      <c r="H420" s="41">
        <v>0.0</v>
      </c>
      <c r="I420" s="41">
        <v>594.0</v>
      </c>
      <c r="J420" s="41">
        <v>750.0</v>
      </c>
      <c r="K420" s="41">
        <v>0.0</v>
      </c>
      <c r="L420" s="41">
        <v>823.0</v>
      </c>
      <c r="M420" s="41">
        <v>850.0</v>
      </c>
      <c r="N420" s="41">
        <v>675.0</v>
      </c>
      <c r="O420" s="41">
        <v>1128.0</v>
      </c>
      <c r="P420" s="41">
        <v>1435.0</v>
      </c>
      <c r="Q420" s="217"/>
      <c r="R420" s="218">
        <f t="shared" si="11"/>
        <v>8636</v>
      </c>
      <c r="S420" s="38"/>
      <c r="T420" s="189"/>
      <c r="U420" s="189"/>
      <c r="V420" s="189"/>
      <c r="W420" s="189"/>
      <c r="X420" s="189"/>
      <c r="Y420" s="189"/>
      <c r="Z420" s="189"/>
      <c r="AA420" s="189"/>
      <c r="AB420" s="189"/>
    </row>
    <row r="421">
      <c r="A421" s="53" t="s">
        <v>50</v>
      </c>
      <c r="B421" s="41">
        <v>0.0</v>
      </c>
      <c r="C421" s="41">
        <v>0.0</v>
      </c>
      <c r="D421" s="41">
        <v>0.0</v>
      </c>
      <c r="E421" s="41">
        <v>0.0</v>
      </c>
      <c r="F421" s="41">
        <v>0.0</v>
      </c>
      <c r="G421" s="41">
        <v>0.0</v>
      </c>
      <c r="H421" s="41">
        <v>0.0</v>
      </c>
      <c r="I421" s="41">
        <v>0.0</v>
      </c>
      <c r="J421" s="41">
        <v>0.0</v>
      </c>
      <c r="K421" s="41">
        <v>0.0</v>
      </c>
      <c r="L421" s="41">
        <v>0.0</v>
      </c>
      <c r="M421" s="41">
        <v>0.0</v>
      </c>
      <c r="N421" s="41">
        <v>0.0</v>
      </c>
      <c r="O421" s="41">
        <v>0.0</v>
      </c>
      <c r="P421" s="41">
        <v>0.0</v>
      </c>
      <c r="Q421" s="217"/>
      <c r="R421" s="218">
        <f t="shared" si="11"/>
        <v>0</v>
      </c>
      <c r="S421" s="38"/>
      <c r="T421" s="189"/>
      <c r="U421" s="189"/>
      <c r="V421" s="189"/>
      <c r="W421" s="189"/>
      <c r="X421" s="189"/>
      <c r="Y421" s="189"/>
      <c r="Z421" s="189"/>
      <c r="AA421" s="189"/>
      <c r="AB421" s="189"/>
    </row>
    <row r="422">
      <c r="A422" s="53" t="s">
        <v>53</v>
      </c>
      <c r="B422" s="86">
        <v>0.0</v>
      </c>
      <c r="C422" s="41">
        <v>447.0</v>
      </c>
      <c r="D422" s="41">
        <v>685.0</v>
      </c>
      <c r="E422" s="41">
        <v>340.0</v>
      </c>
      <c r="F422" s="41">
        <v>0.0</v>
      </c>
      <c r="G422" s="41">
        <v>920.0</v>
      </c>
      <c r="H422" s="41">
        <v>508.0</v>
      </c>
      <c r="I422" s="86">
        <v>0.0</v>
      </c>
      <c r="J422" s="41">
        <v>715.0</v>
      </c>
      <c r="K422" s="41">
        <v>337.0</v>
      </c>
      <c r="L422" s="41">
        <v>0.0</v>
      </c>
      <c r="M422" s="41">
        <v>0.0</v>
      </c>
      <c r="N422" s="41">
        <v>567.0</v>
      </c>
      <c r="O422" s="41">
        <v>1233.0</v>
      </c>
      <c r="P422" s="86">
        <v>995.0</v>
      </c>
      <c r="Q422" s="217"/>
      <c r="R422" s="218">
        <f t="shared" si="11"/>
        <v>6747</v>
      </c>
      <c r="S422" s="38"/>
      <c r="T422" s="189"/>
      <c r="U422" s="189"/>
      <c r="V422" s="189"/>
      <c r="W422" s="189"/>
      <c r="X422" s="189"/>
      <c r="Y422" s="189"/>
      <c r="Z422" s="189"/>
      <c r="AA422" s="189"/>
      <c r="AB422" s="189"/>
    </row>
    <row r="423">
      <c r="A423" s="53" t="s">
        <v>77</v>
      </c>
      <c r="B423" s="41">
        <v>0.0</v>
      </c>
      <c r="C423" s="41">
        <v>795.0</v>
      </c>
      <c r="D423" s="41">
        <v>395.0</v>
      </c>
      <c r="E423" s="41">
        <v>460.0</v>
      </c>
      <c r="F423" s="41">
        <v>882.0</v>
      </c>
      <c r="G423" s="41">
        <v>415.0</v>
      </c>
      <c r="H423" s="41">
        <v>780.0</v>
      </c>
      <c r="I423" s="41">
        <v>0.0</v>
      </c>
      <c r="J423" s="41">
        <v>0.0</v>
      </c>
      <c r="K423" s="41">
        <v>1071.0</v>
      </c>
      <c r="L423" s="41">
        <v>1054.0</v>
      </c>
      <c r="M423" s="41">
        <v>593.0</v>
      </c>
      <c r="N423" s="41">
        <v>0.0</v>
      </c>
      <c r="O423" s="41">
        <v>0.0</v>
      </c>
      <c r="P423" s="41">
        <v>0.0</v>
      </c>
      <c r="Q423" s="217"/>
      <c r="R423" s="218">
        <f t="shared" si="11"/>
        <v>6445</v>
      </c>
      <c r="S423" s="38"/>
      <c r="T423" s="189"/>
      <c r="U423" s="189"/>
      <c r="V423" s="189"/>
      <c r="W423" s="189"/>
      <c r="X423" s="189"/>
      <c r="Y423" s="189"/>
      <c r="Z423" s="189"/>
      <c r="AA423" s="189"/>
      <c r="AB423" s="189"/>
    </row>
    <row r="424">
      <c r="A424" s="53" t="s">
        <v>74</v>
      </c>
      <c r="B424" s="41">
        <v>205.0</v>
      </c>
      <c r="C424" s="41">
        <v>0.0</v>
      </c>
      <c r="D424" s="41">
        <v>255.0</v>
      </c>
      <c r="E424" s="41">
        <v>265.0</v>
      </c>
      <c r="F424" s="41">
        <v>0.0</v>
      </c>
      <c r="G424" s="41">
        <v>155.0</v>
      </c>
      <c r="H424" s="41">
        <v>0.0</v>
      </c>
      <c r="I424" s="41">
        <v>429.0</v>
      </c>
      <c r="J424" s="41">
        <v>375.0</v>
      </c>
      <c r="K424" s="41">
        <v>345.0</v>
      </c>
      <c r="L424" s="41">
        <v>165.0</v>
      </c>
      <c r="M424" s="41">
        <v>300.0</v>
      </c>
      <c r="N424" s="41">
        <v>0.0</v>
      </c>
      <c r="O424" s="41">
        <v>0.0</v>
      </c>
      <c r="P424" s="41">
        <v>0.0</v>
      </c>
      <c r="Q424" s="217"/>
      <c r="R424" s="218">
        <f t="shared" si="11"/>
        <v>2494</v>
      </c>
      <c r="S424" s="38"/>
      <c r="T424" s="189"/>
      <c r="U424" s="189"/>
      <c r="V424" s="189"/>
      <c r="W424" s="189"/>
      <c r="X424" s="189"/>
      <c r="Y424" s="189"/>
      <c r="Z424" s="189"/>
      <c r="AA424" s="189"/>
      <c r="AB424" s="189"/>
    </row>
    <row r="425">
      <c r="A425" s="53" t="s">
        <v>57</v>
      </c>
      <c r="B425" s="41">
        <v>0.0</v>
      </c>
      <c r="C425" s="41">
        <v>0.0</v>
      </c>
      <c r="D425" s="41">
        <v>0.0</v>
      </c>
      <c r="E425" s="41">
        <v>341.0</v>
      </c>
      <c r="F425" s="41">
        <v>651.0</v>
      </c>
      <c r="G425" s="41">
        <v>880.0</v>
      </c>
      <c r="H425" s="41">
        <v>85.0</v>
      </c>
      <c r="I425" s="41">
        <v>585.0</v>
      </c>
      <c r="J425" s="41">
        <v>239.0</v>
      </c>
      <c r="K425" s="41">
        <v>904.0</v>
      </c>
      <c r="L425" s="41">
        <v>355.0</v>
      </c>
      <c r="M425" s="41">
        <v>0.0</v>
      </c>
      <c r="N425" s="41">
        <v>1123.0</v>
      </c>
      <c r="O425" s="41">
        <v>843.0</v>
      </c>
      <c r="P425" s="41">
        <v>490.0</v>
      </c>
      <c r="Q425" s="217"/>
      <c r="R425" s="218">
        <f t="shared" si="11"/>
        <v>6496</v>
      </c>
      <c r="S425" s="38"/>
      <c r="T425" s="189"/>
      <c r="U425" s="189"/>
      <c r="V425" s="189"/>
      <c r="W425" s="189"/>
      <c r="X425" s="189"/>
      <c r="Y425" s="189"/>
      <c r="Z425" s="189"/>
      <c r="AA425" s="189"/>
      <c r="AB425" s="189"/>
    </row>
    <row r="426">
      <c r="A426" s="53" t="s">
        <v>26</v>
      </c>
      <c r="B426" s="41">
        <v>0.0</v>
      </c>
      <c r="C426" s="41">
        <v>0.0</v>
      </c>
      <c r="D426" s="41">
        <v>85.0</v>
      </c>
      <c r="E426" s="41">
        <v>932.0</v>
      </c>
      <c r="F426" s="41">
        <v>350.0</v>
      </c>
      <c r="G426" s="41">
        <v>0.0</v>
      </c>
      <c r="H426" s="41">
        <v>0.0</v>
      </c>
      <c r="I426" s="41">
        <v>0.0</v>
      </c>
      <c r="J426" s="41">
        <v>0.0</v>
      </c>
      <c r="K426" s="41">
        <v>0.0</v>
      </c>
      <c r="L426" s="41">
        <v>0.0</v>
      </c>
      <c r="M426" s="41">
        <v>0.0</v>
      </c>
      <c r="N426" s="41">
        <v>0.0</v>
      </c>
      <c r="O426" s="41">
        <v>0.0</v>
      </c>
      <c r="P426" s="41">
        <v>0.0</v>
      </c>
      <c r="Q426" s="217"/>
      <c r="R426" s="218">
        <f t="shared" si="11"/>
        <v>1367</v>
      </c>
      <c r="S426" s="38"/>
      <c r="T426" s="189"/>
      <c r="U426" s="189"/>
      <c r="V426" s="189"/>
      <c r="W426" s="189"/>
      <c r="X426" s="189"/>
      <c r="Y426" s="189"/>
      <c r="Z426" s="189"/>
      <c r="AA426" s="189"/>
      <c r="AB426" s="189"/>
    </row>
    <row r="427">
      <c r="A427" s="53" t="s">
        <v>45</v>
      </c>
      <c r="B427" s="41">
        <v>0.0</v>
      </c>
      <c r="C427" s="41">
        <v>0.0</v>
      </c>
      <c r="D427" s="41">
        <v>565.0</v>
      </c>
      <c r="E427" s="41">
        <v>455.0</v>
      </c>
      <c r="F427" s="41">
        <v>515.0</v>
      </c>
      <c r="G427" s="41">
        <v>185.0</v>
      </c>
      <c r="H427" s="41">
        <v>0.0</v>
      </c>
      <c r="I427" s="41">
        <v>0.0</v>
      </c>
      <c r="J427" s="41">
        <v>230.0</v>
      </c>
      <c r="K427" s="41">
        <v>633.0</v>
      </c>
      <c r="L427" s="41">
        <v>690.0</v>
      </c>
      <c r="M427" s="41">
        <v>90.0</v>
      </c>
      <c r="N427" s="41">
        <v>0.0</v>
      </c>
      <c r="O427" s="41">
        <v>0.0</v>
      </c>
      <c r="P427" s="41">
        <v>0.0</v>
      </c>
      <c r="Q427" s="217"/>
      <c r="R427" s="218">
        <f t="shared" si="11"/>
        <v>3363</v>
      </c>
      <c r="S427" s="38"/>
      <c r="T427" s="189"/>
      <c r="U427" s="189"/>
      <c r="V427" s="189"/>
      <c r="W427" s="189"/>
      <c r="X427" s="189"/>
      <c r="Y427" s="189"/>
      <c r="Z427" s="189"/>
      <c r="AA427" s="189"/>
      <c r="AB427" s="189"/>
    </row>
    <row r="428">
      <c r="A428" s="53" t="s">
        <v>82</v>
      </c>
      <c r="B428" s="41">
        <v>0.0</v>
      </c>
      <c r="C428" s="41">
        <v>0.0</v>
      </c>
      <c r="D428" s="41">
        <v>0.0</v>
      </c>
      <c r="E428" s="41">
        <v>0.0</v>
      </c>
      <c r="F428" s="41">
        <v>0.0</v>
      </c>
      <c r="G428" s="41">
        <v>0.0</v>
      </c>
      <c r="H428" s="41">
        <v>100.0</v>
      </c>
      <c r="I428" s="41">
        <v>1004.0</v>
      </c>
      <c r="J428" s="41">
        <v>0.0</v>
      </c>
      <c r="K428" s="41">
        <v>0.0</v>
      </c>
      <c r="L428" s="41">
        <v>0.0</v>
      </c>
      <c r="M428" s="41">
        <v>530.0</v>
      </c>
      <c r="N428" s="41">
        <v>0.0</v>
      </c>
      <c r="O428" s="41">
        <v>0.0</v>
      </c>
      <c r="P428" s="41">
        <v>492.0</v>
      </c>
      <c r="Q428" s="217"/>
      <c r="R428" s="218">
        <f t="shared" si="11"/>
        <v>2126</v>
      </c>
      <c r="S428" s="38"/>
      <c r="T428" s="189"/>
      <c r="U428" s="189"/>
      <c r="V428" s="189"/>
      <c r="W428" s="189"/>
      <c r="X428" s="189"/>
      <c r="Y428" s="189"/>
      <c r="Z428" s="189"/>
      <c r="AA428" s="189"/>
      <c r="AB428" s="189"/>
    </row>
    <row r="429">
      <c r="A429" s="53" t="s">
        <v>85</v>
      </c>
      <c r="B429" s="41">
        <v>0.0</v>
      </c>
      <c r="C429" s="41">
        <v>0.0</v>
      </c>
      <c r="D429" s="41">
        <v>550.0</v>
      </c>
      <c r="E429" s="41">
        <v>739.0</v>
      </c>
      <c r="F429" s="41">
        <v>360.0</v>
      </c>
      <c r="G429" s="41">
        <v>0.0</v>
      </c>
      <c r="H429" s="41">
        <v>0.0</v>
      </c>
      <c r="I429" s="41">
        <v>0.0</v>
      </c>
      <c r="J429" s="41">
        <v>0.0</v>
      </c>
      <c r="K429" s="41">
        <v>425.0</v>
      </c>
      <c r="L429" s="41">
        <v>561.0</v>
      </c>
      <c r="M429" s="41">
        <v>0.0</v>
      </c>
      <c r="N429" s="41">
        <v>0.0</v>
      </c>
      <c r="O429" s="41">
        <v>0.0</v>
      </c>
      <c r="P429" s="41">
        <v>0.0</v>
      </c>
      <c r="Q429" s="217"/>
      <c r="R429" s="218">
        <f t="shared" si="11"/>
        <v>2635</v>
      </c>
      <c r="S429" s="38"/>
      <c r="T429" s="189"/>
      <c r="U429" s="189"/>
      <c r="V429" s="189"/>
      <c r="W429" s="189"/>
      <c r="X429" s="189"/>
      <c r="Y429" s="189"/>
      <c r="Z429" s="189"/>
      <c r="AA429" s="189"/>
      <c r="AB429" s="189"/>
    </row>
    <row r="430">
      <c r="A430" s="53" t="s">
        <v>25</v>
      </c>
      <c r="B430" s="41">
        <v>945.0</v>
      </c>
      <c r="C430" s="41">
        <v>769.0</v>
      </c>
      <c r="D430" s="41">
        <v>520.0</v>
      </c>
      <c r="E430" s="41">
        <v>400.0</v>
      </c>
      <c r="F430" s="41">
        <v>460.0</v>
      </c>
      <c r="G430" s="41">
        <v>0.0</v>
      </c>
      <c r="H430" s="41">
        <v>0.0</v>
      </c>
      <c r="I430" s="41">
        <v>840.0</v>
      </c>
      <c r="J430" s="41">
        <v>225.0</v>
      </c>
      <c r="K430" s="41">
        <v>0.0</v>
      </c>
      <c r="L430" s="41">
        <v>510.0</v>
      </c>
      <c r="M430" s="41">
        <v>284.0</v>
      </c>
      <c r="N430" s="41">
        <v>0.0</v>
      </c>
      <c r="O430" s="41">
        <v>515.0</v>
      </c>
      <c r="P430" s="41">
        <v>1194.0</v>
      </c>
      <c r="Q430" s="217"/>
      <c r="R430" s="218">
        <f t="shared" si="11"/>
        <v>6662</v>
      </c>
      <c r="S430" s="38"/>
      <c r="T430" s="189"/>
      <c r="U430" s="189"/>
      <c r="V430" s="189"/>
      <c r="W430" s="189"/>
      <c r="X430" s="189"/>
      <c r="Y430" s="189"/>
      <c r="Z430" s="189"/>
      <c r="AA430" s="189"/>
      <c r="AB430" s="189"/>
    </row>
    <row r="431">
      <c r="A431" s="53" t="s">
        <v>30</v>
      </c>
      <c r="B431" s="41">
        <v>0.0</v>
      </c>
      <c r="C431" s="41">
        <v>0.0</v>
      </c>
      <c r="D431" s="41">
        <v>0.0</v>
      </c>
      <c r="E431" s="41">
        <v>0.0</v>
      </c>
      <c r="F431" s="41">
        <v>0.0</v>
      </c>
      <c r="G431" s="41">
        <v>0.0</v>
      </c>
      <c r="H431" s="41">
        <v>0.0</v>
      </c>
      <c r="I431" s="41">
        <v>0.0</v>
      </c>
      <c r="J431" s="41">
        <v>0.0</v>
      </c>
      <c r="K431" s="41">
        <v>0.0</v>
      </c>
      <c r="L431" s="41">
        <v>0.0</v>
      </c>
      <c r="M431" s="41">
        <v>0.0</v>
      </c>
      <c r="N431" s="41">
        <v>0.0</v>
      </c>
      <c r="O431" s="41">
        <v>0.0</v>
      </c>
      <c r="P431" s="41">
        <v>0.0</v>
      </c>
      <c r="Q431" s="217"/>
      <c r="R431" s="218">
        <f t="shared" si="11"/>
        <v>0</v>
      </c>
      <c r="S431" s="38"/>
      <c r="T431" s="189"/>
      <c r="U431" s="189"/>
      <c r="V431" s="189"/>
      <c r="W431" s="189"/>
      <c r="X431" s="189"/>
      <c r="Y431" s="189"/>
      <c r="Z431" s="189"/>
      <c r="AA431" s="189"/>
      <c r="AB431" s="189"/>
    </row>
    <row r="432">
      <c r="A432" s="53" t="s">
        <v>32</v>
      </c>
      <c r="B432" s="41">
        <v>0.0</v>
      </c>
      <c r="C432" s="41">
        <v>0.0</v>
      </c>
      <c r="D432" s="41">
        <v>0.0</v>
      </c>
      <c r="E432" s="41">
        <v>0.0</v>
      </c>
      <c r="F432" s="41">
        <v>0.0</v>
      </c>
      <c r="G432" s="41">
        <v>0.0</v>
      </c>
      <c r="H432" s="41">
        <v>0.0</v>
      </c>
      <c r="I432" s="41">
        <v>0.0</v>
      </c>
      <c r="J432" s="41">
        <v>0.0</v>
      </c>
      <c r="K432" s="41">
        <v>0.0</v>
      </c>
      <c r="L432" s="41">
        <v>0.0</v>
      </c>
      <c r="M432" s="41">
        <v>0.0</v>
      </c>
      <c r="N432" s="41">
        <v>0.0</v>
      </c>
      <c r="O432" s="41">
        <v>0.0</v>
      </c>
      <c r="P432" s="41">
        <v>0.0</v>
      </c>
      <c r="Q432" s="217"/>
      <c r="R432" s="218">
        <f t="shared" si="11"/>
        <v>0</v>
      </c>
      <c r="S432" s="38"/>
      <c r="T432" s="189"/>
      <c r="U432" s="189"/>
      <c r="V432" s="189"/>
      <c r="W432" s="189"/>
      <c r="X432" s="189"/>
      <c r="Y432" s="189"/>
      <c r="Z432" s="189"/>
      <c r="AA432" s="189"/>
      <c r="AB432" s="189"/>
    </row>
    <row r="433">
      <c r="A433" s="53" t="s">
        <v>34</v>
      </c>
      <c r="B433" s="41">
        <v>0.0</v>
      </c>
      <c r="C433" s="41">
        <v>0.0</v>
      </c>
      <c r="D433" s="41">
        <v>0.0</v>
      </c>
      <c r="E433" s="41">
        <v>0.0</v>
      </c>
      <c r="F433" s="41">
        <v>0.0</v>
      </c>
      <c r="G433" s="41">
        <v>0.0</v>
      </c>
      <c r="H433" s="41">
        <v>0.0</v>
      </c>
      <c r="I433" s="41">
        <v>0.0</v>
      </c>
      <c r="J433" s="41">
        <v>0.0</v>
      </c>
      <c r="K433" s="41">
        <v>0.0</v>
      </c>
      <c r="L433" s="41">
        <v>330.0</v>
      </c>
      <c r="M433" s="41">
        <v>375.0</v>
      </c>
      <c r="N433" s="41">
        <v>365.0</v>
      </c>
      <c r="O433" s="41">
        <v>0.0</v>
      </c>
      <c r="P433" s="41">
        <v>355.0</v>
      </c>
      <c r="Q433" s="217"/>
      <c r="R433" s="218">
        <f t="shared" si="11"/>
        <v>1425</v>
      </c>
      <c r="S433" s="38"/>
      <c r="T433" s="189"/>
      <c r="U433" s="189"/>
      <c r="V433" s="189"/>
      <c r="W433" s="189"/>
      <c r="X433" s="189"/>
      <c r="Y433" s="189"/>
      <c r="Z433" s="189"/>
      <c r="AA433" s="189"/>
      <c r="AB433" s="189"/>
    </row>
    <row r="434">
      <c r="A434" s="53" t="s">
        <v>89</v>
      </c>
      <c r="B434" s="41">
        <v>1293.0</v>
      </c>
      <c r="C434" s="41">
        <v>480.0</v>
      </c>
      <c r="D434" s="41">
        <v>685.0</v>
      </c>
      <c r="E434" s="41">
        <v>380.0</v>
      </c>
      <c r="F434" s="41">
        <v>649.0</v>
      </c>
      <c r="G434" s="41">
        <v>698.0</v>
      </c>
      <c r="H434" s="41">
        <v>140.0</v>
      </c>
      <c r="I434" s="41">
        <v>0.0</v>
      </c>
      <c r="J434" s="41">
        <v>645.0</v>
      </c>
      <c r="K434" s="41">
        <v>299.0</v>
      </c>
      <c r="L434" s="41">
        <v>700.0</v>
      </c>
      <c r="M434" s="41">
        <v>597.0</v>
      </c>
      <c r="N434" s="41">
        <v>0.0</v>
      </c>
      <c r="O434" s="41">
        <v>0.0</v>
      </c>
      <c r="P434" s="41">
        <v>0.0</v>
      </c>
      <c r="Q434" s="217"/>
      <c r="R434" s="218">
        <f t="shared" si="11"/>
        <v>6566</v>
      </c>
      <c r="S434" s="38"/>
      <c r="T434" s="189"/>
      <c r="U434" s="189"/>
      <c r="V434" s="189"/>
      <c r="W434" s="189"/>
      <c r="X434" s="189"/>
      <c r="Y434" s="189"/>
      <c r="Z434" s="189"/>
      <c r="AA434" s="189"/>
      <c r="AB434" s="189"/>
    </row>
    <row r="435">
      <c r="A435" s="53" t="s">
        <v>51</v>
      </c>
      <c r="B435" s="217"/>
      <c r="C435" s="217"/>
      <c r="D435" s="217"/>
      <c r="E435" s="217"/>
      <c r="F435" s="217"/>
      <c r="G435" s="217"/>
      <c r="H435" s="41">
        <v>0.0</v>
      </c>
      <c r="I435" s="41">
        <v>0.0</v>
      </c>
      <c r="J435" s="41">
        <v>0.0</v>
      </c>
      <c r="K435" s="41">
        <v>0.0</v>
      </c>
      <c r="L435" s="41">
        <v>0.0</v>
      </c>
      <c r="M435" s="41">
        <v>0.0</v>
      </c>
      <c r="N435" s="41">
        <v>0.0</v>
      </c>
      <c r="O435" s="41">
        <v>0.0</v>
      </c>
      <c r="P435" s="41">
        <v>0.0</v>
      </c>
      <c r="Q435" s="8"/>
      <c r="R435" s="218">
        <f t="shared" si="11"/>
        <v>0</v>
      </c>
      <c r="S435" s="38"/>
      <c r="T435" s="189"/>
      <c r="U435" s="189"/>
      <c r="V435" s="189"/>
      <c r="W435" s="189"/>
      <c r="X435" s="189"/>
      <c r="Y435" s="189"/>
      <c r="Z435" s="189"/>
      <c r="AA435" s="189"/>
      <c r="AB435" s="189"/>
    </row>
    <row r="436">
      <c r="A436" s="22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218">
        <f t="shared" si="11"/>
        <v>0</v>
      </c>
      <c r="S436" s="38"/>
      <c r="T436" s="189"/>
      <c r="U436" s="189"/>
      <c r="V436" s="189"/>
      <c r="W436" s="189"/>
      <c r="X436" s="189"/>
      <c r="Y436" s="189"/>
      <c r="Z436" s="189"/>
      <c r="AA436" s="189"/>
      <c r="AB436" s="189"/>
    </row>
    <row r="437">
      <c r="A437" s="22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218">
        <f t="shared" si="11"/>
        <v>0</v>
      </c>
      <c r="S437" s="38"/>
      <c r="T437" s="189"/>
      <c r="U437" s="189"/>
      <c r="V437" s="189"/>
      <c r="W437" s="189"/>
      <c r="X437" s="189"/>
      <c r="Y437" s="189"/>
      <c r="Z437" s="189"/>
      <c r="AA437" s="189"/>
      <c r="AB437" s="189"/>
    </row>
    <row r="438">
      <c r="A438" s="22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218">
        <f t="shared" si="11"/>
        <v>0</v>
      </c>
      <c r="S438" s="38"/>
      <c r="T438" s="189"/>
      <c r="U438" s="189"/>
      <c r="V438" s="189"/>
      <c r="W438" s="189"/>
      <c r="X438" s="189"/>
      <c r="Y438" s="189"/>
      <c r="Z438" s="189"/>
      <c r="AA438" s="189"/>
      <c r="AB438" s="189"/>
    </row>
    <row r="439">
      <c r="A439" s="22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218">
        <f t="shared" si="11"/>
        <v>0</v>
      </c>
      <c r="S439" s="38"/>
      <c r="T439" s="189"/>
      <c r="U439" s="189"/>
      <c r="V439" s="189"/>
      <c r="W439" s="189"/>
      <c r="X439" s="189"/>
      <c r="Y439" s="189"/>
      <c r="Z439" s="189"/>
      <c r="AA439" s="189"/>
      <c r="AB439" s="189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222"/>
      <c r="S440" s="29"/>
      <c r="T440" s="189"/>
      <c r="U440" s="189"/>
      <c r="V440" s="189"/>
      <c r="W440" s="189"/>
      <c r="X440" s="189"/>
      <c r="Y440" s="189"/>
      <c r="Z440" s="189"/>
      <c r="AA440" s="189"/>
      <c r="AB440" s="189"/>
    </row>
    <row r="441">
      <c r="A441" s="211" t="s">
        <v>190</v>
      </c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20"/>
      <c r="T441" s="189"/>
      <c r="U441" s="189"/>
      <c r="V441" s="189"/>
      <c r="W441" s="189"/>
      <c r="X441" s="189"/>
      <c r="Y441" s="189"/>
      <c r="Z441" s="189"/>
      <c r="AA441" s="189"/>
      <c r="AB441" s="189"/>
    </row>
    <row r="442">
      <c r="A442" s="212" t="s">
        <v>19</v>
      </c>
      <c r="B442" s="213">
        <v>45824.0</v>
      </c>
      <c r="C442" s="213">
        <v>45825.0</v>
      </c>
      <c r="D442" s="213">
        <v>45826.0</v>
      </c>
      <c r="E442" s="213">
        <v>45827.0</v>
      </c>
      <c r="F442" s="213">
        <v>45828.0</v>
      </c>
      <c r="G442" s="213">
        <v>45829.0</v>
      </c>
      <c r="H442" s="213">
        <v>45830.0</v>
      </c>
      <c r="I442" s="213">
        <v>45831.0</v>
      </c>
      <c r="J442" s="213">
        <v>45832.0</v>
      </c>
      <c r="K442" s="213">
        <v>45833.0</v>
      </c>
      <c r="L442" s="213">
        <v>45834.0</v>
      </c>
      <c r="M442" s="213">
        <v>45835.0</v>
      </c>
      <c r="N442" s="213">
        <v>45836.0</v>
      </c>
      <c r="O442" s="213">
        <v>45837.0</v>
      </c>
      <c r="P442" s="213">
        <v>45838.0</v>
      </c>
      <c r="Q442" s="213"/>
      <c r="R442" s="214" t="s">
        <v>20</v>
      </c>
      <c r="S442" s="214" t="s">
        <v>22</v>
      </c>
      <c r="T442" s="189"/>
      <c r="U442" s="189"/>
      <c r="V442" s="189"/>
      <c r="W442" s="189"/>
      <c r="X442" s="189"/>
      <c r="Y442" s="189"/>
      <c r="Z442" s="189"/>
      <c r="AA442" s="189"/>
      <c r="AB442" s="189"/>
    </row>
    <row r="443">
      <c r="A443" s="215"/>
      <c r="B443" s="216"/>
      <c r="C443" s="216"/>
      <c r="D443" s="216"/>
      <c r="E443" s="216"/>
      <c r="F443" s="216"/>
      <c r="G443" s="216"/>
      <c r="H443" s="216"/>
      <c r="I443" s="216"/>
      <c r="J443" s="216"/>
      <c r="K443" s="216"/>
      <c r="L443" s="216"/>
      <c r="M443" s="216"/>
      <c r="N443" s="216"/>
      <c r="O443" s="216"/>
      <c r="P443" s="216"/>
      <c r="Q443" s="216"/>
      <c r="R443" s="38"/>
      <c r="S443" s="38"/>
      <c r="T443" s="189"/>
      <c r="U443" s="189"/>
      <c r="V443" s="189"/>
      <c r="W443" s="189"/>
      <c r="X443" s="189"/>
      <c r="Y443" s="189"/>
      <c r="Z443" s="189"/>
      <c r="AA443" s="189"/>
      <c r="AB443" s="189"/>
    </row>
    <row r="444">
      <c r="A444" s="223" t="s">
        <v>23</v>
      </c>
      <c r="B444" s="41">
        <v>550.0</v>
      </c>
      <c r="C444" s="41">
        <v>610.0</v>
      </c>
      <c r="D444" s="41">
        <v>405.0</v>
      </c>
      <c r="E444" s="41">
        <v>240.0</v>
      </c>
      <c r="F444" s="41">
        <v>95.0</v>
      </c>
      <c r="G444" s="41">
        <v>1010.0</v>
      </c>
      <c r="H444" s="86">
        <v>320.0</v>
      </c>
      <c r="I444" s="41">
        <v>195.0</v>
      </c>
      <c r="J444" s="41">
        <v>900.0</v>
      </c>
      <c r="K444" s="41">
        <v>350.0</v>
      </c>
      <c r="L444" s="41">
        <v>0.0</v>
      </c>
      <c r="M444" s="41">
        <v>0.0</v>
      </c>
      <c r="N444" s="41">
        <v>0.0</v>
      </c>
      <c r="O444" s="86">
        <v>631.0</v>
      </c>
      <c r="P444" s="41">
        <v>832.0</v>
      </c>
      <c r="Q444" s="217"/>
      <c r="R444" s="218">
        <f t="shared" ref="R444:R479" si="12">SUM(B444:Q444)</f>
        <v>6138</v>
      </c>
      <c r="S444" s="38"/>
      <c r="T444" s="189"/>
      <c r="U444" s="189"/>
      <c r="V444" s="189"/>
      <c r="W444" s="189"/>
      <c r="X444" s="189"/>
      <c r="Y444" s="189"/>
      <c r="Z444" s="189"/>
      <c r="AA444" s="189"/>
      <c r="AB444" s="189"/>
    </row>
    <row r="445">
      <c r="A445" s="223" t="s">
        <v>27</v>
      </c>
      <c r="B445" s="41">
        <v>425.0</v>
      </c>
      <c r="C445" s="41">
        <v>0.0</v>
      </c>
      <c r="D445" s="41">
        <v>0.0</v>
      </c>
      <c r="E445" s="41">
        <v>215.0</v>
      </c>
      <c r="F445" s="41">
        <v>155.0</v>
      </c>
      <c r="G445" s="41">
        <v>365.0</v>
      </c>
      <c r="H445" s="41">
        <v>313.0</v>
      </c>
      <c r="I445" s="41">
        <v>509.0</v>
      </c>
      <c r="J445" s="41">
        <v>145.0</v>
      </c>
      <c r="K445" s="41">
        <v>0.0</v>
      </c>
      <c r="L445" s="41">
        <v>120.0</v>
      </c>
      <c r="M445" s="41">
        <v>470.0</v>
      </c>
      <c r="N445" s="41">
        <v>300.0</v>
      </c>
      <c r="O445" s="41">
        <v>535.0</v>
      </c>
      <c r="P445" s="41">
        <v>510.0</v>
      </c>
      <c r="Q445" s="217"/>
      <c r="R445" s="218">
        <f t="shared" si="12"/>
        <v>4062</v>
      </c>
      <c r="S445" s="38"/>
      <c r="T445" s="189"/>
      <c r="U445" s="189"/>
      <c r="V445" s="189"/>
      <c r="W445" s="189"/>
      <c r="X445" s="189"/>
      <c r="Y445" s="189"/>
      <c r="Z445" s="189"/>
      <c r="AA445" s="189"/>
      <c r="AB445" s="189"/>
    </row>
    <row r="446">
      <c r="A446" s="223" t="s">
        <v>28</v>
      </c>
      <c r="B446" s="41">
        <v>0.0</v>
      </c>
      <c r="C446" s="41">
        <v>135.0</v>
      </c>
      <c r="D446" s="41">
        <v>0.0</v>
      </c>
      <c r="E446" s="41">
        <v>782.0</v>
      </c>
      <c r="F446" s="41">
        <v>0.0</v>
      </c>
      <c r="G446" s="41">
        <v>250.0</v>
      </c>
      <c r="H446" s="41">
        <v>505.0</v>
      </c>
      <c r="I446" s="41">
        <v>366.0</v>
      </c>
      <c r="J446" s="41">
        <v>990.0</v>
      </c>
      <c r="K446" s="41">
        <v>0.0</v>
      </c>
      <c r="L446" s="41">
        <v>235.0</v>
      </c>
      <c r="M446" s="41">
        <v>380.0</v>
      </c>
      <c r="N446" s="41">
        <v>345.0</v>
      </c>
      <c r="O446" s="41">
        <v>738.0</v>
      </c>
      <c r="P446" s="41">
        <v>0.0</v>
      </c>
      <c r="Q446" s="217"/>
      <c r="R446" s="218">
        <f t="shared" si="12"/>
        <v>4726</v>
      </c>
      <c r="S446" s="38"/>
      <c r="T446" s="189"/>
      <c r="U446" s="189"/>
      <c r="V446" s="189"/>
      <c r="W446" s="189"/>
      <c r="X446" s="189"/>
      <c r="Y446" s="189"/>
      <c r="Z446" s="189"/>
      <c r="AA446" s="189"/>
      <c r="AB446" s="189"/>
    </row>
    <row r="447">
      <c r="A447" s="223" t="s">
        <v>29</v>
      </c>
      <c r="B447" s="54">
        <v>0.0</v>
      </c>
      <c r="C447" s="54">
        <v>70.0</v>
      </c>
      <c r="D447" s="41">
        <v>665.0</v>
      </c>
      <c r="E447" s="41">
        <v>330.0</v>
      </c>
      <c r="F447" s="54">
        <v>0.0</v>
      </c>
      <c r="G447" s="41">
        <v>360.0</v>
      </c>
      <c r="H447" s="41">
        <v>403.0</v>
      </c>
      <c r="I447" s="41">
        <v>0.0</v>
      </c>
      <c r="J447" s="41">
        <v>0.0</v>
      </c>
      <c r="K447" s="41">
        <v>468.0</v>
      </c>
      <c r="L447" s="41">
        <v>499.0</v>
      </c>
      <c r="M447" s="41">
        <v>0.0</v>
      </c>
      <c r="N447" s="41">
        <v>0.0</v>
      </c>
      <c r="O447" s="41">
        <v>0.0</v>
      </c>
      <c r="P447" s="41">
        <v>0.0</v>
      </c>
      <c r="Q447" s="219"/>
      <c r="R447" s="218">
        <f t="shared" si="12"/>
        <v>2795</v>
      </c>
      <c r="S447" s="38"/>
      <c r="T447" s="189"/>
      <c r="U447" s="189"/>
      <c r="V447" s="189"/>
      <c r="W447" s="189"/>
      <c r="X447" s="189"/>
      <c r="Y447" s="189"/>
      <c r="Z447" s="189"/>
      <c r="AA447" s="189"/>
      <c r="AB447" s="189"/>
    </row>
    <row r="448">
      <c r="A448" s="223" t="s">
        <v>31</v>
      </c>
      <c r="B448" s="41">
        <v>1410.0</v>
      </c>
      <c r="C448" s="41">
        <v>1450.0</v>
      </c>
      <c r="D448" s="41">
        <v>1325.0</v>
      </c>
      <c r="E448" s="41">
        <v>1495.0</v>
      </c>
      <c r="F448" s="41">
        <v>1143.0</v>
      </c>
      <c r="G448" s="41">
        <v>965.0</v>
      </c>
      <c r="H448" s="41">
        <v>0.0</v>
      </c>
      <c r="I448" s="41">
        <v>850.0</v>
      </c>
      <c r="J448" s="41">
        <v>823.0</v>
      </c>
      <c r="K448" s="41">
        <v>1050.0</v>
      </c>
      <c r="L448" s="41">
        <v>618.0</v>
      </c>
      <c r="M448" s="41">
        <v>1140.0</v>
      </c>
      <c r="N448" s="41">
        <v>999.0</v>
      </c>
      <c r="O448" s="41">
        <v>1365.0</v>
      </c>
      <c r="P448" s="41">
        <v>1515.0</v>
      </c>
      <c r="Q448" s="217"/>
      <c r="R448" s="218">
        <f t="shared" si="12"/>
        <v>16148</v>
      </c>
      <c r="S448" s="220" t="s">
        <v>144</v>
      </c>
      <c r="T448" s="189"/>
      <c r="U448" s="189"/>
      <c r="V448" s="189"/>
      <c r="W448" s="189"/>
      <c r="X448" s="189"/>
      <c r="Y448" s="189"/>
      <c r="Z448" s="189"/>
      <c r="AA448" s="189"/>
      <c r="AB448" s="189"/>
    </row>
    <row r="449">
      <c r="A449" s="223" t="s">
        <v>33</v>
      </c>
      <c r="B449" s="41">
        <v>0.0</v>
      </c>
      <c r="C449" s="41">
        <v>0.0</v>
      </c>
      <c r="D449" s="41">
        <v>306.0</v>
      </c>
      <c r="E449" s="41">
        <v>0.0</v>
      </c>
      <c r="F449" s="41">
        <v>135.0</v>
      </c>
      <c r="G449" s="41">
        <v>0.0</v>
      </c>
      <c r="H449" s="41">
        <v>95.0</v>
      </c>
      <c r="I449" s="41">
        <v>778.0</v>
      </c>
      <c r="J449" s="41">
        <v>0.0</v>
      </c>
      <c r="K449" s="41">
        <v>0.0</v>
      </c>
      <c r="L449" s="41">
        <v>449.0</v>
      </c>
      <c r="M449" s="41">
        <v>0.0</v>
      </c>
      <c r="N449" s="41">
        <v>0.0</v>
      </c>
      <c r="O449" s="41">
        <v>0.0</v>
      </c>
      <c r="P449" s="41">
        <v>0.0</v>
      </c>
      <c r="Q449" s="217"/>
      <c r="R449" s="218">
        <f t="shared" si="12"/>
        <v>1763</v>
      </c>
      <c r="S449" s="38"/>
      <c r="T449" s="189"/>
      <c r="U449" s="189"/>
      <c r="V449" s="189"/>
      <c r="W449" s="189"/>
      <c r="X449" s="189"/>
      <c r="Y449" s="189"/>
      <c r="Z449" s="189"/>
      <c r="AA449" s="189"/>
      <c r="AB449" s="189"/>
    </row>
    <row r="450">
      <c r="A450" s="223" t="s">
        <v>35</v>
      </c>
      <c r="B450" s="41">
        <v>0.0</v>
      </c>
      <c r="C450" s="41">
        <v>535.0</v>
      </c>
      <c r="D450" s="41">
        <v>785.0</v>
      </c>
      <c r="E450" s="41">
        <v>640.0</v>
      </c>
      <c r="F450" s="41">
        <v>555.0</v>
      </c>
      <c r="G450" s="41">
        <v>515.0</v>
      </c>
      <c r="H450" s="41">
        <v>335.0</v>
      </c>
      <c r="I450" s="41">
        <v>860.0</v>
      </c>
      <c r="J450" s="41">
        <v>297.0</v>
      </c>
      <c r="K450" s="41">
        <v>417.0</v>
      </c>
      <c r="L450" s="41">
        <v>450.0</v>
      </c>
      <c r="M450" s="41">
        <v>0.0</v>
      </c>
      <c r="N450" s="41">
        <v>849.0</v>
      </c>
      <c r="O450" s="41">
        <v>0.0</v>
      </c>
      <c r="P450" s="41">
        <v>0.0</v>
      </c>
      <c r="Q450" s="217"/>
      <c r="R450" s="218">
        <f t="shared" si="12"/>
        <v>6238</v>
      </c>
      <c r="S450" s="38"/>
      <c r="T450" s="189"/>
      <c r="U450" s="189"/>
      <c r="V450" s="189"/>
      <c r="W450" s="189"/>
      <c r="X450" s="189"/>
      <c r="Y450" s="189"/>
      <c r="Z450" s="189"/>
      <c r="AA450" s="189"/>
      <c r="AB450" s="189"/>
    </row>
    <row r="451">
      <c r="A451" s="223" t="s">
        <v>36</v>
      </c>
      <c r="B451" s="41">
        <v>730.0</v>
      </c>
      <c r="C451" s="41">
        <v>420.0</v>
      </c>
      <c r="D451" s="41">
        <v>801.0</v>
      </c>
      <c r="E451" s="41">
        <v>725.0</v>
      </c>
      <c r="F451" s="41">
        <v>1095.0</v>
      </c>
      <c r="G451" s="41">
        <v>455.0</v>
      </c>
      <c r="H451" s="41"/>
      <c r="I451" s="41">
        <v>730.0</v>
      </c>
      <c r="J451" s="41">
        <v>558.0</v>
      </c>
      <c r="K451" s="41">
        <v>455.0</v>
      </c>
      <c r="L451" s="41">
        <v>605.0</v>
      </c>
      <c r="M451" s="41">
        <v>540.0</v>
      </c>
      <c r="N451" s="41">
        <v>105.0</v>
      </c>
      <c r="O451" s="41">
        <v>295.0</v>
      </c>
      <c r="P451" s="41">
        <v>785.0</v>
      </c>
      <c r="Q451" s="217"/>
      <c r="R451" s="218">
        <f t="shared" si="12"/>
        <v>8299</v>
      </c>
      <c r="S451" s="38"/>
      <c r="T451" s="189"/>
      <c r="U451" s="189"/>
      <c r="V451" s="189"/>
      <c r="W451" s="189"/>
      <c r="X451" s="189"/>
      <c r="Y451" s="189"/>
      <c r="Z451" s="189"/>
      <c r="AA451" s="189"/>
      <c r="AB451" s="189"/>
    </row>
    <row r="452">
      <c r="A452" s="223" t="s">
        <v>37</v>
      </c>
      <c r="B452" s="41">
        <v>1140.0</v>
      </c>
      <c r="C452" s="41">
        <v>565.0</v>
      </c>
      <c r="D452" s="41">
        <v>1013.0</v>
      </c>
      <c r="E452" s="41">
        <v>740.0</v>
      </c>
      <c r="F452" s="41">
        <v>700.0</v>
      </c>
      <c r="G452" s="41">
        <v>878.0</v>
      </c>
      <c r="H452" s="86">
        <v>425.0</v>
      </c>
      <c r="I452" s="41">
        <v>943.0</v>
      </c>
      <c r="J452" s="41">
        <v>923.0</v>
      </c>
      <c r="K452" s="41">
        <v>580.0</v>
      </c>
      <c r="L452" s="41">
        <v>835.0</v>
      </c>
      <c r="M452" s="41">
        <v>1300.0</v>
      </c>
      <c r="N452" s="41">
        <v>665.0</v>
      </c>
      <c r="O452" s="86">
        <v>398.0</v>
      </c>
      <c r="P452" s="41">
        <v>1050.0</v>
      </c>
      <c r="Q452" s="217"/>
      <c r="R452" s="218">
        <f t="shared" si="12"/>
        <v>12155</v>
      </c>
      <c r="S452" s="38"/>
      <c r="T452" s="189"/>
      <c r="U452" s="189"/>
      <c r="V452" s="189"/>
      <c r="W452" s="189"/>
      <c r="X452" s="189"/>
      <c r="Y452" s="189"/>
      <c r="Z452" s="189"/>
      <c r="AA452" s="189"/>
      <c r="AB452" s="189"/>
    </row>
    <row r="453">
      <c r="A453" s="223" t="s">
        <v>38</v>
      </c>
      <c r="B453" s="41">
        <v>0.0</v>
      </c>
      <c r="C453" s="41">
        <v>0.0</v>
      </c>
      <c r="D453" s="41">
        <v>645.0</v>
      </c>
      <c r="E453" s="41">
        <v>553.0</v>
      </c>
      <c r="F453" s="41">
        <v>453.0</v>
      </c>
      <c r="G453" s="41">
        <v>410.0</v>
      </c>
      <c r="H453" s="41">
        <v>265.0</v>
      </c>
      <c r="I453" s="41">
        <v>0.0</v>
      </c>
      <c r="J453" s="41">
        <v>671.0</v>
      </c>
      <c r="K453" s="41">
        <v>552.0</v>
      </c>
      <c r="L453" s="41">
        <v>369.0</v>
      </c>
      <c r="M453" s="41">
        <v>536.0</v>
      </c>
      <c r="N453" s="41">
        <v>0.0</v>
      </c>
      <c r="O453" s="41">
        <v>0.0</v>
      </c>
      <c r="P453" s="41">
        <v>0.0</v>
      </c>
      <c r="Q453" s="217"/>
      <c r="R453" s="218">
        <f t="shared" si="12"/>
        <v>4454</v>
      </c>
      <c r="S453" s="38"/>
      <c r="T453" s="189"/>
      <c r="U453" s="189"/>
      <c r="V453" s="189"/>
      <c r="W453" s="189"/>
      <c r="X453" s="189"/>
      <c r="Y453" s="189"/>
      <c r="Z453" s="189"/>
      <c r="AA453" s="189"/>
      <c r="AB453" s="189"/>
    </row>
    <row r="454">
      <c r="A454" s="223" t="s">
        <v>39</v>
      </c>
      <c r="B454" s="41">
        <v>0.0</v>
      </c>
      <c r="C454" s="41">
        <v>995.0</v>
      </c>
      <c r="D454" s="41">
        <v>885.0</v>
      </c>
      <c r="E454" s="41">
        <v>295.0</v>
      </c>
      <c r="F454" s="41">
        <v>1191.0</v>
      </c>
      <c r="G454" s="41">
        <v>640.0</v>
      </c>
      <c r="H454" s="86">
        <v>0.0</v>
      </c>
      <c r="I454" s="41">
        <v>0.0</v>
      </c>
      <c r="J454" s="41">
        <v>835.0</v>
      </c>
      <c r="K454" s="41">
        <v>345.0</v>
      </c>
      <c r="L454" s="41">
        <v>295.0</v>
      </c>
      <c r="M454" s="41">
        <v>864.0</v>
      </c>
      <c r="N454" s="41">
        <v>885.0</v>
      </c>
      <c r="O454" s="86">
        <v>1105.0</v>
      </c>
      <c r="P454" s="41">
        <v>0.0</v>
      </c>
      <c r="Q454" s="217"/>
      <c r="R454" s="218">
        <f t="shared" si="12"/>
        <v>8335</v>
      </c>
      <c r="S454" s="220"/>
      <c r="T454" s="189"/>
      <c r="U454" s="189"/>
      <c r="V454" s="189"/>
      <c r="W454" s="189"/>
      <c r="X454" s="189"/>
      <c r="Y454" s="189"/>
      <c r="Z454" s="189"/>
      <c r="AA454" s="189"/>
      <c r="AB454" s="189"/>
    </row>
    <row r="455">
      <c r="A455" s="223" t="s">
        <v>63</v>
      </c>
      <c r="B455" s="41">
        <v>85.0</v>
      </c>
      <c r="C455" s="41">
        <v>145.0</v>
      </c>
      <c r="D455" s="41">
        <v>405.0</v>
      </c>
      <c r="E455" s="41">
        <v>515.0</v>
      </c>
      <c r="F455" s="41">
        <v>290.0</v>
      </c>
      <c r="G455" s="41">
        <v>560.0</v>
      </c>
      <c r="H455" s="41">
        <v>245.0</v>
      </c>
      <c r="I455" s="41">
        <v>293.0</v>
      </c>
      <c r="J455" s="41">
        <v>0.0</v>
      </c>
      <c r="K455" s="41">
        <v>0.0</v>
      </c>
      <c r="L455" s="41">
        <v>0.0</v>
      </c>
      <c r="M455" s="41">
        <v>258.0</v>
      </c>
      <c r="N455" s="41">
        <v>85.0</v>
      </c>
      <c r="O455" s="41">
        <v>523.0</v>
      </c>
      <c r="P455" s="41">
        <v>200.0</v>
      </c>
      <c r="Q455" s="217"/>
      <c r="R455" s="218">
        <f t="shared" si="12"/>
        <v>3604</v>
      </c>
      <c r="S455" s="38"/>
      <c r="T455" s="189"/>
      <c r="U455" s="189"/>
      <c r="V455" s="189"/>
      <c r="W455" s="189"/>
      <c r="X455" s="189"/>
      <c r="Y455" s="189"/>
      <c r="Z455" s="189"/>
      <c r="AA455" s="189"/>
      <c r="AB455" s="189"/>
    </row>
    <row r="456">
      <c r="A456" s="223" t="s">
        <v>40</v>
      </c>
      <c r="B456" s="41">
        <v>0.0</v>
      </c>
      <c r="C456" s="41">
        <v>0.0</v>
      </c>
      <c r="D456" s="41">
        <v>0.0</v>
      </c>
      <c r="E456" s="41">
        <v>0.0</v>
      </c>
      <c r="F456" s="41">
        <v>0.0</v>
      </c>
      <c r="G456" s="41">
        <v>0.0</v>
      </c>
      <c r="H456" s="41">
        <v>0.0</v>
      </c>
      <c r="I456" s="41">
        <v>0.0</v>
      </c>
      <c r="J456" s="41">
        <v>0.0</v>
      </c>
      <c r="K456" s="41">
        <v>0.0</v>
      </c>
      <c r="L456" s="41">
        <v>0.0</v>
      </c>
      <c r="M456" s="41">
        <v>0.0</v>
      </c>
      <c r="N456" s="41">
        <v>0.0</v>
      </c>
      <c r="O456" s="41">
        <v>0.0</v>
      </c>
      <c r="P456" s="41">
        <v>0.0</v>
      </c>
      <c r="Q456" s="217"/>
      <c r="R456" s="218">
        <f t="shared" si="12"/>
        <v>0</v>
      </c>
      <c r="S456" s="38"/>
      <c r="T456" s="189"/>
      <c r="U456" s="189"/>
      <c r="V456" s="189"/>
      <c r="W456" s="189"/>
      <c r="X456" s="189"/>
      <c r="Y456" s="189"/>
      <c r="Z456" s="189"/>
      <c r="AA456" s="189"/>
      <c r="AB456" s="189"/>
    </row>
    <row r="457">
      <c r="A457" s="223" t="s">
        <v>41</v>
      </c>
      <c r="B457" s="41">
        <v>0.0</v>
      </c>
      <c r="C457" s="41">
        <v>510.0</v>
      </c>
      <c r="D457" s="41">
        <v>938.0</v>
      </c>
      <c r="E457" s="41">
        <v>750.0</v>
      </c>
      <c r="F457" s="41">
        <v>665.0</v>
      </c>
      <c r="G457" s="41">
        <v>445.0</v>
      </c>
      <c r="H457" s="41">
        <v>825.0</v>
      </c>
      <c r="I457" s="70"/>
      <c r="J457" s="41">
        <v>743.0</v>
      </c>
      <c r="K457" s="41">
        <v>350.0</v>
      </c>
      <c r="L457" s="41">
        <v>450.0</v>
      </c>
      <c r="M457" s="41">
        <v>745.0</v>
      </c>
      <c r="N457" s="41">
        <v>825.0</v>
      </c>
      <c r="O457" s="41">
        <v>1185.0</v>
      </c>
      <c r="P457" s="41">
        <v>0.0</v>
      </c>
      <c r="Q457" s="217"/>
      <c r="R457" s="218">
        <f t="shared" si="12"/>
        <v>8431</v>
      </c>
      <c r="S457" s="38"/>
      <c r="T457" s="189"/>
      <c r="U457" s="189"/>
      <c r="V457" s="189"/>
      <c r="W457" s="189"/>
      <c r="X457" s="189"/>
      <c r="Y457" s="189"/>
      <c r="Z457" s="189"/>
      <c r="AA457" s="189"/>
      <c r="AB457" s="189"/>
    </row>
    <row r="458">
      <c r="A458" s="223" t="s">
        <v>42</v>
      </c>
      <c r="B458" s="41">
        <v>0.0</v>
      </c>
      <c r="C458" s="41">
        <v>0.0</v>
      </c>
      <c r="D458" s="41">
        <v>0.0</v>
      </c>
      <c r="E458" s="41">
        <v>0.0</v>
      </c>
      <c r="F458" s="41">
        <v>0.0</v>
      </c>
      <c r="G458" s="41">
        <v>0.0</v>
      </c>
      <c r="H458" s="41">
        <v>0.0</v>
      </c>
      <c r="I458" s="41">
        <v>0.0</v>
      </c>
      <c r="J458" s="41">
        <v>0.0</v>
      </c>
      <c r="K458" s="41">
        <v>0.0</v>
      </c>
      <c r="L458" s="41">
        <v>0.0</v>
      </c>
      <c r="M458" s="41">
        <v>0.0</v>
      </c>
      <c r="N458" s="41">
        <v>0.0</v>
      </c>
      <c r="O458" s="41">
        <v>0.0</v>
      </c>
      <c r="P458" s="41">
        <v>0.0</v>
      </c>
      <c r="Q458" s="217"/>
      <c r="R458" s="218">
        <f t="shared" si="12"/>
        <v>0</v>
      </c>
      <c r="S458" s="38"/>
      <c r="T458" s="189"/>
      <c r="U458" s="189"/>
      <c r="V458" s="189"/>
      <c r="W458" s="189"/>
      <c r="X458" s="189"/>
      <c r="Y458" s="189"/>
      <c r="Z458" s="189"/>
      <c r="AA458" s="189"/>
      <c r="AB458" s="189"/>
    </row>
    <row r="459">
      <c r="A459" s="223" t="s">
        <v>47</v>
      </c>
      <c r="B459" s="41">
        <v>0.0</v>
      </c>
      <c r="C459" s="41">
        <v>0.0</v>
      </c>
      <c r="D459" s="41">
        <v>595.0</v>
      </c>
      <c r="E459" s="41">
        <v>0.0</v>
      </c>
      <c r="F459" s="41">
        <v>260.0</v>
      </c>
      <c r="G459" s="41">
        <v>0.0</v>
      </c>
      <c r="H459" s="41">
        <v>0.0</v>
      </c>
      <c r="I459" s="41">
        <v>0.0</v>
      </c>
      <c r="J459" s="41">
        <v>695.0</v>
      </c>
      <c r="K459" s="41">
        <v>0.0</v>
      </c>
      <c r="L459" s="41">
        <v>0.0</v>
      </c>
      <c r="M459" s="41">
        <v>560.0</v>
      </c>
      <c r="N459" s="41">
        <v>563.0</v>
      </c>
      <c r="O459" s="41">
        <v>485.0</v>
      </c>
      <c r="P459" s="41">
        <v>313.0</v>
      </c>
      <c r="Q459" s="217"/>
      <c r="R459" s="218">
        <f t="shared" si="12"/>
        <v>3471</v>
      </c>
      <c r="S459" s="38"/>
      <c r="T459" s="189"/>
      <c r="U459" s="189"/>
      <c r="V459" s="189"/>
      <c r="W459" s="189"/>
      <c r="X459" s="189"/>
      <c r="Y459" s="189"/>
      <c r="Z459" s="189"/>
      <c r="AA459" s="189"/>
      <c r="AB459" s="189"/>
    </row>
    <row r="460">
      <c r="A460" s="223" t="s">
        <v>48</v>
      </c>
      <c r="B460" s="41">
        <v>949.0</v>
      </c>
      <c r="C460" s="41">
        <v>597.0</v>
      </c>
      <c r="D460" s="41">
        <v>764.0</v>
      </c>
      <c r="E460" s="41">
        <v>380.0</v>
      </c>
      <c r="F460" s="41">
        <v>299.0</v>
      </c>
      <c r="G460" s="41">
        <v>1140.0</v>
      </c>
      <c r="H460" s="41">
        <v>801.0</v>
      </c>
      <c r="I460" s="41">
        <v>766.0</v>
      </c>
      <c r="J460" s="41">
        <v>783.0</v>
      </c>
      <c r="K460" s="41">
        <v>1065.0</v>
      </c>
      <c r="L460" s="41">
        <v>758.0</v>
      </c>
      <c r="M460" s="41">
        <v>1070.0</v>
      </c>
      <c r="N460" s="41">
        <v>739.0</v>
      </c>
      <c r="O460" s="41">
        <v>1474.0</v>
      </c>
      <c r="P460" s="41">
        <v>0.0</v>
      </c>
      <c r="Q460" s="217"/>
      <c r="R460" s="218">
        <f t="shared" si="12"/>
        <v>11585</v>
      </c>
      <c r="S460" s="38"/>
      <c r="T460" s="189"/>
      <c r="U460" s="189"/>
      <c r="V460" s="189"/>
      <c r="W460" s="189"/>
      <c r="X460" s="189"/>
      <c r="Y460" s="189"/>
      <c r="Z460" s="189"/>
      <c r="AA460" s="189"/>
      <c r="AB460" s="189"/>
    </row>
    <row r="461">
      <c r="A461" s="223" t="s">
        <v>50</v>
      </c>
      <c r="B461" s="41">
        <v>0.0</v>
      </c>
      <c r="C461" s="41">
        <v>0.0</v>
      </c>
      <c r="D461" s="41">
        <v>0.0</v>
      </c>
      <c r="E461" s="41">
        <v>0.0</v>
      </c>
      <c r="F461" s="41">
        <v>0.0</v>
      </c>
      <c r="G461" s="41">
        <v>0.0</v>
      </c>
      <c r="H461" s="41">
        <v>0.0</v>
      </c>
      <c r="I461" s="41">
        <v>0.0</v>
      </c>
      <c r="J461" s="41">
        <v>0.0</v>
      </c>
      <c r="K461" s="41">
        <v>0.0</v>
      </c>
      <c r="L461" s="41">
        <v>0.0</v>
      </c>
      <c r="M461" s="41">
        <v>0.0</v>
      </c>
      <c r="N461" s="41">
        <v>0.0</v>
      </c>
      <c r="O461" s="41">
        <v>0.0</v>
      </c>
      <c r="P461" s="41">
        <v>0.0</v>
      </c>
      <c r="Q461" s="217"/>
      <c r="R461" s="218">
        <f t="shared" si="12"/>
        <v>0</v>
      </c>
      <c r="S461" s="38"/>
      <c r="T461" s="189"/>
      <c r="U461" s="189"/>
      <c r="V461" s="189"/>
      <c r="W461" s="189"/>
      <c r="X461" s="189"/>
      <c r="Y461" s="189"/>
      <c r="Z461" s="189"/>
      <c r="AA461" s="189"/>
      <c r="AB461" s="189"/>
    </row>
    <row r="462">
      <c r="A462" s="223" t="s">
        <v>53</v>
      </c>
      <c r="B462" s="41">
        <v>780.0</v>
      </c>
      <c r="C462" s="41">
        <v>75.0</v>
      </c>
      <c r="D462" s="41">
        <v>0.0</v>
      </c>
      <c r="E462" s="41">
        <v>355.0</v>
      </c>
      <c r="F462" s="41">
        <v>628.0</v>
      </c>
      <c r="G462" s="41">
        <v>630.0</v>
      </c>
      <c r="H462" s="86">
        <v>738.0</v>
      </c>
      <c r="I462" s="41">
        <v>0.0</v>
      </c>
      <c r="J462" s="41">
        <v>0.0</v>
      </c>
      <c r="K462" s="41">
        <v>290.0</v>
      </c>
      <c r="L462" s="41">
        <v>0.0</v>
      </c>
      <c r="M462" s="41">
        <v>598.0</v>
      </c>
      <c r="N462" s="41">
        <v>601.0</v>
      </c>
      <c r="O462" s="86">
        <v>0.0</v>
      </c>
      <c r="P462" s="41">
        <v>1175.0</v>
      </c>
      <c r="Q462" s="217"/>
      <c r="R462" s="218">
        <f t="shared" si="12"/>
        <v>5870</v>
      </c>
      <c r="S462" s="38"/>
      <c r="T462" s="189"/>
      <c r="U462" s="189"/>
      <c r="V462" s="189"/>
      <c r="W462" s="189"/>
      <c r="X462" s="189"/>
      <c r="Y462" s="189"/>
      <c r="Z462" s="189"/>
      <c r="AA462" s="189"/>
      <c r="AB462" s="189"/>
    </row>
    <row r="463">
      <c r="A463" s="223" t="s">
        <v>77</v>
      </c>
      <c r="B463" s="41">
        <v>1407.0</v>
      </c>
      <c r="C463" s="41">
        <v>319.0</v>
      </c>
      <c r="D463" s="41">
        <v>484.0</v>
      </c>
      <c r="E463" s="41">
        <v>0.0</v>
      </c>
      <c r="F463" s="41">
        <v>371.0</v>
      </c>
      <c r="G463" s="41">
        <v>730.0</v>
      </c>
      <c r="H463" s="41">
        <v>1073.0</v>
      </c>
      <c r="I463" s="41">
        <v>763.0</v>
      </c>
      <c r="J463" s="41">
        <v>770.0</v>
      </c>
      <c r="K463" s="41">
        <v>790.0</v>
      </c>
      <c r="L463" s="41">
        <v>540.0</v>
      </c>
      <c r="M463" s="41">
        <v>843.0</v>
      </c>
      <c r="N463" s="41">
        <v>885.0</v>
      </c>
      <c r="O463" s="41">
        <v>0.0</v>
      </c>
      <c r="P463" s="41">
        <v>953.0</v>
      </c>
      <c r="Q463" s="217"/>
      <c r="R463" s="218">
        <f t="shared" si="12"/>
        <v>9928</v>
      </c>
      <c r="S463" s="38"/>
      <c r="T463" s="189"/>
      <c r="U463" s="189"/>
      <c r="V463" s="189"/>
      <c r="W463" s="189"/>
      <c r="X463" s="189"/>
      <c r="Y463" s="189"/>
      <c r="Z463" s="189"/>
      <c r="AA463" s="189"/>
      <c r="AB463" s="189"/>
    </row>
    <row r="464">
      <c r="A464" s="223" t="s">
        <v>74</v>
      </c>
      <c r="B464" s="41">
        <v>463.0</v>
      </c>
      <c r="C464" s="41">
        <v>350.0</v>
      </c>
      <c r="D464" s="41">
        <v>755.0</v>
      </c>
      <c r="E464" s="41">
        <v>505.0</v>
      </c>
      <c r="F464" s="41">
        <v>334.0</v>
      </c>
      <c r="G464" s="41">
        <v>560.0</v>
      </c>
      <c r="H464" s="41">
        <v>420.0</v>
      </c>
      <c r="I464" s="41">
        <v>495.0</v>
      </c>
      <c r="J464" s="41">
        <v>0.0</v>
      </c>
      <c r="K464" s="41">
        <v>1045.0</v>
      </c>
      <c r="L464" s="41">
        <v>320.0</v>
      </c>
      <c r="M464" s="41">
        <v>0.0</v>
      </c>
      <c r="N464" s="41">
        <v>545.0</v>
      </c>
      <c r="O464" s="41">
        <v>648.0</v>
      </c>
      <c r="P464" s="41">
        <v>358.0</v>
      </c>
      <c r="Q464" s="217"/>
      <c r="R464" s="218">
        <f t="shared" si="12"/>
        <v>6798</v>
      </c>
      <c r="S464" s="38"/>
      <c r="T464" s="189"/>
      <c r="U464" s="189"/>
      <c r="V464" s="189"/>
      <c r="W464" s="189"/>
      <c r="X464" s="189"/>
      <c r="Y464" s="189"/>
      <c r="Z464" s="189"/>
      <c r="AA464" s="189"/>
      <c r="AB464" s="189"/>
    </row>
    <row r="465">
      <c r="A465" s="223" t="s">
        <v>57</v>
      </c>
      <c r="B465" s="41">
        <v>670.0</v>
      </c>
      <c r="C465" s="41">
        <v>165.0</v>
      </c>
      <c r="D465" s="41">
        <v>0.0</v>
      </c>
      <c r="E465" s="41">
        <v>395.0</v>
      </c>
      <c r="F465" s="41">
        <v>470.0</v>
      </c>
      <c r="G465" s="41">
        <v>685.0</v>
      </c>
      <c r="H465" s="41">
        <v>773.0</v>
      </c>
      <c r="I465" s="41">
        <v>687.0</v>
      </c>
      <c r="J465" s="41">
        <v>699.0</v>
      </c>
      <c r="K465" s="41">
        <v>320.0</v>
      </c>
      <c r="L465" s="41">
        <v>0.0</v>
      </c>
      <c r="M465" s="41">
        <v>473.0</v>
      </c>
      <c r="N465" s="41">
        <v>845.0</v>
      </c>
      <c r="O465" s="41">
        <v>1325.0</v>
      </c>
      <c r="P465" s="41">
        <v>456.0</v>
      </c>
      <c r="Q465" s="217"/>
      <c r="R465" s="218">
        <f t="shared" si="12"/>
        <v>7963</v>
      </c>
      <c r="S465" s="38"/>
      <c r="T465" s="189"/>
      <c r="U465" s="189"/>
      <c r="V465" s="189"/>
      <c r="W465" s="189"/>
      <c r="X465" s="189"/>
      <c r="Y465" s="189"/>
      <c r="Z465" s="189"/>
      <c r="AA465" s="189"/>
      <c r="AB465" s="189"/>
    </row>
    <row r="466">
      <c r="A466" s="223" t="s">
        <v>26</v>
      </c>
      <c r="B466" s="41">
        <v>0.0</v>
      </c>
      <c r="C466" s="41">
        <v>0.0</v>
      </c>
      <c r="D466" s="41">
        <v>0.0</v>
      </c>
      <c r="E466" s="41">
        <v>0.0</v>
      </c>
      <c r="F466" s="41">
        <v>0.0</v>
      </c>
      <c r="G466" s="41">
        <v>0.0</v>
      </c>
      <c r="H466" s="41">
        <v>0.0</v>
      </c>
      <c r="I466" s="41">
        <v>0.0</v>
      </c>
      <c r="J466" s="41">
        <v>0.0</v>
      </c>
      <c r="K466" s="41">
        <v>0.0</v>
      </c>
      <c r="L466" s="41">
        <v>0.0</v>
      </c>
      <c r="M466" s="41">
        <v>0.0</v>
      </c>
      <c r="N466" s="41">
        <v>0.0</v>
      </c>
      <c r="O466" s="41">
        <v>0.0</v>
      </c>
      <c r="P466" s="41">
        <v>0.0</v>
      </c>
      <c r="Q466" s="217"/>
      <c r="R466" s="218">
        <f t="shared" si="12"/>
        <v>0</v>
      </c>
      <c r="S466" s="38"/>
      <c r="T466" s="189"/>
      <c r="U466" s="189"/>
      <c r="V466" s="189"/>
      <c r="W466" s="189"/>
      <c r="X466" s="189"/>
      <c r="Y466" s="189"/>
      <c r="Z466" s="189"/>
      <c r="AA466" s="189"/>
      <c r="AB466" s="189"/>
    </row>
    <row r="467">
      <c r="A467" s="223" t="s">
        <v>45</v>
      </c>
      <c r="B467" s="41">
        <v>315.0</v>
      </c>
      <c r="C467" s="41">
        <v>482.0</v>
      </c>
      <c r="D467" s="41">
        <v>687.0</v>
      </c>
      <c r="E467" s="41">
        <v>600.0</v>
      </c>
      <c r="F467" s="41">
        <v>525.0</v>
      </c>
      <c r="G467" s="41">
        <v>175.0</v>
      </c>
      <c r="H467" s="41">
        <v>0.0</v>
      </c>
      <c r="I467" s="41">
        <v>293.0</v>
      </c>
      <c r="J467" s="41">
        <v>625.0</v>
      </c>
      <c r="K467" s="41">
        <v>305.0</v>
      </c>
      <c r="L467" s="41">
        <v>335.0</v>
      </c>
      <c r="M467" s="41">
        <v>585.0</v>
      </c>
      <c r="N467" s="41">
        <v>623.0</v>
      </c>
      <c r="O467" s="41">
        <v>0.0</v>
      </c>
      <c r="P467" s="41">
        <v>546.0</v>
      </c>
      <c r="Q467" s="217"/>
      <c r="R467" s="218">
        <f t="shared" si="12"/>
        <v>6096</v>
      </c>
      <c r="S467" s="38"/>
      <c r="T467" s="189"/>
      <c r="U467" s="189"/>
      <c r="V467" s="189"/>
      <c r="W467" s="189"/>
      <c r="X467" s="189"/>
      <c r="Y467" s="189"/>
      <c r="Z467" s="189"/>
      <c r="AA467" s="189"/>
      <c r="AB467" s="189"/>
    </row>
    <row r="468">
      <c r="A468" s="223" t="s">
        <v>82</v>
      </c>
      <c r="B468" s="41">
        <v>0.0</v>
      </c>
      <c r="C468" s="41">
        <v>0.0</v>
      </c>
      <c r="D468" s="41">
        <v>0.0</v>
      </c>
      <c r="E468" s="41">
        <v>0.0</v>
      </c>
      <c r="F468" s="41">
        <v>0.0</v>
      </c>
      <c r="G468" s="41">
        <v>0.0</v>
      </c>
      <c r="H468" s="41">
        <v>0.0</v>
      </c>
      <c r="I468" s="41">
        <v>0.0</v>
      </c>
      <c r="J468" s="41">
        <v>0.0</v>
      </c>
      <c r="K468" s="41">
        <v>0.0</v>
      </c>
      <c r="L468" s="41">
        <v>586.0</v>
      </c>
      <c r="M468" s="41">
        <v>0.0</v>
      </c>
      <c r="N468" s="41">
        <v>0.0</v>
      </c>
      <c r="O468" s="41">
        <v>0.0</v>
      </c>
      <c r="P468" s="41">
        <v>290.0</v>
      </c>
      <c r="Q468" s="217"/>
      <c r="R468" s="218">
        <f t="shared" si="12"/>
        <v>876</v>
      </c>
      <c r="S468" s="38"/>
      <c r="T468" s="189"/>
      <c r="U468" s="189"/>
      <c r="V468" s="189"/>
      <c r="W468" s="189"/>
      <c r="X468" s="189"/>
      <c r="Y468" s="189"/>
      <c r="Z468" s="189"/>
      <c r="AA468" s="189"/>
      <c r="AB468" s="189"/>
    </row>
    <row r="469">
      <c r="A469" s="223" t="s">
        <v>85</v>
      </c>
      <c r="B469" s="41">
        <v>119.0</v>
      </c>
      <c r="C469" s="41">
        <v>644.0</v>
      </c>
      <c r="D469" s="41">
        <v>0.0</v>
      </c>
      <c r="E469" s="41">
        <v>556.0</v>
      </c>
      <c r="F469" s="41">
        <v>0.0</v>
      </c>
      <c r="G469" s="41">
        <v>0.0</v>
      </c>
      <c r="H469" s="41">
        <v>0.0</v>
      </c>
      <c r="I469" s="41">
        <v>0.0</v>
      </c>
      <c r="J469" s="41">
        <v>0.0</v>
      </c>
      <c r="K469" s="41">
        <v>0.0</v>
      </c>
      <c r="L469" s="41">
        <v>0.0</v>
      </c>
      <c r="M469" s="41">
        <v>0.0</v>
      </c>
      <c r="N469" s="41">
        <v>0.0</v>
      </c>
      <c r="O469" s="41">
        <v>0.0</v>
      </c>
      <c r="P469" s="41">
        <v>0.0</v>
      </c>
      <c r="Q469" s="217"/>
      <c r="R469" s="218">
        <f t="shared" si="12"/>
        <v>1319</v>
      </c>
      <c r="S469" s="38"/>
      <c r="T469" s="189"/>
      <c r="U469" s="189"/>
      <c r="V469" s="189"/>
      <c r="W469" s="189"/>
      <c r="X469" s="189"/>
      <c r="Y469" s="189"/>
      <c r="Z469" s="189"/>
      <c r="AA469" s="189"/>
      <c r="AB469" s="189"/>
    </row>
    <row r="470">
      <c r="A470" s="223" t="s">
        <v>25</v>
      </c>
      <c r="B470" s="41">
        <v>0.0</v>
      </c>
      <c r="C470" s="41">
        <v>70.0</v>
      </c>
      <c r="D470" s="41">
        <v>0.0</v>
      </c>
      <c r="E470" s="41">
        <v>0.0</v>
      </c>
      <c r="F470" s="41">
        <v>0.0</v>
      </c>
      <c r="G470" s="41">
        <v>0.0</v>
      </c>
      <c r="H470" s="41">
        <v>220.0</v>
      </c>
      <c r="I470" s="41">
        <v>0.0</v>
      </c>
      <c r="J470" s="41">
        <v>0.0</v>
      </c>
      <c r="K470" s="41">
        <v>0.0</v>
      </c>
      <c r="L470" s="41">
        <v>0.0</v>
      </c>
      <c r="M470" s="41">
        <v>0.0</v>
      </c>
      <c r="N470" s="41">
        <v>85.0</v>
      </c>
      <c r="O470" s="41">
        <v>0.0</v>
      </c>
      <c r="P470" s="41">
        <v>0.0</v>
      </c>
      <c r="Q470" s="217"/>
      <c r="R470" s="218">
        <f t="shared" si="12"/>
        <v>375</v>
      </c>
      <c r="S470" s="38"/>
      <c r="T470" s="189"/>
      <c r="U470" s="189"/>
      <c r="V470" s="189"/>
      <c r="W470" s="189"/>
      <c r="X470" s="189"/>
      <c r="Y470" s="189"/>
      <c r="Z470" s="189"/>
      <c r="AA470" s="189"/>
      <c r="AB470" s="189"/>
    </row>
    <row r="471">
      <c r="A471" s="223" t="s">
        <v>30</v>
      </c>
      <c r="B471" s="41">
        <v>0.0</v>
      </c>
      <c r="C471" s="41">
        <v>0.0</v>
      </c>
      <c r="D471" s="41">
        <v>0.0</v>
      </c>
      <c r="E471" s="41">
        <v>0.0</v>
      </c>
      <c r="F471" s="41">
        <v>0.0</v>
      </c>
      <c r="G471" s="41">
        <v>0.0</v>
      </c>
      <c r="H471" s="41">
        <v>0.0</v>
      </c>
      <c r="I471" s="41">
        <v>0.0</v>
      </c>
      <c r="J471" s="41">
        <v>0.0</v>
      </c>
      <c r="K471" s="41">
        <v>0.0</v>
      </c>
      <c r="L471" s="41">
        <v>0.0</v>
      </c>
      <c r="M471" s="41">
        <v>0.0</v>
      </c>
      <c r="N471" s="41">
        <v>0.0</v>
      </c>
      <c r="O471" s="41">
        <v>0.0</v>
      </c>
      <c r="P471" s="41">
        <v>0.0</v>
      </c>
      <c r="Q471" s="217"/>
      <c r="R471" s="218">
        <f t="shared" si="12"/>
        <v>0</v>
      </c>
      <c r="S471" s="38"/>
      <c r="T471" s="189"/>
      <c r="U471" s="189"/>
      <c r="V471" s="189"/>
      <c r="W471" s="189"/>
      <c r="X471" s="189"/>
      <c r="Y471" s="189"/>
      <c r="Z471" s="189"/>
      <c r="AA471" s="189"/>
      <c r="AB471" s="189"/>
    </row>
    <row r="472">
      <c r="A472" s="223" t="s">
        <v>32</v>
      </c>
      <c r="B472" s="41">
        <v>0.0</v>
      </c>
      <c r="C472" s="41">
        <v>0.0</v>
      </c>
      <c r="D472" s="41">
        <v>0.0</v>
      </c>
      <c r="E472" s="41">
        <v>0.0</v>
      </c>
      <c r="F472" s="41">
        <v>0.0</v>
      </c>
      <c r="G472" s="41">
        <v>0.0</v>
      </c>
      <c r="H472" s="41">
        <v>0.0</v>
      </c>
      <c r="I472" s="41">
        <v>0.0</v>
      </c>
      <c r="J472" s="41">
        <v>0.0</v>
      </c>
      <c r="K472" s="41">
        <v>0.0</v>
      </c>
      <c r="L472" s="41">
        <v>0.0</v>
      </c>
      <c r="M472" s="41">
        <v>0.0</v>
      </c>
      <c r="N472" s="41">
        <v>0.0</v>
      </c>
      <c r="O472" s="41">
        <v>0.0</v>
      </c>
      <c r="P472" s="41">
        <v>0.0</v>
      </c>
      <c r="Q472" s="217"/>
      <c r="R472" s="218">
        <f t="shared" si="12"/>
        <v>0</v>
      </c>
      <c r="S472" s="38"/>
      <c r="T472" s="189"/>
      <c r="U472" s="189"/>
      <c r="V472" s="189"/>
      <c r="W472" s="189"/>
      <c r="X472" s="189"/>
      <c r="Y472" s="189"/>
      <c r="Z472" s="189"/>
      <c r="AA472" s="189"/>
      <c r="AB472" s="189"/>
    </row>
    <row r="473">
      <c r="A473" s="223" t="s">
        <v>34</v>
      </c>
      <c r="B473" s="41">
        <v>530.0</v>
      </c>
      <c r="C473" s="41">
        <v>0.0</v>
      </c>
      <c r="D473" s="41">
        <v>0.0</v>
      </c>
      <c r="E473" s="41">
        <v>0.0</v>
      </c>
      <c r="F473" s="41">
        <v>200.0</v>
      </c>
      <c r="G473" s="41" t="s">
        <v>59</v>
      </c>
      <c r="H473" s="41" t="s">
        <v>59</v>
      </c>
      <c r="I473" s="41" t="s">
        <v>59</v>
      </c>
      <c r="J473" s="41" t="s">
        <v>59</v>
      </c>
      <c r="K473" s="41" t="s">
        <v>59</v>
      </c>
      <c r="L473" s="41" t="s">
        <v>59</v>
      </c>
      <c r="M473" s="41" t="s">
        <v>59</v>
      </c>
      <c r="N473" s="41">
        <v>0.0</v>
      </c>
      <c r="O473" s="41" t="s">
        <v>59</v>
      </c>
      <c r="P473" s="41" t="s">
        <v>59</v>
      </c>
      <c r="Q473" s="217"/>
      <c r="R473" s="218">
        <f t="shared" si="12"/>
        <v>730</v>
      </c>
      <c r="S473" s="38"/>
      <c r="T473" s="189"/>
      <c r="U473" s="189"/>
      <c r="V473" s="189"/>
      <c r="W473" s="189"/>
      <c r="X473" s="189"/>
      <c r="Y473" s="189"/>
      <c r="Z473" s="189"/>
      <c r="AA473" s="189"/>
      <c r="AB473" s="189"/>
    </row>
    <row r="474">
      <c r="A474" s="223" t="s">
        <v>89</v>
      </c>
      <c r="B474" s="41">
        <v>750.0</v>
      </c>
      <c r="C474" s="41">
        <v>537.0</v>
      </c>
      <c r="D474" s="41">
        <v>566.0</v>
      </c>
      <c r="E474" s="41">
        <v>791.0</v>
      </c>
      <c r="F474" s="41">
        <v>397.0</v>
      </c>
      <c r="G474" s="41">
        <v>645.0</v>
      </c>
      <c r="H474" s="41">
        <v>0.0</v>
      </c>
      <c r="I474" s="41">
        <v>723.0</v>
      </c>
      <c r="J474" s="41">
        <v>971.0</v>
      </c>
      <c r="K474" s="41">
        <v>869.0</v>
      </c>
      <c r="L474" s="41">
        <v>1153.0</v>
      </c>
      <c r="M474" s="41">
        <v>0.0</v>
      </c>
      <c r="N474" s="41">
        <v>949.0</v>
      </c>
      <c r="O474" s="41">
        <v>325.0</v>
      </c>
      <c r="P474" s="41">
        <v>640.0</v>
      </c>
      <c r="Q474" s="217"/>
      <c r="R474" s="218">
        <f t="shared" si="12"/>
        <v>9316</v>
      </c>
      <c r="S474" s="38"/>
      <c r="T474" s="189"/>
      <c r="U474" s="189"/>
      <c r="V474" s="189"/>
      <c r="W474" s="189"/>
      <c r="X474" s="189"/>
      <c r="Y474" s="189"/>
      <c r="Z474" s="189"/>
      <c r="AA474" s="189"/>
      <c r="AB474" s="189"/>
    </row>
    <row r="475">
      <c r="A475" s="223" t="s">
        <v>51</v>
      </c>
      <c r="B475" s="41">
        <v>0.0</v>
      </c>
      <c r="C475" s="41">
        <v>0.0</v>
      </c>
      <c r="D475" s="41">
        <v>0.0</v>
      </c>
      <c r="E475" s="41">
        <v>0.0</v>
      </c>
      <c r="F475" s="41">
        <v>0.0</v>
      </c>
      <c r="G475" s="41">
        <v>0.0</v>
      </c>
      <c r="H475" s="41">
        <v>0.0</v>
      </c>
      <c r="I475" s="41">
        <v>0.0</v>
      </c>
      <c r="J475" s="41">
        <v>0.0</v>
      </c>
      <c r="K475" s="41">
        <v>0.0</v>
      </c>
      <c r="L475" s="41">
        <v>0.0</v>
      </c>
      <c r="M475" s="41">
        <v>0.0</v>
      </c>
      <c r="N475" s="41">
        <v>0.0</v>
      </c>
      <c r="O475" s="41">
        <v>0.0</v>
      </c>
      <c r="P475" s="41">
        <v>0.0</v>
      </c>
      <c r="Q475" s="8"/>
      <c r="R475" s="218">
        <f t="shared" si="12"/>
        <v>0</v>
      </c>
      <c r="S475" s="38"/>
      <c r="T475" s="189"/>
      <c r="U475" s="189"/>
      <c r="V475" s="189"/>
      <c r="W475" s="189"/>
      <c r="X475" s="189"/>
      <c r="Y475" s="189"/>
      <c r="Z475" s="189"/>
      <c r="AA475" s="189"/>
      <c r="AB475" s="189"/>
    </row>
    <row r="476">
      <c r="A476" s="22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218">
        <f t="shared" si="12"/>
        <v>0</v>
      </c>
      <c r="S476" s="38"/>
      <c r="T476" s="189"/>
      <c r="U476" s="189"/>
      <c r="V476" s="189"/>
      <c r="W476" s="189"/>
      <c r="X476" s="189"/>
      <c r="Y476" s="189"/>
      <c r="Z476" s="189"/>
      <c r="AA476" s="189"/>
      <c r="AB476" s="189"/>
    </row>
    <row r="477">
      <c r="A477" s="22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218">
        <f t="shared" si="12"/>
        <v>0</v>
      </c>
      <c r="S477" s="38"/>
      <c r="T477" s="189"/>
      <c r="U477" s="189"/>
      <c r="V477" s="189"/>
      <c r="W477" s="189"/>
      <c r="X477" s="189"/>
      <c r="Y477" s="189"/>
      <c r="Z477" s="189"/>
      <c r="AA477" s="189"/>
      <c r="AB477" s="189"/>
    </row>
    <row r="478">
      <c r="A478" s="22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218">
        <f t="shared" si="12"/>
        <v>0</v>
      </c>
      <c r="S478" s="38"/>
      <c r="T478" s="189"/>
      <c r="U478" s="189"/>
      <c r="V478" s="189"/>
      <c r="W478" s="189"/>
      <c r="X478" s="189"/>
      <c r="Y478" s="189"/>
      <c r="Z478" s="189"/>
      <c r="AA478" s="189"/>
      <c r="AB478" s="189"/>
    </row>
    <row r="479">
      <c r="A479" s="22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218">
        <f t="shared" si="12"/>
        <v>0</v>
      </c>
      <c r="S479" s="38"/>
      <c r="T479" s="189"/>
      <c r="U479" s="189"/>
      <c r="V479" s="189"/>
      <c r="W479" s="189"/>
      <c r="X479" s="189"/>
      <c r="Y479" s="189"/>
      <c r="Z479" s="189"/>
      <c r="AA479" s="189"/>
      <c r="AB479" s="189"/>
    </row>
  </sheetData>
  <mergeCells count="42">
    <mergeCell ref="A1:S1"/>
    <mergeCell ref="U2:W2"/>
    <mergeCell ref="Y2:AA2"/>
    <mergeCell ref="U3:U5"/>
    <mergeCell ref="Y3:Y5"/>
    <mergeCell ref="Y6:Y8"/>
    <mergeCell ref="U10:W10"/>
    <mergeCell ref="Y11:AA11"/>
    <mergeCell ref="Y17:Y19"/>
    <mergeCell ref="Y21:AA21"/>
    <mergeCell ref="Y12:Y14"/>
    <mergeCell ref="Y22:Y24"/>
    <mergeCell ref="Y32:Y34"/>
    <mergeCell ref="Y37:Y39"/>
    <mergeCell ref="U6:U8"/>
    <mergeCell ref="U11:U13"/>
    <mergeCell ref="U14:U16"/>
    <mergeCell ref="Y16:AA16"/>
    <mergeCell ref="U18:W18"/>
    <mergeCell ref="U19:U21"/>
    <mergeCell ref="U22:U24"/>
    <mergeCell ref="U26:W26"/>
    <mergeCell ref="Y26:AA26"/>
    <mergeCell ref="U27:U29"/>
    <mergeCell ref="Y27:Y29"/>
    <mergeCell ref="U30:U32"/>
    <mergeCell ref="U34:W34"/>
    <mergeCell ref="U35:U37"/>
    <mergeCell ref="U38:U40"/>
    <mergeCell ref="A241:S241"/>
    <mergeCell ref="A281:S281"/>
    <mergeCell ref="A321:S321"/>
    <mergeCell ref="A361:S361"/>
    <mergeCell ref="A401:S401"/>
    <mergeCell ref="A441:S441"/>
    <mergeCell ref="Y31:AA31"/>
    <mergeCell ref="Y36:AA36"/>
    <mergeCell ref="A41:S41"/>
    <mergeCell ref="A81:S81"/>
    <mergeCell ref="A121:S121"/>
    <mergeCell ref="A161:S161"/>
    <mergeCell ref="A201:S20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5"/>
    <col customWidth="1" min="3" max="3" width="22.13"/>
    <col customWidth="1" min="4" max="4" width="25.13"/>
    <col customWidth="1" min="5" max="5" width="24.0"/>
    <col customWidth="1" min="12" max="12" width="21.75"/>
    <col customWidth="1" min="13" max="13" width="2.13"/>
    <col customWidth="1" min="15" max="15" width="15.63"/>
  </cols>
  <sheetData>
    <row r="1">
      <c r="A1" s="224">
        <v>45658.0</v>
      </c>
      <c r="B1" s="119"/>
      <c r="C1" s="119"/>
      <c r="D1" s="120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</row>
    <row r="2">
      <c r="A2" s="226" t="s">
        <v>191</v>
      </c>
      <c r="B2" s="226" t="s">
        <v>192</v>
      </c>
      <c r="C2" s="226" t="s">
        <v>193</v>
      </c>
      <c r="D2" s="226" t="s">
        <v>194</v>
      </c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</row>
    <row r="3" ht="18.0" customHeight="1">
      <c r="A3" s="227" t="s">
        <v>105</v>
      </c>
      <c r="B3" s="228">
        <v>6790.5</v>
      </c>
      <c r="C3" s="229"/>
      <c r="D3" s="230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</row>
    <row r="4">
      <c r="A4" s="227" t="s">
        <v>107</v>
      </c>
      <c r="B4" s="228">
        <v>7682.25</v>
      </c>
      <c r="C4" s="229"/>
      <c r="D4" s="230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</row>
    <row r="5">
      <c r="A5" s="227" t="s">
        <v>109</v>
      </c>
      <c r="B5" s="228">
        <v>7304.0</v>
      </c>
      <c r="C5" s="229"/>
      <c r="D5" s="230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</row>
    <row r="6">
      <c r="A6" s="227" t="s">
        <v>111</v>
      </c>
      <c r="B6" s="228">
        <v>7601.88</v>
      </c>
      <c r="C6" s="229"/>
      <c r="D6" s="229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</row>
    <row r="7">
      <c r="A7" s="231" t="s">
        <v>124</v>
      </c>
      <c r="B7" s="232">
        <f t="shared" ref="B7:D7" si="1">SUM(B3:B6)</f>
        <v>29378.63</v>
      </c>
      <c r="C7" s="232">
        <f t="shared" si="1"/>
        <v>0</v>
      </c>
      <c r="D7" s="233">
        <f t="shared" si="1"/>
        <v>0</v>
      </c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</row>
    <row r="8">
      <c r="A8" s="225"/>
      <c r="B8" s="234"/>
      <c r="C8" s="234"/>
      <c r="D8" s="234"/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</row>
    <row r="9">
      <c r="A9" s="224">
        <v>45689.0</v>
      </c>
      <c r="B9" s="119"/>
      <c r="C9" s="119"/>
      <c r="D9" s="120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</row>
    <row r="10">
      <c r="A10" s="226" t="s">
        <v>191</v>
      </c>
      <c r="B10" s="226" t="s">
        <v>192</v>
      </c>
      <c r="C10" s="226" t="s">
        <v>193</v>
      </c>
      <c r="D10" s="226" t="s">
        <v>194</v>
      </c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</row>
    <row r="11">
      <c r="A11" s="227" t="s">
        <v>195</v>
      </c>
      <c r="B11" s="229">
        <v>6733.83</v>
      </c>
      <c r="C11" s="229"/>
      <c r="D11" s="230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</row>
    <row r="12">
      <c r="A12" s="227" t="s">
        <v>196</v>
      </c>
      <c r="B12" s="229">
        <v>9042.84</v>
      </c>
      <c r="C12" s="229"/>
      <c r="D12" s="230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</row>
    <row r="13">
      <c r="A13" s="235" t="s">
        <v>197</v>
      </c>
      <c r="B13" s="229">
        <v>7307.07</v>
      </c>
      <c r="C13" s="229"/>
      <c r="D13" s="230"/>
      <c r="F13" s="225"/>
      <c r="G13" s="225"/>
      <c r="H13" s="225"/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</row>
    <row r="14">
      <c r="A14" s="235" t="s">
        <v>198</v>
      </c>
      <c r="B14" s="229">
        <v>7560.11</v>
      </c>
      <c r="C14" s="229"/>
      <c r="D14" s="230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</row>
    <row r="15">
      <c r="A15" s="235"/>
      <c r="B15" s="229"/>
      <c r="C15" s="229"/>
      <c r="D15" s="230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</row>
    <row r="16">
      <c r="A16" s="231" t="s">
        <v>124</v>
      </c>
      <c r="B16" s="232">
        <f t="shared" ref="B16:C16" si="2">SUM(B11:B15)</f>
        <v>30643.85</v>
      </c>
      <c r="C16" s="232">
        <f t="shared" si="2"/>
        <v>0</v>
      </c>
      <c r="D16" s="233">
        <f>SUM(D11:D14)</f>
        <v>0</v>
      </c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</row>
    <row r="17">
      <c r="A17" s="225"/>
      <c r="B17" s="225"/>
      <c r="C17" s="225"/>
      <c r="D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5"/>
      <c r="Q17" s="225"/>
      <c r="R17" s="225"/>
      <c r="S17" s="225"/>
    </row>
    <row r="18">
      <c r="A18" s="224">
        <v>45717.0</v>
      </c>
      <c r="B18" s="119"/>
      <c r="C18" s="119"/>
      <c r="D18" s="120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5"/>
      <c r="S18" s="225"/>
    </row>
    <row r="19">
      <c r="A19" s="236" t="s">
        <v>191</v>
      </c>
      <c r="B19" s="237" t="s">
        <v>192</v>
      </c>
      <c r="C19" s="237" t="s">
        <v>193</v>
      </c>
      <c r="D19" s="237" t="s">
        <v>194</v>
      </c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</row>
    <row r="20">
      <c r="A20" s="238" t="s">
        <v>199</v>
      </c>
      <c r="B20" s="239">
        <v>7810.38</v>
      </c>
      <c r="C20" s="239"/>
      <c r="D20" s="230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</row>
    <row r="21">
      <c r="A21" s="238" t="s">
        <v>200</v>
      </c>
      <c r="B21" s="239">
        <v>7305.13</v>
      </c>
      <c r="C21" s="239"/>
      <c r="D21" s="230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225"/>
      <c r="R21" s="225"/>
      <c r="S21" s="225"/>
    </row>
    <row r="22">
      <c r="A22" s="238" t="s">
        <v>201</v>
      </c>
      <c r="B22" s="239">
        <v>6962.46</v>
      </c>
      <c r="C22" s="239"/>
      <c r="D22" s="230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</row>
    <row r="23">
      <c r="A23" s="238" t="s">
        <v>202</v>
      </c>
      <c r="B23" s="239">
        <v>7107.74</v>
      </c>
      <c r="C23" s="228"/>
      <c r="D23" s="230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</row>
    <row r="24">
      <c r="A24" s="238" t="s">
        <v>203</v>
      </c>
      <c r="B24" s="228"/>
      <c r="C24" s="240"/>
      <c r="D24" s="230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</row>
    <row r="25">
      <c r="A25" s="241" t="s">
        <v>124</v>
      </c>
      <c r="B25" s="242">
        <f>SUM(B20:B24)</f>
        <v>29185.71</v>
      </c>
      <c r="C25" s="242">
        <f t="shared" ref="C25:D25" si="3">SUM(C20:C23)</f>
        <v>0</v>
      </c>
      <c r="D25" s="243">
        <f t="shared" si="3"/>
        <v>0</v>
      </c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</row>
    <row r="26">
      <c r="A26" s="225"/>
      <c r="B26" s="225"/>
      <c r="C26" s="225"/>
      <c r="D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</row>
    <row r="27">
      <c r="A27" s="225"/>
      <c r="B27" s="225"/>
      <c r="C27" s="225"/>
      <c r="D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</row>
    <row r="28">
      <c r="A28" s="224">
        <v>45748.0</v>
      </c>
      <c r="B28" s="119"/>
      <c r="C28" s="119"/>
      <c r="D28" s="120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</row>
    <row r="29">
      <c r="A29" s="236" t="s">
        <v>191</v>
      </c>
      <c r="B29" s="237" t="s">
        <v>192</v>
      </c>
      <c r="C29" s="237" t="s">
        <v>193</v>
      </c>
      <c r="D29" s="237" t="s">
        <v>194</v>
      </c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</row>
    <row r="30">
      <c r="A30" s="238"/>
      <c r="B30" s="239"/>
      <c r="C30" s="239"/>
      <c r="D30" s="230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</row>
    <row r="31">
      <c r="A31" s="238"/>
      <c r="B31" s="239"/>
      <c r="C31" s="239"/>
      <c r="D31" s="230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</row>
    <row r="32">
      <c r="A32" s="238"/>
      <c r="B32" s="239"/>
      <c r="C32" s="228"/>
      <c r="D32" s="230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</row>
    <row r="33">
      <c r="A33" s="238"/>
      <c r="B33" s="239"/>
      <c r="C33" s="228"/>
      <c r="D33" s="230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</row>
    <row r="34">
      <c r="A34" s="238"/>
      <c r="B34" s="239"/>
      <c r="C34" s="240"/>
      <c r="D34" s="230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</row>
    <row r="35">
      <c r="A35" s="241" t="s">
        <v>124</v>
      </c>
      <c r="B35" s="242">
        <f t="shared" ref="B35:C35" si="4">SUM(B30:B34)</f>
        <v>0</v>
      </c>
      <c r="C35" s="242">
        <f t="shared" si="4"/>
        <v>0</v>
      </c>
      <c r="D35" s="243">
        <f>SUM(D30:D33)</f>
        <v>0</v>
      </c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</row>
    <row r="36">
      <c r="A36" s="225"/>
      <c r="B36" s="225"/>
      <c r="C36" s="225"/>
      <c r="D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</row>
    <row r="37">
      <c r="A37" s="225"/>
      <c r="B37" s="225"/>
      <c r="C37" s="225"/>
      <c r="D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</row>
    <row r="38">
      <c r="A38" s="224">
        <v>45778.0</v>
      </c>
      <c r="B38" s="119"/>
      <c r="C38" s="119"/>
      <c r="D38" s="120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</row>
    <row r="39">
      <c r="A39" s="236" t="s">
        <v>191</v>
      </c>
      <c r="B39" s="237" t="s">
        <v>192</v>
      </c>
      <c r="C39" s="237" t="s">
        <v>193</v>
      </c>
      <c r="D39" s="237" t="s">
        <v>194</v>
      </c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</row>
    <row r="40">
      <c r="A40" s="238"/>
      <c r="B40" s="239"/>
      <c r="C40" s="239"/>
      <c r="D40" s="230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</row>
    <row r="41">
      <c r="A41" s="238"/>
      <c r="B41" s="239"/>
      <c r="C41" s="239"/>
      <c r="D41" s="230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</row>
    <row r="42">
      <c r="A42" s="238"/>
      <c r="B42" s="239"/>
      <c r="C42" s="239"/>
      <c r="D42" s="230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</row>
    <row r="43">
      <c r="A43" s="238"/>
      <c r="B43" s="239"/>
      <c r="C43" s="239"/>
      <c r="D43" s="230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</row>
    <row r="44">
      <c r="A44" s="238"/>
      <c r="B44" s="239"/>
      <c r="C44" s="240"/>
      <c r="D44" s="230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</row>
    <row r="45">
      <c r="A45" s="241" t="s">
        <v>124</v>
      </c>
      <c r="B45" s="242">
        <f t="shared" ref="B45:C45" si="5">SUM(B40:B44)</f>
        <v>0</v>
      </c>
      <c r="C45" s="242">
        <f t="shared" si="5"/>
        <v>0</v>
      </c>
      <c r="D45" s="243">
        <f>SUM(D40:D43)</f>
        <v>0</v>
      </c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</row>
    <row r="46">
      <c r="A46" s="225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</row>
    <row r="47">
      <c r="A47" s="225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</row>
    <row r="48">
      <c r="A48" s="224">
        <v>45809.0</v>
      </c>
      <c r="B48" s="119"/>
      <c r="C48" s="119"/>
      <c r="D48" s="120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</row>
    <row r="49">
      <c r="A49" s="236" t="s">
        <v>191</v>
      </c>
      <c r="B49" s="237" t="s">
        <v>192</v>
      </c>
      <c r="C49" s="237" t="s">
        <v>193</v>
      </c>
      <c r="D49" s="237" t="s">
        <v>194</v>
      </c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</row>
    <row r="50">
      <c r="A50" s="238"/>
      <c r="B50" s="239"/>
      <c r="C50" s="239"/>
      <c r="D50" s="244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</row>
    <row r="51">
      <c r="A51" s="238"/>
      <c r="B51" s="239"/>
      <c r="C51" s="239"/>
      <c r="D51" s="244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</row>
    <row r="52">
      <c r="A52" s="238"/>
      <c r="B52" s="239"/>
      <c r="C52" s="239"/>
      <c r="D52" s="230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</row>
    <row r="53">
      <c r="A53" s="238"/>
      <c r="B53" s="239"/>
      <c r="C53" s="239"/>
      <c r="D53" s="230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</row>
    <row r="54"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</row>
    <row r="55">
      <c r="A55" s="241" t="s">
        <v>124</v>
      </c>
      <c r="B55" s="242">
        <f t="shared" ref="B55:D55" si="6">SUM(B50:B53)</f>
        <v>0</v>
      </c>
      <c r="C55" s="242">
        <f t="shared" si="6"/>
        <v>0</v>
      </c>
      <c r="D55" s="243">
        <f t="shared" si="6"/>
        <v>0</v>
      </c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</row>
    <row r="56">
      <c r="A56" s="225"/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</row>
    <row r="57">
      <c r="A57" s="225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</row>
    <row r="58">
      <c r="A58" s="224">
        <v>45839.0</v>
      </c>
      <c r="B58" s="119"/>
      <c r="C58" s="119"/>
      <c r="D58" s="120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225"/>
      <c r="Q58" s="225"/>
      <c r="R58" s="225"/>
      <c r="S58" s="225"/>
    </row>
    <row r="59">
      <c r="A59" s="236" t="s">
        <v>191</v>
      </c>
      <c r="B59" s="237" t="s">
        <v>192</v>
      </c>
      <c r="C59" s="237" t="s">
        <v>193</v>
      </c>
      <c r="D59" s="237" t="s">
        <v>194</v>
      </c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</row>
    <row r="60">
      <c r="A60" s="238"/>
      <c r="B60" s="239"/>
      <c r="C60" s="245"/>
      <c r="D60" s="230"/>
      <c r="E60" s="225"/>
      <c r="F60" s="225"/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</row>
    <row r="61">
      <c r="A61" s="238"/>
      <c r="B61" s="239"/>
      <c r="C61" s="239"/>
      <c r="D61" s="230"/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</row>
    <row r="62">
      <c r="A62" s="238"/>
      <c r="B62" s="239"/>
      <c r="C62" s="239"/>
      <c r="D62" s="230"/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</row>
    <row r="63">
      <c r="A63" s="238"/>
      <c r="B63" s="239"/>
      <c r="C63" s="239"/>
      <c r="D63" s="230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</row>
    <row r="64">
      <c r="A64" s="238"/>
      <c r="B64" s="239"/>
      <c r="C64" s="228"/>
      <c r="D64" s="230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</row>
    <row r="65">
      <c r="A65" s="241" t="s">
        <v>124</v>
      </c>
      <c r="B65" s="242">
        <f t="shared" ref="B65:C65" si="7">SUM(B60:B64)</f>
        <v>0</v>
      </c>
      <c r="C65" s="242">
        <f t="shared" si="7"/>
        <v>0</v>
      </c>
      <c r="D65" s="243">
        <f>SUM(D60:D63)</f>
        <v>0</v>
      </c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</row>
    <row r="66">
      <c r="A66" s="225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</row>
    <row r="67">
      <c r="A67" s="224">
        <v>45870.0</v>
      </c>
      <c r="B67" s="119"/>
      <c r="C67" s="119"/>
      <c r="D67" s="120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</row>
    <row r="68">
      <c r="A68" s="236" t="s">
        <v>191</v>
      </c>
      <c r="B68" s="237" t="s">
        <v>192</v>
      </c>
      <c r="C68" s="237" t="s">
        <v>193</v>
      </c>
      <c r="D68" s="237" t="s">
        <v>194</v>
      </c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  <c r="Q68" s="225"/>
      <c r="R68" s="225"/>
      <c r="S68" s="225"/>
    </row>
    <row r="69">
      <c r="A69" s="238"/>
      <c r="B69" s="239"/>
      <c r="C69" s="245"/>
      <c r="D69" s="230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</row>
    <row r="70">
      <c r="A70" s="238"/>
      <c r="B70" s="239"/>
      <c r="C70" s="239"/>
      <c r="D70" s="230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</row>
    <row r="71">
      <c r="A71" s="238"/>
      <c r="B71" s="239"/>
      <c r="C71" s="239"/>
      <c r="D71" s="230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</row>
    <row r="72">
      <c r="A72" s="238"/>
      <c r="B72" s="239"/>
      <c r="C72" s="239"/>
      <c r="D72" s="230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</row>
    <row r="73">
      <c r="A73" s="238"/>
      <c r="B73" s="239"/>
      <c r="C73" s="239"/>
      <c r="D73" s="230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5"/>
      <c r="P73" s="225"/>
      <c r="Q73" s="225"/>
      <c r="R73" s="225"/>
      <c r="S73" s="225"/>
    </row>
    <row r="74">
      <c r="A74" s="241" t="s">
        <v>124</v>
      </c>
      <c r="B74" s="242">
        <f t="shared" ref="B74:C74" si="8">SUM(B69:B73)</f>
        <v>0</v>
      </c>
      <c r="C74" s="242">
        <f t="shared" si="8"/>
        <v>0</v>
      </c>
      <c r="D74" s="243">
        <f>SUM(D69:D72)</f>
        <v>0</v>
      </c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</row>
    <row r="75">
      <c r="A75" s="225"/>
      <c r="B75" s="225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  <c r="P75" s="225"/>
      <c r="Q75" s="225"/>
      <c r="R75" s="225"/>
      <c r="S75" s="225"/>
    </row>
    <row r="76">
      <c r="A76" s="246">
        <v>45901.0</v>
      </c>
      <c r="B76" s="119"/>
      <c r="C76" s="119"/>
      <c r="D76" s="120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</row>
    <row r="77">
      <c r="A77" s="236" t="s">
        <v>191</v>
      </c>
      <c r="B77" s="237" t="s">
        <v>192</v>
      </c>
      <c r="C77" s="237" t="s">
        <v>193</v>
      </c>
      <c r="D77" s="237" t="s">
        <v>194</v>
      </c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</row>
    <row r="78">
      <c r="A78" s="238"/>
      <c r="B78" s="239"/>
      <c r="C78" s="245"/>
      <c r="D78" s="230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</row>
    <row r="79">
      <c r="A79" s="238"/>
      <c r="B79" s="239"/>
      <c r="C79" s="239"/>
      <c r="D79" s="230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</row>
    <row r="80">
      <c r="A80" s="238"/>
      <c r="B80" s="239"/>
      <c r="C80" s="239"/>
      <c r="D80" s="230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</row>
    <row r="81">
      <c r="A81" s="238"/>
      <c r="B81" s="239"/>
      <c r="C81" s="239"/>
      <c r="D81" s="230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</row>
    <row r="82">
      <c r="A82" s="238"/>
      <c r="B82" s="239"/>
      <c r="C82" s="239"/>
      <c r="D82" s="230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</row>
    <row r="83">
      <c r="A83" s="241" t="s">
        <v>124</v>
      </c>
      <c r="B83" s="242">
        <f t="shared" ref="B83:C83" si="9">SUM(B78:B82)</f>
        <v>0</v>
      </c>
      <c r="C83" s="242">
        <f t="shared" si="9"/>
        <v>0</v>
      </c>
      <c r="D83" s="243">
        <f>SUM(D78:D81)</f>
        <v>0</v>
      </c>
      <c r="E83" s="225"/>
      <c r="F83" s="225"/>
      <c r="G83" s="225"/>
      <c r="H83" s="225"/>
      <c r="I83" s="225"/>
      <c r="J83" s="247"/>
      <c r="K83" s="247"/>
      <c r="L83" s="226" t="s">
        <v>204</v>
      </c>
      <c r="M83" s="247"/>
      <c r="N83" s="247"/>
      <c r="O83" s="247"/>
      <c r="P83" s="226" t="s">
        <v>204</v>
      </c>
      <c r="Q83" s="225"/>
      <c r="R83" s="225"/>
      <c r="S83" s="225"/>
    </row>
    <row r="84">
      <c r="A84" s="225"/>
      <c r="B84" s="225"/>
      <c r="C84" s="225"/>
      <c r="D84" s="225"/>
      <c r="E84" s="225"/>
      <c r="F84" s="225"/>
      <c r="G84" s="225"/>
      <c r="H84" s="225"/>
      <c r="I84" s="225"/>
      <c r="J84" s="235" t="s">
        <v>205</v>
      </c>
      <c r="K84" s="235">
        <v>362.16</v>
      </c>
      <c r="L84" s="248">
        <f>SUM(K84:K87)</f>
        <v>2132.88</v>
      </c>
      <c r="M84" s="235"/>
      <c r="N84" s="235" t="s">
        <v>206</v>
      </c>
      <c r="O84" s="235">
        <v>742.16</v>
      </c>
      <c r="P84" s="248">
        <f>SUM(O84:O87)</f>
        <v>2546.32</v>
      </c>
      <c r="Q84" s="225"/>
      <c r="R84" s="225"/>
      <c r="S84" s="225"/>
    </row>
    <row r="85">
      <c r="A85" s="246">
        <v>45931.0</v>
      </c>
      <c r="B85" s="119"/>
      <c r="C85" s="119"/>
      <c r="D85" s="120"/>
      <c r="E85" s="225"/>
      <c r="F85" s="225"/>
      <c r="G85" s="225"/>
      <c r="H85" s="225"/>
      <c r="I85" s="225"/>
      <c r="J85" s="235" t="s">
        <v>207</v>
      </c>
      <c r="K85" s="235">
        <v>510.56</v>
      </c>
      <c r="L85" s="247"/>
      <c r="M85" s="235"/>
      <c r="N85" s="235" t="s">
        <v>208</v>
      </c>
      <c r="O85" s="235">
        <v>635.2</v>
      </c>
      <c r="P85" s="247"/>
      <c r="Q85" s="225"/>
      <c r="R85" s="225"/>
      <c r="S85" s="225"/>
    </row>
    <row r="86">
      <c r="A86" s="236" t="s">
        <v>191</v>
      </c>
      <c r="B86" s="237" t="s">
        <v>192</v>
      </c>
      <c r="C86" s="237" t="s">
        <v>193</v>
      </c>
      <c r="D86" s="237" t="s">
        <v>194</v>
      </c>
      <c r="E86" s="225"/>
      <c r="F86" s="225"/>
      <c r="G86" s="225"/>
      <c r="H86" s="225"/>
      <c r="I86" s="225"/>
      <c r="J86" s="235" t="s">
        <v>209</v>
      </c>
      <c r="K86" s="235">
        <v>613.12</v>
      </c>
      <c r="L86" s="247"/>
      <c r="M86" s="235"/>
      <c r="N86" s="235" t="s">
        <v>210</v>
      </c>
      <c r="O86" s="235">
        <v>722.48</v>
      </c>
      <c r="P86" s="247"/>
      <c r="Q86" s="225"/>
      <c r="R86" s="225"/>
      <c r="S86" s="225"/>
    </row>
    <row r="87">
      <c r="A87" s="238"/>
      <c r="B87" s="239"/>
      <c r="C87" s="245"/>
      <c r="D87" s="230"/>
      <c r="E87" s="225"/>
      <c r="F87" s="225"/>
      <c r="G87" s="225"/>
      <c r="H87" s="225"/>
      <c r="I87" s="225"/>
      <c r="J87" s="235" t="s">
        <v>211</v>
      </c>
      <c r="K87" s="235">
        <v>647.04</v>
      </c>
      <c r="L87" s="247"/>
      <c r="M87" s="235"/>
      <c r="N87" s="235" t="s">
        <v>212</v>
      </c>
      <c r="O87" s="235">
        <v>446.48</v>
      </c>
      <c r="P87" s="247"/>
      <c r="Q87" s="225"/>
      <c r="R87" s="225"/>
      <c r="S87" s="225"/>
    </row>
    <row r="88">
      <c r="A88" s="238"/>
      <c r="B88" s="239"/>
      <c r="C88" s="239"/>
      <c r="D88" s="230"/>
      <c r="E88" s="225"/>
      <c r="F88" s="225"/>
      <c r="G88" s="225"/>
      <c r="H88" s="225"/>
      <c r="I88" s="225"/>
      <c r="J88" s="247"/>
      <c r="K88" s="247"/>
      <c r="L88" s="247"/>
      <c r="M88" s="99"/>
      <c r="N88" s="99"/>
      <c r="O88" s="247"/>
      <c r="P88" s="247"/>
      <c r="Q88" s="225"/>
      <c r="R88" s="225"/>
      <c r="S88" s="225"/>
    </row>
    <row r="89">
      <c r="A89" s="238"/>
      <c r="B89" s="239"/>
      <c r="C89" s="239"/>
      <c r="D89" s="230"/>
      <c r="E89" s="225"/>
      <c r="F89" s="225"/>
      <c r="G89" s="225"/>
      <c r="H89" s="225"/>
      <c r="I89" s="225"/>
      <c r="J89" s="235" t="s">
        <v>213</v>
      </c>
      <c r="K89" s="235">
        <v>467.6</v>
      </c>
      <c r="L89" s="248">
        <f>SUM(K89:K92)</f>
        <v>2455.84</v>
      </c>
      <c r="M89" s="235"/>
      <c r="N89" s="235" t="s">
        <v>214</v>
      </c>
      <c r="O89" s="235">
        <v>506.4</v>
      </c>
      <c r="P89" s="248">
        <f>SUM(O89:O92)</f>
        <v>1401.12</v>
      </c>
      <c r="Q89" s="225"/>
      <c r="R89" s="225"/>
      <c r="S89" s="225"/>
    </row>
    <row r="90">
      <c r="A90" s="238"/>
      <c r="B90" s="239"/>
      <c r="C90" s="239"/>
      <c r="D90" s="230"/>
      <c r="E90" s="225"/>
      <c r="F90" s="225"/>
      <c r="G90" s="225"/>
      <c r="H90" s="225"/>
      <c r="I90" s="225"/>
      <c r="J90" s="235" t="s">
        <v>215</v>
      </c>
      <c r="K90" s="235">
        <v>728.24</v>
      </c>
      <c r="L90" s="247"/>
      <c r="M90" s="235"/>
      <c r="N90" s="235" t="s">
        <v>216</v>
      </c>
      <c r="O90" s="235">
        <v>347.12</v>
      </c>
      <c r="P90" s="247"/>
      <c r="Q90" s="225"/>
      <c r="R90" s="225"/>
      <c r="S90" s="225"/>
    </row>
    <row r="91">
      <c r="A91" s="238"/>
      <c r="B91" s="239"/>
      <c r="C91" s="228"/>
      <c r="D91" s="230"/>
      <c r="E91" s="225"/>
      <c r="F91" s="225"/>
      <c r="G91" s="225"/>
      <c r="H91" s="225"/>
      <c r="I91" s="225"/>
      <c r="J91" s="235" t="s">
        <v>217</v>
      </c>
      <c r="K91" s="235">
        <v>585.2</v>
      </c>
      <c r="L91" s="247"/>
      <c r="M91" s="235"/>
      <c r="N91" s="235" t="s">
        <v>218</v>
      </c>
      <c r="O91" s="235">
        <v>317.28</v>
      </c>
      <c r="P91" s="247"/>
      <c r="Q91" s="225"/>
      <c r="R91" s="225"/>
      <c r="S91" s="225"/>
    </row>
    <row r="92">
      <c r="A92" s="241" t="s">
        <v>124</v>
      </c>
      <c r="B92" s="242">
        <f t="shared" ref="B92:C92" si="10">SUM(B87:B91)</f>
        <v>0</v>
      </c>
      <c r="C92" s="242">
        <f t="shared" si="10"/>
        <v>0</v>
      </c>
      <c r="D92" s="243">
        <f>SUM(D87:D90)</f>
        <v>0</v>
      </c>
      <c r="E92" s="225"/>
      <c r="F92" s="225"/>
      <c r="G92" s="225"/>
      <c r="H92" s="225"/>
      <c r="I92" s="225"/>
      <c r="J92" s="235" t="s">
        <v>119</v>
      </c>
      <c r="K92" s="235">
        <v>674.8</v>
      </c>
      <c r="L92" s="247"/>
      <c r="M92" s="235"/>
      <c r="N92" s="235" t="s">
        <v>219</v>
      </c>
      <c r="O92" s="235">
        <v>230.32</v>
      </c>
      <c r="P92" s="247"/>
      <c r="Q92" s="225"/>
      <c r="R92" s="225"/>
      <c r="S92" s="225"/>
    </row>
    <row r="93">
      <c r="A93" s="225"/>
      <c r="B93" s="225"/>
      <c r="C93" s="225"/>
      <c r="D93" s="225"/>
      <c r="E93" s="225"/>
      <c r="F93" s="225"/>
      <c r="G93" s="225"/>
      <c r="H93" s="225"/>
      <c r="I93" s="225"/>
      <c r="J93" s="247"/>
      <c r="K93" s="247"/>
      <c r="L93" s="247"/>
      <c r="M93" s="99"/>
      <c r="N93" s="99"/>
      <c r="O93" s="99"/>
      <c r="P93" s="247"/>
      <c r="Q93" s="225"/>
      <c r="R93" s="225"/>
      <c r="S93" s="225"/>
    </row>
    <row r="94">
      <c r="A94" s="246">
        <v>45962.0</v>
      </c>
      <c r="B94" s="119"/>
      <c r="C94" s="119"/>
      <c r="D94" s="120"/>
      <c r="E94" s="225"/>
      <c r="F94" s="225"/>
      <c r="G94" s="225"/>
      <c r="H94" s="225"/>
      <c r="I94" s="225"/>
      <c r="J94" s="235" t="s">
        <v>121</v>
      </c>
      <c r="K94" s="235">
        <v>604.48</v>
      </c>
      <c r="L94" s="248">
        <f>SUM(K94:K97)</f>
        <v>2135.68</v>
      </c>
      <c r="M94" s="235"/>
      <c r="N94" s="235" t="s">
        <v>220</v>
      </c>
      <c r="O94" s="235">
        <v>408.4</v>
      </c>
      <c r="P94" s="248">
        <f>SUM(O94:O97)</f>
        <v>1180.96</v>
      </c>
      <c r="Q94" s="225"/>
      <c r="R94" s="225"/>
      <c r="S94" s="225"/>
    </row>
    <row r="95">
      <c r="A95" s="236" t="s">
        <v>191</v>
      </c>
      <c r="B95" s="237" t="s">
        <v>192</v>
      </c>
      <c r="C95" s="237" t="s">
        <v>193</v>
      </c>
      <c r="D95" s="237" t="s">
        <v>194</v>
      </c>
      <c r="E95" s="225"/>
      <c r="F95" s="225"/>
      <c r="G95" s="225"/>
      <c r="H95" s="225"/>
      <c r="I95" s="225"/>
      <c r="J95" s="235" t="s">
        <v>221</v>
      </c>
      <c r="K95" s="235">
        <v>526.88</v>
      </c>
      <c r="L95" s="247"/>
      <c r="M95" s="235"/>
      <c r="N95" s="235" t="s">
        <v>222</v>
      </c>
      <c r="O95" s="235">
        <v>271.2</v>
      </c>
      <c r="P95" s="247"/>
      <c r="Q95" s="225"/>
      <c r="R95" s="225"/>
      <c r="S95" s="225"/>
    </row>
    <row r="96">
      <c r="A96" s="238"/>
      <c r="B96" s="239"/>
      <c r="C96" s="245"/>
      <c r="D96" s="230"/>
      <c r="E96" s="225"/>
      <c r="F96" s="225"/>
      <c r="G96" s="225"/>
      <c r="H96" s="225"/>
      <c r="I96" s="225"/>
      <c r="J96" s="235" t="s">
        <v>223</v>
      </c>
      <c r="K96" s="235">
        <v>519.12</v>
      </c>
      <c r="L96" s="247"/>
      <c r="M96" s="235"/>
      <c r="N96" s="235" t="s">
        <v>224</v>
      </c>
      <c r="O96" s="235">
        <v>224.16</v>
      </c>
      <c r="P96" s="247"/>
      <c r="Q96" s="225"/>
      <c r="R96" s="225"/>
      <c r="S96" s="225"/>
    </row>
    <row r="97">
      <c r="A97" s="238"/>
      <c r="B97" s="239"/>
      <c r="C97" s="239"/>
      <c r="D97" s="230"/>
      <c r="E97" s="225"/>
      <c r="F97" s="225"/>
      <c r="G97" s="225"/>
      <c r="H97" s="225"/>
      <c r="I97" s="225"/>
      <c r="J97" s="235" t="s">
        <v>225</v>
      </c>
      <c r="K97" s="235">
        <v>485.2</v>
      </c>
      <c r="L97" s="247"/>
      <c r="M97" s="235"/>
      <c r="N97" s="235" t="s">
        <v>226</v>
      </c>
      <c r="O97" s="235">
        <v>277.2</v>
      </c>
      <c r="P97" s="247"/>
      <c r="Q97" s="225"/>
      <c r="R97" s="225"/>
      <c r="S97" s="225"/>
    </row>
    <row r="98">
      <c r="A98" s="238"/>
      <c r="B98" s="239"/>
      <c r="C98" s="239"/>
      <c r="D98" s="230"/>
      <c r="E98" s="225"/>
      <c r="F98" s="225"/>
      <c r="G98" s="225"/>
      <c r="H98" s="225"/>
      <c r="I98" s="225"/>
      <c r="J98" s="247"/>
      <c r="K98" s="247"/>
      <c r="L98" s="247"/>
      <c r="M98" s="99"/>
      <c r="N98" s="99"/>
      <c r="O98" s="247"/>
      <c r="P98" s="247"/>
      <c r="Q98" s="225"/>
      <c r="R98" s="225"/>
      <c r="S98" s="225"/>
    </row>
    <row r="99">
      <c r="A99" s="238"/>
      <c r="B99" s="239"/>
      <c r="C99" s="239"/>
      <c r="D99" s="230"/>
      <c r="E99" s="225"/>
      <c r="F99" s="225"/>
      <c r="G99" s="225"/>
      <c r="H99" s="225"/>
      <c r="I99" s="225"/>
      <c r="J99" s="235" t="s">
        <v>227</v>
      </c>
      <c r="K99" s="235">
        <v>743.26</v>
      </c>
      <c r="L99" s="248">
        <f>SUM(K99:K103)</f>
        <v>3120.74</v>
      </c>
      <c r="M99" s="99"/>
      <c r="N99" s="99"/>
      <c r="O99" s="247"/>
      <c r="P99" s="247"/>
      <c r="Q99" s="225"/>
      <c r="R99" s="225"/>
      <c r="S99" s="225"/>
    </row>
    <row r="100">
      <c r="A100" s="238"/>
      <c r="B100" s="239"/>
      <c r="C100" s="228"/>
      <c r="D100" s="230"/>
      <c r="E100" s="225"/>
      <c r="F100" s="225"/>
      <c r="G100" s="225"/>
      <c r="H100" s="225"/>
      <c r="I100" s="225"/>
      <c r="J100" s="235" t="s">
        <v>228</v>
      </c>
      <c r="K100" s="235">
        <v>811.52</v>
      </c>
      <c r="L100" s="247"/>
      <c r="M100" s="99"/>
      <c r="N100" s="99"/>
      <c r="O100" s="247"/>
      <c r="P100" s="247"/>
      <c r="Q100" s="225"/>
      <c r="R100" s="225"/>
      <c r="S100" s="225"/>
    </row>
    <row r="101">
      <c r="A101" s="241" t="s">
        <v>124</v>
      </c>
      <c r="B101" s="242">
        <f t="shared" ref="B101:C101" si="11">SUM(B96:B100)</f>
        <v>0</v>
      </c>
      <c r="C101" s="242">
        <f t="shared" si="11"/>
        <v>0</v>
      </c>
      <c r="D101" s="243">
        <f>SUM(D96:D99)</f>
        <v>0</v>
      </c>
      <c r="E101" s="225"/>
      <c r="F101" s="225"/>
      <c r="G101" s="225"/>
      <c r="H101" s="225"/>
      <c r="I101" s="225"/>
      <c r="J101" s="235" t="s">
        <v>229</v>
      </c>
      <c r="K101" s="235">
        <v>553.92</v>
      </c>
      <c r="L101" s="247"/>
      <c r="M101" s="99"/>
      <c r="N101" s="99"/>
      <c r="O101" s="247"/>
      <c r="P101" s="247"/>
      <c r="Q101" s="225"/>
      <c r="R101" s="225"/>
      <c r="S101" s="225"/>
    </row>
    <row r="102">
      <c r="A102" s="225"/>
      <c r="B102" s="225"/>
      <c r="C102" s="225"/>
      <c r="D102" s="225"/>
      <c r="E102" s="225"/>
      <c r="F102" s="225"/>
      <c r="G102" s="225"/>
      <c r="H102" s="225"/>
      <c r="I102" s="225"/>
      <c r="J102" s="235" t="s">
        <v>230</v>
      </c>
      <c r="K102" s="235">
        <v>379.28</v>
      </c>
      <c r="L102" s="247"/>
      <c r="M102" s="99"/>
      <c r="N102" s="99"/>
      <c r="O102" s="247"/>
      <c r="P102" s="247"/>
      <c r="Q102" s="225"/>
      <c r="R102" s="225"/>
      <c r="S102" s="225"/>
    </row>
    <row r="103">
      <c r="A103" s="246">
        <v>45992.0</v>
      </c>
      <c r="B103" s="119"/>
      <c r="C103" s="119"/>
      <c r="D103" s="120"/>
      <c r="E103" s="225"/>
      <c r="F103" s="225"/>
      <c r="G103" s="225"/>
      <c r="H103" s="225"/>
      <c r="I103" s="225"/>
      <c r="J103" s="235" t="s">
        <v>231</v>
      </c>
      <c r="K103" s="235">
        <v>632.76</v>
      </c>
      <c r="L103" s="247"/>
      <c r="M103" s="99"/>
      <c r="N103" s="99"/>
      <c r="O103" s="247"/>
      <c r="P103" s="247"/>
      <c r="Q103" s="225"/>
      <c r="R103" s="225"/>
      <c r="S103" s="225"/>
    </row>
    <row r="104">
      <c r="A104" s="236" t="s">
        <v>191</v>
      </c>
      <c r="B104" s="237" t="s">
        <v>192</v>
      </c>
      <c r="C104" s="237" t="s">
        <v>193</v>
      </c>
      <c r="D104" s="237" t="s">
        <v>194</v>
      </c>
      <c r="E104" s="225"/>
      <c r="F104" s="225"/>
      <c r="G104" s="225"/>
      <c r="H104" s="225"/>
      <c r="I104" s="225"/>
      <c r="J104" s="225"/>
      <c r="K104" s="225"/>
      <c r="L104" s="225"/>
      <c r="M104" s="225"/>
      <c r="N104" s="225"/>
      <c r="O104" s="225"/>
      <c r="P104" s="225"/>
      <c r="Q104" s="225"/>
      <c r="R104" s="225"/>
      <c r="S104" s="225"/>
    </row>
    <row r="105">
      <c r="A105" s="238"/>
      <c r="B105" s="239"/>
      <c r="C105" s="245"/>
      <c r="D105" s="230"/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  <c r="S105" s="225"/>
    </row>
    <row r="106">
      <c r="A106" s="238"/>
      <c r="B106" s="239"/>
      <c r="C106" s="239"/>
      <c r="D106" s="230"/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</row>
    <row r="107">
      <c r="A107" s="238"/>
      <c r="B107" s="239"/>
      <c r="C107" s="239"/>
      <c r="D107" s="230"/>
      <c r="E107" s="225"/>
      <c r="F107" s="225"/>
      <c r="G107" s="225"/>
      <c r="H107" s="225"/>
      <c r="I107" s="225"/>
      <c r="J107" s="225"/>
      <c r="K107" s="225"/>
      <c r="L107" s="225"/>
      <c r="M107" s="225"/>
      <c r="N107" s="225"/>
      <c r="O107" s="225"/>
      <c r="P107" s="225"/>
      <c r="Q107" s="225"/>
      <c r="R107" s="225"/>
      <c r="S107" s="225"/>
    </row>
    <row r="108">
      <c r="A108" s="238"/>
      <c r="B108" s="239"/>
      <c r="C108" s="228"/>
      <c r="D108" s="230"/>
      <c r="E108" s="225"/>
      <c r="F108" s="225"/>
      <c r="G108" s="225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</row>
    <row r="109">
      <c r="A109" s="238"/>
      <c r="B109" s="239"/>
      <c r="C109" s="228"/>
      <c r="D109" s="230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</row>
    <row r="110">
      <c r="A110" s="241" t="s">
        <v>124</v>
      </c>
      <c r="B110" s="242">
        <f t="shared" ref="B110:C110" si="12">SUM(B105:B109)</f>
        <v>0</v>
      </c>
      <c r="C110" s="242">
        <f t="shared" si="12"/>
        <v>0</v>
      </c>
      <c r="D110" s="243">
        <f>SUM(D105:D108)</f>
        <v>0</v>
      </c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225"/>
    </row>
    <row r="111">
      <c r="A111" s="225"/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</row>
    <row r="112">
      <c r="A112" s="225"/>
      <c r="B112" s="225"/>
      <c r="C112" s="225"/>
      <c r="D112" s="225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225"/>
      <c r="P112" s="225"/>
      <c r="Q112" s="225"/>
      <c r="R112" s="225"/>
      <c r="S112" s="225"/>
    </row>
  </sheetData>
  <mergeCells count="12">
    <mergeCell ref="A67:D67"/>
    <mergeCell ref="A76:D76"/>
    <mergeCell ref="A85:D85"/>
    <mergeCell ref="A94:D94"/>
    <mergeCell ref="A103:D103"/>
    <mergeCell ref="A1:D1"/>
    <mergeCell ref="A9:D9"/>
    <mergeCell ref="A18:D18"/>
    <mergeCell ref="A28:D28"/>
    <mergeCell ref="A38:D38"/>
    <mergeCell ref="A48:D48"/>
    <mergeCell ref="A58:D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5.88"/>
  </cols>
  <sheetData>
    <row r="1">
      <c r="A1" s="249" t="s">
        <v>42</v>
      </c>
      <c r="B1" s="119"/>
      <c r="C1" s="119"/>
      <c r="D1" s="119"/>
      <c r="E1" s="120"/>
      <c r="F1" s="250"/>
      <c r="G1" s="251" t="s">
        <v>232</v>
      </c>
      <c r="H1" s="119"/>
      <c r="I1" s="119"/>
      <c r="J1" s="119"/>
      <c r="K1" s="120"/>
    </row>
    <row r="2">
      <c r="A2" s="129" t="s">
        <v>98</v>
      </c>
      <c r="B2" s="252" t="s">
        <v>21</v>
      </c>
      <c r="C2" s="129" t="s">
        <v>99</v>
      </c>
      <c r="D2" s="129" t="s">
        <v>100</v>
      </c>
      <c r="E2" s="129" t="s">
        <v>101</v>
      </c>
      <c r="F2" s="253"/>
      <c r="G2" s="254" t="s">
        <v>19</v>
      </c>
      <c r="H2" s="254" t="s">
        <v>21</v>
      </c>
      <c r="I2" s="254" t="s">
        <v>102</v>
      </c>
      <c r="J2" s="254" t="s">
        <v>103</v>
      </c>
      <c r="K2" s="254" t="s">
        <v>104</v>
      </c>
    </row>
    <row r="3">
      <c r="A3" s="255"/>
      <c r="B3" s="255"/>
      <c r="C3" s="256"/>
      <c r="D3" s="129"/>
      <c r="E3" s="257"/>
      <c r="F3" s="258"/>
      <c r="G3" s="259" t="s">
        <v>233</v>
      </c>
      <c r="H3" s="260">
        <v>1564.0</v>
      </c>
      <c r="I3" s="261"/>
      <c r="J3" s="261"/>
      <c r="K3" s="262" t="s">
        <v>234</v>
      </c>
    </row>
    <row r="4">
      <c r="A4" s="129" t="s">
        <v>235</v>
      </c>
      <c r="B4" s="129">
        <v>315.0</v>
      </c>
      <c r="C4" s="255">
        <v>3.017315501531E12</v>
      </c>
      <c r="D4" s="129">
        <v>315.0</v>
      </c>
      <c r="E4" s="263">
        <v>45419.0</v>
      </c>
      <c r="F4" s="258"/>
      <c r="G4" s="259" t="s">
        <v>42</v>
      </c>
      <c r="H4" s="83">
        <v>47.85</v>
      </c>
      <c r="I4" s="261"/>
      <c r="J4" s="260" t="s">
        <v>234</v>
      </c>
      <c r="K4" s="264"/>
    </row>
    <row r="5">
      <c r="A5" s="129" t="s">
        <v>236</v>
      </c>
      <c r="B5" s="129">
        <v>220.0</v>
      </c>
      <c r="C5" s="129">
        <v>3.017966790813E12</v>
      </c>
      <c r="D5" s="129">
        <v>504.0</v>
      </c>
      <c r="E5" s="263">
        <v>45444.0</v>
      </c>
      <c r="F5" s="110"/>
      <c r="G5" s="259" t="s">
        <v>56</v>
      </c>
      <c r="H5" s="83">
        <v>75.48</v>
      </c>
      <c r="I5" s="52"/>
      <c r="J5" s="52" t="s">
        <v>234</v>
      </c>
      <c r="K5" s="261"/>
    </row>
    <row r="6">
      <c r="A6" s="129" t="s">
        <v>237</v>
      </c>
      <c r="B6" s="129">
        <v>338.0</v>
      </c>
      <c r="C6" s="129">
        <v>3.021320844709E12</v>
      </c>
      <c r="D6" s="129">
        <v>300.0</v>
      </c>
      <c r="E6" s="265" t="s">
        <v>238</v>
      </c>
      <c r="F6" s="258"/>
      <c r="G6" s="259" t="s">
        <v>40</v>
      </c>
      <c r="H6" s="83">
        <v>1588.0</v>
      </c>
      <c r="I6" s="266"/>
      <c r="J6" s="52" t="s">
        <v>234</v>
      </c>
      <c r="K6" s="266"/>
    </row>
    <row r="7">
      <c r="A7" s="129" t="s">
        <v>239</v>
      </c>
      <c r="B7" s="129">
        <v>74.0</v>
      </c>
      <c r="C7" s="129">
        <v>3.021909602267E12</v>
      </c>
      <c r="D7" s="129">
        <v>350.0</v>
      </c>
      <c r="E7" s="257">
        <v>45584.0</v>
      </c>
      <c r="F7" s="110"/>
      <c r="G7" s="259" t="s">
        <v>38</v>
      </c>
      <c r="H7" s="83">
        <v>322.32</v>
      </c>
      <c r="I7" s="266"/>
      <c r="J7" s="52" t="s">
        <v>234</v>
      </c>
      <c r="K7" s="266"/>
    </row>
    <row r="8">
      <c r="A8" s="129" t="s">
        <v>240</v>
      </c>
      <c r="B8" s="129">
        <v>173.0</v>
      </c>
      <c r="C8" s="129">
        <v>3.022548942969E12</v>
      </c>
      <c r="D8" s="129">
        <v>300.0</v>
      </c>
      <c r="E8" s="257">
        <v>45606.0</v>
      </c>
      <c r="F8" s="258"/>
      <c r="G8" s="259" t="s">
        <v>241</v>
      </c>
      <c r="H8" s="260">
        <v>297.0</v>
      </c>
      <c r="I8" s="266"/>
      <c r="J8" s="52" t="s">
        <v>234</v>
      </c>
      <c r="K8" s="266"/>
    </row>
    <row r="9">
      <c r="A9" s="129" t="s">
        <v>242</v>
      </c>
      <c r="B9" s="129">
        <v>22.0</v>
      </c>
      <c r="C9" s="129">
        <v>3.023188378554E12</v>
      </c>
      <c r="D9" s="129">
        <v>100.0</v>
      </c>
      <c r="E9" s="257">
        <v>45626.0</v>
      </c>
      <c r="F9" s="258"/>
      <c r="G9" s="76" t="s">
        <v>243</v>
      </c>
      <c r="H9" s="83">
        <v>162.0</v>
      </c>
      <c r="I9" s="52"/>
      <c r="J9" s="266"/>
      <c r="K9" s="52" t="s">
        <v>234</v>
      </c>
    </row>
    <row r="10">
      <c r="A10" s="129" t="s">
        <v>244</v>
      </c>
      <c r="B10" s="129">
        <v>77.0</v>
      </c>
      <c r="C10" s="255">
        <v>3.023222576275E12</v>
      </c>
      <c r="D10" s="129">
        <v>100.0</v>
      </c>
      <c r="E10" s="263">
        <v>45627.0</v>
      </c>
      <c r="F10" s="258"/>
      <c r="G10" s="259" t="s">
        <v>245</v>
      </c>
      <c r="H10" s="83">
        <v>278.0</v>
      </c>
      <c r="I10" s="266"/>
      <c r="J10" s="266"/>
      <c r="K10" s="266"/>
    </row>
    <row r="11">
      <c r="A11" s="129" t="s">
        <v>246</v>
      </c>
      <c r="B11" s="129">
        <v>111.0</v>
      </c>
      <c r="C11" s="129">
        <v>3.023257397473E12</v>
      </c>
      <c r="D11" s="129">
        <v>100.0</v>
      </c>
      <c r="E11" s="263">
        <v>45628.0</v>
      </c>
      <c r="F11" s="258"/>
      <c r="G11" s="259" t="s">
        <v>58</v>
      </c>
      <c r="H11" s="83">
        <v>713.0</v>
      </c>
      <c r="I11" s="261"/>
      <c r="J11" s="261"/>
      <c r="K11" s="264"/>
    </row>
    <row r="12">
      <c r="A12" s="129" t="s">
        <v>247</v>
      </c>
      <c r="B12" s="129">
        <v>289.0</v>
      </c>
      <c r="C12" s="129">
        <v>3.023335136995E12</v>
      </c>
      <c r="D12" s="129">
        <v>200.0</v>
      </c>
      <c r="E12" s="263">
        <v>45631.0</v>
      </c>
      <c r="F12" s="258"/>
      <c r="G12" s="76" t="s">
        <v>51</v>
      </c>
      <c r="H12" s="83">
        <v>191.0</v>
      </c>
      <c r="I12" s="267"/>
      <c r="J12" s="267"/>
      <c r="K12" s="268"/>
    </row>
    <row r="13">
      <c r="A13" s="269" t="s">
        <v>248</v>
      </c>
      <c r="B13" s="129">
        <v>146.0</v>
      </c>
      <c r="C13" s="129">
        <v>3.023396091479E12</v>
      </c>
      <c r="D13" s="129">
        <v>100.0</v>
      </c>
      <c r="E13" s="257">
        <v>45633.0</v>
      </c>
      <c r="G13" s="76" t="s">
        <v>249</v>
      </c>
      <c r="H13" s="83">
        <v>267.0</v>
      </c>
      <c r="I13" s="266"/>
      <c r="J13" s="266"/>
      <c r="K13" s="266"/>
    </row>
    <row r="14">
      <c r="A14" s="269" t="s">
        <v>250</v>
      </c>
      <c r="B14" s="129">
        <v>213.18</v>
      </c>
      <c r="C14" s="129">
        <v>3.023424700796E12</v>
      </c>
      <c r="D14" s="129">
        <v>100.0</v>
      </c>
      <c r="E14" s="257">
        <v>45633.0</v>
      </c>
      <c r="F14" s="250"/>
      <c r="G14" s="76"/>
      <c r="H14" s="83"/>
      <c r="I14" s="270"/>
      <c r="J14" s="261"/>
      <c r="K14" s="264"/>
    </row>
    <row r="15">
      <c r="A15" s="269" t="s">
        <v>251</v>
      </c>
      <c r="B15" s="129">
        <v>70.0</v>
      </c>
      <c r="C15" s="129">
        <v>3.023480012064E12</v>
      </c>
      <c r="D15" s="129">
        <v>100.0</v>
      </c>
      <c r="E15" s="257">
        <v>45635.0</v>
      </c>
      <c r="F15" s="253"/>
      <c r="G15" s="76"/>
      <c r="H15" s="83"/>
      <c r="I15" s="267"/>
      <c r="J15" s="267"/>
      <c r="K15" s="268"/>
    </row>
    <row r="16">
      <c r="A16" s="269" t="s">
        <v>252</v>
      </c>
      <c r="B16" s="129">
        <v>55.08</v>
      </c>
      <c r="C16" s="129">
        <v>3.02549569733E11</v>
      </c>
      <c r="D16" s="129">
        <v>100.0</v>
      </c>
      <c r="E16" s="257">
        <v>45637.0</v>
      </c>
      <c r="F16" s="258"/>
      <c r="G16" s="76"/>
      <c r="H16" s="83"/>
      <c r="I16" s="266"/>
      <c r="J16" s="266"/>
      <c r="K16" s="266"/>
    </row>
    <row r="17">
      <c r="A17" s="269" t="s">
        <v>253</v>
      </c>
      <c r="B17" s="129">
        <v>86.0</v>
      </c>
      <c r="C17" s="129">
        <v>3.023583913808E12</v>
      </c>
      <c r="D17" s="129">
        <v>100.0</v>
      </c>
      <c r="E17" s="257">
        <v>45638.0</v>
      </c>
      <c r="F17" s="258"/>
      <c r="G17" s="76"/>
      <c r="H17" s="83"/>
      <c r="I17" s="261"/>
      <c r="J17" s="261"/>
      <c r="K17" s="264"/>
    </row>
    <row r="18">
      <c r="A18" s="269" t="s">
        <v>254</v>
      </c>
      <c r="B18" s="129">
        <v>26.0</v>
      </c>
      <c r="C18" s="129">
        <v>3.023625905809E12</v>
      </c>
      <c r="D18" s="129">
        <v>100.0</v>
      </c>
      <c r="E18" s="257">
        <v>45640.0</v>
      </c>
      <c r="F18" s="110"/>
      <c r="G18" s="76"/>
      <c r="H18" s="83">
        <f>SUM(H3:H13)</f>
        <v>5505.65</v>
      </c>
      <c r="I18" s="267"/>
      <c r="J18" s="267"/>
      <c r="K18" s="268"/>
    </row>
    <row r="19">
      <c r="A19" s="269" t="s">
        <v>255</v>
      </c>
      <c r="B19" s="129">
        <v>194.1</v>
      </c>
      <c r="C19" s="129">
        <v>3.023735261359E12</v>
      </c>
      <c r="D19" s="129">
        <v>200.0</v>
      </c>
      <c r="E19" s="257">
        <v>45643.0</v>
      </c>
      <c r="F19" s="110"/>
      <c r="G19" s="271"/>
      <c r="H19" s="272"/>
      <c r="I19" s="271"/>
      <c r="J19" s="271"/>
      <c r="K19" s="273"/>
    </row>
    <row r="20">
      <c r="A20" s="269" t="s">
        <v>256</v>
      </c>
      <c r="B20" s="129">
        <v>81.0</v>
      </c>
      <c r="C20" s="129">
        <v>3.023791399611E12</v>
      </c>
      <c r="D20" s="129">
        <v>100.0</v>
      </c>
      <c r="E20" s="257">
        <v>45644.0</v>
      </c>
      <c r="F20" s="258"/>
      <c r="G20" s="271"/>
      <c r="H20" s="272"/>
      <c r="I20" s="271"/>
      <c r="J20" s="271"/>
      <c r="K20" s="273"/>
    </row>
    <row r="21">
      <c r="A21" s="269" t="s">
        <v>257</v>
      </c>
      <c r="B21" s="129">
        <v>48.25</v>
      </c>
      <c r="C21" s="129">
        <v>3.02386035001E12</v>
      </c>
      <c r="D21" s="129">
        <v>200.0</v>
      </c>
      <c r="E21" s="257">
        <v>45646.0</v>
      </c>
      <c r="F21" s="258"/>
      <c r="G21" s="251" t="s">
        <v>258</v>
      </c>
      <c r="H21" s="119"/>
      <c r="I21" s="119"/>
      <c r="J21" s="119"/>
      <c r="K21" s="120"/>
    </row>
    <row r="22">
      <c r="A22" s="269" t="s">
        <v>259</v>
      </c>
      <c r="B22" s="129">
        <v>197.24</v>
      </c>
      <c r="C22" s="129">
        <v>3.02128068678E11</v>
      </c>
      <c r="D22" s="129">
        <v>300.0</v>
      </c>
      <c r="E22" s="257">
        <v>46019.0</v>
      </c>
      <c r="F22" s="110"/>
      <c r="G22" s="254" t="s">
        <v>19</v>
      </c>
      <c r="H22" s="254" t="s">
        <v>21</v>
      </c>
      <c r="I22" s="254" t="s">
        <v>102</v>
      </c>
      <c r="J22" s="254" t="s">
        <v>103</v>
      </c>
      <c r="K22" s="254" t="s">
        <v>104</v>
      </c>
    </row>
    <row r="23">
      <c r="A23" s="269" t="s">
        <v>260</v>
      </c>
      <c r="B23" s="129">
        <v>167.28</v>
      </c>
      <c r="C23" s="256">
        <v>3.024329976739E12</v>
      </c>
      <c r="D23" s="129">
        <v>200.0</v>
      </c>
      <c r="E23" s="257">
        <v>45661.0</v>
      </c>
      <c r="F23" s="258"/>
      <c r="G23" s="259" t="s">
        <v>233</v>
      </c>
      <c r="H23" s="260">
        <v>1564.0</v>
      </c>
      <c r="I23" s="270" t="s">
        <v>261</v>
      </c>
      <c r="J23" s="261"/>
      <c r="K23" s="262" t="s">
        <v>234</v>
      </c>
    </row>
    <row r="24">
      <c r="A24" s="269" t="s">
        <v>262</v>
      </c>
      <c r="B24" s="129">
        <v>273.0</v>
      </c>
      <c r="C24" s="255">
        <v>3.024382796682E12</v>
      </c>
      <c r="D24" s="129">
        <v>100.0</v>
      </c>
      <c r="E24" s="263">
        <v>45662.0</v>
      </c>
      <c r="F24" s="258"/>
      <c r="G24" s="259" t="s">
        <v>42</v>
      </c>
      <c r="H24" s="83">
        <v>47.85</v>
      </c>
      <c r="I24" s="261"/>
      <c r="J24" s="260" t="s">
        <v>234</v>
      </c>
      <c r="K24" s="264"/>
    </row>
    <row r="25">
      <c r="A25" s="269" t="s">
        <v>263</v>
      </c>
      <c r="B25" s="129">
        <v>271.0</v>
      </c>
      <c r="C25" s="129">
        <v>6.024517607511E12</v>
      </c>
      <c r="D25" s="129">
        <v>200.0</v>
      </c>
      <c r="E25" s="263">
        <v>45667.0</v>
      </c>
      <c r="F25" s="258"/>
      <c r="G25" s="259" t="s">
        <v>56</v>
      </c>
      <c r="H25" s="83">
        <v>75.48</v>
      </c>
      <c r="I25" s="52"/>
      <c r="J25" s="52" t="s">
        <v>234</v>
      </c>
      <c r="K25" s="261"/>
    </row>
    <row r="26">
      <c r="A26" s="269" t="s">
        <v>264</v>
      </c>
      <c r="B26" s="129">
        <v>166.26</v>
      </c>
      <c r="C26" s="129">
        <v>6.024888812664E12</v>
      </c>
      <c r="D26" s="129">
        <v>150.0</v>
      </c>
      <c r="E26" s="274">
        <v>45678.0</v>
      </c>
      <c r="F26" s="258"/>
      <c r="G26" s="259" t="s">
        <v>40</v>
      </c>
      <c r="H26" s="83">
        <v>1588.0</v>
      </c>
      <c r="I26" s="266"/>
      <c r="J26" s="52" t="s">
        <v>234</v>
      </c>
      <c r="K26" s="266"/>
    </row>
    <row r="27">
      <c r="A27" s="269" t="s">
        <v>265</v>
      </c>
      <c r="B27" s="129">
        <v>263.0</v>
      </c>
      <c r="C27" s="129">
        <v>6.02520972715E12</v>
      </c>
      <c r="D27" s="129">
        <v>180.0</v>
      </c>
      <c r="E27" s="257">
        <v>45687.0</v>
      </c>
      <c r="F27" s="258"/>
      <c r="G27" s="259" t="s">
        <v>38</v>
      </c>
      <c r="H27" s="83">
        <v>322.32</v>
      </c>
      <c r="I27" s="266"/>
      <c r="J27" s="52" t="s">
        <v>234</v>
      </c>
      <c r="K27" s="266"/>
    </row>
    <row r="28">
      <c r="A28" s="269" t="s">
        <v>266</v>
      </c>
      <c r="B28" s="129">
        <v>61.0</v>
      </c>
      <c r="C28" s="129">
        <v>6.026398226792E12</v>
      </c>
      <c r="D28" s="129">
        <v>200.0</v>
      </c>
      <c r="E28" s="257">
        <v>45693.0</v>
      </c>
      <c r="G28" s="259" t="s">
        <v>241</v>
      </c>
      <c r="H28" s="260">
        <v>297.0</v>
      </c>
      <c r="I28" s="266"/>
      <c r="J28" s="52" t="s">
        <v>234</v>
      </c>
      <c r="K28" s="266"/>
    </row>
    <row r="29">
      <c r="A29" s="269" t="s">
        <v>267</v>
      </c>
      <c r="B29" s="129">
        <v>329.46</v>
      </c>
      <c r="C29" s="129">
        <v>6.025963061053E12</v>
      </c>
      <c r="D29" s="129">
        <v>300.0</v>
      </c>
      <c r="E29" s="257">
        <v>45709.0</v>
      </c>
      <c r="F29" s="275"/>
      <c r="G29" s="76" t="s">
        <v>243</v>
      </c>
      <c r="H29" s="83">
        <v>162.0</v>
      </c>
      <c r="I29" s="52"/>
      <c r="J29" s="266"/>
      <c r="K29" s="52" t="s">
        <v>234</v>
      </c>
    </row>
    <row r="30">
      <c r="A30" s="269" t="s">
        <v>268</v>
      </c>
      <c r="B30" s="129">
        <v>312.0</v>
      </c>
      <c r="C30" s="255">
        <v>6.02619097289E12</v>
      </c>
      <c r="D30" s="129">
        <v>188.0</v>
      </c>
      <c r="E30" s="263">
        <v>45716.0</v>
      </c>
      <c r="F30" s="275"/>
      <c r="G30" s="259" t="s">
        <v>245</v>
      </c>
      <c r="H30" s="83">
        <v>278.0</v>
      </c>
      <c r="I30" s="266"/>
      <c r="J30" s="266"/>
      <c r="K30" s="266"/>
    </row>
    <row r="31">
      <c r="A31" s="269" t="s">
        <v>269</v>
      </c>
      <c r="B31" s="129">
        <v>397.0</v>
      </c>
      <c r="C31" s="129">
        <v>6.026482575118E12</v>
      </c>
      <c r="D31" s="129">
        <v>250.0</v>
      </c>
      <c r="E31" s="276">
        <v>45724.0</v>
      </c>
      <c r="F31" s="275"/>
      <c r="G31" s="259" t="s">
        <v>58</v>
      </c>
      <c r="H31" s="83">
        <v>713.0</v>
      </c>
      <c r="I31" s="261"/>
      <c r="J31" s="261"/>
      <c r="K31" s="264"/>
    </row>
    <row r="32">
      <c r="A32" s="269" t="s">
        <v>270</v>
      </c>
      <c r="B32" s="129">
        <v>218.0</v>
      </c>
      <c r="C32" s="129">
        <v>6.026981862518E12</v>
      </c>
      <c r="D32" s="129">
        <v>48.0</v>
      </c>
      <c r="E32" s="276">
        <v>45738.0</v>
      </c>
      <c r="F32" s="275"/>
      <c r="G32" s="76" t="s">
        <v>51</v>
      </c>
      <c r="H32" s="83">
        <v>191.0</v>
      </c>
      <c r="I32" s="267"/>
      <c r="J32" s="267"/>
      <c r="K32" s="268"/>
    </row>
    <row r="33">
      <c r="A33" s="269" t="s">
        <v>271</v>
      </c>
      <c r="B33" s="129">
        <v>291.0</v>
      </c>
      <c r="C33" s="129"/>
      <c r="D33" s="277"/>
      <c r="E33" s="278"/>
      <c r="F33" s="275"/>
      <c r="G33" s="76" t="s">
        <v>249</v>
      </c>
      <c r="H33" s="83">
        <v>267.0</v>
      </c>
      <c r="I33" s="266"/>
      <c r="J33" s="266"/>
      <c r="K33" s="266"/>
    </row>
    <row r="34">
      <c r="A34" s="269"/>
      <c r="B34" s="129"/>
      <c r="C34" s="129"/>
      <c r="D34" s="277"/>
      <c r="E34" s="278"/>
      <c r="F34" s="275"/>
      <c r="G34" s="76"/>
      <c r="H34" s="83"/>
      <c r="I34" s="270"/>
      <c r="J34" s="261"/>
      <c r="K34" s="264"/>
    </row>
    <row r="35">
      <c r="A35" s="269"/>
      <c r="B35" s="129"/>
      <c r="C35" s="129"/>
      <c r="D35" s="277"/>
      <c r="E35" s="278"/>
      <c r="F35" s="275"/>
      <c r="G35" s="76"/>
      <c r="H35" s="83"/>
      <c r="I35" s="267"/>
      <c r="J35" s="267"/>
      <c r="K35" s="268"/>
    </row>
    <row r="36">
      <c r="A36" s="269"/>
      <c r="B36" s="277"/>
      <c r="C36" s="129"/>
      <c r="D36" s="277"/>
      <c r="E36" s="278"/>
      <c r="F36" s="275"/>
      <c r="G36" s="76"/>
      <c r="H36" s="83"/>
      <c r="I36" s="266"/>
      <c r="J36" s="266"/>
      <c r="K36" s="266"/>
    </row>
    <row r="37">
      <c r="A37" s="269"/>
      <c r="B37" s="277"/>
      <c r="C37" s="129"/>
      <c r="D37" s="277"/>
      <c r="E37" s="278"/>
      <c r="F37" s="275"/>
      <c r="G37" s="76"/>
      <c r="H37" s="83"/>
      <c r="I37" s="261"/>
      <c r="J37" s="261"/>
      <c r="K37" s="264"/>
    </row>
    <row r="38">
      <c r="A38" s="269"/>
      <c r="B38" s="277"/>
      <c r="C38" s="129"/>
      <c r="D38" s="277"/>
      <c r="E38" s="278"/>
      <c r="F38" s="275"/>
      <c r="G38" s="76"/>
      <c r="H38" s="83">
        <f>SUM(H23:H33)</f>
        <v>5505.65</v>
      </c>
      <c r="I38" s="267"/>
      <c r="J38" s="267"/>
      <c r="K38" s="268"/>
    </row>
    <row r="39">
      <c r="A39" s="269"/>
      <c r="B39" s="277"/>
      <c r="C39" s="129"/>
      <c r="D39" s="277"/>
      <c r="E39" s="278"/>
      <c r="F39" s="275"/>
      <c r="G39" s="279"/>
      <c r="H39" s="280"/>
      <c r="I39" s="3"/>
      <c r="J39" s="29"/>
      <c r="K39" s="29"/>
    </row>
    <row r="40">
      <c r="A40" s="269" t="s">
        <v>124</v>
      </c>
      <c r="B40" s="277">
        <f>SUM(B4:B39)</f>
        <v>5484.85</v>
      </c>
      <c r="C40" s="129"/>
      <c r="D40" s="277">
        <f>SUM(D4:D39)</f>
        <v>5485</v>
      </c>
      <c r="E40" s="278">
        <f>B40-D40</f>
        <v>-0.15</v>
      </c>
      <c r="F40" s="275"/>
      <c r="G40" s="279"/>
      <c r="H40" s="280"/>
      <c r="I40" s="3"/>
      <c r="J40" s="29"/>
      <c r="K40" s="29"/>
    </row>
    <row r="41">
      <c r="A41" s="281"/>
      <c r="B41" s="281"/>
      <c r="C41" s="281"/>
      <c r="D41" s="281"/>
      <c r="E41" s="281"/>
      <c r="F41" s="281"/>
      <c r="G41" s="282"/>
      <c r="H41" s="283"/>
      <c r="I41" s="3"/>
      <c r="J41" s="29"/>
      <c r="K41" s="29"/>
    </row>
    <row r="42">
      <c r="A42" s="110"/>
      <c r="B42" s="110"/>
      <c r="C42" s="110"/>
      <c r="D42" s="110"/>
      <c r="E42" s="110"/>
      <c r="F42" s="110"/>
      <c r="G42" s="282"/>
      <c r="H42" s="284"/>
      <c r="I42" s="3"/>
      <c r="J42" s="29"/>
      <c r="K42" s="29"/>
    </row>
    <row r="43">
      <c r="A43" s="285" t="s">
        <v>40</v>
      </c>
      <c r="B43" s="119"/>
      <c r="C43" s="119"/>
      <c r="D43" s="119"/>
      <c r="E43" s="120"/>
      <c r="F43" s="110"/>
      <c r="G43" s="271"/>
      <c r="H43" s="286"/>
      <c r="I43" s="271"/>
      <c r="J43" s="286"/>
      <c r="K43" s="273"/>
    </row>
    <row r="44">
      <c r="A44" s="287" t="s">
        <v>98</v>
      </c>
      <c r="B44" s="288" t="s">
        <v>21</v>
      </c>
      <c r="C44" s="287" t="s">
        <v>99</v>
      </c>
      <c r="D44" s="287" t="s">
        <v>100</v>
      </c>
      <c r="E44" s="287" t="s">
        <v>101</v>
      </c>
      <c r="F44" s="29"/>
      <c r="G44" s="271"/>
      <c r="H44" s="286"/>
      <c r="I44" s="271"/>
      <c r="J44" s="286"/>
      <c r="K44" s="273"/>
    </row>
    <row r="45">
      <c r="A45" s="92"/>
      <c r="B45" s="92"/>
      <c r="C45" s="92"/>
      <c r="D45" s="38"/>
      <c r="E45" s="289"/>
      <c r="F45" s="110"/>
      <c r="G45" s="271"/>
      <c r="H45" s="286"/>
      <c r="I45" s="271"/>
      <c r="J45" s="286"/>
      <c r="K45" s="273"/>
    </row>
    <row r="46">
      <c r="A46" s="94" t="s">
        <v>272</v>
      </c>
      <c r="B46" s="94">
        <v>551.0</v>
      </c>
      <c r="C46" s="94">
        <v>6.023550519604E12</v>
      </c>
      <c r="D46" s="48">
        <v>551.0</v>
      </c>
      <c r="E46" s="290">
        <v>45637.0</v>
      </c>
      <c r="F46" s="291"/>
      <c r="G46" s="291"/>
      <c r="H46" s="291"/>
      <c r="I46" s="291"/>
      <c r="J46" s="291"/>
      <c r="K46" s="291"/>
    </row>
    <row r="47">
      <c r="A47" s="48" t="s">
        <v>273</v>
      </c>
      <c r="B47" s="48">
        <v>379.44</v>
      </c>
      <c r="C47" s="48">
        <v>6.023550540622E12</v>
      </c>
      <c r="D47" s="48">
        <v>379.0</v>
      </c>
      <c r="E47" s="292">
        <v>45637.0</v>
      </c>
      <c r="F47" s="29"/>
      <c r="G47" s="29"/>
      <c r="H47" s="29"/>
      <c r="I47" s="29"/>
      <c r="J47" s="29"/>
      <c r="K47" s="29"/>
    </row>
    <row r="48">
      <c r="A48" s="48" t="s">
        <v>274</v>
      </c>
      <c r="B48" s="293">
        <v>351.0</v>
      </c>
      <c r="C48" s="293">
        <v>6.024230709941E12</v>
      </c>
      <c r="D48" s="293">
        <v>818.0</v>
      </c>
      <c r="E48" s="292">
        <v>46022.0</v>
      </c>
      <c r="F48" s="29"/>
      <c r="G48" s="29"/>
      <c r="H48" s="29"/>
      <c r="I48" s="29"/>
      <c r="J48" s="29"/>
      <c r="K48" s="29"/>
    </row>
    <row r="49">
      <c r="A49" s="294" t="s">
        <v>275</v>
      </c>
      <c r="B49" s="293">
        <v>173.4</v>
      </c>
      <c r="C49" s="295"/>
      <c r="D49" s="295"/>
      <c r="E49" s="296"/>
      <c r="F49" s="29"/>
      <c r="G49" s="29"/>
      <c r="H49" s="29"/>
      <c r="I49" s="29"/>
      <c r="J49" s="29"/>
      <c r="K49" s="29"/>
    </row>
    <row r="50">
      <c r="A50" s="294" t="s">
        <v>276</v>
      </c>
      <c r="B50" s="293">
        <v>133.11</v>
      </c>
      <c r="C50" s="295"/>
      <c r="D50" s="295"/>
      <c r="E50" s="296"/>
      <c r="F50" s="29"/>
      <c r="G50" s="29"/>
      <c r="H50" s="29"/>
      <c r="I50" s="29"/>
      <c r="J50" s="29"/>
      <c r="K50" s="29"/>
    </row>
    <row r="51">
      <c r="A51" s="294" t="s">
        <v>269</v>
      </c>
      <c r="B51" s="293">
        <v>161.26</v>
      </c>
      <c r="C51" s="295"/>
      <c r="D51" s="295"/>
      <c r="E51" s="296"/>
      <c r="F51" s="29"/>
      <c r="G51" s="29"/>
      <c r="H51" s="29"/>
      <c r="I51" s="29"/>
      <c r="J51" s="29"/>
      <c r="K51" s="29"/>
    </row>
    <row r="52">
      <c r="A52" s="287"/>
      <c r="B52" s="295"/>
      <c r="C52" s="295"/>
      <c r="D52" s="295"/>
      <c r="E52" s="296"/>
      <c r="F52" s="29"/>
      <c r="G52" s="29"/>
      <c r="H52" s="29"/>
      <c r="I52" s="29"/>
      <c r="J52" s="29"/>
      <c r="K52" s="29"/>
    </row>
    <row r="53">
      <c r="A53" s="297"/>
      <c r="B53" s="298"/>
      <c r="C53" s="298"/>
      <c r="D53" s="298"/>
      <c r="E53" s="296"/>
      <c r="F53" s="275"/>
      <c r="G53" s="275"/>
      <c r="H53" s="275"/>
      <c r="I53" s="275"/>
      <c r="J53" s="275"/>
      <c r="K53" s="275"/>
    </row>
    <row r="54">
      <c r="A54" s="287"/>
      <c r="B54" s="295"/>
      <c r="C54" s="295"/>
      <c r="D54" s="295"/>
      <c r="E54" s="296"/>
      <c r="F54" s="281"/>
      <c r="G54" s="281"/>
      <c r="H54" s="281"/>
      <c r="I54" s="281"/>
      <c r="J54" s="281"/>
      <c r="K54" s="281"/>
    </row>
    <row r="55">
      <c r="A55" s="287"/>
      <c r="B55" s="295"/>
      <c r="C55" s="38"/>
      <c r="D55" s="38"/>
      <c r="E55" s="38"/>
      <c r="F55" s="110"/>
      <c r="G55" s="110"/>
      <c r="H55" s="110"/>
      <c r="I55" s="110"/>
      <c r="J55" s="110"/>
      <c r="K55" s="110"/>
    </row>
    <row r="56">
      <c r="A56" s="287"/>
      <c r="B56" s="295"/>
      <c r="C56" s="38"/>
      <c r="D56" s="38"/>
      <c r="E56" s="38"/>
      <c r="F56" s="110"/>
      <c r="G56" s="110"/>
      <c r="H56" s="110"/>
      <c r="I56" s="110"/>
      <c r="J56" s="110"/>
      <c r="K56" s="110"/>
    </row>
    <row r="57">
      <c r="A57" s="287" t="s">
        <v>124</v>
      </c>
      <c r="B57" s="295">
        <f>SUM(B46:B56)</f>
        <v>1749.21</v>
      </c>
      <c r="C57" s="38"/>
      <c r="D57" s="295">
        <f>SUM(D43:D54)</f>
        <v>1748</v>
      </c>
      <c r="E57" s="299">
        <f>B57-D57</f>
        <v>1.21</v>
      </c>
      <c r="F57" s="29"/>
      <c r="G57" s="29"/>
      <c r="H57" s="29"/>
      <c r="I57" s="29"/>
      <c r="J57" s="29"/>
      <c r="K57" s="29"/>
    </row>
    <row r="58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</row>
    <row r="59">
      <c r="A59" s="300" t="s">
        <v>233</v>
      </c>
      <c r="B59" s="119"/>
      <c r="C59" s="119"/>
      <c r="D59" s="119"/>
      <c r="E59" s="120"/>
      <c r="F59" s="275"/>
      <c r="G59" s="275"/>
      <c r="H59" s="275"/>
      <c r="I59" s="275"/>
      <c r="J59" s="275"/>
      <c r="K59" s="275"/>
    </row>
    <row r="60">
      <c r="A60" s="287" t="s">
        <v>98</v>
      </c>
      <c r="B60" s="288" t="s">
        <v>21</v>
      </c>
      <c r="C60" s="287" t="s">
        <v>99</v>
      </c>
      <c r="D60" s="287" t="s">
        <v>100</v>
      </c>
      <c r="E60" s="287" t="s">
        <v>101</v>
      </c>
      <c r="F60" s="281"/>
      <c r="G60" s="281"/>
      <c r="H60" s="281"/>
      <c r="I60" s="281"/>
      <c r="J60" s="281"/>
      <c r="K60" s="281"/>
    </row>
    <row r="61">
      <c r="A61" s="287" t="s">
        <v>277</v>
      </c>
      <c r="B61" s="288">
        <v>171.77136</v>
      </c>
      <c r="C61" s="295">
        <v>1.014358865978E12</v>
      </c>
      <c r="D61" s="295">
        <v>200.0</v>
      </c>
      <c r="E61" s="301">
        <v>45296.0</v>
      </c>
      <c r="F61" s="110"/>
      <c r="G61" s="110"/>
      <c r="H61" s="110"/>
      <c r="I61" s="110"/>
      <c r="J61" s="110"/>
      <c r="K61" s="110"/>
    </row>
    <row r="62">
      <c r="A62" s="287" t="s">
        <v>278</v>
      </c>
      <c r="B62" s="288">
        <v>280.4388</v>
      </c>
      <c r="C62" s="295">
        <v>1.015306449945E12</v>
      </c>
      <c r="D62" s="295">
        <v>1100.0</v>
      </c>
      <c r="E62" s="301">
        <v>45338.0</v>
      </c>
      <c r="F62" s="110"/>
      <c r="G62" s="110"/>
      <c r="H62" s="110"/>
      <c r="I62" s="110"/>
      <c r="J62" s="110"/>
      <c r="K62" s="110"/>
    </row>
    <row r="63">
      <c r="A63" s="287" t="s">
        <v>279</v>
      </c>
      <c r="B63" s="288">
        <v>66.36</v>
      </c>
      <c r="C63" s="38"/>
      <c r="D63" s="38"/>
      <c r="E63" s="38"/>
      <c r="F63" s="110"/>
      <c r="G63" s="110"/>
      <c r="H63" s="110"/>
      <c r="I63" s="110"/>
      <c r="J63" s="110"/>
      <c r="K63" s="110"/>
    </row>
    <row r="64">
      <c r="A64" s="287" t="s">
        <v>280</v>
      </c>
      <c r="B64" s="288">
        <v>258.72</v>
      </c>
      <c r="C64" s="38"/>
      <c r="D64" s="38"/>
      <c r="E64" s="38"/>
      <c r="F64" s="110"/>
      <c r="G64" s="110"/>
      <c r="H64" s="110"/>
      <c r="I64" s="110"/>
      <c r="J64" s="110"/>
      <c r="K64" s="110"/>
    </row>
    <row r="65">
      <c r="A65" s="287" t="s">
        <v>281</v>
      </c>
      <c r="B65" s="288">
        <v>303.435</v>
      </c>
      <c r="C65" s="38"/>
      <c r="D65" s="38"/>
      <c r="E65" s="38"/>
      <c r="F65" s="29"/>
      <c r="G65" s="29"/>
      <c r="H65" s="29"/>
      <c r="I65" s="29"/>
      <c r="J65" s="29"/>
      <c r="K65" s="29"/>
    </row>
    <row r="66">
      <c r="A66" s="287" t="s">
        <v>282</v>
      </c>
      <c r="B66" s="288">
        <v>255.5748</v>
      </c>
      <c r="C66" s="38"/>
      <c r="D66" s="38"/>
      <c r="E66" s="38"/>
      <c r="F66" s="29"/>
      <c r="G66" s="29"/>
      <c r="H66" s="29"/>
      <c r="I66" s="29"/>
      <c r="J66" s="29"/>
      <c r="K66" s="29"/>
    </row>
    <row r="67">
      <c r="A67" s="287" t="s">
        <v>283</v>
      </c>
      <c r="B67" s="288">
        <v>214.368</v>
      </c>
      <c r="C67" s="38"/>
      <c r="D67" s="38"/>
      <c r="E67" s="38"/>
      <c r="F67" s="29"/>
      <c r="G67" s="29"/>
      <c r="H67" s="29"/>
      <c r="I67" s="29"/>
      <c r="J67" s="29"/>
      <c r="K67" s="29"/>
    </row>
    <row r="68">
      <c r="A68" s="287" t="s">
        <v>284</v>
      </c>
      <c r="B68" s="288">
        <v>286.43</v>
      </c>
      <c r="C68" s="38"/>
      <c r="D68" s="38"/>
      <c r="E68" s="38"/>
      <c r="F68" s="29"/>
      <c r="G68" s="29"/>
      <c r="H68" s="29"/>
      <c r="I68" s="29"/>
      <c r="J68" s="29"/>
      <c r="K68" s="29"/>
    </row>
    <row r="69">
      <c r="A69" s="287" t="s">
        <v>285</v>
      </c>
      <c r="B69" s="288">
        <v>264.51</v>
      </c>
      <c r="C69" s="38"/>
      <c r="D69" s="38"/>
      <c r="E69" s="38"/>
      <c r="F69" s="29"/>
      <c r="G69" s="29"/>
      <c r="H69" s="29"/>
      <c r="I69" s="29"/>
      <c r="J69" s="29"/>
      <c r="K69" s="29"/>
    </row>
    <row r="70">
      <c r="A70" s="287" t="s">
        <v>286</v>
      </c>
      <c r="B70" s="288">
        <v>11.0</v>
      </c>
      <c r="C70" s="38"/>
      <c r="D70" s="38"/>
      <c r="E70" s="38"/>
      <c r="F70" s="29"/>
      <c r="G70" s="29"/>
      <c r="H70" s="29"/>
      <c r="I70" s="29"/>
      <c r="J70" s="29"/>
      <c r="K70" s="29"/>
    </row>
    <row r="71">
      <c r="A71" s="287" t="s">
        <v>287</v>
      </c>
      <c r="B71" s="288">
        <v>316.36</v>
      </c>
      <c r="C71" s="295">
        <v>1.015641538733E12</v>
      </c>
      <c r="D71" s="295">
        <v>316.0</v>
      </c>
      <c r="E71" s="301">
        <v>45352.0</v>
      </c>
      <c r="F71" s="29"/>
      <c r="G71" s="29"/>
      <c r="H71" s="29"/>
      <c r="I71" s="29"/>
      <c r="J71" s="29"/>
      <c r="K71" s="29"/>
    </row>
    <row r="72">
      <c r="A72" s="287" t="s">
        <v>288</v>
      </c>
      <c r="B72" s="288">
        <v>310.0</v>
      </c>
      <c r="C72" s="295">
        <v>1.016172531084E12</v>
      </c>
      <c r="D72" s="295">
        <v>310.0</v>
      </c>
      <c r="E72" s="301">
        <v>45374.0</v>
      </c>
      <c r="F72" s="29"/>
      <c r="G72" s="29"/>
      <c r="H72" s="29"/>
      <c r="I72" s="29"/>
      <c r="J72" s="29"/>
      <c r="K72" s="29"/>
    </row>
    <row r="73">
      <c r="A73" s="287" t="s">
        <v>289</v>
      </c>
      <c r="B73" s="288">
        <v>287.0</v>
      </c>
      <c r="C73" s="295">
        <v>1.01617255608E12</v>
      </c>
      <c r="D73" s="295">
        <v>287.0</v>
      </c>
      <c r="E73" s="301">
        <v>45374.0</v>
      </c>
      <c r="F73" s="29"/>
      <c r="G73" s="29"/>
      <c r="H73" s="29"/>
      <c r="I73" s="29"/>
      <c r="J73" s="29"/>
      <c r="K73" s="29"/>
    </row>
    <row r="74">
      <c r="A74" s="287" t="s">
        <v>290</v>
      </c>
      <c r="B74" s="288">
        <v>311.0</v>
      </c>
      <c r="C74" s="295">
        <v>1.016172576311E12</v>
      </c>
      <c r="D74" s="295">
        <v>311.0</v>
      </c>
      <c r="E74" s="301">
        <v>45374.0</v>
      </c>
      <c r="F74" s="29"/>
      <c r="G74" s="29"/>
      <c r="H74" s="29"/>
      <c r="I74" s="29"/>
      <c r="J74" s="29"/>
      <c r="K74" s="29"/>
    </row>
    <row r="75">
      <c r="A75" s="287" t="s">
        <v>291</v>
      </c>
      <c r="B75" s="288">
        <v>107.8</v>
      </c>
      <c r="C75" s="38"/>
      <c r="D75" s="38"/>
      <c r="E75" s="38"/>
      <c r="F75" s="29"/>
      <c r="G75" s="29"/>
      <c r="H75" s="29"/>
      <c r="I75" s="29"/>
      <c r="J75" s="29"/>
      <c r="K75" s="29"/>
    </row>
    <row r="76">
      <c r="A76" s="287" t="s">
        <v>292</v>
      </c>
      <c r="B76" s="288">
        <v>336.0</v>
      </c>
      <c r="C76" s="38"/>
      <c r="D76" s="38"/>
      <c r="E76" s="38"/>
      <c r="F76" s="29"/>
      <c r="G76" s="29"/>
      <c r="H76" s="29"/>
      <c r="I76" s="29"/>
      <c r="J76" s="29"/>
      <c r="K76" s="29"/>
    </row>
    <row r="77">
      <c r="A77" s="287" t="s">
        <v>293</v>
      </c>
      <c r="B77" s="288">
        <v>242.5</v>
      </c>
      <c r="C77" s="38"/>
      <c r="D77" s="38"/>
      <c r="E77" s="38"/>
      <c r="F77" s="29"/>
      <c r="G77" s="29"/>
      <c r="H77" s="29"/>
      <c r="I77" s="29"/>
      <c r="J77" s="29"/>
      <c r="K77" s="29"/>
    </row>
    <row r="78">
      <c r="A78" s="297" t="s">
        <v>294</v>
      </c>
      <c r="B78" s="302">
        <v>70.6</v>
      </c>
      <c r="C78" s="216"/>
      <c r="D78" s="216"/>
      <c r="E78" s="216"/>
      <c r="F78" s="275"/>
      <c r="G78" s="275"/>
      <c r="H78" s="275"/>
      <c r="I78" s="275"/>
      <c r="J78" s="275"/>
      <c r="K78" s="275"/>
    </row>
    <row r="79">
      <c r="A79" s="287" t="s">
        <v>295</v>
      </c>
      <c r="B79" s="283">
        <v>94.38</v>
      </c>
      <c r="C79" s="38"/>
      <c r="D79" s="38"/>
      <c r="E79" s="38"/>
      <c r="F79" s="281"/>
      <c r="G79" s="281"/>
      <c r="H79" s="281"/>
      <c r="I79" s="281"/>
      <c r="J79" s="281"/>
      <c r="K79" s="281"/>
    </row>
    <row r="80">
      <c r="A80" s="287" t="s">
        <v>296</v>
      </c>
      <c r="B80" s="283">
        <v>85.8</v>
      </c>
      <c r="C80" s="38"/>
      <c r="D80" s="38"/>
      <c r="E80" s="38"/>
      <c r="F80" s="110"/>
      <c r="G80" s="110"/>
      <c r="H80" s="110"/>
      <c r="I80" s="110"/>
      <c r="J80" s="110"/>
      <c r="K80" s="110"/>
    </row>
    <row r="81">
      <c r="A81" s="287" t="s">
        <v>297</v>
      </c>
      <c r="B81" s="29"/>
      <c r="C81" s="295">
        <v>1.018888558816E12</v>
      </c>
      <c r="D81" s="295">
        <v>700.0</v>
      </c>
      <c r="E81" s="303">
        <v>45478.0</v>
      </c>
      <c r="F81" s="110"/>
      <c r="G81" s="110"/>
      <c r="H81" s="110"/>
      <c r="I81" s="110"/>
      <c r="J81" s="110"/>
      <c r="K81" s="110"/>
    </row>
    <row r="82">
      <c r="A82" s="287" t="s">
        <v>298</v>
      </c>
      <c r="B82" s="283">
        <v>124.0</v>
      </c>
      <c r="C82" s="295">
        <v>1.01975911527E12</v>
      </c>
      <c r="D82" s="295">
        <v>400.0</v>
      </c>
      <c r="E82" s="303">
        <v>45510.0</v>
      </c>
      <c r="F82" s="110"/>
      <c r="G82" s="110"/>
      <c r="H82" s="110"/>
      <c r="I82" s="110"/>
      <c r="J82" s="110"/>
      <c r="K82" s="110"/>
    </row>
    <row r="83">
      <c r="A83" s="287" t="s">
        <v>299</v>
      </c>
      <c r="B83" s="283">
        <v>234.0</v>
      </c>
      <c r="C83" s="38"/>
      <c r="D83" s="38"/>
      <c r="E83" s="38"/>
      <c r="F83" s="110"/>
      <c r="G83" s="110"/>
      <c r="H83" s="110"/>
      <c r="I83" s="110"/>
      <c r="J83" s="110"/>
      <c r="K83" s="110"/>
    </row>
    <row r="84">
      <c r="A84" s="287" t="s">
        <v>300</v>
      </c>
      <c r="B84" s="283">
        <v>110.0</v>
      </c>
      <c r="C84" s="38"/>
      <c r="D84" s="38"/>
      <c r="E84" s="38"/>
      <c r="F84" s="29"/>
      <c r="G84" s="29"/>
      <c r="H84" s="29"/>
      <c r="I84" s="29"/>
      <c r="J84" s="29"/>
      <c r="K84" s="29"/>
    </row>
    <row r="85">
      <c r="A85" s="287" t="s">
        <v>301</v>
      </c>
      <c r="B85" s="283">
        <v>118.32</v>
      </c>
      <c r="C85" s="38"/>
      <c r="D85" s="38"/>
      <c r="E85" s="38"/>
      <c r="F85" s="29"/>
      <c r="G85" s="29"/>
      <c r="H85" s="29"/>
      <c r="I85" s="29"/>
      <c r="J85" s="29"/>
      <c r="K85" s="29"/>
    </row>
    <row r="86">
      <c r="A86" s="287" t="s">
        <v>302</v>
      </c>
      <c r="B86" s="283">
        <v>60.18</v>
      </c>
      <c r="C86" s="38"/>
      <c r="D86" s="38"/>
      <c r="E86" s="38"/>
      <c r="F86" s="29"/>
      <c r="G86" s="29"/>
      <c r="H86" s="29"/>
      <c r="I86" s="29"/>
      <c r="J86" s="29"/>
      <c r="K86" s="29"/>
    </row>
    <row r="87">
      <c r="A87" s="287" t="s">
        <v>303</v>
      </c>
      <c r="B87" s="283">
        <v>128.0</v>
      </c>
      <c r="C87" s="38"/>
      <c r="D87" s="38"/>
      <c r="E87" s="38"/>
      <c r="F87" s="29"/>
      <c r="G87" s="29"/>
      <c r="H87" s="29"/>
      <c r="I87" s="29"/>
      <c r="J87" s="29"/>
      <c r="K87" s="29"/>
    </row>
    <row r="88">
      <c r="A88" s="287" t="s">
        <v>304</v>
      </c>
      <c r="B88" s="283">
        <v>26.0</v>
      </c>
      <c r="C88" s="38"/>
      <c r="D88" s="38"/>
      <c r="E88" s="38"/>
      <c r="F88" s="29"/>
      <c r="G88" s="29"/>
      <c r="H88" s="29"/>
      <c r="I88" s="29"/>
      <c r="J88" s="29"/>
      <c r="K88" s="29"/>
    </row>
    <row r="89">
      <c r="A89" s="287" t="s">
        <v>253</v>
      </c>
      <c r="B89" s="283">
        <v>68.0</v>
      </c>
      <c r="C89" s="38"/>
      <c r="D89" s="38"/>
      <c r="E89" s="38"/>
      <c r="F89" s="29"/>
      <c r="G89" s="29"/>
      <c r="H89" s="29"/>
      <c r="I89" s="29"/>
      <c r="J89" s="29"/>
      <c r="K89" s="29"/>
    </row>
    <row r="90">
      <c r="A90" s="287" t="s">
        <v>305</v>
      </c>
      <c r="B90" s="283">
        <v>45.0</v>
      </c>
      <c r="C90" s="38"/>
      <c r="D90" s="38"/>
      <c r="E90" s="38"/>
      <c r="F90" s="29"/>
      <c r="G90" s="29"/>
      <c r="H90" s="29"/>
      <c r="I90" s="29"/>
      <c r="J90" s="29"/>
      <c r="K90" s="29"/>
    </row>
    <row r="91">
      <c r="A91" s="38"/>
      <c r="B91" s="29"/>
      <c r="C91" s="38"/>
      <c r="D91" s="38"/>
      <c r="E91" s="38"/>
      <c r="F91" s="29"/>
      <c r="G91" s="29"/>
      <c r="H91" s="29"/>
      <c r="I91" s="29"/>
      <c r="J91" s="29"/>
      <c r="K91" s="29"/>
    </row>
    <row r="92">
      <c r="A92" s="38"/>
      <c r="B92" s="29"/>
      <c r="C92" s="38"/>
      <c r="D92" s="38"/>
      <c r="E92" s="38"/>
      <c r="F92" s="29"/>
      <c r="G92" s="29"/>
      <c r="H92" s="29"/>
      <c r="I92" s="29"/>
      <c r="J92" s="29"/>
      <c r="K92" s="29"/>
    </row>
    <row r="93">
      <c r="A93" s="38"/>
      <c r="B93" s="29"/>
      <c r="C93" s="38"/>
      <c r="D93" s="38"/>
      <c r="E93" s="38"/>
      <c r="F93" s="29"/>
      <c r="G93" s="29"/>
      <c r="H93" s="29"/>
      <c r="I93" s="29"/>
      <c r="J93" s="29"/>
      <c r="K93" s="29"/>
    </row>
    <row r="94">
      <c r="A94" s="38"/>
      <c r="B94" s="29"/>
      <c r="C94" s="38"/>
      <c r="D94" s="38"/>
      <c r="E94" s="38"/>
      <c r="F94" s="29"/>
      <c r="G94" s="29"/>
      <c r="H94" s="29"/>
      <c r="I94" s="29"/>
      <c r="J94" s="29"/>
      <c r="K94" s="29"/>
    </row>
    <row r="95">
      <c r="A95" s="287" t="s">
        <v>124</v>
      </c>
      <c r="B95" s="295">
        <f>SUM(B61:B91)</f>
        <v>5187.54796</v>
      </c>
      <c r="C95" s="38"/>
      <c r="D95" s="295">
        <f>SUM(D61:D87)</f>
        <v>3624</v>
      </c>
      <c r="E95" s="299">
        <f>B95-D95</f>
        <v>1563.54796</v>
      </c>
      <c r="F95" s="29"/>
      <c r="G95" s="29"/>
      <c r="H95" s="29"/>
      <c r="I95" s="29"/>
      <c r="J95" s="29"/>
      <c r="K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</row>
    <row r="98">
      <c r="A98" s="304" t="s">
        <v>58</v>
      </c>
      <c r="B98" s="119"/>
      <c r="C98" s="119"/>
      <c r="D98" s="119"/>
      <c r="E98" s="120"/>
      <c r="F98" s="281"/>
      <c r="G98" s="281"/>
      <c r="H98" s="281"/>
      <c r="I98" s="281"/>
      <c r="J98" s="281"/>
      <c r="K98" s="281"/>
    </row>
    <row r="99">
      <c r="A99" s="287" t="s">
        <v>98</v>
      </c>
      <c r="B99" s="288" t="s">
        <v>21</v>
      </c>
      <c r="C99" s="287" t="s">
        <v>99</v>
      </c>
      <c r="D99" s="287" t="s">
        <v>100</v>
      </c>
      <c r="E99" s="287" t="s">
        <v>101</v>
      </c>
      <c r="F99" s="110"/>
      <c r="G99" s="110"/>
      <c r="H99" s="110"/>
      <c r="I99" s="110"/>
      <c r="J99" s="110"/>
      <c r="K99" s="110"/>
    </row>
    <row r="100">
      <c r="A100" s="92"/>
      <c r="B100" s="92"/>
      <c r="C100" s="92"/>
      <c r="D100" s="38"/>
      <c r="E100" s="289"/>
      <c r="F100" s="110"/>
      <c r="G100" s="110"/>
      <c r="H100" s="110"/>
      <c r="I100" s="110"/>
      <c r="J100" s="110"/>
      <c r="K100" s="110"/>
    </row>
    <row r="101">
      <c r="A101" s="94" t="s">
        <v>306</v>
      </c>
      <c r="B101" s="94">
        <v>386.0</v>
      </c>
      <c r="C101" s="94"/>
      <c r="D101" s="48"/>
      <c r="E101" s="290"/>
      <c r="F101" s="110"/>
      <c r="G101" s="110"/>
      <c r="H101" s="110"/>
      <c r="I101" s="110"/>
      <c r="J101" s="110"/>
      <c r="K101" s="110"/>
    </row>
    <row r="102">
      <c r="A102" s="48" t="s">
        <v>307</v>
      </c>
      <c r="B102" s="48">
        <v>9.0</v>
      </c>
      <c r="C102" s="48"/>
      <c r="D102" s="48"/>
      <c r="E102" s="292"/>
      <c r="F102" s="110"/>
      <c r="G102" s="110"/>
      <c r="H102" s="110"/>
      <c r="I102" s="110"/>
      <c r="J102" s="110"/>
      <c r="K102" s="110"/>
    </row>
    <row r="103">
      <c r="A103" s="48" t="s">
        <v>308</v>
      </c>
      <c r="B103" s="293">
        <v>318.0</v>
      </c>
      <c r="C103" s="293"/>
      <c r="D103" s="293"/>
      <c r="E103" s="292"/>
      <c r="F103" s="29"/>
      <c r="G103" s="29"/>
      <c r="H103" s="29"/>
      <c r="I103" s="29"/>
      <c r="J103" s="29"/>
      <c r="K103" s="29"/>
    </row>
    <row r="104">
      <c r="A104" s="294" t="s">
        <v>309</v>
      </c>
      <c r="B104" s="293">
        <v>365.16</v>
      </c>
      <c r="C104" s="295"/>
      <c r="D104" s="295"/>
      <c r="E104" s="296"/>
      <c r="F104" s="29"/>
      <c r="G104" s="29"/>
      <c r="H104" s="29"/>
      <c r="I104" s="29"/>
      <c r="J104" s="29"/>
      <c r="K104" s="29"/>
    </row>
    <row r="105">
      <c r="A105" s="294" t="s">
        <v>310</v>
      </c>
      <c r="B105" s="293">
        <v>185.0</v>
      </c>
      <c r="C105" s="295"/>
      <c r="D105" s="295"/>
      <c r="E105" s="296"/>
      <c r="F105" s="29"/>
      <c r="G105" s="29"/>
      <c r="H105" s="29"/>
      <c r="I105" s="29"/>
      <c r="J105" s="29"/>
      <c r="K105" s="29"/>
    </row>
    <row r="106">
      <c r="A106" s="294" t="s">
        <v>311</v>
      </c>
      <c r="B106" s="293">
        <v>241.0</v>
      </c>
      <c r="C106" s="295"/>
      <c r="D106" s="295"/>
      <c r="E106" s="296"/>
      <c r="F106" s="29"/>
      <c r="G106" s="29"/>
      <c r="H106" s="29"/>
      <c r="I106" s="29"/>
      <c r="J106" s="29"/>
      <c r="K106" s="29"/>
    </row>
    <row r="107">
      <c r="A107" s="294" t="s">
        <v>312</v>
      </c>
      <c r="B107" s="293">
        <v>218.28</v>
      </c>
      <c r="C107" s="295"/>
      <c r="D107" s="295"/>
      <c r="E107" s="296"/>
      <c r="F107" s="29"/>
      <c r="G107" s="29"/>
      <c r="H107" s="29"/>
      <c r="I107" s="29"/>
      <c r="J107" s="29"/>
      <c r="K107" s="29"/>
    </row>
    <row r="108">
      <c r="A108" s="294" t="s">
        <v>313</v>
      </c>
      <c r="B108" s="293">
        <v>19.0</v>
      </c>
      <c r="C108" s="298"/>
      <c r="D108" s="298"/>
      <c r="E108" s="296"/>
      <c r="F108" s="29"/>
      <c r="G108" s="29"/>
      <c r="H108" s="29"/>
      <c r="I108" s="29"/>
      <c r="J108" s="29"/>
      <c r="K108" s="29"/>
    </row>
    <row r="109">
      <c r="A109" s="294" t="s">
        <v>314</v>
      </c>
      <c r="B109" s="293">
        <v>90.0</v>
      </c>
      <c r="C109" s="295"/>
      <c r="D109" s="295"/>
      <c r="E109" s="296"/>
      <c r="F109" s="29"/>
      <c r="G109" s="29"/>
      <c r="H109" s="29"/>
      <c r="I109" s="29"/>
      <c r="J109" s="29"/>
      <c r="K109" s="29"/>
    </row>
    <row r="110">
      <c r="A110" s="287"/>
      <c r="B110" s="295"/>
      <c r="C110" s="38"/>
      <c r="D110" s="38"/>
      <c r="E110" s="38"/>
      <c r="F110" s="29"/>
      <c r="G110" s="29"/>
      <c r="H110" s="29"/>
      <c r="I110" s="29"/>
      <c r="J110" s="29"/>
      <c r="K110" s="29"/>
    </row>
    <row r="111">
      <c r="A111" s="287"/>
      <c r="B111" s="295"/>
      <c r="C111" s="38"/>
      <c r="D111" s="38"/>
      <c r="E111" s="38"/>
      <c r="F111" s="29"/>
      <c r="G111" s="29"/>
      <c r="H111" s="29"/>
      <c r="I111" s="29"/>
      <c r="J111" s="29"/>
      <c r="K111" s="29"/>
    </row>
    <row r="112">
      <c r="A112" s="287" t="s">
        <v>124</v>
      </c>
      <c r="B112" s="295">
        <f>SUM(B101:B111)</f>
        <v>1831.44</v>
      </c>
      <c r="C112" s="38"/>
      <c r="D112" s="295">
        <f>SUM(D98:D109)</f>
        <v>0</v>
      </c>
      <c r="E112" s="299">
        <f>B112-D112</f>
        <v>1831.44</v>
      </c>
      <c r="F112" s="29"/>
      <c r="G112" s="29"/>
      <c r="H112" s="29"/>
      <c r="I112" s="29"/>
      <c r="J112" s="29"/>
      <c r="K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>
      <c r="A114" s="304" t="s">
        <v>51</v>
      </c>
      <c r="B114" s="119"/>
      <c r="C114" s="119"/>
      <c r="D114" s="119"/>
      <c r="E114" s="120"/>
      <c r="F114" s="29"/>
      <c r="G114" s="29"/>
      <c r="H114" s="29"/>
      <c r="I114" s="29"/>
      <c r="J114" s="29"/>
      <c r="K114" s="29"/>
    </row>
    <row r="115">
      <c r="A115" s="287" t="s">
        <v>98</v>
      </c>
      <c r="B115" s="288" t="s">
        <v>21</v>
      </c>
      <c r="C115" s="287" t="s">
        <v>99</v>
      </c>
      <c r="D115" s="287" t="s">
        <v>100</v>
      </c>
      <c r="E115" s="287" t="s">
        <v>101</v>
      </c>
      <c r="F115" s="29"/>
      <c r="G115" s="29"/>
      <c r="H115" s="29"/>
      <c r="I115" s="29"/>
      <c r="J115" s="29"/>
      <c r="K115" s="29"/>
    </row>
    <row r="116">
      <c r="A116" s="92"/>
      <c r="B116" s="92"/>
      <c r="C116" s="92"/>
      <c r="D116" s="38"/>
      <c r="E116" s="289"/>
      <c r="F116" s="275"/>
      <c r="G116" s="275"/>
      <c r="H116" s="275"/>
      <c r="I116" s="275"/>
      <c r="J116" s="275"/>
      <c r="K116" s="275"/>
    </row>
    <row r="117">
      <c r="A117" s="94" t="s">
        <v>315</v>
      </c>
      <c r="B117" s="305">
        <v>391.0</v>
      </c>
      <c r="C117" s="94"/>
      <c r="D117" s="48"/>
      <c r="E117" s="290"/>
      <c r="F117" s="281"/>
      <c r="G117" s="281"/>
      <c r="H117" s="281"/>
      <c r="I117" s="281"/>
      <c r="J117" s="281"/>
      <c r="K117" s="281"/>
    </row>
    <row r="118">
      <c r="A118" s="48" t="s">
        <v>316</v>
      </c>
      <c r="B118" s="294">
        <v>6.0</v>
      </c>
      <c r="C118" s="48"/>
      <c r="D118" s="48"/>
      <c r="E118" s="292"/>
      <c r="F118" s="110"/>
      <c r="G118" s="110"/>
      <c r="H118" s="110"/>
      <c r="I118" s="110"/>
      <c r="J118" s="110"/>
      <c r="K118" s="110"/>
    </row>
    <row r="119">
      <c r="A119" s="48" t="s">
        <v>317</v>
      </c>
      <c r="B119" s="293">
        <v>321.3</v>
      </c>
      <c r="C119" s="293"/>
      <c r="D119" s="293"/>
      <c r="E119" s="292"/>
      <c r="F119" s="110"/>
      <c r="G119" s="110"/>
      <c r="H119" s="110"/>
      <c r="I119" s="110"/>
      <c r="J119" s="110"/>
      <c r="K119" s="110"/>
    </row>
    <row r="120">
      <c r="A120" s="294"/>
      <c r="B120" s="293"/>
      <c r="C120" s="295"/>
      <c r="D120" s="295"/>
      <c r="E120" s="296"/>
      <c r="F120" s="110"/>
      <c r="G120" s="110"/>
      <c r="H120" s="110"/>
      <c r="I120" s="110"/>
      <c r="J120" s="110"/>
      <c r="K120" s="110"/>
    </row>
    <row r="121">
      <c r="A121" s="294"/>
      <c r="B121" s="293"/>
      <c r="C121" s="295"/>
      <c r="D121" s="295"/>
      <c r="E121" s="296"/>
      <c r="F121" s="110"/>
      <c r="G121" s="110"/>
      <c r="H121" s="110"/>
      <c r="I121" s="110"/>
      <c r="J121" s="110"/>
      <c r="K121" s="110"/>
    </row>
    <row r="122">
      <c r="A122" s="294"/>
      <c r="B122" s="293"/>
      <c r="C122" s="295"/>
      <c r="D122" s="295"/>
      <c r="E122" s="296"/>
      <c r="F122" s="29"/>
      <c r="G122" s="29"/>
      <c r="H122" s="29"/>
      <c r="I122" s="29"/>
      <c r="J122" s="29"/>
      <c r="K122" s="29"/>
    </row>
    <row r="123">
      <c r="A123" s="287"/>
      <c r="B123" s="295"/>
      <c r="C123" s="295"/>
      <c r="D123" s="295"/>
      <c r="E123" s="296"/>
      <c r="F123" s="29"/>
      <c r="G123" s="29"/>
      <c r="H123" s="29"/>
      <c r="I123" s="29"/>
      <c r="J123" s="29"/>
      <c r="K123" s="29"/>
    </row>
    <row r="124">
      <c r="A124" s="297"/>
      <c r="B124" s="298"/>
      <c r="C124" s="298"/>
      <c r="D124" s="298"/>
      <c r="E124" s="296"/>
      <c r="F124" s="29"/>
      <c r="G124" s="29"/>
      <c r="H124" s="29"/>
      <c r="I124" s="29"/>
      <c r="J124" s="29"/>
      <c r="K124" s="29"/>
    </row>
    <row r="125">
      <c r="A125" s="287"/>
      <c r="B125" s="295"/>
      <c r="C125" s="295"/>
      <c r="D125" s="295"/>
      <c r="E125" s="296"/>
      <c r="F125" s="29"/>
      <c r="G125" s="29"/>
      <c r="H125" s="29"/>
      <c r="I125" s="29"/>
      <c r="J125" s="29"/>
      <c r="K125" s="29"/>
    </row>
    <row r="126">
      <c r="A126" s="287"/>
      <c r="B126" s="295"/>
      <c r="C126" s="38"/>
      <c r="D126" s="38"/>
      <c r="E126" s="38"/>
      <c r="F126" s="29"/>
      <c r="G126" s="29"/>
      <c r="H126" s="29"/>
      <c r="I126" s="29"/>
      <c r="J126" s="29"/>
      <c r="K126" s="29"/>
    </row>
    <row r="127">
      <c r="A127" s="287"/>
      <c r="B127" s="295"/>
      <c r="C127" s="38"/>
      <c r="D127" s="38"/>
      <c r="E127" s="38"/>
      <c r="F127" s="29"/>
      <c r="G127" s="29"/>
      <c r="H127" s="29"/>
      <c r="I127" s="29"/>
      <c r="J127" s="29"/>
      <c r="K127" s="29"/>
    </row>
    <row r="128">
      <c r="A128" s="287" t="s">
        <v>124</v>
      </c>
      <c r="B128" s="295">
        <f>SUM(B117:B127)</f>
        <v>718.3</v>
      </c>
      <c r="C128" s="38"/>
      <c r="D128" s="295">
        <f>SUM(D114:D125)</f>
        <v>0</v>
      </c>
      <c r="E128" s="299">
        <f>B128-D128</f>
        <v>718.3</v>
      </c>
      <c r="F128" s="29"/>
      <c r="G128" s="29"/>
      <c r="H128" s="29"/>
      <c r="I128" s="29"/>
      <c r="J128" s="29"/>
      <c r="K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</row>
    <row r="136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</row>
    <row r="167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>
      <c r="A179" s="275"/>
      <c r="B179" s="275"/>
      <c r="C179" s="275"/>
      <c r="D179" s="275"/>
      <c r="E179" s="275"/>
      <c r="F179" s="275"/>
      <c r="G179" s="275"/>
      <c r="H179" s="275"/>
      <c r="I179" s="275"/>
      <c r="J179" s="275"/>
      <c r="K179" s="275"/>
    </row>
    <row r="180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</row>
    <row r="18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</row>
    <row r="18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</row>
    <row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</row>
    <row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</row>
    <row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</row>
    <row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</row>
    <row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</row>
    <row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</row>
    <row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</row>
    <row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</row>
    <row r="1013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</row>
    <row r="1014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</row>
    <row r="101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</row>
    <row r="1016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</row>
    <row r="101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</row>
    <row r="1018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</row>
    <row r="1019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</row>
    <row r="1020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</row>
    <row r="1021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</row>
    <row r="1022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</row>
    <row r="1023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</row>
    <row r="1024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</row>
    <row r="10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</row>
    <row r="1026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</row>
    <row r="1027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</row>
    <row r="1028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</row>
    <row r="1029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</row>
    <row r="1030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</row>
    <row r="1031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</row>
    <row r="1032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</row>
    <row r="1033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</row>
    <row r="1034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</row>
    <row r="1035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</row>
    <row r="1036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</row>
    <row r="1037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</row>
    <row r="1038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</row>
    <row r="1039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</row>
    <row r="1040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</row>
    <row r="1041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</row>
    <row r="1042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</row>
    <row r="1043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</row>
    <row r="1044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</row>
    <row r="1045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</row>
    <row r="1046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</row>
    <row r="1047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</row>
    <row r="1048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</row>
    <row r="1049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</row>
    <row r="1050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</row>
    <row r="1051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</row>
    <row r="1052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</row>
    <row r="1053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</row>
    <row r="1054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</row>
    <row r="1055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</row>
    <row r="1056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</row>
    <row r="1057">
      <c r="A1057" s="29"/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</row>
    <row r="1058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</row>
    <row r="1059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</row>
    <row r="1060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</row>
    <row r="1061">
      <c r="A1061" s="29"/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</row>
    <row r="1062">
      <c r="A1062" s="29"/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</row>
    <row r="1063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</row>
    <row r="1064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</row>
    <row r="1065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</row>
    <row r="1066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</row>
    <row r="1067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</row>
    <row r="1068">
      <c r="A1068" s="29"/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</row>
    <row r="1069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</row>
    <row r="1070">
      <c r="A1070" s="29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</row>
    <row r="1071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</row>
    <row r="1072">
      <c r="A1072" s="29"/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</row>
    <row r="1073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</row>
    <row r="1074">
      <c r="A1074" s="29"/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</row>
    <row r="1075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</row>
    <row r="1076">
      <c r="A1076" s="29"/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</row>
    <row r="1077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</row>
    <row r="1078">
      <c r="A1078" s="29"/>
      <c r="B1078" s="29"/>
      <c r="C1078" s="29"/>
      <c r="D1078" s="29"/>
      <c r="E1078" s="29"/>
      <c r="F1078" s="29"/>
      <c r="G1078" s="29"/>
      <c r="H1078" s="29"/>
      <c r="I1078" s="29"/>
      <c r="J1078" s="29"/>
      <c r="K1078" s="29"/>
    </row>
    <row r="1079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</row>
    <row r="1080">
      <c r="A1080" s="29"/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</row>
    <row r="1081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</row>
    <row r="1082">
      <c r="A1082" s="29"/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</row>
    <row r="1083">
      <c r="A1083" s="29"/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</row>
    <row r="1084">
      <c r="A1084" s="29"/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</row>
    <row r="1085">
      <c r="A1085" s="29"/>
      <c r="B1085" s="29"/>
      <c r="C1085" s="29"/>
      <c r="D1085" s="29"/>
      <c r="E1085" s="29"/>
      <c r="F1085" s="29"/>
      <c r="G1085" s="29"/>
      <c r="H1085" s="29"/>
      <c r="I1085" s="29"/>
      <c r="J1085" s="29"/>
      <c r="K1085" s="29"/>
    </row>
    <row r="1086">
      <c r="A1086" s="29"/>
      <c r="B1086" s="29"/>
      <c r="C1086" s="29"/>
      <c r="D1086" s="29"/>
      <c r="E1086" s="29"/>
      <c r="F1086" s="29"/>
      <c r="G1086" s="29"/>
      <c r="H1086" s="29"/>
      <c r="I1086" s="29"/>
      <c r="J1086" s="29"/>
      <c r="K1086" s="29"/>
    </row>
    <row r="1087">
      <c r="A1087" s="29"/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</row>
    <row r="1088">
      <c r="A1088" s="29"/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</row>
    <row r="1089">
      <c r="A1089" s="29"/>
      <c r="B1089" s="29"/>
      <c r="C1089" s="29"/>
      <c r="D1089" s="29"/>
      <c r="E1089" s="29"/>
      <c r="F1089" s="29"/>
      <c r="G1089" s="29"/>
      <c r="H1089" s="29"/>
      <c r="I1089" s="29"/>
      <c r="J1089" s="29"/>
      <c r="K1089" s="29"/>
    </row>
    <row r="1090">
      <c r="A1090" s="29"/>
      <c r="B1090" s="29"/>
      <c r="C1090" s="29"/>
      <c r="D1090" s="29"/>
      <c r="E1090" s="29"/>
      <c r="F1090" s="29"/>
      <c r="G1090" s="29"/>
      <c r="H1090" s="29"/>
      <c r="I1090" s="29"/>
      <c r="J1090" s="29"/>
      <c r="K1090" s="29"/>
    </row>
    <row r="1091">
      <c r="A1091" s="29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</row>
    <row r="1092">
      <c r="A1092" s="29"/>
      <c r="B1092" s="29"/>
      <c r="C1092" s="29"/>
      <c r="D1092" s="29"/>
      <c r="E1092" s="29"/>
      <c r="F1092" s="29"/>
      <c r="G1092" s="29"/>
      <c r="H1092" s="29"/>
      <c r="I1092" s="29"/>
      <c r="J1092" s="29"/>
      <c r="K1092" s="29"/>
    </row>
    <row r="1093">
      <c r="A1093" s="29"/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</row>
    <row r="1094">
      <c r="A1094" s="29"/>
      <c r="B1094" s="29"/>
      <c r="C1094" s="29"/>
      <c r="D1094" s="29"/>
      <c r="E1094" s="29"/>
      <c r="F1094" s="29"/>
      <c r="G1094" s="29"/>
      <c r="H1094" s="29"/>
      <c r="I1094" s="29"/>
      <c r="J1094" s="29"/>
      <c r="K1094" s="29"/>
    </row>
    <row r="1095">
      <c r="A1095" s="29"/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</row>
    <row r="1096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</row>
    <row r="1097">
      <c r="A1097" s="29"/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</row>
    <row r="1098">
      <c r="A1098" s="29"/>
      <c r="B1098" s="29"/>
      <c r="C1098" s="29"/>
      <c r="D1098" s="29"/>
      <c r="E1098" s="29"/>
      <c r="F1098" s="29"/>
      <c r="G1098" s="29"/>
      <c r="H1098" s="29"/>
      <c r="I1098" s="29"/>
      <c r="J1098" s="29"/>
      <c r="K1098" s="29"/>
    </row>
    <row r="1099">
      <c r="A1099" s="29"/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</row>
    <row r="1100">
      <c r="A1100" s="29"/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</row>
    <row r="1101">
      <c r="A1101" s="29"/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</row>
    <row r="1102">
      <c r="A1102" s="29"/>
      <c r="B1102" s="29"/>
      <c r="C1102" s="29"/>
      <c r="D1102" s="29"/>
      <c r="E1102" s="29"/>
      <c r="F1102" s="29"/>
      <c r="G1102" s="29"/>
      <c r="H1102" s="29"/>
      <c r="I1102" s="29"/>
      <c r="J1102" s="29"/>
      <c r="K1102" s="29"/>
    </row>
    <row r="1103">
      <c r="A1103" s="29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</row>
    <row r="1104">
      <c r="A1104" s="29"/>
      <c r="B1104" s="29"/>
      <c r="C1104" s="29"/>
      <c r="D1104" s="29"/>
      <c r="E1104" s="29"/>
      <c r="F1104" s="29"/>
      <c r="G1104" s="29"/>
      <c r="H1104" s="29"/>
      <c r="I1104" s="29"/>
      <c r="J1104" s="29"/>
      <c r="K1104" s="29"/>
    </row>
    <row r="1105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</row>
    <row r="1106">
      <c r="A1106" s="29"/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</row>
    <row r="1107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</row>
    <row r="1108">
      <c r="A1108" s="29"/>
      <c r="B1108" s="29"/>
      <c r="C1108" s="29"/>
      <c r="D1108" s="29"/>
      <c r="E1108" s="29"/>
      <c r="F1108" s="29"/>
      <c r="G1108" s="29"/>
      <c r="H1108" s="29"/>
      <c r="I1108" s="29"/>
      <c r="J1108" s="29"/>
      <c r="K1108" s="29"/>
    </row>
    <row r="1109">
      <c r="A1109" s="29"/>
      <c r="B1109" s="29"/>
      <c r="C1109" s="29"/>
      <c r="D1109" s="29"/>
      <c r="E1109" s="29"/>
      <c r="F1109" s="29"/>
      <c r="G1109" s="29"/>
      <c r="H1109" s="29"/>
      <c r="I1109" s="29"/>
      <c r="J1109" s="29"/>
      <c r="K1109" s="29"/>
    </row>
    <row r="1110">
      <c r="A1110" s="29"/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</row>
    <row r="1111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</row>
    <row r="1112">
      <c r="A1112" s="29"/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</row>
    <row r="1113">
      <c r="A1113" s="29"/>
      <c r="B1113" s="29"/>
      <c r="C1113" s="29"/>
      <c r="D1113" s="29"/>
      <c r="E1113" s="29"/>
      <c r="F1113" s="29"/>
      <c r="G1113" s="29"/>
      <c r="H1113" s="29"/>
      <c r="I1113" s="29"/>
      <c r="J1113" s="29"/>
      <c r="K1113" s="29"/>
    </row>
    <row r="1114">
      <c r="A1114" s="29"/>
      <c r="B1114" s="29"/>
      <c r="C1114" s="29"/>
      <c r="D1114" s="29"/>
      <c r="E1114" s="29"/>
      <c r="F1114" s="29"/>
      <c r="G1114" s="29"/>
      <c r="H1114" s="29"/>
      <c r="I1114" s="29"/>
      <c r="J1114" s="29"/>
      <c r="K1114" s="29"/>
    </row>
    <row r="1115">
      <c r="A1115" s="29"/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</row>
    <row r="1116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</row>
    <row r="1117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</row>
    <row r="1118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</row>
    <row r="1119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</row>
    <row r="1120">
      <c r="A1120" s="29"/>
      <c r="B1120" s="29"/>
      <c r="C1120" s="29"/>
      <c r="D1120" s="29"/>
      <c r="E1120" s="29"/>
      <c r="F1120" s="29"/>
      <c r="G1120" s="29"/>
      <c r="H1120" s="29"/>
      <c r="I1120" s="29"/>
      <c r="J1120" s="29"/>
      <c r="K1120" s="29"/>
    </row>
    <row r="1121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</row>
    <row r="1122">
      <c r="A1122" s="29"/>
      <c r="B1122" s="29"/>
      <c r="C1122" s="29"/>
      <c r="D1122" s="29"/>
      <c r="E1122" s="29"/>
      <c r="F1122" s="29"/>
      <c r="G1122" s="29"/>
      <c r="H1122" s="29"/>
      <c r="I1122" s="29"/>
      <c r="J1122" s="29"/>
      <c r="K1122" s="29"/>
    </row>
    <row r="1123">
      <c r="A1123" s="29"/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</row>
    <row r="1124">
      <c r="A1124" s="29"/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</row>
    <row r="1125">
      <c r="A1125" s="29"/>
      <c r="B1125" s="29"/>
      <c r="C1125" s="29"/>
      <c r="D1125" s="29"/>
      <c r="E1125" s="29"/>
      <c r="F1125" s="29"/>
      <c r="G1125" s="29"/>
      <c r="H1125" s="29"/>
      <c r="I1125" s="29"/>
      <c r="J1125" s="29"/>
      <c r="K1125" s="29"/>
    </row>
    <row r="1126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</row>
    <row r="1127">
      <c r="A1127" s="29"/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</row>
    <row r="1128">
      <c r="A1128" s="29"/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</row>
    <row r="1129">
      <c r="A1129" s="29"/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</row>
    <row r="1130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</row>
    <row r="1131">
      <c r="A1131" s="29"/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</row>
    <row r="1132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</row>
    <row r="1133">
      <c r="A1133" s="29"/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</row>
    <row r="1134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</row>
    <row r="1135">
      <c r="A1135" s="29"/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</row>
    <row r="1136">
      <c r="A1136" s="29"/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</row>
    <row r="1137">
      <c r="A1137" s="29"/>
      <c r="B1137" s="29"/>
      <c r="C1137" s="29"/>
      <c r="D1137" s="29"/>
      <c r="E1137" s="29"/>
      <c r="F1137" s="29"/>
      <c r="G1137" s="29"/>
      <c r="H1137" s="29"/>
      <c r="I1137" s="29"/>
      <c r="J1137" s="29"/>
      <c r="K1137" s="29"/>
    </row>
    <row r="1138">
      <c r="A1138" s="29"/>
      <c r="B1138" s="29"/>
      <c r="C1138" s="29"/>
      <c r="D1138" s="29"/>
      <c r="E1138" s="29"/>
      <c r="F1138" s="29"/>
      <c r="G1138" s="29"/>
      <c r="H1138" s="29"/>
      <c r="I1138" s="29"/>
      <c r="J1138" s="29"/>
      <c r="K1138" s="29"/>
    </row>
    <row r="1139">
      <c r="A1139" s="29"/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</row>
    <row r="1140">
      <c r="A1140" s="29"/>
      <c r="B1140" s="29"/>
      <c r="C1140" s="29"/>
      <c r="D1140" s="29"/>
      <c r="E1140" s="29"/>
      <c r="F1140" s="29"/>
      <c r="G1140" s="29"/>
      <c r="H1140" s="29"/>
      <c r="I1140" s="29"/>
      <c r="J1140" s="29"/>
      <c r="K1140" s="29"/>
    </row>
    <row r="1141">
      <c r="A1141" s="29"/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</row>
    <row r="1142">
      <c r="A1142" s="29"/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</row>
    <row r="1143">
      <c r="A1143" s="29"/>
      <c r="B1143" s="29"/>
      <c r="C1143" s="29"/>
      <c r="D1143" s="29"/>
      <c r="E1143" s="29"/>
      <c r="F1143" s="29"/>
      <c r="G1143" s="29"/>
      <c r="H1143" s="29"/>
      <c r="I1143" s="29"/>
      <c r="J1143" s="29"/>
      <c r="K1143" s="29"/>
    </row>
    <row r="1144">
      <c r="A1144" s="29"/>
      <c r="B1144" s="29"/>
      <c r="C1144" s="29"/>
      <c r="D1144" s="29"/>
      <c r="E1144" s="29"/>
      <c r="F1144" s="29"/>
      <c r="G1144" s="29"/>
      <c r="H1144" s="29"/>
      <c r="I1144" s="29"/>
      <c r="J1144" s="29"/>
      <c r="K1144" s="29"/>
    </row>
    <row r="1145">
      <c r="A1145" s="29"/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</row>
    <row r="1146">
      <c r="A1146" s="29"/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</row>
    <row r="1147">
      <c r="A1147" s="29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</row>
    <row r="1148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</row>
    <row r="1149">
      <c r="A1149" s="29"/>
      <c r="B1149" s="29"/>
      <c r="C1149" s="29"/>
      <c r="D1149" s="29"/>
      <c r="E1149" s="29"/>
      <c r="F1149" s="29"/>
      <c r="G1149" s="29"/>
      <c r="H1149" s="29"/>
      <c r="I1149" s="29"/>
      <c r="J1149" s="29"/>
      <c r="K1149" s="29"/>
    </row>
    <row r="1150">
      <c r="A1150" s="29"/>
      <c r="B1150" s="29"/>
      <c r="C1150" s="29"/>
      <c r="D1150" s="29"/>
      <c r="E1150" s="29"/>
      <c r="F1150" s="29"/>
      <c r="G1150" s="29"/>
      <c r="H1150" s="29"/>
      <c r="I1150" s="29"/>
      <c r="J1150" s="29"/>
      <c r="K1150" s="29"/>
    </row>
    <row r="1151">
      <c r="A1151" s="29"/>
      <c r="B1151" s="29"/>
      <c r="C1151" s="29"/>
      <c r="D1151" s="29"/>
      <c r="E1151" s="29"/>
      <c r="F1151" s="29"/>
      <c r="G1151" s="29"/>
      <c r="H1151" s="29"/>
      <c r="I1151" s="29"/>
      <c r="J1151" s="29"/>
      <c r="K1151" s="29"/>
    </row>
    <row r="1152">
      <c r="A1152" s="29"/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</row>
    <row r="1153">
      <c r="A1153" s="29"/>
      <c r="B1153" s="29"/>
      <c r="C1153" s="29"/>
      <c r="D1153" s="29"/>
      <c r="E1153" s="29"/>
      <c r="F1153" s="29"/>
      <c r="G1153" s="29"/>
      <c r="H1153" s="29"/>
      <c r="I1153" s="29"/>
      <c r="J1153" s="29"/>
      <c r="K1153" s="29"/>
    </row>
    <row r="1154">
      <c r="A1154" s="29"/>
      <c r="B1154" s="29"/>
      <c r="C1154" s="29"/>
      <c r="D1154" s="29"/>
      <c r="E1154" s="29"/>
      <c r="F1154" s="29"/>
      <c r="G1154" s="29"/>
      <c r="H1154" s="29"/>
      <c r="I1154" s="29"/>
      <c r="J1154" s="29"/>
      <c r="K1154" s="29"/>
    </row>
    <row r="1155">
      <c r="A1155" s="29"/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</row>
    <row r="1156">
      <c r="A1156" s="29"/>
      <c r="B1156" s="29"/>
      <c r="C1156" s="29"/>
      <c r="D1156" s="29"/>
      <c r="E1156" s="29"/>
      <c r="F1156" s="29"/>
      <c r="G1156" s="29"/>
      <c r="H1156" s="29"/>
      <c r="I1156" s="29"/>
      <c r="J1156" s="29"/>
      <c r="K1156" s="29"/>
    </row>
    <row r="1157">
      <c r="A1157" s="29"/>
      <c r="B1157" s="29"/>
      <c r="C1157" s="29"/>
      <c r="D1157" s="29"/>
      <c r="E1157" s="29"/>
      <c r="F1157" s="29"/>
      <c r="G1157" s="29"/>
      <c r="H1157" s="29"/>
      <c r="I1157" s="29"/>
      <c r="J1157" s="29"/>
      <c r="K1157" s="29"/>
    </row>
    <row r="1158">
      <c r="A1158" s="29"/>
      <c r="B1158" s="29"/>
      <c r="C1158" s="29"/>
      <c r="D1158" s="29"/>
      <c r="E1158" s="29"/>
      <c r="F1158" s="29"/>
      <c r="G1158" s="29"/>
      <c r="H1158" s="29"/>
      <c r="I1158" s="29"/>
      <c r="J1158" s="29"/>
      <c r="K1158" s="29"/>
    </row>
    <row r="1159">
      <c r="A1159" s="29"/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</row>
    <row r="1160">
      <c r="A1160" s="29"/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</row>
    <row r="1161">
      <c r="A1161" s="29"/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</row>
    <row r="1162">
      <c r="A1162" s="29"/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</row>
    <row r="1163">
      <c r="A1163" s="29"/>
      <c r="B1163" s="29"/>
      <c r="C1163" s="29"/>
      <c r="D1163" s="29"/>
      <c r="E1163" s="29"/>
      <c r="F1163" s="29"/>
      <c r="G1163" s="29"/>
      <c r="H1163" s="29"/>
      <c r="I1163" s="29"/>
      <c r="J1163" s="29"/>
      <c r="K1163" s="29"/>
    </row>
  </sheetData>
  <mergeCells count="7">
    <mergeCell ref="A1:E1"/>
    <mergeCell ref="G1:K1"/>
    <mergeCell ref="G21:K21"/>
    <mergeCell ref="A43:E43"/>
    <mergeCell ref="A59:E59"/>
    <mergeCell ref="A98:E98"/>
    <mergeCell ref="A114:E11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0.75"/>
    <col customWidth="1" min="3" max="3" width="9.63"/>
    <col customWidth="1" min="4" max="4" width="9.88"/>
    <col customWidth="1" min="5" max="5" width="10.38"/>
    <col customWidth="1" min="6" max="6" width="14.0"/>
    <col customWidth="1" min="7" max="7" width="11.75"/>
    <col customWidth="1" min="8" max="8" width="12.38"/>
    <col customWidth="1" min="9" max="9" width="10.13"/>
    <col customWidth="1" min="11" max="11" width="26.88"/>
    <col customWidth="1" min="12" max="12" width="11.25"/>
    <col customWidth="1" min="13" max="13" width="36.5"/>
    <col customWidth="1" min="14" max="14" width="17.0"/>
    <col customWidth="1" min="15" max="15" width="17.5"/>
  </cols>
  <sheetData>
    <row r="1">
      <c r="A1" s="307"/>
      <c r="B1" s="308">
        <v>45290.0</v>
      </c>
      <c r="C1" s="308">
        <v>45291.0</v>
      </c>
      <c r="D1" s="308">
        <v>45292.0</v>
      </c>
      <c r="E1" s="308">
        <v>45293.0</v>
      </c>
      <c r="F1" s="308">
        <v>45294.0</v>
      </c>
      <c r="G1" s="308">
        <v>45295.0</v>
      </c>
      <c r="H1" s="308">
        <v>45296.0</v>
      </c>
      <c r="I1" s="309" t="s">
        <v>20</v>
      </c>
      <c r="J1" s="310" t="s">
        <v>21</v>
      </c>
      <c r="K1" s="311"/>
    </row>
    <row r="2">
      <c r="A2" s="312"/>
      <c r="B2" s="312"/>
      <c r="C2" s="312"/>
      <c r="D2" s="312"/>
      <c r="E2" s="312"/>
      <c r="F2" s="312"/>
      <c r="G2" s="312"/>
      <c r="H2" s="313"/>
      <c r="I2" s="313"/>
      <c r="J2" s="313"/>
      <c r="K2" s="311"/>
    </row>
    <row r="3">
      <c r="A3" s="314" t="s">
        <v>23</v>
      </c>
      <c r="B3" s="315">
        <v>916.05</v>
      </c>
      <c r="C3" s="316">
        <v>1270.38</v>
      </c>
      <c r="D3" s="317">
        <v>391.05</v>
      </c>
      <c r="E3" s="318">
        <v>750.0</v>
      </c>
      <c r="F3" s="318">
        <v>307.0</v>
      </c>
      <c r="G3" s="318">
        <v>751.0</v>
      </c>
      <c r="H3" s="318">
        <v>858.0</v>
      </c>
      <c r="I3" s="319">
        <f t="shared" ref="I3:I39" si="1">SUM(B3:H3)</f>
        <v>5243.48</v>
      </c>
      <c r="J3" s="320">
        <f>I3*0.1</f>
        <v>524.348</v>
      </c>
      <c r="K3" s="321">
        <v>4.014419915395E12</v>
      </c>
    </row>
    <row r="4">
      <c r="A4" s="314" t="s">
        <v>24</v>
      </c>
      <c r="B4" s="315">
        <v>0.0</v>
      </c>
      <c r="C4" s="316">
        <v>217.0</v>
      </c>
      <c r="D4" s="317">
        <v>0.0</v>
      </c>
      <c r="E4" s="318">
        <v>0.0</v>
      </c>
      <c r="F4" s="318">
        <v>634.0</v>
      </c>
      <c r="G4" s="318">
        <v>0.0</v>
      </c>
      <c r="H4" s="318">
        <v>0.0</v>
      </c>
      <c r="I4" s="319">
        <f t="shared" si="1"/>
        <v>851</v>
      </c>
      <c r="J4" s="320">
        <f t="shared" ref="J4:J5" si="2">I4*0.12</f>
        <v>102.12</v>
      </c>
      <c r="K4" s="321">
        <v>2.014481671188E12</v>
      </c>
    </row>
    <row r="5">
      <c r="A5" s="322" t="s">
        <v>318</v>
      </c>
      <c r="B5" s="315">
        <v>398.0</v>
      </c>
      <c r="C5" s="316">
        <v>311.0</v>
      </c>
      <c r="D5" s="317">
        <v>0.0</v>
      </c>
      <c r="E5" s="318">
        <v>125.0</v>
      </c>
      <c r="F5" s="318">
        <v>428.0</v>
      </c>
      <c r="G5" s="318">
        <v>0.0</v>
      </c>
      <c r="H5" s="318">
        <v>0.0</v>
      </c>
      <c r="I5" s="319">
        <f t="shared" si="1"/>
        <v>1262</v>
      </c>
      <c r="J5" s="320">
        <f t="shared" si="2"/>
        <v>151.44</v>
      </c>
      <c r="K5" s="321">
        <v>9.014375034194E12</v>
      </c>
    </row>
    <row r="6">
      <c r="A6" s="323" t="s">
        <v>25</v>
      </c>
      <c r="B6" s="315">
        <v>626.82</v>
      </c>
      <c r="C6" s="316">
        <v>1534.5</v>
      </c>
      <c r="D6" s="317">
        <v>0.0</v>
      </c>
      <c r="E6" s="318">
        <v>0.0</v>
      </c>
      <c r="F6" s="318">
        <v>595.0</v>
      </c>
      <c r="G6" s="318">
        <v>511.0</v>
      </c>
      <c r="H6" s="318">
        <v>0.0</v>
      </c>
      <c r="I6" s="319">
        <f t="shared" si="1"/>
        <v>3267.32</v>
      </c>
      <c r="J6" s="320">
        <f>I6*0.08</f>
        <v>261.3856</v>
      </c>
      <c r="K6" s="321" t="s">
        <v>319</v>
      </c>
    </row>
    <row r="7">
      <c r="A7" s="314" t="s">
        <v>26</v>
      </c>
      <c r="B7" s="315">
        <v>0.0</v>
      </c>
      <c r="C7" s="316">
        <v>1240.62</v>
      </c>
      <c r="D7" s="317">
        <v>0.0</v>
      </c>
      <c r="E7" s="318">
        <v>0.0</v>
      </c>
      <c r="F7" s="318">
        <v>496.0</v>
      </c>
      <c r="G7" s="318">
        <v>1258.0</v>
      </c>
      <c r="H7" s="318">
        <v>1101.0</v>
      </c>
      <c r="I7" s="319">
        <f t="shared" si="1"/>
        <v>4095.62</v>
      </c>
      <c r="J7" s="320">
        <f>I7*0.1</f>
        <v>409.562</v>
      </c>
      <c r="K7" s="321">
        <v>2.014521799964E12</v>
      </c>
    </row>
    <row r="8">
      <c r="A8" s="314" t="s">
        <v>27</v>
      </c>
      <c r="B8" s="315">
        <v>383.16</v>
      </c>
      <c r="C8" s="316">
        <v>679.83</v>
      </c>
      <c r="D8" s="317">
        <v>0.0</v>
      </c>
      <c r="E8" s="318">
        <v>0.0</v>
      </c>
      <c r="F8" s="318">
        <v>0.0</v>
      </c>
      <c r="G8" s="318">
        <v>280.0</v>
      </c>
      <c r="H8" s="318">
        <v>226.0</v>
      </c>
      <c r="I8" s="319">
        <f t="shared" si="1"/>
        <v>1568.99</v>
      </c>
      <c r="J8" s="320">
        <f t="shared" ref="J8:J12" si="3">I8*0.12</f>
        <v>188.2788</v>
      </c>
      <c r="K8" s="321">
        <v>7.014381541195E12</v>
      </c>
    </row>
    <row r="9">
      <c r="A9" s="322" t="s">
        <v>320</v>
      </c>
      <c r="B9" s="315">
        <v>0.0</v>
      </c>
      <c r="C9" s="316">
        <v>0.0</v>
      </c>
      <c r="D9" s="317">
        <v>0.0</v>
      </c>
      <c r="E9" s="318">
        <v>0.0</v>
      </c>
      <c r="F9" s="318">
        <v>0.0</v>
      </c>
      <c r="G9" s="318">
        <v>0.0</v>
      </c>
      <c r="H9" s="318">
        <v>0.0</v>
      </c>
      <c r="I9" s="319">
        <f t="shared" si="1"/>
        <v>0</v>
      </c>
      <c r="J9" s="324">
        <f t="shared" si="3"/>
        <v>0</v>
      </c>
      <c r="K9" s="311"/>
    </row>
    <row r="10">
      <c r="A10" s="314" t="s">
        <v>321</v>
      </c>
      <c r="B10" s="315">
        <v>0.0</v>
      </c>
      <c r="C10" s="316">
        <v>0.0</v>
      </c>
      <c r="D10" s="317">
        <v>0.0</v>
      </c>
      <c r="E10" s="318">
        <v>0.0</v>
      </c>
      <c r="F10" s="318">
        <v>0.0</v>
      </c>
      <c r="G10" s="318">
        <v>0.0</v>
      </c>
      <c r="H10" s="318">
        <v>0.0</v>
      </c>
      <c r="I10" s="319">
        <f t="shared" si="1"/>
        <v>0</v>
      </c>
      <c r="J10" s="324">
        <f t="shared" si="3"/>
        <v>0</v>
      </c>
      <c r="K10" s="311"/>
    </row>
    <row r="11">
      <c r="A11" s="324" t="s">
        <v>322</v>
      </c>
      <c r="B11" s="315">
        <v>0.0</v>
      </c>
      <c r="C11" s="316">
        <v>0.0</v>
      </c>
      <c r="D11" s="317">
        <v>0.0</v>
      </c>
      <c r="E11" s="318">
        <v>0.0</v>
      </c>
      <c r="F11" s="318">
        <v>0.0</v>
      </c>
      <c r="G11" s="318">
        <v>0.0</v>
      </c>
      <c r="H11" s="318">
        <v>0.0</v>
      </c>
      <c r="I11" s="319">
        <f t="shared" si="1"/>
        <v>0</v>
      </c>
      <c r="J11" s="324">
        <f t="shared" si="3"/>
        <v>0</v>
      </c>
      <c r="K11" s="311"/>
    </row>
    <row r="12">
      <c r="A12" s="314" t="s">
        <v>323</v>
      </c>
      <c r="B12" s="315">
        <v>0.0</v>
      </c>
      <c r="C12" s="316">
        <v>0.0</v>
      </c>
      <c r="D12" s="317">
        <v>0.0</v>
      </c>
      <c r="E12" s="318">
        <v>0.0</v>
      </c>
      <c r="F12" s="318">
        <v>0.0</v>
      </c>
      <c r="G12" s="318">
        <v>0.0</v>
      </c>
      <c r="H12" s="318">
        <v>0.0</v>
      </c>
      <c r="I12" s="319">
        <f t="shared" si="1"/>
        <v>0</v>
      </c>
      <c r="J12" s="324">
        <f t="shared" si="3"/>
        <v>0</v>
      </c>
      <c r="K12" s="311"/>
      <c r="M12" s="129">
        <v>455.0</v>
      </c>
    </row>
    <row r="13">
      <c r="A13" s="325" t="s">
        <v>324</v>
      </c>
      <c r="B13" s="315">
        <v>465.0</v>
      </c>
      <c r="C13" s="316">
        <v>1481.49</v>
      </c>
      <c r="D13" s="317">
        <v>0.0</v>
      </c>
      <c r="E13" s="318">
        <v>0.0</v>
      </c>
      <c r="F13" s="318">
        <v>586.0</v>
      </c>
      <c r="G13" s="318">
        <v>673.0</v>
      </c>
      <c r="H13" s="318">
        <v>538.0</v>
      </c>
      <c r="I13" s="319">
        <f t="shared" si="1"/>
        <v>3743.49</v>
      </c>
      <c r="J13" s="320">
        <f>I13*0.1</f>
        <v>374.349</v>
      </c>
      <c r="K13" s="321">
        <v>3.014665706987E12</v>
      </c>
    </row>
    <row r="14">
      <c r="A14" s="314" t="s">
        <v>30</v>
      </c>
      <c r="B14" s="315">
        <v>2599.35</v>
      </c>
      <c r="C14" s="316">
        <v>2813.25</v>
      </c>
      <c r="D14" s="317">
        <v>0.0</v>
      </c>
      <c r="E14" s="318">
        <v>0.0</v>
      </c>
      <c r="F14" s="318">
        <v>735.0</v>
      </c>
      <c r="G14" s="318">
        <v>565.0</v>
      </c>
      <c r="H14" s="318">
        <v>419.0</v>
      </c>
      <c r="I14" s="319">
        <f t="shared" si="1"/>
        <v>7131.6</v>
      </c>
      <c r="J14" s="320">
        <f>I14*0.09</f>
        <v>641.844</v>
      </c>
      <c r="K14" s="321">
        <v>1.014359049503E12</v>
      </c>
    </row>
    <row r="15">
      <c r="A15" s="314" t="s">
        <v>31</v>
      </c>
      <c r="B15" s="315">
        <v>1488.0</v>
      </c>
      <c r="C15" s="316">
        <v>2205.96</v>
      </c>
      <c r="D15" s="317">
        <v>983.94</v>
      </c>
      <c r="E15" s="318">
        <v>1704.0</v>
      </c>
      <c r="F15" s="318">
        <v>1099.0</v>
      </c>
      <c r="G15" s="318">
        <v>828.0</v>
      </c>
      <c r="H15" s="318">
        <v>872.0</v>
      </c>
      <c r="I15" s="319">
        <f t="shared" si="1"/>
        <v>9180.9</v>
      </c>
      <c r="J15" s="320">
        <f>I15*0.08</f>
        <v>734.472</v>
      </c>
      <c r="K15" s="321">
        <v>3.014368716804E12</v>
      </c>
    </row>
    <row r="16">
      <c r="A16" s="314" t="s">
        <v>32</v>
      </c>
      <c r="B16" s="315">
        <v>692.85</v>
      </c>
      <c r="C16" s="316">
        <v>324.0</v>
      </c>
      <c r="D16" s="317">
        <v>0.0</v>
      </c>
      <c r="E16" s="318">
        <v>869.0</v>
      </c>
      <c r="F16" s="318">
        <v>0.0</v>
      </c>
      <c r="G16" s="318">
        <v>360.0</v>
      </c>
      <c r="H16" s="318">
        <v>365.0</v>
      </c>
      <c r="I16" s="319">
        <f t="shared" si="1"/>
        <v>2610.85</v>
      </c>
      <c r="J16" s="320">
        <f t="shared" ref="J16:J17" si="4">I16*0.12</f>
        <v>313.302</v>
      </c>
      <c r="K16" s="326">
        <v>4.01440408753E12</v>
      </c>
    </row>
    <row r="17">
      <c r="A17" s="314" t="s">
        <v>82</v>
      </c>
      <c r="B17" s="315">
        <v>0.0</v>
      </c>
      <c r="C17" s="316">
        <v>0.0</v>
      </c>
      <c r="D17" s="317">
        <v>0.0</v>
      </c>
      <c r="E17" s="318">
        <v>0.0</v>
      </c>
      <c r="F17" s="318">
        <v>0.0</v>
      </c>
      <c r="G17" s="318">
        <v>0.0</v>
      </c>
      <c r="H17" s="318">
        <v>0.0</v>
      </c>
      <c r="I17" s="319">
        <f t="shared" si="1"/>
        <v>0</v>
      </c>
      <c r="J17" s="324">
        <f t="shared" si="4"/>
        <v>0</v>
      </c>
      <c r="K17" s="311"/>
    </row>
    <row r="18">
      <c r="A18" s="325" t="s">
        <v>86</v>
      </c>
      <c r="B18" s="315">
        <v>1302.0</v>
      </c>
      <c r="C18" s="316">
        <v>964.41</v>
      </c>
      <c r="D18" s="317">
        <v>0.0</v>
      </c>
      <c r="E18" s="318">
        <v>796.0</v>
      </c>
      <c r="F18" s="318">
        <v>0.0</v>
      </c>
      <c r="G18" s="318">
        <v>826.0</v>
      </c>
      <c r="H18" s="318">
        <v>1140.0</v>
      </c>
      <c r="I18" s="319">
        <f t="shared" si="1"/>
        <v>5028.41</v>
      </c>
      <c r="J18" s="320">
        <f>I18*0.1</f>
        <v>502.841</v>
      </c>
      <c r="K18" s="321">
        <v>2.014373923697E12</v>
      </c>
    </row>
    <row r="19">
      <c r="A19" s="323" t="s">
        <v>56</v>
      </c>
      <c r="B19" s="315">
        <v>0.0</v>
      </c>
      <c r="C19" s="316">
        <v>0.0</v>
      </c>
      <c r="D19" s="317">
        <v>0.0</v>
      </c>
      <c r="E19" s="318">
        <v>0.0</v>
      </c>
      <c r="F19" s="318">
        <v>0.0</v>
      </c>
      <c r="G19" s="318">
        <v>0.0</v>
      </c>
      <c r="H19" s="318">
        <v>0.0</v>
      </c>
      <c r="I19" s="319">
        <f t="shared" si="1"/>
        <v>0</v>
      </c>
      <c r="J19" s="324">
        <f t="shared" ref="J19:J20" si="5">I19*0.12</f>
        <v>0</v>
      </c>
      <c r="K19" s="311"/>
    </row>
    <row r="20">
      <c r="A20" s="314" t="s">
        <v>325</v>
      </c>
      <c r="B20" s="315">
        <v>0.0</v>
      </c>
      <c r="C20" s="316">
        <v>814.68</v>
      </c>
      <c r="D20" s="317">
        <v>0.0</v>
      </c>
      <c r="E20" s="318">
        <v>0.0</v>
      </c>
      <c r="F20" s="318">
        <v>535.0</v>
      </c>
      <c r="G20" s="318">
        <v>405.0</v>
      </c>
      <c r="H20" s="318">
        <v>0.0</v>
      </c>
      <c r="I20" s="319">
        <f t="shared" si="1"/>
        <v>1754.68</v>
      </c>
      <c r="J20" s="320">
        <f t="shared" si="5"/>
        <v>210.5616</v>
      </c>
      <c r="K20" s="321">
        <v>5.014373952937E12</v>
      </c>
    </row>
    <row r="21">
      <c r="A21" s="314" t="s">
        <v>241</v>
      </c>
      <c r="B21" s="315">
        <v>1405.23</v>
      </c>
      <c r="C21" s="316">
        <v>1366.17</v>
      </c>
      <c r="D21" s="317">
        <v>0.0</v>
      </c>
      <c r="E21" s="318">
        <v>0.0</v>
      </c>
      <c r="F21" s="318">
        <v>0.0</v>
      </c>
      <c r="G21" s="318">
        <v>593.0</v>
      </c>
      <c r="H21" s="318">
        <v>585.0</v>
      </c>
      <c r="I21" s="319">
        <f t="shared" si="1"/>
        <v>3949.4</v>
      </c>
      <c r="J21" s="320">
        <f>I21*0.1</f>
        <v>394.94</v>
      </c>
      <c r="K21" s="321" t="s">
        <v>326</v>
      </c>
    </row>
    <row r="22">
      <c r="A22" s="327" t="s">
        <v>233</v>
      </c>
      <c r="B22" s="328">
        <v>0.0</v>
      </c>
      <c r="C22" s="328">
        <v>655.38</v>
      </c>
      <c r="D22" s="328">
        <v>627.75</v>
      </c>
      <c r="E22" s="328">
        <v>371.0</v>
      </c>
      <c r="F22" s="328">
        <v>544.0</v>
      </c>
      <c r="G22" s="328">
        <v>0.0</v>
      </c>
      <c r="H22" s="328">
        <v>425.0</v>
      </c>
      <c r="I22" s="327">
        <f t="shared" si="1"/>
        <v>2623.13</v>
      </c>
      <c r="J22" s="327">
        <f t="shared" ref="J22:J23" si="6">I22*0.12</f>
        <v>314.7756</v>
      </c>
      <c r="K22" s="329">
        <v>1.0144520773788E13</v>
      </c>
      <c r="L22" s="330" t="s">
        <v>327</v>
      </c>
    </row>
    <row r="23">
      <c r="A23" s="314" t="s">
        <v>35</v>
      </c>
      <c r="B23" s="315">
        <v>992.31</v>
      </c>
      <c r="C23" s="316">
        <v>1175.52</v>
      </c>
      <c r="D23" s="317">
        <v>0.0</v>
      </c>
      <c r="E23" s="318">
        <v>0.0</v>
      </c>
      <c r="F23" s="318">
        <v>0.0</v>
      </c>
      <c r="G23" s="318">
        <v>0.0</v>
      </c>
      <c r="H23" s="318">
        <v>240.0</v>
      </c>
      <c r="I23" s="319">
        <f t="shared" si="1"/>
        <v>2407.83</v>
      </c>
      <c r="J23" s="320">
        <f t="shared" si="6"/>
        <v>288.9396</v>
      </c>
      <c r="K23" s="321">
        <v>4.014582753183E12</v>
      </c>
    </row>
    <row r="24">
      <c r="A24" s="314" t="s">
        <v>328</v>
      </c>
      <c r="B24" s="315">
        <v>390.0</v>
      </c>
      <c r="C24" s="316">
        <v>1374.54</v>
      </c>
      <c r="D24" s="317">
        <v>488.25</v>
      </c>
      <c r="E24" s="318">
        <v>0.0</v>
      </c>
      <c r="F24" s="318">
        <v>0.0</v>
      </c>
      <c r="G24" s="318">
        <v>928.0</v>
      </c>
      <c r="H24" s="318">
        <v>0.0</v>
      </c>
      <c r="I24" s="319">
        <f t="shared" si="1"/>
        <v>3180.79</v>
      </c>
      <c r="J24" s="320">
        <f>I24*0.1</f>
        <v>318.079</v>
      </c>
      <c r="K24" s="321">
        <v>3.014564320676E12</v>
      </c>
    </row>
    <row r="25">
      <c r="A25" s="323" t="s">
        <v>329</v>
      </c>
      <c r="B25" s="315">
        <v>1156.92</v>
      </c>
      <c r="C25" s="316">
        <v>0.0</v>
      </c>
      <c r="D25" s="317">
        <v>0.0</v>
      </c>
      <c r="E25" s="318">
        <v>0.0</v>
      </c>
      <c r="F25" s="318">
        <v>0.0</v>
      </c>
      <c r="G25" s="318">
        <v>0.0</v>
      </c>
      <c r="H25" s="318">
        <v>0.0</v>
      </c>
      <c r="I25" s="319">
        <f t="shared" si="1"/>
        <v>1156.92</v>
      </c>
      <c r="J25" s="320">
        <f>I25*0.08</f>
        <v>92.5536</v>
      </c>
      <c r="K25" s="321">
        <v>9.014352401123E12</v>
      </c>
    </row>
    <row r="26">
      <c r="A26" s="314" t="s">
        <v>37</v>
      </c>
      <c r="B26" s="315">
        <v>360.0</v>
      </c>
      <c r="C26" s="316">
        <v>843.51</v>
      </c>
      <c r="D26" s="317">
        <v>0.0</v>
      </c>
      <c r="E26" s="318">
        <v>0.0</v>
      </c>
      <c r="F26" s="318">
        <v>329.0</v>
      </c>
      <c r="G26" s="318">
        <v>513.0</v>
      </c>
      <c r="H26" s="318">
        <v>801.0</v>
      </c>
      <c r="I26" s="319">
        <f t="shared" si="1"/>
        <v>2846.51</v>
      </c>
      <c r="J26" s="320">
        <f>I26*0.12</f>
        <v>341.5812</v>
      </c>
      <c r="K26" s="321">
        <v>1.014368566645E12</v>
      </c>
    </row>
    <row r="27">
      <c r="A27" s="314" t="s">
        <v>38</v>
      </c>
      <c r="B27" s="315">
        <v>603.57</v>
      </c>
      <c r="C27" s="316">
        <v>1519.62</v>
      </c>
      <c r="D27" s="317">
        <v>0.0</v>
      </c>
      <c r="E27" s="318">
        <v>100.0</v>
      </c>
      <c r="F27" s="318">
        <v>850.0</v>
      </c>
      <c r="G27" s="318">
        <v>743.0</v>
      </c>
      <c r="H27" s="318">
        <v>641.0</v>
      </c>
      <c r="I27" s="319">
        <f t="shared" si="1"/>
        <v>4457.19</v>
      </c>
      <c r="J27" s="320">
        <f>I27*0.1</f>
        <v>445.719</v>
      </c>
      <c r="K27" s="321">
        <v>9.014416771765E12</v>
      </c>
      <c r="L27" s="331" t="s">
        <v>330</v>
      </c>
      <c r="M27" s="113" t="s">
        <v>331</v>
      </c>
    </row>
    <row r="28">
      <c r="A28" s="325" t="s">
        <v>332</v>
      </c>
      <c r="B28" s="315">
        <v>398.04</v>
      </c>
      <c r="C28" s="316">
        <v>314.0</v>
      </c>
      <c r="D28" s="317">
        <v>0.0</v>
      </c>
      <c r="E28" s="318">
        <v>560.0</v>
      </c>
      <c r="F28" s="318">
        <v>418.0</v>
      </c>
      <c r="G28" s="318">
        <v>0.0</v>
      </c>
      <c r="H28" s="318">
        <v>417.0</v>
      </c>
      <c r="I28" s="319">
        <f t="shared" si="1"/>
        <v>2107.04</v>
      </c>
      <c r="J28" s="320">
        <f>I28*0.12</f>
        <v>252.8448</v>
      </c>
      <c r="K28" s="321">
        <v>5.014437376492E12</v>
      </c>
      <c r="L28" s="332"/>
      <c r="M28" s="333"/>
    </row>
    <row r="29">
      <c r="A29" s="323" t="s">
        <v>39</v>
      </c>
      <c r="B29" s="315">
        <v>0.0</v>
      </c>
      <c r="C29" s="316">
        <v>0.0</v>
      </c>
      <c r="D29" s="317">
        <v>0.0</v>
      </c>
      <c r="E29" s="318">
        <v>868.0</v>
      </c>
      <c r="F29" s="318">
        <v>1041.0</v>
      </c>
      <c r="G29" s="318">
        <v>619.0</v>
      </c>
      <c r="H29" s="318">
        <v>691.0</v>
      </c>
      <c r="I29" s="319">
        <f t="shared" si="1"/>
        <v>3219</v>
      </c>
      <c r="J29" s="320">
        <f>I29*0.08</f>
        <v>257.52</v>
      </c>
      <c r="K29" s="321">
        <v>1.014368655586E12</v>
      </c>
    </row>
    <row r="30">
      <c r="A30" s="314" t="s">
        <v>63</v>
      </c>
      <c r="B30" s="315">
        <v>1109.49</v>
      </c>
      <c r="C30" s="316">
        <v>3221.52</v>
      </c>
      <c r="D30" s="317">
        <v>0.0</v>
      </c>
      <c r="E30" s="318">
        <v>337.0</v>
      </c>
      <c r="F30" s="318">
        <v>0.0</v>
      </c>
      <c r="G30" s="318">
        <v>303.0</v>
      </c>
      <c r="H30" s="318">
        <v>487.0</v>
      </c>
      <c r="I30" s="319">
        <f t="shared" si="1"/>
        <v>5458.01</v>
      </c>
      <c r="J30" s="320">
        <f>I30*0.1</f>
        <v>545.801</v>
      </c>
      <c r="K30" s="321">
        <v>5.014557264121E12</v>
      </c>
    </row>
    <row r="31">
      <c r="A31" s="314" t="s">
        <v>40</v>
      </c>
      <c r="B31" s="315">
        <v>0.0</v>
      </c>
      <c r="C31" s="316">
        <v>644.49</v>
      </c>
      <c r="D31" s="317">
        <v>0.0</v>
      </c>
      <c r="E31" s="318">
        <v>0.0</v>
      </c>
      <c r="F31" s="318">
        <v>809.0</v>
      </c>
      <c r="G31" s="318">
        <v>570.0</v>
      </c>
      <c r="H31" s="318">
        <v>611.0</v>
      </c>
      <c r="I31" s="319">
        <f t="shared" si="1"/>
        <v>2634.49</v>
      </c>
      <c r="J31" s="320">
        <f>I31*0.12</f>
        <v>316.1388</v>
      </c>
      <c r="K31" s="321">
        <v>6.014451936484E12</v>
      </c>
    </row>
    <row r="32">
      <c r="A32" s="314" t="s">
        <v>333</v>
      </c>
      <c r="B32" s="315">
        <v>700.29</v>
      </c>
      <c r="C32" s="316">
        <v>1787.46</v>
      </c>
      <c r="D32" s="317">
        <v>108.9</v>
      </c>
      <c r="E32" s="318">
        <v>1042.0</v>
      </c>
      <c r="F32" s="318">
        <v>1120.0</v>
      </c>
      <c r="G32" s="318">
        <v>0.0</v>
      </c>
      <c r="H32" s="318">
        <v>0.0</v>
      </c>
      <c r="I32" s="319">
        <f t="shared" si="1"/>
        <v>4758.65</v>
      </c>
      <c r="J32" s="320">
        <f t="shared" ref="J32:J34" si="7">I32*0.1</f>
        <v>475.865</v>
      </c>
      <c r="K32" s="321">
        <v>9.014376416473E12</v>
      </c>
    </row>
    <row r="33">
      <c r="A33" s="314" t="s">
        <v>41</v>
      </c>
      <c r="B33" s="315">
        <v>320.0</v>
      </c>
      <c r="C33" s="316">
        <v>1239.69</v>
      </c>
      <c r="D33" s="317">
        <v>0.0</v>
      </c>
      <c r="E33" s="318">
        <v>0.0</v>
      </c>
      <c r="F33" s="318">
        <v>740.0</v>
      </c>
      <c r="G33" s="318">
        <v>535.0</v>
      </c>
      <c r="H33" s="318">
        <v>444.0</v>
      </c>
      <c r="I33" s="319">
        <f t="shared" si="1"/>
        <v>3278.69</v>
      </c>
      <c r="J33" s="320">
        <f t="shared" si="7"/>
        <v>327.869</v>
      </c>
      <c r="K33" s="321">
        <v>3.014393373518E12</v>
      </c>
    </row>
    <row r="34">
      <c r="A34" s="314" t="s">
        <v>42</v>
      </c>
      <c r="B34" s="315">
        <v>929.07</v>
      </c>
      <c r="C34" s="316">
        <v>952.32</v>
      </c>
      <c r="D34" s="317">
        <v>148.5</v>
      </c>
      <c r="E34" s="318">
        <v>798.0</v>
      </c>
      <c r="F34" s="318">
        <v>0.0</v>
      </c>
      <c r="G34" s="318">
        <v>0.0</v>
      </c>
      <c r="H34" s="318">
        <v>564.0</v>
      </c>
      <c r="I34" s="319">
        <f t="shared" si="1"/>
        <v>3391.89</v>
      </c>
      <c r="J34" s="320">
        <f t="shared" si="7"/>
        <v>339.189</v>
      </c>
      <c r="K34" s="321">
        <v>3.014541999032E12</v>
      </c>
    </row>
    <row r="35">
      <c r="A35" s="325" t="s">
        <v>334</v>
      </c>
      <c r="B35" s="315">
        <v>1029.51</v>
      </c>
      <c r="C35" s="316">
        <v>642.63</v>
      </c>
      <c r="D35" s="317">
        <v>0.0</v>
      </c>
      <c r="E35" s="318">
        <v>0.0</v>
      </c>
      <c r="F35" s="318">
        <v>721.0</v>
      </c>
      <c r="G35" s="318">
        <v>0.0</v>
      </c>
      <c r="H35" s="318">
        <v>540.0</v>
      </c>
      <c r="I35" s="319">
        <f t="shared" si="1"/>
        <v>2933.14</v>
      </c>
      <c r="J35" s="320">
        <f t="shared" ref="J35:J39" si="8">I35*0.12</f>
        <v>351.9768</v>
      </c>
      <c r="K35" s="321">
        <v>2.014611720653E12</v>
      </c>
    </row>
    <row r="36">
      <c r="A36" s="325" t="s">
        <v>44</v>
      </c>
      <c r="B36" s="315">
        <v>0.0</v>
      </c>
      <c r="C36" s="316">
        <v>531.03</v>
      </c>
      <c r="D36" s="317">
        <v>0.0</v>
      </c>
      <c r="E36" s="318">
        <v>0.0</v>
      </c>
      <c r="F36" s="318">
        <v>509.0</v>
      </c>
      <c r="G36" s="318">
        <v>421.0</v>
      </c>
      <c r="H36" s="318">
        <v>0.0</v>
      </c>
      <c r="I36" s="319">
        <f t="shared" si="1"/>
        <v>1461.03</v>
      </c>
      <c r="J36" s="320">
        <f t="shared" si="8"/>
        <v>175.3236</v>
      </c>
      <c r="K36" s="321">
        <v>9.014416574932E12</v>
      </c>
    </row>
    <row r="37">
      <c r="A37" s="325" t="s">
        <v>45</v>
      </c>
      <c r="B37" s="315">
        <v>0.0</v>
      </c>
      <c r="C37" s="316">
        <v>0.0</v>
      </c>
      <c r="D37" s="317">
        <v>0.0</v>
      </c>
      <c r="E37" s="318">
        <v>533.0</v>
      </c>
      <c r="F37" s="318">
        <v>492.0</v>
      </c>
      <c r="G37" s="318">
        <v>432.0</v>
      </c>
      <c r="H37" s="318">
        <v>540.0</v>
      </c>
      <c r="I37" s="319">
        <f t="shared" si="1"/>
        <v>1997</v>
      </c>
      <c r="J37" s="320">
        <f t="shared" si="8"/>
        <v>239.64</v>
      </c>
      <c r="K37" s="321">
        <v>5.014447867606E12</v>
      </c>
    </row>
    <row r="38">
      <c r="A38" s="325" t="s">
        <v>335</v>
      </c>
      <c r="B38" s="315">
        <v>0.0</v>
      </c>
      <c r="C38" s="316">
        <v>637.98</v>
      </c>
      <c r="D38" s="317">
        <v>0.0</v>
      </c>
      <c r="E38" s="318">
        <v>0.0</v>
      </c>
      <c r="F38" s="318">
        <v>0.0</v>
      </c>
      <c r="G38" s="318">
        <v>0.0</v>
      </c>
      <c r="H38" s="318">
        <v>0.0</v>
      </c>
      <c r="I38" s="319">
        <f t="shared" si="1"/>
        <v>637.98</v>
      </c>
      <c r="J38" s="320">
        <f t="shared" si="8"/>
        <v>76.5576</v>
      </c>
      <c r="K38" s="321">
        <v>4.014371976311E12</v>
      </c>
    </row>
    <row r="39">
      <c r="A39" s="325" t="s">
        <v>46</v>
      </c>
      <c r="B39" s="315">
        <v>771.9</v>
      </c>
      <c r="C39" s="316">
        <v>0.0</v>
      </c>
      <c r="D39" s="317">
        <v>0.0</v>
      </c>
      <c r="E39" s="318">
        <v>417.0</v>
      </c>
      <c r="F39" s="318">
        <v>367.0</v>
      </c>
      <c r="G39" s="318">
        <v>0.0</v>
      </c>
      <c r="H39" s="318">
        <v>0.0</v>
      </c>
      <c r="I39" s="319">
        <f t="shared" si="1"/>
        <v>1555.9</v>
      </c>
      <c r="J39" s="320">
        <f t="shared" si="8"/>
        <v>186.708</v>
      </c>
      <c r="K39" s="321">
        <v>5.014385776111E12</v>
      </c>
    </row>
    <row r="40">
      <c r="A40" s="334" t="s">
        <v>20</v>
      </c>
      <c r="B40" s="309">
        <f t="shared" ref="B40:J40" si="9">SUM(B3:B39)</f>
        <v>19037.56</v>
      </c>
      <c r="C40" s="309">
        <f t="shared" si="9"/>
        <v>30762.98</v>
      </c>
      <c r="D40" s="309">
        <f t="shared" si="9"/>
        <v>2748.39</v>
      </c>
      <c r="E40" s="309">
        <f t="shared" si="9"/>
        <v>9270</v>
      </c>
      <c r="F40" s="309">
        <f t="shared" si="9"/>
        <v>13355</v>
      </c>
      <c r="G40" s="309">
        <f t="shared" si="9"/>
        <v>12114</v>
      </c>
      <c r="H40" s="309">
        <f t="shared" si="9"/>
        <v>12505</v>
      </c>
      <c r="I40" s="309">
        <f t="shared" si="9"/>
        <v>99792.93</v>
      </c>
      <c r="J40" s="309">
        <f t="shared" si="9"/>
        <v>10156.5256</v>
      </c>
      <c r="K40" s="311"/>
    </row>
    <row r="41">
      <c r="A41" s="335"/>
      <c r="B41" s="335"/>
      <c r="C41" s="335"/>
      <c r="D41" s="335"/>
      <c r="E41" s="335"/>
      <c r="F41" s="335"/>
      <c r="G41" s="335"/>
      <c r="H41" s="335"/>
      <c r="I41" s="335"/>
      <c r="J41" s="335"/>
      <c r="K41" s="311"/>
    </row>
    <row r="42">
      <c r="A42" s="335"/>
      <c r="B42" s="335"/>
      <c r="C42" s="335"/>
      <c r="D42" s="335"/>
      <c r="E42" s="335"/>
      <c r="F42" s="335"/>
      <c r="G42" s="335"/>
      <c r="H42" s="335"/>
      <c r="I42" s="335"/>
      <c r="J42" s="335"/>
      <c r="K42" s="311"/>
    </row>
    <row r="43">
      <c r="A43" s="307" t="s">
        <v>19</v>
      </c>
      <c r="B43" s="308">
        <v>45297.0</v>
      </c>
      <c r="C43" s="308">
        <v>45298.0</v>
      </c>
      <c r="D43" s="308">
        <v>45299.0</v>
      </c>
      <c r="E43" s="308">
        <v>45300.0</v>
      </c>
      <c r="F43" s="308">
        <v>45301.0</v>
      </c>
      <c r="G43" s="308">
        <v>45302.0</v>
      </c>
      <c r="H43" s="308">
        <v>45303.0</v>
      </c>
      <c r="I43" s="309" t="s">
        <v>20</v>
      </c>
      <c r="J43" s="310" t="s">
        <v>21</v>
      </c>
      <c r="K43" s="311"/>
    </row>
    <row r="44">
      <c r="A44" s="312"/>
      <c r="B44" s="312"/>
      <c r="C44" s="312"/>
      <c r="D44" s="312"/>
      <c r="E44" s="312"/>
      <c r="F44" s="312"/>
      <c r="G44" s="312"/>
      <c r="H44" s="313"/>
      <c r="I44" s="313"/>
      <c r="J44" s="313"/>
      <c r="K44" s="311"/>
    </row>
    <row r="45">
      <c r="A45" s="314" t="s">
        <v>23</v>
      </c>
      <c r="B45" s="318">
        <v>845.0</v>
      </c>
      <c r="C45" s="336">
        <v>433.38</v>
      </c>
      <c r="D45" s="318">
        <v>656.0</v>
      </c>
      <c r="E45" s="318">
        <v>0.0</v>
      </c>
      <c r="F45" s="318">
        <v>581.0</v>
      </c>
      <c r="G45" s="318">
        <v>519.0</v>
      </c>
      <c r="H45" s="318">
        <v>886.0</v>
      </c>
      <c r="I45" s="319">
        <f t="shared" ref="I45:I81" si="10">SUM(B45:H45)</f>
        <v>3920.38</v>
      </c>
      <c r="J45" s="320">
        <f>I45*0.1</f>
        <v>392.038</v>
      </c>
      <c r="K45" s="321">
        <v>4.014577407793E12</v>
      </c>
      <c r="L45" s="113" t="s">
        <v>336</v>
      </c>
    </row>
    <row r="46">
      <c r="A46" s="314" t="s">
        <v>24</v>
      </c>
      <c r="B46" s="318">
        <v>0.0</v>
      </c>
      <c r="C46" s="336">
        <v>0.0</v>
      </c>
      <c r="D46" s="318">
        <v>0.0</v>
      </c>
      <c r="E46" s="318">
        <v>0.0</v>
      </c>
      <c r="F46" s="318">
        <v>0.0</v>
      </c>
      <c r="G46" s="318">
        <v>340.0</v>
      </c>
      <c r="H46" s="318">
        <v>450.0</v>
      </c>
      <c r="I46" s="319">
        <f t="shared" si="10"/>
        <v>790</v>
      </c>
      <c r="J46" s="320">
        <f t="shared" ref="J46:J47" si="11">I46*0.11</f>
        <v>86.9</v>
      </c>
      <c r="K46" s="321">
        <v>8.014541611462E12</v>
      </c>
    </row>
    <row r="47">
      <c r="A47" s="322" t="s">
        <v>318</v>
      </c>
      <c r="B47" s="318">
        <v>511.0</v>
      </c>
      <c r="C47" s="336">
        <v>405.48</v>
      </c>
      <c r="D47" s="318">
        <v>162.0</v>
      </c>
      <c r="E47" s="318">
        <v>9.0</v>
      </c>
      <c r="F47" s="318">
        <v>0.0</v>
      </c>
      <c r="G47" s="318">
        <v>0.0</v>
      </c>
      <c r="H47" s="318">
        <v>0.0</v>
      </c>
      <c r="I47" s="319">
        <f t="shared" si="10"/>
        <v>1087.48</v>
      </c>
      <c r="J47" s="320">
        <f t="shared" si="11"/>
        <v>119.6228</v>
      </c>
      <c r="K47" s="321">
        <v>9.014635263632E12</v>
      </c>
    </row>
    <row r="48">
      <c r="A48" s="323" t="s">
        <v>25</v>
      </c>
      <c r="B48" s="318">
        <v>0.0</v>
      </c>
      <c r="C48" s="336">
        <v>0.0</v>
      </c>
      <c r="D48" s="318">
        <v>859.0</v>
      </c>
      <c r="E48" s="318">
        <v>623.0</v>
      </c>
      <c r="F48" s="318">
        <v>569.0</v>
      </c>
      <c r="G48" s="318">
        <v>119.0</v>
      </c>
      <c r="H48" s="318">
        <v>0.0</v>
      </c>
      <c r="I48" s="319">
        <f t="shared" si="10"/>
        <v>2170</v>
      </c>
      <c r="J48" s="320">
        <f>I48*0.08</f>
        <v>173.6</v>
      </c>
      <c r="K48" s="321" t="s">
        <v>337</v>
      </c>
    </row>
    <row r="49">
      <c r="A49" s="314" t="s">
        <v>26</v>
      </c>
      <c r="B49" s="318">
        <v>724.0</v>
      </c>
      <c r="C49" s="336">
        <v>567.3</v>
      </c>
      <c r="D49" s="318">
        <v>0.0</v>
      </c>
      <c r="E49" s="318">
        <v>634.0</v>
      </c>
      <c r="F49" s="318">
        <v>0.0</v>
      </c>
      <c r="G49" s="318">
        <v>468.0</v>
      </c>
      <c r="H49" s="318">
        <v>888.0</v>
      </c>
      <c r="I49" s="319">
        <f t="shared" si="10"/>
        <v>3281.3</v>
      </c>
      <c r="J49" s="337">
        <f>I49*0.1</f>
        <v>328.13</v>
      </c>
      <c r="K49" s="321">
        <v>2.014568602315E12</v>
      </c>
    </row>
    <row r="50">
      <c r="A50" s="314" t="s">
        <v>27</v>
      </c>
      <c r="B50" s="318">
        <v>154.0</v>
      </c>
      <c r="C50" s="336">
        <v>0.0</v>
      </c>
      <c r="D50" s="318">
        <v>179.0</v>
      </c>
      <c r="E50" s="318">
        <v>0.0</v>
      </c>
      <c r="F50" s="318">
        <v>0.0</v>
      </c>
      <c r="G50" s="318">
        <v>0.0</v>
      </c>
      <c r="H50" s="318">
        <v>0.0</v>
      </c>
      <c r="I50" s="319">
        <f t="shared" si="10"/>
        <v>333</v>
      </c>
      <c r="J50" s="320">
        <f>I50*0.11</f>
        <v>36.63</v>
      </c>
      <c r="K50" s="321">
        <v>7.014586872761E12</v>
      </c>
    </row>
    <row r="51">
      <c r="A51" s="322" t="s">
        <v>320</v>
      </c>
      <c r="B51" s="318">
        <v>0.0</v>
      </c>
      <c r="C51" s="336">
        <v>0.0</v>
      </c>
      <c r="D51" s="318">
        <v>0.0</v>
      </c>
      <c r="E51" s="318">
        <v>0.0</v>
      </c>
      <c r="F51" s="318">
        <v>0.0</v>
      </c>
      <c r="G51" s="318">
        <v>0.0</v>
      </c>
      <c r="H51" s="318">
        <v>0.0</v>
      </c>
      <c r="I51" s="319">
        <f t="shared" si="10"/>
        <v>0</v>
      </c>
      <c r="J51" s="324">
        <f t="shared" ref="J51:J53" si="12">I51*0.12</f>
        <v>0</v>
      </c>
      <c r="K51" s="311"/>
    </row>
    <row r="52">
      <c r="A52" s="314" t="s">
        <v>321</v>
      </c>
      <c r="B52" s="318">
        <v>0.0</v>
      </c>
      <c r="C52" s="336">
        <v>0.0</v>
      </c>
      <c r="D52" s="318">
        <v>0.0</v>
      </c>
      <c r="E52" s="318">
        <v>0.0</v>
      </c>
      <c r="F52" s="318">
        <v>0.0</v>
      </c>
      <c r="G52" s="318">
        <v>0.0</v>
      </c>
      <c r="H52" s="318">
        <v>0.0</v>
      </c>
      <c r="I52" s="319">
        <f t="shared" si="10"/>
        <v>0</v>
      </c>
      <c r="J52" s="324">
        <f t="shared" si="12"/>
        <v>0</v>
      </c>
      <c r="K52" s="311"/>
    </row>
    <row r="53">
      <c r="A53" s="325" t="s">
        <v>338</v>
      </c>
      <c r="B53" s="318">
        <v>0.0</v>
      </c>
      <c r="C53" s="336">
        <v>0.0</v>
      </c>
      <c r="D53" s="318">
        <v>0.0</v>
      </c>
      <c r="E53" s="318">
        <v>0.0</v>
      </c>
      <c r="F53" s="318">
        <v>0.0</v>
      </c>
      <c r="G53" s="318">
        <v>0.0</v>
      </c>
      <c r="H53" s="318">
        <v>0.0</v>
      </c>
      <c r="I53" s="319">
        <f t="shared" si="10"/>
        <v>0</v>
      </c>
      <c r="J53" s="324">
        <f t="shared" si="12"/>
        <v>0</v>
      </c>
      <c r="K53" s="311"/>
    </row>
    <row r="54">
      <c r="A54" s="67" t="s">
        <v>339</v>
      </c>
      <c r="B54" s="318">
        <v>0.0</v>
      </c>
      <c r="C54" s="336">
        <v>0.0</v>
      </c>
      <c r="D54" s="318">
        <v>0.0</v>
      </c>
      <c r="E54" s="318">
        <v>551.0</v>
      </c>
      <c r="F54" s="318">
        <v>523.0</v>
      </c>
      <c r="G54" s="318">
        <v>275.0</v>
      </c>
      <c r="H54" s="318">
        <v>948.0</v>
      </c>
      <c r="I54" s="319">
        <f t="shared" si="10"/>
        <v>2297</v>
      </c>
      <c r="J54" s="320">
        <f t="shared" ref="J54:J55" si="13">I54*0.11</f>
        <v>252.67</v>
      </c>
      <c r="K54" s="321">
        <v>7.014522869301E12</v>
      </c>
    </row>
    <row r="55">
      <c r="A55" s="325" t="s">
        <v>324</v>
      </c>
      <c r="B55" s="318">
        <v>0.0</v>
      </c>
      <c r="C55" s="336">
        <v>598.92</v>
      </c>
      <c r="D55" s="318">
        <v>0.0</v>
      </c>
      <c r="E55" s="318">
        <v>994.0</v>
      </c>
      <c r="F55" s="318">
        <v>307.0</v>
      </c>
      <c r="G55" s="318">
        <v>210.0</v>
      </c>
      <c r="H55" s="318">
        <v>314.0</v>
      </c>
      <c r="I55" s="319">
        <f t="shared" si="10"/>
        <v>2423.92</v>
      </c>
      <c r="J55" s="338">
        <f t="shared" si="13"/>
        <v>266.6312</v>
      </c>
      <c r="K55" s="339">
        <v>6.017274966259E12</v>
      </c>
    </row>
    <row r="56">
      <c r="A56" s="314" t="s">
        <v>30</v>
      </c>
      <c r="B56" s="318">
        <v>553.0</v>
      </c>
      <c r="C56" s="336">
        <v>0.0</v>
      </c>
      <c r="D56" s="318">
        <v>0.0</v>
      </c>
      <c r="E56" s="318">
        <v>2370.0</v>
      </c>
      <c r="F56" s="318">
        <v>3390.0</v>
      </c>
      <c r="G56" s="318">
        <v>1660.0</v>
      </c>
      <c r="H56" s="318">
        <v>0.0</v>
      </c>
      <c r="I56" s="319">
        <f t="shared" si="10"/>
        <v>7973</v>
      </c>
      <c r="J56" s="320">
        <f t="shared" ref="J56:J57" si="14">I56*0.09</f>
        <v>717.57</v>
      </c>
      <c r="K56" s="321">
        <v>1.014521261712E12</v>
      </c>
    </row>
    <row r="57">
      <c r="A57" s="314" t="s">
        <v>31</v>
      </c>
      <c r="B57" s="318">
        <v>1279.0</v>
      </c>
      <c r="C57" s="336">
        <v>524.52</v>
      </c>
      <c r="D57" s="318">
        <v>1090.0</v>
      </c>
      <c r="E57" s="318">
        <v>1125.0</v>
      </c>
      <c r="F57" s="318">
        <v>890.0</v>
      </c>
      <c r="G57" s="318">
        <v>620.0</v>
      </c>
      <c r="H57" s="318">
        <v>1291.0</v>
      </c>
      <c r="I57" s="319">
        <f t="shared" si="10"/>
        <v>6819.52</v>
      </c>
      <c r="J57" s="320">
        <f t="shared" si="14"/>
        <v>613.7568</v>
      </c>
      <c r="K57" s="321">
        <v>3.01452199365E12</v>
      </c>
    </row>
    <row r="58">
      <c r="A58" s="314" t="s">
        <v>32</v>
      </c>
      <c r="B58" s="318">
        <v>440.0</v>
      </c>
      <c r="C58" s="336">
        <v>562.65</v>
      </c>
      <c r="D58" s="318">
        <v>0.0</v>
      </c>
      <c r="E58" s="318">
        <v>0.0</v>
      </c>
      <c r="F58" s="318">
        <v>0.0</v>
      </c>
      <c r="G58" s="318">
        <v>140.0</v>
      </c>
      <c r="H58" s="318">
        <v>0.0</v>
      </c>
      <c r="I58" s="319">
        <f t="shared" si="10"/>
        <v>1142.65</v>
      </c>
      <c r="J58" s="320">
        <f>I58*0.11</f>
        <v>125.6915</v>
      </c>
      <c r="K58" s="321">
        <v>7.014565326848E12</v>
      </c>
    </row>
    <row r="59">
      <c r="A59" s="314" t="s">
        <v>82</v>
      </c>
      <c r="B59" s="318">
        <v>0.0</v>
      </c>
      <c r="C59" s="336">
        <v>0.0</v>
      </c>
      <c r="D59" s="318">
        <v>0.0</v>
      </c>
      <c r="E59" s="318">
        <v>0.0</v>
      </c>
      <c r="F59" s="318">
        <v>0.0</v>
      </c>
      <c r="G59" s="318">
        <v>0.0</v>
      </c>
      <c r="H59" s="318">
        <v>0.0</v>
      </c>
      <c r="I59" s="319">
        <f t="shared" si="10"/>
        <v>0</v>
      </c>
      <c r="J59" s="324">
        <f>I59*0.12</f>
        <v>0</v>
      </c>
      <c r="K59" s="311"/>
    </row>
    <row r="60">
      <c r="A60" s="325" t="s">
        <v>86</v>
      </c>
      <c r="B60" s="318">
        <v>815.0</v>
      </c>
      <c r="C60" s="336">
        <v>1182.96</v>
      </c>
      <c r="D60" s="318">
        <v>696.0</v>
      </c>
      <c r="E60" s="318">
        <v>1212.0</v>
      </c>
      <c r="F60" s="318">
        <v>1148.0</v>
      </c>
      <c r="G60" s="318">
        <v>692.0</v>
      </c>
      <c r="H60" s="318">
        <v>895.0</v>
      </c>
      <c r="I60" s="319">
        <f t="shared" si="10"/>
        <v>6640.96</v>
      </c>
      <c r="J60" s="320">
        <f>I60*0.09</f>
        <v>597.6864</v>
      </c>
      <c r="K60" s="321">
        <v>2.014537549692E12</v>
      </c>
    </row>
    <row r="61">
      <c r="A61" s="323" t="s">
        <v>56</v>
      </c>
      <c r="B61" s="318">
        <v>0.0</v>
      </c>
      <c r="C61" s="336">
        <v>0.0</v>
      </c>
      <c r="D61" s="318">
        <v>0.0</v>
      </c>
      <c r="E61" s="318">
        <v>0.0</v>
      </c>
      <c r="F61" s="318">
        <v>0.0</v>
      </c>
      <c r="G61" s="318">
        <v>0.0</v>
      </c>
      <c r="H61" s="318">
        <v>0.0</v>
      </c>
      <c r="I61" s="319">
        <f t="shared" si="10"/>
        <v>0</v>
      </c>
      <c r="J61" s="324">
        <f>I61*0.12</f>
        <v>0</v>
      </c>
      <c r="K61" s="311"/>
    </row>
    <row r="62">
      <c r="A62" s="314" t="s">
        <v>325</v>
      </c>
      <c r="B62" s="318">
        <v>464.0</v>
      </c>
      <c r="C62" s="336">
        <v>636.12</v>
      </c>
      <c r="D62" s="318">
        <v>756.0</v>
      </c>
      <c r="E62" s="318">
        <v>0.0</v>
      </c>
      <c r="F62" s="318">
        <v>773.0</v>
      </c>
      <c r="G62" s="318">
        <v>431.0</v>
      </c>
      <c r="H62" s="318">
        <v>385.0</v>
      </c>
      <c r="I62" s="319">
        <f t="shared" si="10"/>
        <v>3445.12</v>
      </c>
      <c r="J62" s="320">
        <f t="shared" ref="J62:J64" si="15">I62*0.1</f>
        <v>344.512</v>
      </c>
      <c r="K62" s="321">
        <v>5.014541528123E12</v>
      </c>
    </row>
    <row r="63">
      <c r="A63" s="314" t="s">
        <v>241</v>
      </c>
      <c r="B63" s="318">
        <v>375.0</v>
      </c>
      <c r="C63" s="336">
        <v>0.0</v>
      </c>
      <c r="D63" s="318">
        <v>567.0</v>
      </c>
      <c r="E63" s="318">
        <v>527.0</v>
      </c>
      <c r="F63" s="318">
        <v>649.0</v>
      </c>
      <c r="G63" s="318">
        <v>458.0</v>
      </c>
      <c r="H63" s="318">
        <v>1865.0</v>
      </c>
      <c r="I63" s="319">
        <f t="shared" si="10"/>
        <v>4441</v>
      </c>
      <c r="J63" s="320">
        <f t="shared" si="15"/>
        <v>444.1</v>
      </c>
      <c r="K63" s="321" t="s">
        <v>340</v>
      </c>
    </row>
    <row r="64">
      <c r="A64" s="327" t="s">
        <v>233</v>
      </c>
      <c r="B64" s="328">
        <v>508.0</v>
      </c>
      <c r="C64" s="340">
        <v>553.35</v>
      </c>
      <c r="D64" s="328">
        <v>410.0</v>
      </c>
      <c r="E64" s="328">
        <v>464.0</v>
      </c>
      <c r="F64" s="328">
        <v>411.0</v>
      </c>
      <c r="G64" s="328">
        <v>373.0</v>
      </c>
      <c r="H64" s="328">
        <v>315.0</v>
      </c>
      <c r="I64" s="327">
        <f t="shared" si="10"/>
        <v>3034.35</v>
      </c>
      <c r="J64" s="327">
        <f t="shared" si="15"/>
        <v>303.435</v>
      </c>
      <c r="K64" s="329" t="s">
        <v>43</v>
      </c>
    </row>
    <row r="65">
      <c r="A65" s="314" t="s">
        <v>35</v>
      </c>
      <c r="B65" s="318">
        <v>0.0</v>
      </c>
      <c r="C65" s="336">
        <v>0.0</v>
      </c>
      <c r="D65" s="318">
        <v>0.0</v>
      </c>
      <c r="E65" s="318">
        <v>0.0</v>
      </c>
      <c r="F65" s="318">
        <v>0.0</v>
      </c>
      <c r="G65" s="318">
        <v>0.0</v>
      </c>
      <c r="H65" s="318">
        <v>0.0</v>
      </c>
      <c r="I65" s="319">
        <f t="shared" si="10"/>
        <v>0</v>
      </c>
      <c r="J65" s="324">
        <f>I65*0.12</f>
        <v>0</v>
      </c>
      <c r="K65" s="311"/>
    </row>
    <row r="66">
      <c r="A66" s="314" t="s">
        <v>328</v>
      </c>
      <c r="B66" s="318">
        <v>0.0</v>
      </c>
      <c r="C66" s="336">
        <v>0.0</v>
      </c>
      <c r="D66" s="318">
        <v>0.0</v>
      </c>
      <c r="E66" s="318">
        <v>0.0</v>
      </c>
      <c r="F66" s="318">
        <v>0.0</v>
      </c>
      <c r="G66" s="318">
        <v>0.0</v>
      </c>
      <c r="H66" s="318">
        <v>0.0</v>
      </c>
      <c r="I66" s="319">
        <f t="shared" si="10"/>
        <v>0</v>
      </c>
      <c r="J66" s="324">
        <f>I66*0.1</f>
        <v>0</v>
      </c>
      <c r="K66" s="311"/>
    </row>
    <row r="67">
      <c r="A67" s="323" t="s">
        <v>329</v>
      </c>
      <c r="B67" s="318">
        <v>706.0</v>
      </c>
      <c r="C67" s="336">
        <v>0.0</v>
      </c>
      <c r="D67" s="318">
        <v>0.0</v>
      </c>
      <c r="E67" s="318">
        <v>0.0</v>
      </c>
      <c r="F67" s="318">
        <v>0.0</v>
      </c>
      <c r="G67" s="318">
        <v>0.0</v>
      </c>
      <c r="H67" s="318">
        <v>0.0</v>
      </c>
      <c r="I67" s="319">
        <f t="shared" si="10"/>
        <v>706</v>
      </c>
      <c r="J67" s="320">
        <f>I67*0.08</f>
        <v>56.48</v>
      </c>
      <c r="K67" s="321">
        <v>9.014543110056E12</v>
      </c>
    </row>
    <row r="68">
      <c r="A68" s="314" t="s">
        <v>37</v>
      </c>
      <c r="B68" s="318">
        <v>1133.0</v>
      </c>
      <c r="C68" s="336">
        <v>426.87</v>
      </c>
      <c r="D68" s="318">
        <v>1035.0</v>
      </c>
      <c r="E68" s="318">
        <v>717.0</v>
      </c>
      <c r="F68" s="318">
        <v>773.0</v>
      </c>
      <c r="G68" s="318">
        <v>369.0</v>
      </c>
      <c r="H68" s="318">
        <v>744.0</v>
      </c>
      <c r="I68" s="319">
        <f t="shared" si="10"/>
        <v>5197.87</v>
      </c>
      <c r="J68" s="320">
        <f>I68*0.1</f>
        <v>519.787</v>
      </c>
      <c r="K68" s="321">
        <v>1.014551748578E12</v>
      </c>
    </row>
    <row r="69">
      <c r="A69" s="314" t="s">
        <v>38</v>
      </c>
      <c r="B69" s="318">
        <v>0.0</v>
      </c>
      <c r="C69" s="336">
        <v>0.0</v>
      </c>
      <c r="D69" s="318">
        <v>770.0</v>
      </c>
      <c r="E69" s="318">
        <v>0.0</v>
      </c>
      <c r="F69" s="318">
        <v>780.0</v>
      </c>
      <c r="G69" s="318">
        <v>353.0</v>
      </c>
      <c r="H69" s="318">
        <v>642.0</v>
      </c>
      <c r="I69" s="319">
        <f t="shared" si="10"/>
        <v>2545</v>
      </c>
      <c r="J69" s="320">
        <f>I69*0.11</f>
        <v>279.95</v>
      </c>
      <c r="K69" s="321">
        <v>9.014591847096E12</v>
      </c>
    </row>
    <row r="70">
      <c r="A70" s="325" t="s">
        <v>332</v>
      </c>
      <c r="B70" s="318">
        <v>165.0</v>
      </c>
      <c r="C70" s="336">
        <v>90.0</v>
      </c>
      <c r="D70" s="318">
        <v>320.0</v>
      </c>
      <c r="E70" s="318">
        <v>360.0</v>
      </c>
      <c r="F70" s="318">
        <v>98.0</v>
      </c>
      <c r="G70" s="318">
        <v>0.0</v>
      </c>
      <c r="H70" s="318">
        <v>454.0</v>
      </c>
      <c r="I70" s="319">
        <f t="shared" si="10"/>
        <v>1487</v>
      </c>
      <c r="J70" s="320">
        <f>I70*0.12</f>
        <v>178.44</v>
      </c>
      <c r="K70" s="321">
        <v>5.014611852041E12</v>
      </c>
      <c r="L70" s="113" t="s">
        <v>341</v>
      </c>
    </row>
    <row r="71">
      <c r="A71" s="323" t="s">
        <v>39</v>
      </c>
      <c r="B71" s="318">
        <v>663.0</v>
      </c>
      <c r="C71" s="336">
        <v>870.48</v>
      </c>
      <c r="D71" s="318">
        <v>869.0</v>
      </c>
      <c r="E71" s="318">
        <v>929.0</v>
      </c>
      <c r="F71" s="318">
        <v>703.0</v>
      </c>
      <c r="G71" s="318">
        <v>339.0</v>
      </c>
      <c r="H71" s="318">
        <v>2538.0</v>
      </c>
      <c r="I71" s="319">
        <f t="shared" si="10"/>
        <v>6911.48</v>
      </c>
      <c r="J71" s="320">
        <f>I71*0.08</f>
        <v>552.9184</v>
      </c>
      <c r="K71" s="321">
        <v>1.014533397708E12</v>
      </c>
      <c r="L71" s="113" t="s">
        <v>342</v>
      </c>
    </row>
    <row r="72">
      <c r="A72" s="314" t="s">
        <v>63</v>
      </c>
      <c r="B72" s="318">
        <v>415.0</v>
      </c>
      <c r="C72" s="336">
        <v>558.0</v>
      </c>
      <c r="D72" s="318">
        <v>415.0</v>
      </c>
      <c r="E72" s="318">
        <v>0.0</v>
      </c>
      <c r="F72" s="318">
        <v>458.0</v>
      </c>
      <c r="G72" s="318">
        <v>715.0</v>
      </c>
      <c r="H72" s="318">
        <v>502.0</v>
      </c>
      <c r="I72" s="319">
        <f t="shared" si="10"/>
        <v>3063</v>
      </c>
      <c r="J72" s="320">
        <f t="shared" ref="J72:J74" si="16">I72*0.1</f>
        <v>306.3</v>
      </c>
      <c r="K72" s="321">
        <v>5.014583004439E12</v>
      </c>
      <c r="L72" s="113" t="s">
        <v>343</v>
      </c>
    </row>
    <row r="73">
      <c r="A73" s="314" t="s">
        <v>40</v>
      </c>
      <c r="B73" s="318">
        <v>719.0</v>
      </c>
      <c r="C73" s="336">
        <v>429.66</v>
      </c>
      <c r="D73" s="318">
        <v>1354.0</v>
      </c>
      <c r="E73" s="318">
        <v>817.0</v>
      </c>
      <c r="F73" s="318">
        <v>1135.0</v>
      </c>
      <c r="G73" s="318">
        <v>680.0</v>
      </c>
      <c r="H73" s="318">
        <v>0.0</v>
      </c>
      <c r="I73" s="319">
        <f t="shared" si="10"/>
        <v>5134.66</v>
      </c>
      <c r="J73" s="320">
        <f t="shared" si="16"/>
        <v>513.466</v>
      </c>
      <c r="K73" s="321">
        <v>6.014842578272E12</v>
      </c>
    </row>
    <row r="74">
      <c r="A74" s="314" t="s">
        <v>333</v>
      </c>
      <c r="B74" s="318">
        <v>482.0</v>
      </c>
      <c r="C74" s="336">
        <v>677.97</v>
      </c>
      <c r="D74" s="318">
        <v>600.0</v>
      </c>
      <c r="E74" s="318">
        <v>1121.0</v>
      </c>
      <c r="F74" s="318">
        <v>949.0</v>
      </c>
      <c r="G74" s="318">
        <v>929.0</v>
      </c>
      <c r="H74" s="318">
        <v>702.0</v>
      </c>
      <c r="I74" s="319">
        <f t="shared" si="10"/>
        <v>5460.97</v>
      </c>
      <c r="J74" s="320">
        <f t="shared" si="16"/>
        <v>546.097</v>
      </c>
      <c r="K74" s="321">
        <v>9.014522917259E12</v>
      </c>
    </row>
    <row r="75">
      <c r="A75" s="314" t="s">
        <v>41</v>
      </c>
      <c r="B75" s="318">
        <v>0.0</v>
      </c>
      <c r="C75" s="336">
        <v>451.98</v>
      </c>
      <c r="D75" s="318">
        <v>0.0</v>
      </c>
      <c r="E75" s="318">
        <v>651.0</v>
      </c>
      <c r="F75" s="318">
        <v>320.0</v>
      </c>
      <c r="G75" s="318">
        <v>360.0</v>
      </c>
      <c r="H75" s="318">
        <v>955.0</v>
      </c>
      <c r="I75" s="319">
        <f t="shared" si="10"/>
        <v>2737.98</v>
      </c>
      <c r="J75" s="320">
        <f t="shared" ref="J75:J76" si="17">I75*0.11</f>
        <v>301.1778</v>
      </c>
      <c r="K75" s="321">
        <v>3.014561989764E12</v>
      </c>
    </row>
    <row r="76">
      <c r="A76" s="314" t="s">
        <v>42</v>
      </c>
      <c r="B76" s="318">
        <v>838.0</v>
      </c>
      <c r="C76" s="336">
        <v>0.0</v>
      </c>
      <c r="D76" s="318">
        <v>0.0</v>
      </c>
      <c r="E76" s="318">
        <v>468.0</v>
      </c>
      <c r="F76" s="318">
        <v>376.0</v>
      </c>
      <c r="G76" s="318">
        <v>148.0</v>
      </c>
      <c r="H76" s="318">
        <v>0.0</v>
      </c>
      <c r="I76" s="319">
        <f t="shared" si="10"/>
        <v>1830</v>
      </c>
      <c r="J76" s="320">
        <f t="shared" si="17"/>
        <v>201.3</v>
      </c>
      <c r="K76" s="321">
        <v>3.014577401174E12</v>
      </c>
    </row>
    <row r="77">
      <c r="A77" s="325" t="s">
        <v>334</v>
      </c>
      <c r="B77" s="318">
        <v>701.0</v>
      </c>
      <c r="C77" s="336">
        <v>788.64</v>
      </c>
      <c r="D77" s="318">
        <v>108.0</v>
      </c>
      <c r="E77" s="318">
        <v>314.0</v>
      </c>
      <c r="F77" s="318">
        <v>455.0</v>
      </c>
      <c r="G77" s="318">
        <v>386.0</v>
      </c>
      <c r="H77" s="318">
        <v>438.0</v>
      </c>
      <c r="I77" s="319">
        <f t="shared" si="10"/>
        <v>3190.64</v>
      </c>
      <c r="J77" s="320">
        <f>I77*0.1</f>
        <v>319.064</v>
      </c>
      <c r="K77" s="321">
        <v>9.014951606265E12</v>
      </c>
    </row>
    <row r="78">
      <c r="A78" s="325" t="s">
        <v>44</v>
      </c>
      <c r="B78" s="318">
        <v>316.0</v>
      </c>
      <c r="C78" s="336">
        <v>225.0</v>
      </c>
      <c r="D78" s="318">
        <v>158.0</v>
      </c>
      <c r="E78" s="318">
        <v>663.0</v>
      </c>
      <c r="F78" s="318">
        <v>438.0</v>
      </c>
      <c r="G78" s="318">
        <v>326.0</v>
      </c>
      <c r="H78" s="318">
        <v>241.0</v>
      </c>
      <c r="I78" s="319">
        <f t="shared" si="10"/>
        <v>2367</v>
      </c>
      <c r="J78" s="320">
        <f t="shared" ref="J78:J79" si="18">I78*0.11</f>
        <v>260.37</v>
      </c>
      <c r="K78" s="321">
        <v>9.014558532968E12</v>
      </c>
    </row>
    <row r="79">
      <c r="A79" s="325" t="s">
        <v>45</v>
      </c>
      <c r="B79" s="318">
        <v>0.0</v>
      </c>
      <c r="C79" s="336">
        <v>0.0</v>
      </c>
      <c r="D79" s="318">
        <v>0.0</v>
      </c>
      <c r="E79" s="318">
        <v>0.0</v>
      </c>
      <c r="F79" s="318">
        <v>0.0</v>
      </c>
      <c r="G79" s="318">
        <v>224.0</v>
      </c>
      <c r="H79" s="318">
        <v>542.0</v>
      </c>
      <c r="I79" s="319">
        <f t="shared" si="10"/>
        <v>766</v>
      </c>
      <c r="J79" s="320">
        <f t="shared" si="18"/>
        <v>84.26</v>
      </c>
      <c r="K79" s="321">
        <v>5.014533694611E12</v>
      </c>
    </row>
    <row r="80">
      <c r="A80" s="325" t="s">
        <v>335</v>
      </c>
      <c r="B80" s="318">
        <v>0.0</v>
      </c>
      <c r="C80" s="336">
        <v>0.0</v>
      </c>
      <c r="D80" s="318">
        <v>0.0</v>
      </c>
      <c r="E80" s="318">
        <v>0.0</v>
      </c>
      <c r="F80" s="318">
        <v>0.0</v>
      </c>
      <c r="G80" s="318">
        <v>0.0</v>
      </c>
      <c r="H80" s="318">
        <v>0.0</v>
      </c>
      <c r="I80" s="319">
        <f t="shared" si="10"/>
        <v>0</v>
      </c>
      <c r="J80" s="324">
        <f t="shared" ref="J80:J81" si="19">I80*0.12</f>
        <v>0</v>
      </c>
      <c r="K80" s="311"/>
    </row>
    <row r="81">
      <c r="A81" s="325" t="s">
        <v>46</v>
      </c>
      <c r="B81" s="318">
        <v>0.0</v>
      </c>
      <c r="C81" s="336">
        <v>0.0</v>
      </c>
      <c r="D81" s="318">
        <v>0.0</v>
      </c>
      <c r="E81" s="318">
        <v>0.0</v>
      </c>
      <c r="F81" s="318">
        <v>627.0</v>
      </c>
      <c r="G81" s="318">
        <v>85.0</v>
      </c>
      <c r="H81" s="318">
        <v>401.0</v>
      </c>
      <c r="I81" s="319">
        <f t="shared" si="10"/>
        <v>1113</v>
      </c>
      <c r="J81" s="320">
        <f t="shared" si="19"/>
        <v>133.56</v>
      </c>
      <c r="K81" s="321">
        <v>5.014521752284E12</v>
      </c>
    </row>
    <row r="82">
      <c r="A82" s="334" t="s">
        <v>20</v>
      </c>
      <c r="B82" s="309">
        <f t="shared" ref="B82:J82" si="20">SUM(B45:B81)</f>
        <v>12806</v>
      </c>
      <c r="C82" s="309">
        <f t="shared" si="20"/>
        <v>9983.28</v>
      </c>
      <c r="D82" s="309">
        <f t="shared" si="20"/>
        <v>11004</v>
      </c>
      <c r="E82" s="309">
        <f t="shared" si="20"/>
        <v>14549</v>
      </c>
      <c r="F82" s="309">
        <f t="shared" si="20"/>
        <v>16353</v>
      </c>
      <c r="G82" s="309">
        <f t="shared" si="20"/>
        <v>11219</v>
      </c>
      <c r="H82" s="309">
        <f t="shared" si="20"/>
        <v>16396</v>
      </c>
      <c r="I82" s="309">
        <f t="shared" si="20"/>
        <v>92310.28</v>
      </c>
      <c r="J82" s="309">
        <f t="shared" si="20"/>
        <v>9056.1439</v>
      </c>
      <c r="K82" s="311"/>
    </row>
    <row r="83">
      <c r="A83" s="335"/>
      <c r="B83" s="335"/>
      <c r="C83" s="335"/>
      <c r="D83" s="335"/>
      <c r="E83" s="335"/>
      <c r="F83" s="335"/>
      <c r="G83" s="335"/>
      <c r="H83" s="335"/>
      <c r="I83" s="335"/>
      <c r="J83" s="335"/>
      <c r="K83" s="311"/>
    </row>
    <row r="84">
      <c r="A84" s="307" t="s">
        <v>19</v>
      </c>
      <c r="B84" s="308">
        <v>45304.0</v>
      </c>
      <c r="C84" s="308">
        <v>45305.0</v>
      </c>
      <c r="D84" s="308">
        <v>45306.0</v>
      </c>
      <c r="E84" s="308">
        <v>45307.0</v>
      </c>
      <c r="F84" s="308">
        <v>45308.0</v>
      </c>
      <c r="G84" s="308">
        <v>45309.0</v>
      </c>
      <c r="H84" s="308">
        <v>45310.0</v>
      </c>
      <c r="I84" s="309" t="s">
        <v>20</v>
      </c>
      <c r="J84" s="310" t="s">
        <v>21</v>
      </c>
    </row>
    <row r="85">
      <c r="A85" s="312"/>
      <c r="B85" s="312"/>
      <c r="C85" s="312"/>
      <c r="D85" s="312"/>
      <c r="E85" s="312"/>
      <c r="F85" s="312"/>
      <c r="G85" s="312"/>
      <c r="H85" s="313"/>
      <c r="I85" s="313"/>
      <c r="J85" s="313"/>
      <c r="K85" s="311"/>
    </row>
    <row r="86">
      <c r="A86" s="314" t="s">
        <v>23</v>
      </c>
      <c r="B86" s="318">
        <v>772.0</v>
      </c>
      <c r="C86" s="341">
        <v>777.48</v>
      </c>
      <c r="D86" s="318">
        <v>318.0</v>
      </c>
      <c r="E86" s="318">
        <v>0.0</v>
      </c>
      <c r="F86" s="318">
        <v>0.0</v>
      </c>
      <c r="G86" s="318">
        <v>0.0</v>
      </c>
      <c r="H86" s="318">
        <v>207.0</v>
      </c>
      <c r="I86" s="319">
        <f t="shared" ref="I86:I122" si="21">SUM(B86:H86)</f>
        <v>2074.48</v>
      </c>
      <c r="J86" s="320">
        <f>I86*0.12</f>
        <v>248.9376</v>
      </c>
      <c r="K86" s="321">
        <v>4.014732272256E12</v>
      </c>
    </row>
    <row r="87">
      <c r="A87" s="314" t="s">
        <v>24</v>
      </c>
      <c r="B87" s="318">
        <v>490.0</v>
      </c>
      <c r="C87" s="341">
        <v>212.85</v>
      </c>
      <c r="D87" s="318">
        <v>645.0</v>
      </c>
      <c r="E87" s="318">
        <v>836.0</v>
      </c>
      <c r="F87" s="318">
        <v>206.0</v>
      </c>
      <c r="G87" s="318">
        <v>625.0</v>
      </c>
      <c r="H87" s="318">
        <v>0.0</v>
      </c>
      <c r="I87" s="319">
        <f t="shared" si="21"/>
        <v>3014.85</v>
      </c>
      <c r="J87" s="320">
        <f>I87*0.1</f>
        <v>301.485</v>
      </c>
      <c r="K87" s="321">
        <v>8.01466334311E11</v>
      </c>
    </row>
    <row r="88">
      <c r="A88" s="322" t="s">
        <v>318</v>
      </c>
      <c r="B88" s="318">
        <v>0.0</v>
      </c>
      <c r="C88" s="341">
        <v>0.0</v>
      </c>
      <c r="D88" s="318">
        <v>0.0</v>
      </c>
      <c r="E88" s="318">
        <v>0.0</v>
      </c>
      <c r="F88" s="318">
        <v>0.0</v>
      </c>
      <c r="G88" s="318">
        <v>0.0</v>
      </c>
      <c r="H88" s="318">
        <v>0.0</v>
      </c>
      <c r="I88" s="319">
        <f t="shared" si="21"/>
        <v>0</v>
      </c>
      <c r="J88" s="324">
        <f>I88*0.11</f>
        <v>0</v>
      </c>
      <c r="K88" s="311"/>
    </row>
    <row r="89">
      <c r="A89" s="323" t="s">
        <v>25</v>
      </c>
      <c r="B89" s="318">
        <v>360.0</v>
      </c>
      <c r="C89" s="341">
        <v>405.48</v>
      </c>
      <c r="D89" s="318">
        <v>838.0</v>
      </c>
      <c r="E89" s="318">
        <v>1039.0</v>
      </c>
      <c r="F89" s="318">
        <v>459.0</v>
      </c>
      <c r="G89" s="318">
        <v>0.0</v>
      </c>
      <c r="H89" s="318">
        <v>520.0</v>
      </c>
      <c r="I89" s="319">
        <f t="shared" si="21"/>
        <v>3621.48</v>
      </c>
      <c r="J89" s="320">
        <f>I89*0.08</f>
        <v>289.7184</v>
      </c>
      <c r="K89" s="342" t="s">
        <v>344</v>
      </c>
    </row>
    <row r="90">
      <c r="A90" s="314" t="s">
        <v>26</v>
      </c>
      <c r="B90" s="318">
        <v>0.0</v>
      </c>
      <c r="C90" s="341">
        <v>1053.69</v>
      </c>
      <c r="D90" s="318">
        <v>978.0</v>
      </c>
      <c r="E90" s="318">
        <v>1157.0</v>
      </c>
      <c r="F90" s="318">
        <v>867.0</v>
      </c>
      <c r="G90" s="318">
        <v>0.0</v>
      </c>
      <c r="H90" s="318">
        <v>1109.0</v>
      </c>
      <c r="I90" s="319">
        <f t="shared" si="21"/>
        <v>5164.69</v>
      </c>
      <c r="J90" s="320">
        <f>I90*0.1</f>
        <v>516.469</v>
      </c>
      <c r="K90" s="321">
        <v>2.0147974643245E13</v>
      </c>
    </row>
    <row r="91">
      <c r="A91" s="314" t="s">
        <v>27</v>
      </c>
      <c r="B91" s="318">
        <v>185.0</v>
      </c>
      <c r="C91" s="341">
        <v>391.0</v>
      </c>
      <c r="D91" s="318">
        <v>289.0</v>
      </c>
      <c r="E91" s="318">
        <v>0.0</v>
      </c>
      <c r="F91" s="318">
        <v>214.0</v>
      </c>
      <c r="G91" s="318">
        <v>383.0</v>
      </c>
      <c r="H91" s="318">
        <v>574.0</v>
      </c>
      <c r="I91" s="319">
        <f t="shared" si="21"/>
        <v>2036</v>
      </c>
      <c r="J91" s="320">
        <f t="shared" ref="J91:J94" si="22">I91*0.12</f>
        <v>244.32</v>
      </c>
      <c r="K91" s="321">
        <v>7.014785966688E12</v>
      </c>
    </row>
    <row r="92">
      <c r="A92" s="322" t="s">
        <v>320</v>
      </c>
      <c r="B92" s="318">
        <v>0.0</v>
      </c>
      <c r="C92" s="341">
        <v>0.0</v>
      </c>
      <c r="D92" s="318">
        <v>0.0</v>
      </c>
      <c r="E92" s="318">
        <v>0.0</v>
      </c>
      <c r="F92" s="318">
        <v>0.0</v>
      </c>
      <c r="G92" s="318">
        <v>0.0</v>
      </c>
      <c r="H92" s="318">
        <v>0.0</v>
      </c>
      <c r="I92" s="319">
        <f t="shared" si="21"/>
        <v>0</v>
      </c>
      <c r="J92" s="324">
        <f t="shared" si="22"/>
        <v>0</v>
      </c>
      <c r="K92" s="311"/>
    </row>
    <row r="93">
      <c r="A93" s="314" t="s">
        <v>321</v>
      </c>
      <c r="B93" s="318">
        <v>0.0</v>
      </c>
      <c r="C93" s="341">
        <v>0.0</v>
      </c>
      <c r="D93" s="318">
        <v>0.0</v>
      </c>
      <c r="E93" s="318">
        <v>0.0</v>
      </c>
      <c r="F93" s="318">
        <v>0.0</v>
      </c>
      <c r="G93" s="318">
        <v>0.0</v>
      </c>
      <c r="H93" s="318">
        <v>0.0</v>
      </c>
      <c r="I93" s="319">
        <f t="shared" si="21"/>
        <v>0</v>
      </c>
      <c r="J93" s="324">
        <f t="shared" si="22"/>
        <v>0</v>
      </c>
      <c r="K93" s="311"/>
    </row>
    <row r="94">
      <c r="A94" s="325" t="s">
        <v>338</v>
      </c>
      <c r="B94" s="318">
        <v>0.0</v>
      </c>
      <c r="C94" s="341">
        <v>0.0</v>
      </c>
      <c r="D94" s="318">
        <v>0.0</v>
      </c>
      <c r="E94" s="318">
        <v>0.0</v>
      </c>
      <c r="F94" s="318">
        <v>0.0</v>
      </c>
      <c r="G94" s="318">
        <v>0.0</v>
      </c>
      <c r="H94" s="318">
        <v>0.0</v>
      </c>
      <c r="I94" s="319">
        <f t="shared" si="21"/>
        <v>0</v>
      </c>
      <c r="J94" s="324">
        <f t="shared" si="22"/>
        <v>0</v>
      </c>
      <c r="K94" s="311"/>
    </row>
    <row r="95">
      <c r="A95" s="75" t="s">
        <v>339</v>
      </c>
      <c r="B95" s="328">
        <v>728.0</v>
      </c>
      <c r="C95" s="340">
        <v>0.0</v>
      </c>
      <c r="D95" s="328">
        <v>0.0</v>
      </c>
      <c r="E95" s="328">
        <v>937.0</v>
      </c>
      <c r="F95" s="328">
        <v>481.0</v>
      </c>
      <c r="G95" s="328">
        <v>732.0</v>
      </c>
      <c r="H95" s="328">
        <v>721.0</v>
      </c>
      <c r="I95" s="327">
        <f t="shared" si="21"/>
        <v>3599</v>
      </c>
      <c r="J95" s="327">
        <f>I95*0.11</f>
        <v>395.89</v>
      </c>
      <c r="K95" s="329">
        <v>7.014726922357E12</v>
      </c>
      <c r="L95" s="330" t="s">
        <v>345</v>
      </c>
    </row>
    <row r="96">
      <c r="A96" s="325" t="s">
        <v>324</v>
      </c>
      <c r="B96" s="318">
        <v>511.0</v>
      </c>
      <c r="C96" s="341">
        <v>646.35</v>
      </c>
      <c r="D96" s="318">
        <v>437.0</v>
      </c>
      <c r="E96" s="318">
        <v>830.0</v>
      </c>
      <c r="F96" s="318">
        <v>316.0</v>
      </c>
      <c r="G96" s="318">
        <v>0.0</v>
      </c>
      <c r="H96" s="318">
        <v>679.0</v>
      </c>
      <c r="I96" s="319">
        <f t="shared" si="21"/>
        <v>3419.35</v>
      </c>
      <c r="J96" s="338">
        <f>I96*0.1</f>
        <v>341.935</v>
      </c>
      <c r="K96" s="339">
        <v>6.017274966259E12</v>
      </c>
    </row>
    <row r="97">
      <c r="A97" s="314" t="s">
        <v>30</v>
      </c>
      <c r="B97" s="318">
        <v>0.0</v>
      </c>
      <c r="C97" s="341">
        <v>0.0</v>
      </c>
      <c r="D97" s="318">
        <v>0.0</v>
      </c>
      <c r="E97" s="318">
        <v>1973.0</v>
      </c>
      <c r="F97" s="318">
        <v>2735.0</v>
      </c>
      <c r="G97" s="318">
        <v>1075.0</v>
      </c>
      <c r="H97" s="318">
        <v>642.0</v>
      </c>
      <c r="I97" s="319">
        <f t="shared" si="21"/>
        <v>6425</v>
      </c>
      <c r="J97" s="320">
        <f t="shared" ref="J97:J98" si="23">I97*0.09</f>
        <v>578.25</v>
      </c>
      <c r="K97" s="321">
        <v>1.014722310872E12</v>
      </c>
    </row>
    <row r="98">
      <c r="A98" s="314" t="s">
        <v>31</v>
      </c>
      <c r="B98" s="318">
        <v>1429.0</v>
      </c>
      <c r="C98" s="341">
        <v>958.83</v>
      </c>
      <c r="D98" s="318">
        <v>1664.0</v>
      </c>
      <c r="E98" s="318">
        <v>1767.0</v>
      </c>
      <c r="F98" s="318">
        <v>857.0</v>
      </c>
      <c r="G98" s="318">
        <v>1000.0</v>
      </c>
      <c r="H98" s="318">
        <v>1221.0</v>
      </c>
      <c r="I98" s="319">
        <f t="shared" si="21"/>
        <v>8896.83</v>
      </c>
      <c r="J98" s="320">
        <f t="shared" si="23"/>
        <v>800.7147</v>
      </c>
      <c r="K98" s="321">
        <v>3.014721905933E12</v>
      </c>
    </row>
    <row r="99">
      <c r="A99" s="314" t="s">
        <v>32</v>
      </c>
      <c r="B99" s="318">
        <v>0.0</v>
      </c>
      <c r="C99" s="341">
        <v>0.0</v>
      </c>
      <c r="D99" s="318">
        <v>352.0</v>
      </c>
      <c r="E99" s="318">
        <v>579.0</v>
      </c>
      <c r="F99" s="318">
        <v>0.0</v>
      </c>
      <c r="G99" s="318">
        <v>454.0</v>
      </c>
      <c r="H99" s="318">
        <v>339.0</v>
      </c>
      <c r="I99" s="319">
        <f t="shared" si="21"/>
        <v>1724</v>
      </c>
      <c r="J99" s="320">
        <f>I99*0.11</f>
        <v>189.64</v>
      </c>
      <c r="K99" s="321">
        <v>1.014750874819E12</v>
      </c>
    </row>
    <row r="100">
      <c r="A100" s="314" t="s">
        <v>82</v>
      </c>
      <c r="B100" s="318">
        <v>0.0</v>
      </c>
      <c r="C100" s="341">
        <v>0.0</v>
      </c>
      <c r="D100" s="318">
        <v>0.0</v>
      </c>
      <c r="E100" s="318">
        <v>0.0</v>
      </c>
      <c r="F100" s="318">
        <v>0.0</v>
      </c>
      <c r="G100" s="318">
        <v>0.0</v>
      </c>
      <c r="H100" s="318">
        <v>0.0</v>
      </c>
      <c r="I100" s="319">
        <f t="shared" si="21"/>
        <v>0</v>
      </c>
      <c r="J100" s="324">
        <f>I100*0.12</f>
        <v>0</v>
      </c>
      <c r="K100" s="311"/>
    </row>
    <row r="101">
      <c r="A101" s="325" t="s">
        <v>86</v>
      </c>
      <c r="B101" s="318">
        <v>1320.0</v>
      </c>
      <c r="C101" s="341">
        <v>1347.57</v>
      </c>
      <c r="D101" s="318">
        <v>0.0</v>
      </c>
      <c r="E101" s="318">
        <v>1108.0</v>
      </c>
      <c r="F101" s="318">
        <v>838.0</v>
      </c>
      <c r="G101" s="318">
        <v>1309.0</v>
      </c>
      <c r="H101" s="318">
        <v>1511.0</v>
      </c>
      <c r="I101" s="319">
        <f t="shared" si="21"/>
        <v>7433.57</v>
      </c>
      <c r="J101" s="320">
        <f>I101*0.09</f>
        <v>669.0213</v>
      </c>
      <c r="K101" s="321">
        <v>2.014684430539E12</v>
      </c>
    </row>
    <row r="102">
      <c r="A102" s="323" t="s">
        <v>56</v>
      </c>
      <c r="B102" s="318">
        <v>0.0</v>
      </c>
      <c r="C102" s="341">
        <v>0.0</v>
      </c>
      <c r="D102" s="318">
        <v>0.0</v>
      </c>
      <c r="E102" s="318">
        <v>0.0</v>
      </c>
      <c r="F102" s="318">
        <v>0.0</v>
      </c>
      <c r="G102" s="318">
        <v>0.0</v>
      </c>
      <c r="H102" s="318">
        <v>0.0</v>
      </c>
      <c r="I102" s="319">
        <f t="shared" si="21"/>
        <v>0</v>
      </c>
      <c r="J102" s="324">
        <f>I102*0.12</f>
        <v>0</v>
      </c>
      <c r="K102" s="311"/>
    </row>
    <row r="103">
      <c r="A103" s="314" t="s">
        <v>325</v>
      </c>
      <c r="B103" s="318">
        <v>853.0</v>
      </c>
      <c r="C103" s="341">
        <v>666.81</v>
      </c>
      <c r="D103" s="318">
        <v>536.0</v>
      </c>
      <c r="E103" s="318">
        <v>0.0</v>
      </c>
      <c r="F103" s="318">
        <v>608.0</v>
      </c>
      <c r="G103" s="318">
        <v>463.0</v>
      </c>
      <c r="H103" s="318">
        <v>561.0</v>
      </c>
      <c r="I103" s="319">
        <f t="shared" si="21"/>
        <v>3687.81</v>
      </c>
      <c r="J103" s="320">
        <f t="shared" ref="J103:J104" si="24">I103*0.1</f>
        <v>368.781</v>
      </c>
      <c r="K103" s="321">
        <v>5.014723997877E12</v>
      </c>
    </row>
    <row r="104">
      <c r="A104" s="314" t="s">
        <v>241</v>
      </c>
      <c r="B104" s="318">
        <v>977.0</v>
      </c>
      <c r="C104" s="341">
        <v>0.0</v>
      </c>
      <c r="D104" s="318">
        <v>992.0</v>
      </c>
      <c r="E104" s="318">
        <v>903.0</v>
      </c>
      <c r="F104" s="318">
        <v>565.0</v>
      </c>
      <c r="G104" s="318">
        <v>448.0</v>
      </c>
      <c r="H104" s="318">
        <v>325.0</v>
      </c>
      <c r="I104" s="319">
        <f t="shared" si="21"/>
        <v>4210</v>
      </c>
      <c r="J104" s="320">
        <f t="shared" si="24"/>
        <v>421</v>
      </c>
      <c r="K104" s="321" t="s">
        <v>346</v>
      </c>
    </row>
    <row r="105">
      <c r="A105" s="327" t="s">
        <v>233</v>
      </c>
      <c r="B105" s="328">
        <v>0.0</v>
      </c>
      <c r="C105" s="340">
        <v>560.79</v>
      </c>
      <c r="D105" s="328">
        <v>499.0</v>
      </c>
      <c r="E105" s="328">
        <v>429.0</v>
      </c>
      <c r="F105" s="328">
        <v>160.0</v>
      </c>
      <c r="G105" s="328">
        <v>0.0</v>
      </c>
      <c r="H105" s="328">
        <v>481.0</v>
      </c>
      <c r="I105" s="327">
        <f t="shared" si="21"/>
        <v>2129.79</v>
      </c>
      <c r="J105" s="327">
        <f t="shared" ref="J105:J107" si="25">I105*0.12</f>
        <v>255.5748</v>
      </c>
      <c r="K105" s="329" t="s">
        <v>43</v>
      </c>
    </row>
    <row r="106">
      <c r="A106" s="314" t="s">
        <v>35</v>
      </c>
      <c r="B106" s="318">
        <v>0.0</v>
      </c>
      <c r="C106" s="341">
        <v>0.0</v>
      </c>
      <c r="D106" s="318">
        <v>0.0</v>
      </c>
      <c r="E106" s="318">
        <v>0.0</v>
      </c>
      <c r="F106" s="318">
        <v>0.0</v>
      </c>
      <c r="G106" s="318">
        <v>0.0</v>
      </c>
      <c r="H106" s="318">
        <v>0.0</v>
      </c>
      <c r="I106" s="319">
        <f t="shared" si="21"/>
        <v>0</v>
      </c>
      <c r="J106" s="324">
        <f t="shared" si="25"/>
        <v>0</v>
      </c>
      <c r="K106" s="311"/>
    </row>
    <row r="107">
      <c r="A107" s="314" t="s">
        <v>328</v>
      </c>
      <c r="B107" s="318">
        <v>0.0</v>
      </c>
      <c r="C107" s="341">
        <v>0.0</v>
      </c>
      <c r="D107" s="318">
        <v>0.0</v>
      </c>
      <c r="E107" s="318">
        <v>440.0</v>
      </c>
      <c r="F107" s="318">
        <v>300.0</v>
      </c>
      <c r="G107" s="318">
        <v>0.0</v>
      </c>
      <c r="H107" s="318">
        <v>369.0</v>
      </c>
      <c r="I107" s="319">
        <f t="shared" si="21"/>
        <v>1109</v>
      </c>
      <c r="J107" s="337">
        <f t="shared" si="25"/>
        <v>133.08</v>
      </c>
      <c r="K107" s="321">
        <v>3.015202079834E12</v>
      </c>
    </row>
    <row r="108">
      <c r="A108" s="323" t="s">
        <v>329</v>
      </c>
      <c r="B108" s="318">
        <v>0.0</v>
      </c>
      <c r="C108" s="341">
        <v>0.0</v>
      </c>
      <c r="D108" s="318">
        <v>0.0</v>
      </c>
      <c r="E108" s="318">
        <v>0.0</v>
      </c>
      <c r="F108" s="318">
        <v>0.0</v>
      </c>
      <c r="G108" s="318">
        <v>0.0</v>
      </c>
      <c r="H108" s="318">
        <v>0.0</v>
      </c>
      <c r="I108" s="319">
        <f t="shared" si="21"/>
        <v>0</v>
      </c>
      <c r="J108" s="324">
        <f>I108*0.08</f>
        <v>0</v>
      </c>
      <c r="K108" s="311"/>
    </row>
    <row r="109">
      <c r="A109" s="314" t="s">
        <v>37</v>
      </c>
      <c r="B109" s="318">
        <v>0.0</v>
      </c>
      <c r="C109" s="341">
        <v>0.0</v>
      </c>
      <c r="D109" s="318">
        <v>617.0</v>
      </c>
      <c r="E109" s="318">
        <v>0.0</v>
      </c>
      <c r="F109" s="318">
        <v>439.0</v>
      </c>
      <c r="G109" s="318">
        <v>861.0</v>
      </c>
      <c r="H109" s="318">
        <v>1113.0</v>
      </c>
      <c r="I109" s="319">
        <f t="shared" si="21"/>
        <v>3030</v>
      </c>
      <c r="J109" s="320">
        <f t="shared" ref="J109:J110" si="26">I109*0.1</f>
        <v>303</v>
      </c>
      <c r="K109" s="321">
        <v>1.014740104261E12</v>
      </c>
    </row>
    <row r="110">
      <c r="A110" s="314" t="s">
        <v>38</v>
      </c>
      <c r="B110" s="318">
        <v>702.0</v>
      </c>
      <c r="C110" s="341">
        <v>416.64</v>
      </c>
      <c r="D110" s="318">
        <v>0.0</v>
      </c>
      <c r="E110" s="318">
        <v>591.0</v>
      </c>
      <c r="F110" s="318">
        <v>604.0</v>
      </c>
      <c r="G110" s="318">
        <v>584.0</v>
      </c>
      <c r="H110" s="318">
        <v>503.0</v>
      </c>
      <c r="I110" s="319">
        <f t="shared" si="21"/>
        <v>3400.64</v>
      </c>
      <c r="J110" s="320">
        <f t="shared" si="26"/>
        <v>340.064</v>
      </c>
      <c r="K110" s="321">
        <v>9.014750240366E12</v>
      </c>
    </row>
    <row r="111">
      <c r="A111" s="325" t="s">
        <v>332</v>
      </c>
      <c r="B111" s="318">
        <v>673.0</v>
      </c>
      <c r="C111" s="341">
        <v>0.0</v>
      </c>
      <c r="D111" s="318">
        <v>0.0</v>
      </c>
      <c r="E111" s="318">
        <v>570.0</v>
      </c>
      <c r="F111" s="318">
        <v>348.0</v>
      </c>
      <c r="G111" s="318">
        <v>465.0</v>
      </c>
      <c r="H111" s="318">
        <v>80.0</v>
      </c>
      <c r="I111" s="319">
        <f t="shared" si="21"/>
        <v>2136</v>
      </c>
      <c r="J111" s="320">
        <f>I111*0.12</f>
        <v>256.32</v>
      </c>
      <c r="K111" s="321">
        <v>5.014962011351E12</v>
      </c>
    </row>
    <row r="112">
      <c r="A112" s="323" t="s">
        <v>39</v>
      </c>
      <c r="B112" s="318">
        <v>1337.0</v>
      </c>
      <c r="C112" s="341">
        <v>1222.02</v>
      </c>
      <c r="D112" s="318">
        <v>861.0</v>
      </c>
      <c r="E112" s="318">
        <v>0.0</v>
      </c>
      <c r="F112" s="318">
        <v>753.0</v>
      </c>
      <c r="G112" s="318">
        <v>863.0</v>
      </c>
      <c r="H112" s="318">
        <v>1025.0</v>
      </c>
      <c r="I112" s="319">
        <f t="shared" si="21"/>
        <v>6061.02</v>
      </c>
      <c r="J112" s="320">
        <f>I112*0.08</f>
        <v>484.8816</v>
      </c>
      <c r="K112" s="321">
        <v>1.014732818656E12</v>
      </c>
    </row>
    <row r="113">
      <c r="A113" s="314" t="s">
        <v>63</v>
      </c>
      <c r="B113" s="318">
        <v>750.0</v>
      </c>
      <c r="C113" s="341">
        <v>1058.34</v>
      </c>
      <c r="D113" s="318">
        <v>442.0</v>
      </c>
      <c r="E113" s="318">
        <v>442.0</v>
      </c>
      <c r="F113" s="318">
        <v>330.0</v>
      </c>
      <c r="G113" s="318">
        <v>278.0</v>
      </c>
      <c r="H113" s="318">
        <v>778.0</v>
      </c>
      <c r="I113" s="319">
        <f t="shared" si="21"/>
        <v>4078.34</v>
      </c>
      <c r="J113" s="320">
        <f t="shared" ref="J113:J114" si="27">I113*0.1</f>
        <v>407.834</v>
      </c>
      <c r="K113" s="321">
        <v>5.014865046153E12</v>
      </c>
    </row>
    <row r="114">
      <c r="A114" s="314" t="s">
        <v>40</v>
      </c>
      <c r="B114" s="318">
        <v>938.0</v>
      </c>
      <c r="C114" s="341">
        <v>703.0</v>
      </c>
      <c r="D114" s="318">
        <v>1348.0</v>
      </c>
      <c r="E114" s="318">
        <v>0.0</v>
      </c>
      <c r="F114" s="318">
        <v>522.0</v>
      </c>
      <c r="G114" s="318">
        <v>785.0</v>
      </c>
      <c r="H114" s="318">
        <v>1509.0</v>
      </c>
      <c r="I114" s="319">
        <f t="shared" si="21"/>
        <v>5805</v>
      </c>
      <c r="J114" s="320">
        <f t="shared" si="27"/>
        <v>580.5</v>
      </c>
      <c r="K114" s="321">
        <v>6.015015602648E12</v>
      </c>
    </row>
    <row r="115">
      <c r="A115" s="314" t="s">
        <v>333</v>
      </c>
      <c r="B115" s="318">
        <v>888.0</v>
      </c>
      <c r="C115" s="341" t="s">
        <v>347</v>
      </c>
      <c r="D115" s="318" t="s">
        <v>347</v>
      </c>
      <c r="E115" s="318" t="s">
        <v>347</v>
      </c>
      <c r="F115" s="318" t="s">
        <v>347</v>
      </c>
      <c r="G115" s="318" t="s">
        <v>347</v>
      </c>
      <c r="H115" s="318" t="s">
        <v>347</v>
      </c>
      <c r="I115" s="319">
        <f t="shared" si="21"/>
        <v>888</v>
      </c>
      <c r="J115" s="320">
        <f>I115*0.12</f>
        <v>106.56</v>
      </c>
      <c r="K115" s="321">
        <v>8.014831430802E12</v>
      </c>
    </row>
    <row r="116">
      <c r="A116" s="314" t="s">
        <v>41</v>
      </c>
      <c r="B116" s="318">
        <v>0.0</v>
      </c>
      <c r="C116" s="341">
        <v>0.0</v>
      </c>
      <c r="D116" s="318">
        <v>0.0</v>
      </c>
      <c r="E116" s="318">
        <v>0.0</v>
      </c>
      <c r="F116" s="318">
        <v>464.0</v>
      </c>
      <c r="G116" s="318">
        <v>0.0</v>
      </c>
      <c r="H116" s="318">
        <v>0.0</v>
      </c>
      <c r="I116" s="319">
        <f t="shared" si="21"/>
        <v>464</v>
      </c>
      <c r="J116" s="320">
        <f>I116*0.11</f>
        <v>51.04</v>
      </c>
      <c r="K116" s="321">
        <v>3.014837619499E12</v>
      </c>
    </row>
    <row r="117">
      <c r="A117" s="314" t="s">
        <v>42</v>
      </c>
      <c r="B117" s="318">
        <v>828.0</v>
      </c>
      <c r="C117" s="341">
        <v>0.0</v>
      </c>
      <c r="D117" s="318">
        <v>302.0</v>
      </c>
      <c r="E117" s="318">
        <v>180.0</v>
      </c>
      <c r="F117" s="318">
        <v>513.0</v>
      </c>
      <c r="G117" s="318">
        <v>609.0</v>
      </c>
      <c r="H117" s="318">
        <v>305.0</v>
      </c>
      <c r="I117" s="319">
        <f t="shared" si="21"/>
        <v>2737</v>
      </c>
      <c r="J117" s="320">
        <f>I117*0.12</f>
        <v>328.44</v>
      </c>
      <c r="K117" s="321">
        <v>3.014874404874E12</v>
      </c>
    </row>
    <row r="118">
      <c r="A118" s="325" t="s">
        <v>334</v>
      </c>
      <c r="B118" s="318">
        <v>824.0</v>
      </c>
      <c r="C118" s="341">
        <v>1036.95</v>
      </c>
      <c r="D118" s="318">
        <v>0.0</v>
      </c>
      <c r="E118" s="318">
        <v>606.0</v>
      </c>
      <c r="F118" s="318">
        <v>524.0</v>
      </c>
      <c r="G118" s="318">
        <v>0.0</v>
      </c>
      <c r="H118" s="318">
        <v>484.0</v>
      </c>
      <c r="I118" s="319">
        <f t="shared" si="21"/>
        <v>3474.95</v>
      </c>
      <c r="J118" s="320">
        <f>I118*0.1</f>
        <v>347.495</v>
      </c>
      <c r="K118" s="321">
        <v>2.014727622531E12</v>
      </c>
    </row>
    <row r="119">
      <c r="A119" s="325" t="s">
        <v>44</v>
      </c>
      <c r="B119" s="318">
        <v>0.0</v>
      </c>
      <c r="C119" s="341">
        <v>0.0</v>
      </c>
      <c r="D119" s="318">
        <v>0.0</v>
      </c>
      <c r="E119" s="318">
        <v>444.0</v>
      </c>
      <c r="F119" s="318">
        <v>0.0</v>
      </c>
      <c r="G119" s="318">
        <v>0.0</v>
      </c>
      <c r="H119" s="318">
        <v>0.0</v>
      </c>
      <c r="I119" s="319">
        <f t="shared" si="21"/>
        <v>444</v>
      </c>
      <c r="J119" s="320">
        <f>I119*0.12</f>
        <v>53.28</v>
      </c>
      <c r="K119" s="321">
        <v>9.0147416773224E13</v>
      </c>
    </row>
    <row r="120">
      <c r="A120" s="325" t="s">
        <v>45</v>
      </c>
      <c r="B120" s="318">
        <v>560.0</v>
      </c>
      <c r="C120" s="341">
        <v>519.87</v>
      </c>
      <c r="D120" s="318">
        <v>0.0</v>
      </c>
      <c r="E120" s="318">
        <v>223.0</v>
      </c>
      <c r="F120" s="318">
        <v>224.0</v>
      </c>
      <c r="G120" s="318">
        <v>220.0</v>
      </c>
      <c r="H120" s="318">
        <v>634.0</v>
      </c>
      <c r="I120" s="319">
        <f t="shared" si="21"/>
        <v>2380.87</v>
      </c>
      <c r="J120" s="320">
        <f>I120*0.11</f>
        <v>261.8957</v>
      </c>
      <c r="K120" s="321">
        <v>5.014765586857E12</v>
      </c>
    </row>
    <row r="121">
      <c r="A121" s="325" t="s">
        <v>335</v>
      </c>
      <c r="B121" s="318">
        <v>0.0</v>
      </c>
      <c r="C121" s="341">
        <v>0.0</v>
      </c>
      <c r="D121" s="318">
        <v>0.0</v>
      </c>
      <c r="E121" s="318">
        <v>0.0</v>
      </c>
      <c r="F121" s="318">
        <v>0.0</v>
      </c>
      <c r="G121" s="318">
        <v>0.0</v>
      </c>
      <c r="H121" s="318">
        <v>0.0</v>
      </c>
      <c r="I121" s="319">
        <f t="shared" si="21"/>
        <v>0</v>
      </c>
      <c r="J121" s="324">
        <f t="shared" ref="J121:J122" si="28">I121*0.12</f>
        <v>0</v>
      </c>
      <c r="K121" s="311"/>
    </row>
    <row r="122">
      <c r="A122" s="325" t="s">
        <v>46</v>
      </c>
      <c r="B122" s="318" t="s">
        <v>347</v>
      </c>
      <c r="C122" s="341" t="s">
        <v>347</v>
      </c>
      <c r="D122" s="318" t="s">
        <v>347</v>
      </c>
      <c r="E122" s="318">
        <v>508.0</v>
      </c>
      <c r="F122" s="318">
        <v>450.0</v>
      </c>
      <c r="G122" s="318">
        <v>445.0</v>
      </c>
      <c r="H122" s="318">
        <v>603.0</v>
      </c>
      <c r="I122" s="319">
        <f t="shared" si="21"/>
        <v>2006</v>
      </c>
      <c r="J122" s="320">
        <f t="shared" si="28"/>
        <v>240.72</v>
      </c>
      <c r="K122" s="321">
        <v>5.014731815068E12</v>
      </c>
    </row>
    <row r="123">
      <c r="A123" s="334" t="s">
        <v>20</v>
      </c>
      <c r="B123" s="309">
        <f t="shared" ref="B123:J123" si="29">SUM(B86:B122)</f>
        <v>15125</v>
      </c>
      <c r="C123" s="309">
        <f t="shared" si="29"/>
        <v>11977.67</v>
      </c>
      <c r="D123" s="309">
        <f t="shared" si="29"/>
        <v>11118</v>
      </c>
      <c r="E123" s="309">
        <f t="shared" si="29"/>
        <v>15562</v>
      </c>
      <c r="F123" s="309">
        <f t="shared" si="29"/>
        <v>13777</v>
      </c>
      <c r="G123" s="309">
        <f t="shared" si="29"/>
        <v>11599</v>
      </c>
      <c r="H123" s="309">
        <f t="shared" si="29"/>
        <v>16293</v>
      </c>
      <c r="I123" s="309">
        <f t="shared" si="29"/>
        <v>95451.67</v>
      </c>
      <c r="J123" s="309">
        <f t="shared" si="29"/>
        <v>9516.8471</v>
      </c>
      <c r="K123" s="311"/>
    </row>
    <row r="124">
      <c r="A124" s="335"/>
      <c r="B124" s="335"/>
      <c r="C124" s="335"/>
      <c r="D124" s="335"/>
      <c r="E124" s="335"/>
      <c r="F124" s="335"/>
      <c r="G124" s="335"/>
      <c r="H124" s="335"/>
      <c r="I124" s="335"/>
      <c r="J124" s="335"/>
      <c r="K124" s="311"/>
    </row>
    <row r="125">
      <c r="A125" s="307"/>
      <c r="B125" s="308">
        <v>45311.0</v>
      </c>
      <c r="C125" s="308">
        <v>45312.0</v>
      </c>
      <c r="D125" s="308">
        <v>45313.0</v>
      </c>
      <c r="E125" s="308">
        <v>45314.0</v>
      </c>
      <c r="F125" s="308">
        <v>45315.0</v>
      </c>
      <c r="G125" s="308">
        <v>45316.0</v>
      </c>
      <c r="H125" s="308">
        <v>45317.0</v>
      </c>
      <c r="I125" s="309" t="s">
        <v>20</v>
      </c>
      <c r="J125" s="310" t="s">
        <v>21</v>
      </c>
      <c r="K125" s="311"/>
    </row>
    <row r="126">
      <c r="A126" s="312"/>
      <c r="B126" s="312"/>
      <c r="C126" s="312"/>
      <c r="D126" s="312"/>
      <c r="E126" s="312"/>
      <c r="F126" s="312"/>
      <c r="G126" s="312"/>
      <c r="H126" s="313"/>
      <c r="I126" s="313"/>
      <c r="J126" s="313"/>
      <c r="K126" s="311"/>
    </row>
    <row r="127">
      <c r="A127" s="314" t="s">
        <v>23</v>
      </c>
      <c r="B127" s="318">
        <v>65.0</v>
      </c>
      <c r="C127" s="316">
        <v>857.46</v>
      </c>
      <c r="D127" s="318">
        <v>590.0</v>
      </c>
      <c r="E127" s="318">
        <v>559.0</v>
      </c>
      <c r="F127" s="318">
        <v>234.0</v>
      </c>
      <c r="G127" s="318">
        <v>886.0</v>
      </c>
      <c r="H127" s="318">
        <v>968.0</v>
      </c>
      <c r="I127" s="319">
        <f t="shared" ref="I127:I163" si="30">SUM(B127:H127)</f>
        <v>4159.46</v>
      </c>
      <c r="J127" s="337">
        <f t="shared" ref="J127:J128" si="31">I127*0.1</f>
        <v>415.946</v>
      </c>
      <c r="K127" s="321">
        <v>4.014862087502E12</v>
      </c>
    </row>
    <row r="128">
      <c r="A128" s="314" t="s">
        <v>24</v>
      </c>
      <c r="B128" s="318">
        <v>891.0</v>
      </c>
      <c r="C128" s="316">
        <v>99.0</v>
      </c>
      <c r="D128" s="318">
        <v>470.0</v>
      </c>
      <c r="E128" s="318">
        <v>853.0</v>
      </c>
      <c r="F128" s="318">
        <v>643.0</v>
      </c>
      <c r="G128" s="318">
        <v>0.0</v>
      </c>
      <c r="H128" s="318">
        <v>964.0</v>
      </c>
      <c r="I128" s="319">
        <f t="shared" si="30"/>
        <v>3920</v>
      </c>
      <c r="J128" s="337">
        <f t="shared" si="31"/>
        <v>392</v>
      </c>
      <c r="K128" s="321">
        <v>8.014858685732E12</v>
      </c>
    </row>
    <row r="129">
      <c r="A129" s="322" t="s">
        <v>318</v>
      </c>
      <c r="B129" s="318">
        <v>0.0</v>
      </c>
      <c r="C129" s="316">
        <v>0.0</v>
      </c>
      <c r="D129" s="318">
        <v>0.0</v>
      </c>
      <c r="E129" s="318">
        <v>0.0</v>
      </c>
      <c r="F129" s="318">
        <v>0.0</v>
      </c>
      <c r="G129" s="318">
        <v>0.0</v>
      </c>
      <c r="H129" s="318">
        <v>0.0</v>
      </c>
      <c r="I129" s="319">
        <f t="shared" si="30"/>
        <v>0</v>
      </c>
      <c r="J129" s="324">
        <f>I129*0.11</f>
        <v>0</v>
      </c>
      <c r="K129" s="311"/>
    </row>
    <row r="130">
      <c r="A130" s="323" t="s">
        <v>25</v>
      </c>
      <c r="B130" s="318">
        <v>572.0</v>
      </c>
      <c r="C130" s="316">
        <v>0.0</v>
      </c>
      <c r="D130" s="318">
        <v>552.0</v>
      </c>
      <c r="E130" s="318">
        <v>655.0</v>
      </c>
      <c r="F130" s="318">
        <v>474.0</v>
      </c>
      <c r="G130" s="318">
        <v>534.0</v>
      </c>
      <c r="H130" s="318">
        <v>443.0</v>
      </c>
      <c r="I130" s="319">
        <f t="shared" si="30"/>
        <v>3230</v>
      </c>
      <c r="J130" s="337">
        <f>I130*0.08</f>
        <v>258.4</v>
      </c>
      <c r="K130" s="321" t="s">
        <v>348</v>
      </c>
    </row>
    <row r="131">
      <c r="A131" s="314" t="s">
        <v>26</v>
      </c>
      <c r="B131" s="318">
        <v>654.0</v>
      </c>
      <c r="C131" s="316">
        <v>849.09</v>
      </c>
      <c r="D131" s="318">
        <v>0.0</v>
      </c>
      <c r="E131" s="318">
        <v>0.0</v>
      </c>
      <c r="F131" s="318">
        <v>746.0</v>
      </c>
      <c r="G131" s="318">
        <v>459.0</v>
      </c>
      <c r="H131" s="318">
        <v>377.0</v>
      </c>
      <c r="I131" s="319">
        <f t="shared" si="30"/>
        <v>3085.09</v>
      </c>
      <c r="J131" s="337">
        <f>I131*0.1</f>
        <v>308.509</v>
      </c>
      <c r="K131" s="321">
        <v>2.015157629655E12</v>
      </c>
    </row>
    <row r="132">
      <c r="A132" s="314" t="s">
        <v>27</v>
      </c>
      <c r="B132" s="318">
        <v>218.0</v>
      </c>
      <c r="C132" s="316">
        <v>287.37</v>
      </c>
      <c r="D132" s="318">
        <v>0.0</v>
      </c>
      <c r="E132" s="318">
        <v>314.0</v>
      </c>
      <c r="F132" s="318">
        <v>0.0</v>
      </c>
      <c r="G132" s="318">
        <v>503.0</v>
      </c>
      <c r="H132" s="318">
        <v>715.0</v>
      </c>
      <c r="I132" s="319">
        <f t="shared" si="30"/>
        <v>2037.37</v>
      </c>
      <c r="J132" s="337">
        <f>I132*0.11</f>
        <v>224.1107</v>
      </c>
      <c r="K132" s="321">
        <v>7.014837512997E12</v>
      </c>
    </row>
    <row r="133">
      <c r="A133" s="322" t="s">
        <v>320</v>
      </c>
      <c r="B133" s="318">
        <v>0.0</v>
      </c>
      <c r="C133" s="316">
        <v>0.0</v>
      </c>
      <c r="D133" s="318">
        <v>0.0</v>
      </c>
      <c r="E133" s="318">
        <v>0.0</v>
      </c>
      <c r="F133" s="318">
        <v>0.0</v>
      </c>
      <c r="G133" s="318">
        <v>0.0</v>
      </c>
      <c r="H133" s="318">
        <v>0.0</v>
      </c>
      <c r="I133" s="319">
        <f t="shared" si="30"/>
        <v>0</v>
      </c>
      <c r="J133" s="324">
        <f t="shared" ref="J133:J135" si="32">I133*0.12</f>
        <v>0</v>
      </c>
      <c r="K133" s="311"/>
    </row>
    <row r="134">
      <c r="A134" s="314" t="s">
        <v>321</v>
      </c>
      <c r="B134" s="318">
        <v>0.0</v>
      </c>
      <c r="C134" s="316">
        <v>0.0</v>
      </c>
      <c r="D134" s="318">
        <v>0.0</v>
      </c>
      <c r="E134" s="318">
        <v>0.0</v>
      </c>
      <c r="F134" s="318">
        <v>0.0</v>
      </c>
      <c r="G134" s="318">
        <v>0.0</v>
      </c>
      <c r="H134" s="318">
        <v>0.0</v>
      </c>
      <c r="I134" s="319">
        <f t="shared" si="30"/>
        <v>0</v>
      </c>
      <c r="J134" s="324">
        <f t="shared" si="32"/>
        <v>0</v>
      </c>
      <c r="K134" s="311"/>
    </row>
    <row r="135">
      <c r="A135" s="325" t="s">
        <v>338</v>
      </c>
      <c r="B135" s="318">
        <v>0.0</v>
      </c>
      <c r="C135" s="316">
        <v>0.0</v>
      </c>
      <c r="D135" s="318">
        <v>0.0</v>
      </c>
      <c r="E135" s="318">
        <v>0.0</v>
      </c>
      <c r="F135" s="318">
        <v>0.0</v>
      </c>
      <c r="G135" s="318">
        <v>0.0</v>
      </c>
      <c r="H135" s="318">
        <v>0.0</v>
      </c>
      <c r="I135" s="319">
        <f t="shared" si="30"/>
        <v>0</v>
      </c>
      <c r="J135" s="324">
        <f t="shared" si="32"/>
        <v>0</v>
      </c>
      <c r="K135" s="311"/>
    </row>
    <row r="136">
      <c r="A136" s="67" t="s">
        <v>339</v>
      </c>
      <c r="B136" s="318">
        <v>0.0</v>
      </c>
      <c r="C136" s="316">
        <v>385.95</v>
      </c>
      <c r="D136" s="318">
        <v>0.0</v>
      </c>
      <c r="E136" s="318">
        <v>455.0</v>
      </c>
      <c r="F136" s="318">
        <v>517.0</v>
      </c>
      <c r="G136" s="318">
        <v>0.0</v>
      </c>
      <c r="H136" s="318">
        <v>827.0</v>
      </c>
      <c r="I136" s="319">
        <f t="shared" si="30"/>
        <v>2184.95</v>
      </c>
      <c r="J136" s="337">
        <f t="shared" ref="J136:J138" si="33">I136*0.11</f>
        <v>240.3445</v>
      </c>
      <c r="K136" s="321">
        <v>7.014860827725E12</v>
      </c>
    </row>
    <row r="137">
      <c r="A137" s="325" t="s">
        <v>324</v>
      </c>
      <c r="B137" s="318">
        <v>692.0</v>
      </c>
      <c r="C137" s="316">
        <v>1102.98</v>
      </c>
      <c r="D137" s="318">
        <v>0.0</v>
      </c>
      <c r="E137" s="318">
        <v>0.0</v>
      </c>
      <c r="F137" s="318">
        <v>0.0</v>
      </c>
      <c r="G137" s="318">
        <v>0.0</v>
      </c>
      <c r="H137" s="318">
        <v>852.0</v>
      </c>
      <c r="I137" s="319">
        <f t="shared" si="30"/>
        <v>2646.98</v>
      </c>
      <c r="J137" s="338">
        <f t="shared" si="33"/>
        <v>291.1678</v>
      </c>
      <c r="K137" s="339">
        <v>6.017274966259E12</v>
      </c>
    </row>
    <row r="138">
      <c r="A138" s="314" t="s">
        <v>30</v>
      </c>
      <c r="B138" s="318">
        <v>0.0</v>
      </c>
      <c r="C138" s="316">
        <v>819.33</v>
      </c>
      <c r="D138" s="318">
        <v>657.0</v>
      </c>
      <c r="E138" s="318">
        <v>617.0</v>
      </c>
      <c r="F138" s="318">
        <v>0.0</v>
      </c>
      <c r="G138" s="318">
        <v>0.0</v>
      </c>
      <c r="H138" s="318">
        <v>790.0</v>
      </c>
      <c r="I138" s="319">
        <f t="shared" si="30"/>
        <v>2883.33</v>
      </c>
      <c r="J138" s="337">
        <f t="shared" si="33"/>
        <v>317.1663</v>
      </c>
      <c r="K138" s="321">
        <v>1.014842767786E12</v>
      </c>
    </row>
    <row r="139">
      <c r="A139" s="314" t="s">
        <v>31</v>
      </c>
      <c r="B139" s="318">
        <v>1453.0</v>
      </c>
      <c r="C139" s="316">
        <v>1022.07</v>
      </c>
      <c r="D139" s="318">
        <v>895.0</v>
      </c>
      <c r="E139" s="318">
        <v>677.0</v>
      </c>
      <c r="F139" s="318">
        <v>1572.0</v>
      </c>
      <c r="G139" s="318">
        <v>894.0</v>
      </c>
      <c r="H139" s="318">
        <v>1093.0</v>
      </c>
      <c r="I139" s="319">
        <f t="shared" si="30"/>
        <v>7606.07</v>
      </c>
      <c r="J139" s="337">
        <f>I139*0.09</f>
        <v>684.5463</v>
      </c>
      <c r="K139" s="321">
        <v>3.014843019189E12</v>
      </c>
    </row>
    <row r="140">
      <c r="A140" s="314" t="s">
        <v>32</v>
      </c>
      <c r="B140" s="318">
        <v>70.0</v>
      </c>
      <c r="C140" s="316">
        <v>0.0</v>
      </c>
      <c r="D140" s="318">
        <v>0.0</v>
      </c>
      <c r="E140" s="318">
        <v>528.0</v>
      </c>
      <c r="F140" s="318">
        <v>338.0</v>
      </c>
      <c r="G140" s="318">
        <v>0.0</v>
      </c>
      <c r="H140" s="318">
        <v>0.0</v>
      </c>
      <c r="I140" s="319">
        <f t="shared" si="30"/>
        <v>936</v>
      </c>
      <c r="J140" s="337">
        <f>I140*0.11</f>
        <v>102.96</v>
      </c>
      <c r="K140" s="321">
        <v>4.014885605829E12</v>
      </c>
    </row>
    <row r="141">
      <c r="A141" s="314" t="s">
        <v>82</v>
      </c>
      <c r="B141" s="318">
        <v>0.0</v>
      </c>
      <c r="C141" s="316">
        <v>0.0</v>
      </c>
      <c r="D141" s="318">
        <v>0.0</v>
      </c>
      <c r="E141" s="318">
        <v>0.0</v>
      </c>
      <c r="F141" s="318">
        <v>0.0</v>
      </c>
      <c r="G141" s="318">
        <v>0.0</v>
      </c>
      <c r="H141" s="318">
        <v>0.0</v>
      </c>
      <c r="I141" s="319">
        <f t="shared" si="30"/>
        <v>0</v>
      </c>
      <c r="J141" s="324">
        <f>I141*0.12</f>
        <v>0</v>
      </c>
      <c r="K141" s="311"/>
    </row>
    <row r="142">
      <c r="A142" s="325" t="s">
        <v>86</v>
      </c>
      <c r="B142" s="318">
        <v>1520.0</v>
      </c>
      <c r="C142" s="316">
        <v>1089.96</v>
      </c>
      <c r="D142" s="318">
        <v>1166.0</v>
      </c>
      <c r="E142" s="318">
        <v>564.0</v>
      </c>
      <c r="F142" s="318">
        <v>544.0</v>
      </c>
      <c r="G142" s="318">
        <v>0.0</v>
      </c>
      <c r="H142" s="318">
        <v>0.0</v>
      </c>
      <c r="I142" s="319">
        <f t="shared" si="30"/>
        <v>4883.96</v>
      </c>
      <c r="J142" s="337">
        <f>I142*0.1</f>
        <v>488.396</v>
      </c>
      <c r="K142" s="321">
        <v>2.014864625711E12</v>
      </c>
    </row>
    <row r="143">
      <c r="A143" s="323" t="s">
        <v>56</v>
      </c>
      <c r="B143" s="318">
        <v>0.0</v>
      </c>
      <c r="C143" s="316">
        <v>0.0</v>
      </c>
      <c r="D143" s="318">
        <v>0.0</v>
      </c>
      <c r="E143" s="318">
        <v>0.0</v>
      </c>
      <c r="F143" s="318">
        <v>0.0</v>
      </c>
      <c r="G143" s="318">
        <v>0.0</v>
      </c>
      <c r="H143" s="318">
        <v>0.0</v>
      </c>
      <c r="I143" s="319">
        <f t="shared" si="30"/>
        <v>0</v>
      </c>
      <c r="J143" s="324">
        <f>I143*0.12</f>
        <v>0</v>
      </c>
      <c r="K143" s="311"/>
    </row>
    <row r="144">
      <c r="A144" s="314" t="s">
        <v>325</v>
      </c>
      <c r="B144" s="318">
        <v>0.0</v>
      </c>
      <c r="C144" s="316">
        <v>693.78</v>
      </c>
      <c r="D144" s="318">
        <v>308.0</v>
      </c>
      <c r="E144" s="318">
        <v>279.0</v>
      </c>
      <c r="F144" s="318">
        <v>0.0</v>
      </c>
      <c r="G144" s="318">
        <v>0.0</v>
      </c>
      <c r="H144" s="318">
        <v>548.0</v>
      </c>
      <c r="I144" s="319">
        <f t="shared" si="30"/>
        <v>1828.78</v>
      </c>
      <c r="J144" s="337">
        <f>I144*0.11</f>
        <v>201.1658</v>
      </c>
      <c r="K144" s="321">
        <v>5.014880759508E12</v>
      </c>
    </row>
    <row r="145">
      <c r="A145" s="314" t="s">
        <v>241</v>
      </c>
      <c r="B145" s="318">
        <v>1106.0</v>
      </c>
      <c r="C145" s="316">
        <v>0.0</v>
      </c>
      <c r="D145" s="318">
        <v>543.0</v>
      </c>
      <c r="E145" s="318">
        <v>418.0</v>
      </c>
      <c r="F145" s="318">
        <v>715.0</v>
      </c>
      <c r="G145" s="318">
        <v>0.0</v>
      </c>
      <c r="H145" s="318">
        <v>746.0</v>
      </c>
      <c r="I145" s="319">
        <f t="shared" si="30"/>
        <v>3528</v>
      </c>
      <c r="J145" s="337">
        <f t="shared" ref="J145:J146" si="34">I145*0.1</f>
        <v>352.8</v>
      </c>
      <c r="K145" s="321">
        <v>8.014836444182E12</v>
      </c>
    </row>
    <row r="146">
      <c r="A146" s="314" t="s">
        <v>233</v>
      </c>
      <c r="B146" s="318">
        <v>333.0</v>
      </c>
      <c r="C146" s="316">
        <v>486.39</v>
      </c>
      <c r="D146" s="318">
        <v>500.0</v>
      </c>
      <c r="E146" s="318">
        <v>340.0</v>
      </c>
      <c r="F146" s="318">
        <v>434.0</v>
      </c>
      <c r="G146" s="318">
        <v>770.0</v>
      </c>
      <c r="H146" s="318">
        <v>586.0</v>
      </c>
      <c r="I146" s="319">
        <f t="shared" si="30"/>
        <v>3449.39</v>
      </c>
      <c r="J146" s="337">
        <f t="shared" si="34"/>
        <v>344.939</v>
      </c>
      <c r="K146" s="321">
        <v>1.015072357643E12</v>
      </c>
    </row>
    <row r="147">
      <c r="A147" s="314" t="s">
        <v>35</v>
      </c>
      <c r="B147" s="318">
        <v>558.0</v>
      </c>
      <c r="C147" s="316">
        <v>0.0</v>
      </c>
      <c r="D147" s="318">
        <v>0.0</v>
      </c>
      <c r="E147" s="318">
        <v>0.0</v>
      </c>
      <c r="F147" s="318">
        <v>0.0</v>
      </c>
      <c r="G147" s="318">
        <v>338.0</v>
      </c>
      <c r="H147" s="318">
        <v>0.0</v>
      </c>
      <c r="I147" s="319">
        <f t="shared" si="30"/>
        <v>896</v>
      </c>
      <c r="J147" s="337">
        <f>I147*0.12</f>
        <v>107.52</v>
      </c>
      <c r="K147" s="321">
        <v>4.014995667095E12</v>
      </c>
    </row>
    <row r="148">
      <c r="A148" s="314" t="s">
        <v>328</v>
      </c>
      <c r="B148" s="318">
        <v>0.0</v>
      </c>
      <c r="C148" s="316">
        <v>413.85</v>
      </c>
      <c r="D148" s="318" t="s">
        <v>347</v>
      </c>
      <c r="E148" s="318" t="s">
        <v>347</v>
      </c>
      <c r="F148" s="318" t="s">
        <v>347</v>
      </c>
      <c r="G148" s="318" t="s">
        <v>347</v>
      </c>
      <c r="H148" s="318" t="s">
        <v>347</v>
      </c>
      <c r="I148" s="319">
        <f t="shared" si="30"/>
        <v>413.85</v>
      </c>
      <c r="J148" s="337">
        <f>I148*0.1</f>
        <v>41.385</v>
      </c>
      <c r="K148" s="321">
        <v>3.015202079834E12</v>
      </c>
    </row>
    <row r="149">
      <c r="A149" s="323" t="s">
        <v>329</v>
      </c>
      <c r="B149" s="318">
        <v>0.0</v>
      </c>
      <c r="C149" s="316">
        <v>0.0</v>
      </c>
      <c r="D149" s="318">
        <v>0.0</v>
      </c>
      <c r="E149" s="318">
        <v>0.0</v>
      </c>
      <c r="F149" s="318">
        <v>0.0</v>
      </c>
      <c r="G149" s="318">
        <v>0.0</v>
      </c>
      <c r="H149" s="318">
        <v>0.0</v>
      </c>
      <c r="I149" s="319">
        <f t="shared" si="30"/>
        <v>0</v>
      </c>
      <c r="J149" s="324">
        <f>I149*0.08</f>
        <v>0</v>
      </c>
      <c r="K149" s="311"/>
    </row>
    <row r="150">
      <c r="A150" s="314" t="s">
        <v>37</v>
      </c>
      <c r="B150" s="318">
        <v>993.0</v>
      </c>
      <c r="C150" s="316">
        <v>953.25</v>
      </c>
      <c r="D150" s="318">
        <v>181.0</v>
      </c>
      <c r="E150" s="318">
        <v>725.0</v>
      </c>
      <c r="F150" s="318">
        <v>746.0</v>
      </c>
      <c r="G150" s="318">
        <v>1035.0</v>
      </c>
      <c r="H150" s="318">
        <v>970.0</v>
      </c>
      <c r="I150" s="319">
        <f t="shared" si="30"/>
        <v>5603.25</v>
      </c>
      <c r="J150" s="337">
        <f t="shared" ref="J150:J151" si="35">I150*0.1</f>
        <v>560.325</v>
      </c>
      <c r="K150" s="321">
        <v>1.014861222841E12</v>
      </c>
    </row>
    <row r="151">
      <c r="A151" s="314" t="s">
        <v>38</v>
      </c>
      <c r="B151" s="318">
        <v>522.0</v>
      </c>
      <c r="C151" s="316">
        <v>517.08</v>
      </c>
      <c r="D151" s="318">
        <v>0.0</v>
      </c>
      <c r="E151" s="318">
        <v>659.0</v>
      </c>
      <c r="F151" s="318">
        <v>279.0</v>
      </c>
      <c r="G151" s="318">
        <v>487.0</v>
      </c>
      <c r="H151" s="318">
        <v>826.0</v>
      </c>
      <c r="I151" s="319">
        <f t="shared" si="30"/>
        <v>3290.08</v>
      </c>
      <c r="J151" s="337">
        <f t="shared" si="35"/>
        <v>329.008</v>
      </c>
      <c r="K151" s="321">
        <v>9.014932306297E12</v>
      </c>
    </row>
    <row r="152">
      <c r="A152" s="343" t="s">
        <v>332</v>
      </c>
      <c r="B152" s="328">
        <v>575.0</v>
      </c>
      <c r="C152" s="328">
        <v>311.55</v>
      </c>
      <c r="D152" s="328">
        <v>394.0</v>
      </c>
      <c r="E152" s="328">
        <v>158.0</v>
      </c>
      <c r="F152" s="328">
        <v>414.0</v>
      </c>
      <c r="G152" s="328">
        <v>633.0</v>
      </c>
      <c r="H152" s="328">
        <v>480.0</v>
      </c>
      <c r="I152" s="327">
        <f t="shared" si="30"/>
        <v>2965.55</v>
      </c>
      <c r="J152" s="327">
        <f>I152*0.11</f>
        <v>326.2105</v>
      </c>
      <c r="K152" s="329" t="s">
        <v>43</v>
      </c>
    </row>
    <row r="153">
      <c r="A153" s="323" t="s">
        <v>39</v>
      </c>
      <c r="B153" s="318">
        <v>1934.0</v>
      </c>
      <c r="C153" s="316">
        <v>1144.83</v>
      </c>
      <c r="D153" s="318">
        <v>475.0</v>
      </c>
      <c r="E153" s="318">
        <v>326.0</v>
      </c>
      <c r="F153" s="318">
        <v>810.0</v>
      </c>
      <c r="G153" s="318">
        <v>1216.0</v>
      </c>
      <c r="H153" s="318">
        <v>796.0</v>
      </c>
      <c r="I153" s="319">
        <f t="shared" si="30"/>
        <v>6701.83</v>
      </c>
      <c r="J153" s="337">
        <f>I153*0.08</f>
        <v>536.1464</v>
      </c>
      <c r="K153" s="321">
        <v>1.014848629413E12</v>
      </c>
    </row>
    <row r="154">
      <c r="A154" s="314" t="s">
        <v>63</v>
      </c>
      <c r="B154" s="318">
        <v>1184.0</v>
      </c>
      <c r="C154" s="316">
        <v>806.31</v>
      </c>
      <c r="D154" s="318">
        <v>496.0</v>
      </c>
      <c r="E154" s="318">
        <v>405.0</v>
      </c>
      <c r="F154" s="318">
        <v>577.0</v>
      </c>
      <c r="G154" s="318">
        <v>518.0</v>
      </c>
      <c r="H154" s="318">
        <v>606.0</v>
      </c>
      <c r="I154" s="319">
        <f t="shared" si="30"/>
        <v>4592.31</v>
      </c>
      <c r="J154" s="337">
        <f t="shared" ref="J154:J158" si="36">I154*0.1</f>
        <v>459.231</v>
      </c>
      <c r="K154" s="321">
        <v>5.015146260551E12</v>
      </c>
      <c r="L154" s="344" t="s">
        <v>349</v>
      </c>
    </row>
    <row r="155">
      <c r="A155" s="314" t="s">
        <v>40</v>
      </c>
      <c r="B155" s="318">
        <v>691.0</v>
      </c>
      <c r="C155" s="316">
        <v>0.0</v>
      </c>
      <c r="D155" s="318">
        <v>499.0</v>
      </c>
      <c r="E155" s="318">
        <v>592.0</v>
      </c>
      <c r="F155" s="318">
        <v>0.0</v>
      </c>
      <c r="G155" s="318">
        <v>1059.0</v>
      </c>
      <c r="H155" s="318">
        <v>1368.0</v>
      </c>
      <c r="I155" s="319">
        <f t="shared" si="30"/>
        <v>4209</v>
      </c>
      <c r="J155" s="337">
        <f t="shared" si="36"/>
        <v>420.9</v>
      </c>
      <c r="K155" s="321">
        <v>6.015040962452E12</v>
      </c>
    </row>
    <row r="156">
      <c r="A156" s="314" t="s">
        <v>333</v>
      </c>
      <c r="B156" s="318">
        <v>0.0</v>
      </c>
      <c r="C156" s="316">
        <v>0.0</v>
      </c>
      <c r="D156" s="318">
        <v>0.0</v>
      </c>
      <c r="E156" s="318">
        <v>0.0</v>
      </c>
      <c r="F156" s="318">
        <v>0.0</v>
      </c>
      <c r="G156" s="318">
        <v>0.0</v>
      </c>
      <c r="H156" s="318">
        <v>0.0</v>
      </c>
      <c r="I156" s="319">
        <f t="shared" si="30"/>
        <v>0</v>
      </c>
      <c r="J156" s="324">
        <f t="shared" si="36"/>
        <v>0</v>
      </c>
      <c r="K156" s="311"/>
    </row>
    <row r="157">
      <c r="A157" s="314" t="s">
        <v>41</v>
      </c>
      <c r="B157" s="318">
        <v>742.0</v>
      </c>
      <c r="C157" s="316">
        <v>0.0</v>
      </c>
      <c r="D157" s="318">
        <v>397.0</v>
      </c>
      <c r="E157" s="318">
        <v>360.0</v>
      </c>
      <c r="F157" s="318">
        <v>500.0</v>
      </c>
      <c r="G157" s="318">
        <v>950.0</v>
      </c>
      <c r="H157" s="318">
        <v>516.0</v>
      </c>
      <c r="I157" s="319">
        <f t="shared" si="30"/>
        <v>3465</v>
      </c>
      <c r="J157" s="337">
        <f t="shared" si="36"/>
        <v>346.5</v>
      </c>
      <c r="K157" s="321">
        <v>3.014837619499E12</v>
      </c>
    </row>
    <row r="158">
      <c r="A158" s="314" t="s">
        <v>42</v>
      </c>
      <c r="B158" s="318">
        <v>443.0</v>
      </c>
      <c r="C158" s="316">
        <v>811.0</v>
      </c>
      <c r="D158" s="318">
        <v>105.0</v>
      </c>
      <c r="E158" s="318">
        <v>290.0</v>
      </c>
      <c r="F158" s="318">
        <v>482.0</v>
      </c>
      <c r="G158" s="318">
        <v>818.0</v>
      </c>
      <c r="H158" s="318">
        <v>614.0</v>
      </c>
      <c r="I158" s="319">
        <f t="shared" si="30"/>
        <v>3563</v>
      </c>
      <c r="J158" s="337">
        <f t="shared" si="36"/>
        <v>356.3</v>
      </c>
      <c r="K158" s="321">
        <v>3.015076923087E12</v>
      </c>
    </row>
    <row r="159">
      <c r="A159" s="325" t="s">
        <v>334</v>
      </c>
      <c r="B159" s="318">
        <v>380.0</v>
      </c>
      <c r="C159" s="316">
        <v>297.0</v>
      </c>
      <c r="D159" s="318">
        <v>494.0</v>
      </c>
      <c r="E159" s="318">
        <v>0.0</v>
      </c>
      <c r="F159" s="318">
        <v>548.0</v>
      </c>
      <c r="G159" s="318">
        <v>446.0</v>
      </c>
      <c r="H159" s="318">
        <v>542.0</v>
      </c>
      <c r="I159" s="319">
        <f t="shared" si="30"/>
        <v>2707</v>
      </c>
      <c r="J159" s="337">
        <f t="shared" ref="J159:J161" si="37">I159*0.11</f>
        <v>297.77</v>
      </c>
      <c r="K159" s="321">
        <v>9.014951696265E12</v>
      </c>
    </row>
    <row r="160">
      <c r="A160" s="325" t="s">
        <v>44</v>
      </c>
      <c r="B160" s="345">
        <v>0.0</v>
      </c>
      <c r="C160" s="316">
        <v>426.87</v>
      </c>
      <c r="D160" s="318">
        <v>200.0</v>
      </c>
      <c r="E160" s="318">
        <v>0.0</v>
      </c>
      <c r="F160" s="318">
        <v>0.0</v>
      </c>
      <c r="G160" s="318">
        <v>264.0</v>
      </c>
      <c r="H160" s="318">
        <v>264.0</v>
      </c>
      <c r="I160" s="319">
        <f t="shared" si="30"/>
        <v>1154.87</v>
      </c>
      <c r="J160" s="337">
        <f t="shared" si="37"/>
        <v>127.0357</v>
      </c>
      <c r="K160" s="321">
        <v>9.015084884476E12</v>
      </c>
    </row>
    <row r="161">
      <c r="A161" s="325" t="s">
        <v>45</v>
      </c>
      <c r="B161" s="318">
        <v>839.0</v>
      </c>
      <c r="C161" s="316">
        <v>0.0</v>
      </c>
      <c r="D161" s="318">
        <v>300.0</v>
      </c>
      <c r="E161" s="318">
        <v>120.0</v>
      </c>
      <c r="F161" s="318">
        <v>367.0</v>
      </c>
      <c r="G161" s="318">
        <v>540.0</v>
      </c>
      <c r="H161" s="318">
        <v>578.0</v>
      </c>
      <c r="I161" s="319">
        <f t="shared" si="30"/>
        <v>2744</v>
      </c>
      <c r="J161" s="337">
        <f t="shared" si="37"/>
        <v>301.84</v>
      </c>
      <c r="K161" s="321">
        <v>5.015040559291E12</v>
      </c>
    </row>
    <row r="162">
      <c r="A162" s="325" t="s">
        <v>335</v>
      </c>
      <c r="B162" s="318">
        <v>0.0</v>
      </c>
      <c r="C162" s="316">
        <v>0.0</v>
      </c>
      <c r="D162" s="346">
        <v>0.0</v>
      </c>
      <c r="E162" s="318">
        <v>0.0</v>
      </c>
      <c r="F162" s="318">
        <v>0.0</v>
      </c>
      <c r="G162" s="318">
        <v>0.0</v>
      </c>
      <c r="H162" s="318">
        <v>0.0</v>
      </c>
      <c r="I162" s="319">
        <f t="shared" si="30"/>
        <v>0</v>
      </c>
      <c r="J162" s="324">
        <f t="shared" ref="J162:J163" si="38">I162*0.12</f>
        <v>0</v>
      </c>
      <c r="K162" s="311"/>
    </row>
    <row r="163">
      <c r="A163" s="325" t="s">
        <v>46</v>
      </c>
      <c r="B163" s="318">
        <v>240.0</v>
      </c>
      <c r="C163" s="316" t="s">
        <v>347</v>
      </c>
      <c r="D163" s="318" t="s">
        <v>347</v>
      </c>
      <c r="E163" s="318" t="s">
        <v>347</v>
      </c>
      <c r="F163" s="318" t="s">
        <v>347</v>
      </c>
      <c r="G163" s="318" t="s">
        <v>347</v>
      </c>
      <c r="H163" s="318">
        <v>490.0</v>
      </c>
      <c r="I163" s="319">
        <f t="shared" si="30"/>
        <v>730</v>
      </c>
      <c r="J163" s="337">
        <f t="shared" si="38"/>
        <v>87.6</v>
      </c>
      <c r="K163" s="321">
        <v>5.014936908408E12</v>
      </c>
    </row>
    <row r="164">
      <c r="A164" s="334" t="s">
        <v>20</v>
      </c>
      <c r="B164" s="309">
        <f t="shared" ref="B164:J164" si="39">SUM(B127:B163)</f>
        <v>16675</v>
      </c>
      <c r="C164" s="309">
        <f t="shared" si="39"/>
        <v>13375.12</v>
      </c>
      <c r="D164" s="309">
        <f t="shared" si="39"/>
        <v>9222</v>
      </c>
      <c r="E164" s="309">
        <f t="shared" si="39"/>
        <v>9894</v>
      </c>
      <c r="F164" s="309">
        <f t="shared" si="39"/>
        <v>10940</v>
      </c>
      <c r="G164" s="309">
        <f t="shared" si="39"/>
        <v>12350</v>
      </c>
      <c r="H164" s="309">
        <f t="shared" si="39"/>
        <v>16959</v>
      </c>
      <c r="I164" s="309">
        <f t="shared" si="39"/>
        <v>89415.12</v>
      </c>
      <c r="J164" s="309">
        <f t="shared" si="39"/>
        <v>8920.223</v>
      </c>
      <c r="K164" s="311"/>
    </row>
    <row r="165">
      <c r="A165" s="335"/>
      <c r="B165" s="335"/>
      <c r="C165" s="335"/>
      <c r="D165" s="335"/>
      <c r="E165" s="335"/>
      <c r="F165" s="335"/>
      <c r="G165" s="335"/>
      <c r="H165" s="335"/>
      <c r="I165" s="335"/>
      <c r="J165" s="335"/>
      <c r="K165" s="311"/>
    </row>
    <row r="166">
      <c r="A166" s="307" t="s">
        <v>19</v>
      </c>
      <c r="B166" s="308">
        <v>45318.0</v>
      </c>
      <c r="C166" s="308">
        <v>45319.0</v>
      </c>
      <c r="D166" s="308">
        <v>45320.0</v>
      </c>
      <c r="E166" s="308">
        <v>45321.0</v>
      </c>
      <c r="F166" s="308">
        <v>45322.0</v>
      </c>
      <c r="G166" s="308">
        <v>45323.0</v>
      </c>
      <c r="H166" s="308">
        <v>45324.0</v>
      </c>
      <c r="I166" s="309" t="s">
        <v>20</v>
      </c>
      <c r="J166" s="310" t="s">
        <v>21</v>
      </c>
      <c r="K166" s="311"/>
    </row>
    <row r="167">
      <c r="A167" s="312"/>
      <c r="B167" s="312"/>
      <c r="C167" s="312"/>
      <c r="D167" s="312"/>
      <c r="E167" s="312"/>
      <c r="F167" s="312"/>
      <c r="G167" s="312"/>
      <c r="H167" s="313"/>
      <c r="I167" s="313"/>
      <c r="J167" s="313"/>
      <c r="K167" s="311"/>
    </row>
    <row r="168">
      <c r="A168" s="314" t="s">
        <v>23</v>
      </c>
      <c r="B168" s="318">
        <v>300.0</v>
      </c>
      <c r="C168" s="341">
        <v>791.43</v>
      </c>
      <c r="D168" s="318">
        <v>604.0</v>
      </c>
      <c r="E168" s="318">
        <v>265.0</v>
      </c>
      <c r="F168" s="318">
        <v>593.0</v>
      </c>
      <c r="G168" s="318">
        <v>0.0</v>
      </c>
      <c r="H168" s="318">
        <v>333.0</v>
      </c>
      <c r="I168" s="319">
        <f t="shared" ref="I168:I204" si="40">SUM(B168:H168)</f>
        <v>2886.43</v>
      </c>
      <c r="J168" s="337">
        <f>I168*0.11</f>
        <v>317.5073</v>
      </c>
      <c r="K168" s="321">
        <v>4.015032969123E12</v>
      </c>
    </row>
    <row r="169">
      <c r="A169" s="314" t="s">
        <v>24</v>
      </c>
      <c r="B169" s="318">
        <v>620.0</v>
      </c>
      <c r="C169" s="341">
        <v>0.0</v>
      </c>
      <c r="D169" s="318">
        <v>455.0</v>
      </c>
      <c r="E169" s="318">
        <v>0.0</v>
      </c>
      <c r="F169" s="318">
        <v>521.0</v>
      </c>
      <c r="G169" s="318">
        <v>655.0</v>
      </c>
      <c r="H169" s="318">
        <v>982.0</v>
      </c>
      <c r="I169" s="319">
        <f t="shared" si="40"/>
        <v>3233</v>
      </c>
      <c r="J169" s="337">
        <f>I169*0.1</f>
        <v>323.3</v>
      </c>
      <c r="K169" s="321">
        <v>8.015005043126E12</v>
      </c>
    </row>
    <row r="170">
      <c r="A170" s="322" t="s">
        <v>318</v>
      </c>
      <c r="B170" s="318">
        <v>0.0</v>
      </c>
      <c r="C170" s="341">
        <v>0.0</v>
      </c>
      <c r="D170" s="318">
        <v>0.0</v>
      </c>
      <c r="E170" s="318">
        <v>0.0</v>
      </c>
      <c r="F170" s="318">
        <v>0.0</v>
      </c>
      <c r="G170" s="318">
        <v>0.0</v>
      </c>
      <c r="H170" s="318">
        <v>0.0</v>
      </c>
      <c r="I170" s="319">
        <f t="shared" si="40"/>
        <v>0</v>
      </c>
      <c r="J170" s="324">
        <f>I170*0.11</f>
        <v>0</v>
      </c>
      <c r="K170" s="311"/>
    </row>
    <row r="171">
      <c r="A171" s="323" t="s">
        <v>25</v>
      </c>
      <c r="B171" s="318">
        <v>500.0</v>
      </c>
      <c r="C171" s="341">
        <v>694.71</v>
      </c>
      <c r="D171" s="318">
        <v>325.0</v>
      </c>
      <c r="E171" s="318">
        <v>160.0</v>
      </c>
      <c r="F171" s="318">
        <v>603.0</v>
      </c>
      <c r="G171" s="318">
        <v>412.0</v>
      </c>
      <c r="H171" s="318">
        <v>304.0</v>
      </c>
      <c r="I171" s="319">
        <f t="shared" si="40"/>
        <v>2998.71</v>
      </c>
      <c r="J171" s="337">
        <f>I171*0.08</f>
        <v>239.8968</v>
      </c>
      <c r="K171" s="347" t="s">
        <v>350</v>
      </c>
    </row>
    <row r="172">
      <c r="A172" s="314" t="s">
        <v>26</v>
      </c>
      <c r="B172" s="318">
        <v>672.0</v>
      </c>
      <c r="C172" s="341">
        <v>140.0</v>
      </c>
      <c r="D172" s="318">
        <v>208.0</v>
      </c>
      <c r="E172" s="318">
        <v>140.0</v>
      </c>
      <c r="F172" s="318">
        <v>604.0</v>
      </c>
      <c r="G172" s="318">
        <v>489.0</v>
      </c>
      <c r="H172" s="318">
        <v>0.0</v>
      </c>
      <c r="I172" s="319">
        <f t="shared" si="40"/>
        <v>2253</v>
      </c>
      <c r="J172" s="348">
        <f>I172*0.1</f>
        <v>225.3</v>
      </c>
      <c r="K172" s="321">
        <v>2.015157629655E12</v>
      </c>
    </row>
    <row r="173">
      <c r="A173" s="314" t="s">
        <v>27</v>
      </c>
      <c r="B173" s="318">
        <v>286.0</v>
      </c>
      <c r="C173" s="341">
        <v>263.34</v>
      </c>
      <c r="D173" s="318">
        <v>272.0</v>
      </c>
      <c r="E173" s="318">
        <v>455.0</v>
      </c>
      <c r="F173" s="318">
        <v>0.0</v>
      </c>
      <c r="G173" s="318">
        <v>275.0</v>
      </c>
      <c r="H173" s="318">
        <v>320.0</v>
      </c>
      <c r="I173" s="319">
        <f t="shared" si="40"/>
        <v>1871.34</v>
      </c>
      <c r="J173" s="337">
        <f>I173*0.11</f>
        <v>205.8474</v>
      </c>
      <c r="K173" s="321">
        <v>7.015110716885E12</v>
      </c>
    </row>
    <row r="174">
      <c r="A174" s="322" t="s">
        <v>351</v>
      </c>
      <c r="B174" s="318">
        <v>0.0</v>
      </c>
      <c r="C174" s="341">
        <v>0.0</v>
      </c>
      <c r="D174" s="318">
        <v>259.0</v>
      </c>
      <c r="E174" s="318">
        <v>0.0</v>
      </c>
      <c r="F174" s="318">
        <v>0.0</v>
      </c>
      <c r="G174" s="318">
        <v>0.0</v>
      </c>
      <c r="H174" s="318">
        <v>0.0</v>
      </c>
      <c r="I174" s="319">
        <f t="shared" si="40"/>
        <v>259</v>
      </c>
      <c r="J174" s="349">
        <f t="shared" ref="J174:J176" si="41">I174*0.12</f>
        <v>31.08</v>
      </c>
      <c r="K174" s="311"/>
    </row>
    <row r="175">
      <c r="A175" s="314" t="s">
        <v>321</v>
      </c>
      <c r="B175" s="318">
        <v>0.0</v>
      </c>
      <c r="C175" s="341">
        <v>0.0</v>
      </c>
      <c r="D175" s="318">
        <v>0.0</v>
      </c>
      <c r="E175" s="318">
        <v>0.0</v>
      </c>
      <c r="F175" s="318">
        <v>0.0</v>
      </c>
      <c r="G175" s="318">
        <v>0.0</v>
      </c>
      <c r="H175" s="318">
        <v>0.0</v>
      </c>
      <c r="I175" s="319">
        <f t="shared" si="40"/>
        <v>0</v>
      </c>
      <c r="J175" s="324">
        <f t="shared" si="41"/>
        <v>0</v>
      </c>
      <c r="K175" s="311"/>
    </row>
    <row r="176">
      <c r="A176" s="325" t="s">
        <v>338</v>
      </c>
      <c r="B176" s="318">
        <v>0.0</v>
      </c>
      <c r="C176" s="341">
        <v>0.0</v>
      </c>
      <c r="D176" s="318">
        <v>0.0</v>
      </c>
      <c r="E176" s="318">
        <v>0.0</v>
      </c>
      <c r="F176" s="318">
        <v>0.0</v>
      </c>
      <c r="G176" s="318">
        <v>0.0</v>
      </c>
      <c r="H176" s="318">
        <v>0.0</v>
      </c>
      <c r="I176" s="319">
        <f t="shared" si="40"/>
        <v>0</v>
      </c>
      <c r="J176" s="324">
        <f t="shared" si="41"/>
        <v>0</v>
      </c>
      <c r="K176" s="311"/>
    </row>
    <row r="177">
      <c r="A177" s="67" t="s">
        <v>339</v>
      </c>
      <c r="B177" s="318">
        <v>736.0</v>
      </c>
      <c r="C177" s="341">
        <v>463.14</v>
      </c>
      <c r="D177" s="318">
        <v>596.0</v>
      </c>
      <c r="E177" s="318">
        <v>387.0</v>
      </c>
      <c r="F177" s="318">
        <v>373.0</v>
      </c>
      <c r="G177" s="318">
        <v>982.0</v>
      </c>
      <c r="H177" s="318">
        <v>786.0</v>
      </c>
      <c r="I177" s="319">
        <f t="shared" si="40"/>
        <v>4323.14</v>
      </c>
      <c r="J177" s="337">
        <f t="shared" ref="J177:J178" si="42">I177*0.11</f>
        <v>475.5454</v>
      </c>
      <c r="K177" s="321">
        <v>7.015024415425E12</v>
      </c>
    </row>
    <row r="178">
      <c r="A178" s="325" t="s">
        <v>324</v>
      </c>
      <c r="B178" s="318">
        <v>0.0</v>
      </c>
      <c r="C178" s="341">
        <v>0.0</v>
      </c>
      <c r="D178" s="318">
        <v>0.0</v>
      </c>
      <c r="E178" s="318">
        <v>0.0</v>
      </c>
      <c r="F178" s="318">
        <v>0.0</v>
      </c>
      <c r="G178" s="318">
        <v>0.0</v>
      </c>
      <c r="H178" s="318">
        <v>0.0</v>
      </c>
      <c r="I178" s="319">
        <f t="shared" si="40"/>
        <v>0</v>
      </c>
      <c r="J178" s="324">
        <f t="shared" si="42"/>
        <v>0</v>
      </c>
      <c r="K178" s="311"/>
    </row>
    <row r="179">
      <c r="A179" s="314" t="s">
        <v>30</v>
      </c>
      <c r="B179" s="318">
        <v>0.0</v>
      </c>
      <c r="C179" s="341">
        <v>0.0</v>
      </c>
      <c r="D179" s="318">
        <v>795.0</v>
      </c>
      <c r="E179" s="318">
        <v>437.0</v>
      </c>
      <c r="F179" s="318">
        <v>2645.0</v>
      </c>
      <c r="G179" s="318">
        <v>3505.0</v>
      </c>
      <c r="H179" s="318">
        <v>1055.0</v>
      </c>
      <c r="I179" s="319">
        <f t="shared" si="40"/>
        <v>8437</v>
      </c>
      <c r="J179" s="337">
        <f t="shared" ref="J179:J180" si="43">I179*0.09</f>
        <v>759.33</v>
      </c>
      <c r="K179" s="321">
        <v>1.014993088401E12</v>
      </c>
    </row>
    <row r="180">
      <c r="A180" s="314" t="s">
        <v>31</v>
      </c>
      <c r="B180" s="318">
        <v>1698.0</v>
      </c>
      <c r="C180" s="341">
        <v>730.05</v>
      </c>
      <c r="D180" s="318">
        <v>1495.0</v>
      </c>
      <c r="E180" s="318">
        <v>1391.0</v>
      </c>
      <c r="F180" s="318">
        <v>928.0</v>
      </c>
      <c r="G180" s="318">
        <v>1139.0</v>
      </c>
      <c r="H180" s="318">
        <v>1101.0</v>
      </c>
      <c r="I180" s="319">
        <f t="shared" si="40"/>
        <v>8482.05</v>
      </c>
      <c r="J180" s="337">
        <f t="shared" si="43"/>
        <v>763.3845</v>
      </c>
      <c r="K180" s="321">
        <v>3.015000389088E12</v>
      </c>
    </row>
    <row r="181">
      <c r="A181" s="314" t="s">
        <v>32</v>
      </c>
      <c r="B181" s="318">
        <v>0.0</v>
      </c>
      <c r="C181" s="341">
        <v>0.0</v>
      </c>
      <c r="D181" s="318">
        <v>305.0</v>
      </c>
      <c r="E181" s="318">
        <v>0.0</v>
      </c>
      <c r="F181" s="318">
        <v>0.0</v>
      </c>
      <c r="G181" s="318">
        <v>287.0</v>
      </c>
      <c r="H181" s="318">
        <v>174.0</v>
      </c>
      <c r="I181" s="319">
        <f t="shared" si="40"/>
        <v>766</v>
      </c>
      <c r="J181" s="337">
        <f>I181*0.11</f>
        <v>84.26</v>
      </c>
      <c r="K181" s="321">
        <v>1.055112966516E12</v>
      </c>
    </row>
    <row r="182">
      <c r="A182" s="314" t="s">
        <v>82</v>
      </c>
      <c r="B182" s="318">
        <v>0.0</v>
      </c>
      <c r="C182" s="341">
        <v>0.0</v>
      </c>
      <c r="D182" s="318">
        <v>0.0</v>
      </c>
      <c r="E182" s="318">
        <v>0.0</v>
      </c>
      <c r="F182" s="318">
        <v>0.0</v>
      </c>
      <c r="G182" s="318">
        <v>0.0</v>
      </c>
      <c r="H182" s="318">
        <v>0.0</v>
      </c>
      <c r="I182" s="319">
        <f t="shared" si="40"/>
        <v>0</v>
      </c>
      <c r="J182" s="324">
        <f>I182*0.12</f>
        <v>0</v>
      </c>
      <c r="K182" s="311"/>
    </row>
    <row r="183">
      <c r="A183" s="325" t="s">
        <v>86</v>
      </c>
      <c r="B183" s="318">
        <v>0.0</v>
      </c>
      <c r="C183" s="341">
        <v>1527.99</v>
      </c>
      <c r="D183" s="318">
        <v>419.0</v>
      </c>
      <c r="E183" s="318">
        <v>699.0</v>
      </c>
      <c r="F183" s="318">
        <v>891.0</v>
      </c>
      <c r="G183" s="318">
        <v>1010.0</v>
      </c>
      <c r="H183" s="318">
        <v>925.0</v>
      </c>
      <c r="I183" s="319">
        <f t="shared" si="40"/>
        <v>5471.99</v>
      </c>
      <c r="J183" s="337">
        <f>I183*0.1</f>
        <v>547.199</v>
      </c>
      <c r="K183" s="321">
        <v>2.01503443466E12</v>
      </c>
    </row>
    <row r="184">
      <c r="A184" s="323" t="s">
        <v>56</v>
      </c>
      <c r="B184" s="318">
        <v>0.0</v>
      </c>
      <c r="C184" s="341">
        <v>0.0</v>
      </c>
      <c r="D184" s="318">
        <v>0.0</v>
      </c>
      <c r="E184" s="318">
        <v>0.0</v>
      </c>
      <c r="F184" s="318">
        <v>0.0</v>
      </c>
      <c r="G184" s="318">
        <v>0.0</v>
      </c>
      <c r="H184" s="318">
        <v>0.0</v>
      </c>
      <c r="I184" s="319">
        <f t="shared" si="40"/>
        <v>0</v>
      </c>
      <c r="J184" s="324">
        <f>I184*0.12</f>
        <v>0</v>
      </c>
      <c r="K184" s="311"/>
    </row>
    <row r="185">
      <c r="A185" s="314" t="s">
        <v>325</v>
      </c>
      <c r="B185" s="318">
        <v>581.0</v>
      </c>
      <c r="C185" s="341">
        <v>432.45</v>
      </c>
      <c r="D185" s="318">
        <v>330.0</v>
      </c>
      <c r="E185" s="318">
        <v>0.0</v>
      </c>
      <c r="F185" s="318">
        <v>466.0</v>
      </c>
      <c r="G185" s="318">
        <v>477.0</v>
      </c>
      <c r="H185" s="318">
        <v>611.0</v>
      </c>
      <c r="I185" s="319">
        <f t="shared" si="40"/>
        <v>2897.45</v>
      </c>
      <c r="J185" s="337">
        <f t="shared" ref="J185:J186" si="44">I185*0.11</f>
        <v>318.7195</v>
      </c>
      <c r="K185" s="321">
        <v>5.015018081362E12</v>
      </c>
    </row>
    <row r="186">
      <c r="A186" s="314" t="s">
        <v>241</v>
      </c>
      <c r="B186" s="318">
        <v>385.0</v>
      </c>
      <c r="C186" s="341">
        <v>0.0</v>
      </c>
      <c r="D186" s="318">
        <v>578.0</v>
      </c>
      <c r="E186" s="318">
        <v>234.0</v>
      </c>
      <c r="F186" s="318">
        <v>420.0</v>
      </c>
      <c r="G186" s="318">
        <v>0.0</v>
      </c>
      <c r="H186" s="318">
        <v>0.0</v>
      </c>
      <c r="I186" s="319">
        <f t="shared" si="40"/>
        <v>1617</v>
      </c>
      <c r="J186" s="337">
        <f t="shared" si="44"/>
        <v>177.87</v>
      </c>
      <c r="K186" s="321" t="s">
        <v>352</v>
      </c>
    </row>
    <row r="187">
      <c r="A187" s="327" t="s">
        <v>233</v>
      </c>
      <c r="B187" s="328">
        <v>741.0</v>
      </c>
      <c r="C187" s="340">
        <v>442.68</v>
      </c>
      <c r="D187" s="328">
        <v>0.0</v>
      </c>
      <c r="E187" s="328">
        <v>360.0</v>
      </c>
      <c r="F187" s="328">
        <v>106.0</v>
      </c>
      <c r="G187" s="328">
        <v>230.0</v>
      </c>
      <c r="H187" s="328">
        <v>264.0</v>
      </c>
      <c r="I187" s="327">
        <f t="shared" si="40"/>
        <v>2143.68</v>
      </c>
      <c r="J187" s="327">
        <f>I187*0.1</f>
        <v>214.368</v>
      </c>
      <c r="K187" s="329" t="s">
        <v>43</v>
      </c>
    </row>
    <row r="188">
      <c r="A188" s="314" t="s">
        <v>35</v>
      </c>
      <c r="B188" s="318">
        <v>890.0</v>
      </c>
      <c r="C188" s="341">
        <v>525.45</v>
      </c>
      <c r="D188" s="318">
        <v>703.0</v>
      </c>
      <c r="E188" s="318">
        <v>0.0</v>
      </c>
      <c r="F188" s="318">
        <v>0.0</v>
      </c>
      <c r="G188" s="318">
        <v>0.0</v>
      </c>
      <c r="H188" s="318">
        <v>672.0</v>
      </c>
      <c r="I188" s="319">
        <f t="shared" si="40"/>
        <v>2790.45</v>
      </c>
      <c r="J188" s="337">
        <f t="shared" ref="J188:J189" si="45">I188*0.11</f>
        <v>306.9495</v>
      </c>
      <c r="K188" s="321">
        <v>4.015112252423E12</v>
      </c>
    </row>
    <row r="189">
      <c r="A189" s="314" t="s">
        <v>328</v>
      </c>
      <c r="B189" s="318">
        <v>0.0</v>
      </c>
      <c r="C189" s="341">
        <v>0.0</v>
      </c>
      <c r="D189" s="318">
        <v>90.0</v>
      </c>
      <c r="E189" s="318">
        <v>0.0</v>
      </c>
      <c r="F189" s="318">
        <v>296.0</v>
      </c>
      <c r="G189" s="318">
        <v>0.0</v>
      </c>
      <c r="H189" s="318">
        <v>0.0</v>
      </c>
      <c r="I189" s="319">
        <f t="shared" si="40"/>
        <v>386</v>
      </c>
      <c r="J189" s="337">
        <f t="shared" si="45"/>
        <v>42.46</v>
      </c>
      <c r="K189" s="321">
        <v>3.015202079834E12</v>
      </c>
      <c r="L189" s="350" t="s">
        <v>353</v>
      </c>
    </row>
    <row r="190">
      <c r="A190" s="323" t="s">
        <v>329</v>
      </c>
      <c r="B190" s="318">
        <v>233.0</v>
      </c>
      <c r="C190" s="341">
        <v>682.62</v>
      </c>
      <c r="D190" s="318">
        <v>0.0</v>
      </c>
      <c r="E190" s="318">
        <v>0.0</v>
      </c>
      <c r="F190" s="318">
        <v>0.0</v>
      </c>
      <c r="G190" s="318">
        <v>0.0</v>
      </c>
      <c r="H190" s="318">
        <v>0.0</v>
      </c>
      <c r="I190" s="319">
        <f t="shared" si="40"/>
        <v>915.62</v>
      </c>
      <c r="J190" s="337">
        <f>I190*0.08</f>
        <v>73.2496</v>
      </c>
      <c r="K190" s="321">
        <v>9.015015779364E12</v>
      </c>
    </row>
    <row r="191">
      <c r="A191" s="314" t="s">
        <v>37</v>
      </c>
      <c r="B191" s="318">
        <v>1013.0</v>
      </c>
      <c r="C191" s="341">
        <v>890.94</v>
      </c>
      <c r="D191" s="318">
        <v>808.0</v>
      </c>
      <c r="E191" s="318">
        <v>378.0</v>
      </c>
      <c r="F191" s="318">
        <v>940.0</v>
      </c>
      <c r="G191" s="318">
        <v>968.0</v>
      </c>
      <c r="H191" s="318">
        <v>1004.0</v>
      </c>
      <c r="I191" s="319">
        <f t="shared" si="40"/>
        <v>6001.94</v>
      </c>
      <c r="J191" s="337">
        <f>I191*0.09</f>
        <v>540.1746</v>
      </c>
      <c r="K191" s="321">
        <v>1.015028696898E12</v>
      </c>
    </row>
    <row r="192">
      <c r="A192" s="314" t="s">
        <v>38</v>
      </c>
      <c r="B192" s="351">
        <v>492.0</v>
      </c>
      <c r="C192" s="341">
        <v>0.0</v>
      </c>
      <c r="D192" s="352">
        <v>340.0</v>
      </c>
      <c r="E192" s="318">
        <v>760.0</v>
      </c>
      <c r="F192" s="318">
        <v>423.0</v>
      </c>
      <c r="G192" s="318">
        <v>135.0</v>
      </c>
      <c r="H192" s="318">
        <v>128.0</v>
      </c>
      <c r="I192" s="319">
        <f t="shared" si="40"/>
        <v>2278</v>
      </c>
      <c r="J192" s="337">
        <f t="shared" ref="J192:J193" si="46">I192*0.11</f>
        <v>250.58</v>
      </c>
      <c r="K192" s="321">
        <v>6.01531076195E12</v>
      </c>
    </row>
    <row r="193">
      <c r="A193" s="325" t="s">
        <v>332</v>
      </c>
      <c r="B193" s="318">
        <v>0.0</v>
      </c>
      <c r="C193" s="341">
        <v>302.25</v>
      </c>
      <c r="D193" s="318">
        <v>255.0</v>
      </c>
      <c r="E193" s="318">
        <v>308.0</v>
      </c>
      <c r="F193" s="318">
        <v>240.0</v>
      </c>
      <c r="G193" s="318">
        <v>434.0</v>
      </c>
      <c r="H193" s="318">
        <v>303.0</v>
      </c>
      <c r="I193" s="319">
        <f t="shared" si="40"/>
        <v>1842.25</v>
      </c>
      <c r="J193" s="337">
        <f t="shared" si="46"/>
        <v>202.6475</v>
      </c>
      <c r="K193" s="321">
        <v>5.015090408809E12</v>
      </c>
    </row>
    <row r="194">
      <c r="A194" s="323" t="s">
        <v>39</v>
      </c>
      <c r="B194" s="318">
        <v>877.0</v>
      </c>
      <c r="C194" s="341">
        <v>501.27</v>
      </c>
      <c r="D194" s="318">
        <v>710.0</v>
      </c>
      <c r="E194" s="318">
        <v>492.0</v>
      </c>
      <c r="F194" s="318">
        <v>680.0</v>
      </c>
      <c r="G194" s="318">
        <v>526.0</v>
      </c>
      <c r="H194" s="318">
        <v>590.0</v>
      </c>
      <c r="I194" s="319">
        <f t="shared" si="40"/>
        <v>4376.27</v>
      </c>
      <c r="J194" s="337">
        <f>I194*0.08</f>
        <v>350.1016</v>
      </c>
      <c r="K194" s="321">
        <v>1.01500781542E12</v>
      </c>
    </row>
    <row r="195">
      <c r="A195" s="314" t="s">
        <v>63</v>
      </c>
      <c r="B195" s="318">
        <v>1023.0</v>
      </c>
      <c r="C195" s="341">
        <v>1440.57</v>
      </c>
      <c r="D195" s="318">
        <v>696.0</v>
      </c>
      <c r="E195" s="318">
        <v>734.0</v>
      </c>
      <c r="F195" s="318">
        <v>508.0</v>
      </c>
      <c r="G195" s="318">
        <v>539.0</v>
      </c>
      <c r="H195" s="318">
        <v>390.0</v>
      </c>
      <c r="I195" s="319">
        <f t="shared" si="40"/>
        <v>5330.57</v>
      </c>
      <c r="J195" s="337">
        <f>I195*0.1</f>
        <v>533.057</v>
      </c>
      <c r="K195" s="321">
        <v>5.015057793353E12</v>
      </c>
    </row>
    <row r="196">
      <c r="A196" s="314" t="s">
        <v>40</v>
      </c>
      <c r="B196" s="318">
        <v>702.0</v>
      </c>
      <c r="C196" s="341">
        <v>0.0</v>
      </c>
      <c r="D196" s="318">
        <v>0.0</v>
      </c>
      <c r="E196" s="318">
        <v>278.0</v>
      </c>
      <c r="F196" s="318">
        <v>557.0</v>
      </c>
      <c r="G196" s="318">
        <v>0.0</v>
      </c>
      <c r="H196" s="318">
        <v>0.0</v>
      </c>
      <c r="I196" s="319">
        <f t="shared" si="40"/>
        <v>1537</v>
      </c>
      <c r="J196" s="337">
        <f>I196*0.11</f>
        <v>169.07</v>
      </c>
      <c r="K196" s="321">
        <v>6.015072657794E12</v>
      </c>
    </row>
    <row r="197">
      <c r="A197" s="314" t="s">
        <v>333</v>
      </c>
      <c r="B197" s="318">
        <v>0.0</v>
      </c>
      <c r="C197" s="341">
        <v>0.0</v>
      </c>
      <c r="D197" s="318">
        <v>0.0</v>
      </c>
      <c r="E197" s="318">
        <v>0.0</v>
      </c>
      <c r="F197" s="318">
        <v>0.0</v>
      </c>
      <c r="G197" s="318">
        <v>0.0</v>
      </c>
      <c r="H197" s="318">
        <v>0.0</v>
      </c>
      <c r="I197" s="319">
        <f t="shared" si="40"/>
        <v>0</v>
      </c>
      <c r="J197" s="324">
        <f t="shared" ref="J197:J198" si="47">I197*0.1</f>
        <v>0</v>
      </c>
      <c r="K197" s="311"/>
    </row>
    <row r="198">
      <c r="A198" s="314" t="s">
        <v>41</v>
      </c>
      <c r="B198" s="318">
        <v>1105.0</v>
      </c>
      <c r="C198" s="341">
        <v>571.95</v>
      </c>
      <c r="D198" s="318">
        <v>395.0</v>
      </c>
      <c r="E198" s="318">
        <v>0.0</v>
      </c>
      <c r="F198" s="318">
        <v>482.0</v>
      </c>
      <c r="G198" s="318">
        <v>978.0</v>
      </c>
      <c r="H198" s="318">
        <v>555.0</v>
      </c>
      <c r="I198" s="319">
        <f t="shared" si="40"/>
        <v>4086.95</v>
      </c>
      <c r="J198" s="337">
        <f t="shared" si="47"/>
        <v>408.695</v>
      </c>
      <c r="K198" s="321">
        <v>3.01505996253E12</v>
      </c>
    </row>
    <row r="199">
      <c r="A199" s="314" t="s">
        <v>42</v>
      </c>
      <c r="B199" s="318">
        <v>0.0</v>
      </c>
      <c r="C199" s="341">
        <v>0.0</v>
      </c>
      <c r="D199" s="318">
        <v>178.0</v>
      </c>
      <c r="E199" s="318">
        <v>291.0</v>
      </c>
      <c r="F199" s="318">
        <v>0.0</v>
      </c>
      <c r="G199" s="318">
        <v>0.0</v>
      </c>
      <c r="H199" s="318">
        <v>304.0</v>
      </c>
      <c r="I199" s="319">
        <f t="shared" si="40"/>
        <v>773</v>
      </c>
      <c r="J199" s="337">
        <f t="shared" ref="J199:J202" si="48">I199*0.11</f>
        <v>85.03</v>
      </c>
      <c r="K199" s="321">
        <v>3.015076923087E12</v>
      </c>
    </row>
    <row r="200">
      <c r="A200" s="343" t="s">
        <v>334</v>
      </c>
      <c r="B200" s="328">
        <v>343.0</v>
      </c>
      <c r="C200" s="340">
        <v>0.0</v>
      </c>
      <c r="D200" s="328">
        <v>978.0</v>
      </c>
      <c r="E200" s="328">
        <v>390.0</v>
      </c>
      <c r="F200" s="328">
        <v>161.0</v>
      </c>
      <c r="G200" s="328">
        <v>574.0</v>
      </c>
      <c r="H200" s="328">
        <v>490.0</v>
      </c>
      <c r="I200" s="327">
        <f t="shared" si="40"/>
        <v>2936</v>
      </c>
      <c r="J200" s="327">
        <f t="shared" si="48"/>
        <v>322.96</v>
      </c>
      <c r="K200" s="329" t="s">
        <v>43</v>
      </c>
    </row>
    <row r="201">
      <c r="A201" s="325" t="s">
        <v>44</v>
      </c>
      <c r="B201" s="345">
        <v>0.0</v>
      </c>
      <c r="C201" s="341">
        <v>0.0</v>
      </c>
      <c r="D201" s="318">
        <v>70.0</v>
      </c>
      <c r="E201" s="318">
        <v>516.0</v>
      </c>
      <c r="F201" s="318">
        <v>496.0</v>
      </c>
      <c r="G201" s="318">
        <v>540.0</v>
      </c>
      <c r="H201" s="318">
        <v>457.0</v>
      </c>
      <c r="I201" s="319">
        <f t="shared" si="40"/>
        <v>2079</v>
      </c>
      <c r="J201" s="337">
        <f t="shared" si="48"/>
        <v>228.69</v>
      </c>
      <c r="K201" s="321">
        <v>9.015084884476E12</v>
      </c>
    </row>
    <row r="202">
      <c r="A202" s="325" t="s">
        <v>45</v>
      </c>
      <c r="B202" s="318">
        <v>518.0</v>
      </c>
      <c r="C202" s="341">
        <v>0.0</v>
      </c>
      <c r="D202" s="318">
        <v>0.0</v>
      </c>
      <c r="E202" s="318">
        <v>370.0</v>
      </c>
      <c r="F202" s="318">
        <v>0.0</v>
      </c>
      <c r="G202" s="318">
        <v>0.0</v>
      </c>
      <c r="H202" s="318">
        <v>325.0</v>
      </c>
      <c r="I202" s="319">
        <f t="shared" si="40"/>
        <v>1213</v>
      </c>
      <c r="J202" s="337">
        <f t="shared" si="48"/>
        <v>133.43</v>
      </c>
      <c r="K202" s="321">
        <v>5.015039853001E12</v>
      </c>
    </row>
    <row r="203">
      <c r="A203" s="325" t="s">
        <v>335</v>
      </c>
      <c r="B203" s="318">
        <v>0.0</v>
      </c>
      <c r="C203" s="341">
        <v>0.0</v>
      </c>
      <c r="D203" s="318">
        <v>0.0</v>
      </c>
      <c r="E203" s="318">
        <v>0.0</v>
      </c>
      <c r="F203" s="318">
        <v>0.0</v>
      </c>
      <c r="G203" s="318">
        <v>0.0</v>
      </c>
      <c r="H203" s="318">
        <v>0.0</v>
      </c>
      <c r="I203" s="319">
        <f t="shared" si="40"/>
        <v>0</v>
      </c>
      <c r="J203" s="324">
        <f>I203*0.12</f>
        <v>0</v>
      </c>
      <c r="K203" s="311"/>
    </row>
    <row r="204">
      <c r="A204" s="325" t="s">
        <v>46</v>
      </c>
      <c r="B204" s="318">
        <v>0.0</v>
      </c>
      <c r="C204" s="341">
        <v>0.0</v>
      </c>
      <c r="D204" s="318">
        <v>545.0</v>
      </c>
      <c r="E204" s="318">
        <v>0.0</v>
      </c>
      <c r="F204" s="318">
        <v>522.0</v>
      </c>
      <c r="G204" s="318">
        <v>0.0</v>
      </c>
      <c r="H204" s="318">
        <v>0.0</v>
      </c>
      <c r="I204" s="319">
        <f t="shared" si="40"/>
        <v>1067</v>
      </c>
      <c r="J204" s="337">
        <f>I204*0.11</f>
        <v>117.37</v>
      </c>
      <c r="K204" s="321">
        <v>5.01503772834E12</v>
      </c>
    </row>
    <row r="205">
      <c r="A205" s="334" t="s">
        <v>20</v>
      </c>
      <c r="B205" s="309">
        <f t="shared" ref="B205:J205" si="49">SUM(B168:B204)</f>
        <v>13715</v>
      </c>
      <c r="C205" s="309">
        <f t="shared" si="49"/>
        <v>10400.84</v>
      </c>
      <c r="D205" s="309">
        <f t="shared" si="49"/>
        <v>12409</v>
      </c>
      <c r="E205" s="309">
        <f t="shared" si="49"/>
        <v>9045</v>
      </c>
      <c r="F205" s="309">
        <f t="shared" si="49"/>
        <v>13455</v>
      </c>
      <c r="G205" s="309">
        <f t="shared" si="49"/>
        <v>14155</v>
      </c>
      <c r="H205" s="309">
        <f t="shared" si="49"/>
        <v>12073</v>
      </c>
      <c r="I205" s="309">
        <f t="shared" si="49"/>
        <v>85252.84</v>
      </c>
      <c r="J205" s="309">
        <f t="shared" si="49"/>
        <v>8448.0727</v>
      </c>
      <c r="K205" s="311"/>
    </row>
    <row r="206">
      <c r="A206" s="335"/>
      <c r="B206" s="335"/>
      <c r="C206" s="335"/>
      <c r="D206" s="335"/>
      <c r="E206" s="335"/>
      <c r="F206" s="335"/>
      <c r="G206" s="335"/>
      <c r="H206" s="335"/>
      <c r="I206" s="335"/>
      <c r="J206" s="335"/>
      <c r="K206" s="311"/>
    </row>
    <row r="207">
      <c r="A207" s="307" t="s">
        <v>19</v>
      </c>
      <c r="B207" s="308">
        <v>45325.0</v>
      </c>
      <c r="C207" s="308">
        <v>45326.0</v>
      </c>
      <c r="D207" s="308">
        <v>45327.0</v>
      </c>
      <c r="E207" s="308">
        <v>45328.0</v>
      </c>
      <c r="F207" s="308">
        <v>45329.0</v>
      </c>
      <c r="G207" s="308">
        <v>45359.0</v>
      </c>
      <c r="H207" s="308">
        <v>45331.0</v>
      </c>
      <c r="I207" s="309" t="s">
        <v>20</v>
      </c>
      <c r="J207" s="310" t="s">
        <v>21</v>
      </c>
      <c r="K207" s="311"/>
    </row>
    <row r="208">
      <c r="A208" s="312"/>
      <c r="B208" s="312"/>
      <c r="C208" s="312"/>
      <c r="D208" s="312"/>
      <c r="E208" s="312"/>
      <c r="F208" s="312"/>
      <c r="G208" s="312"/>
      <c r="H208" s="313"/>
      <c r="I208" s="313"/>
      <c r="J208" s="313"/>
      <c r="K208" s="311"/>
    </row>
    <row r="209">
      <c r="A209" s="314" t="s">
        <v>23</v>
      </c>
      <c r="B209" s="318">
        <v>730.0</v>
      </c>
      <c r="C209" s="353">
        <v>790.5</v>
      </c>
      <c r="D209" s="318">
        <v>180.0</v>
      </c>
      <c r="E209" s="318">
        <v>320.0</v>
      </c>
      <c r="F209" s="318">
        <v>623.0</v>
      </c>
      <c r="G209" s="318">
        <v>70.0</v>
      </c>
      <c r="H209" s="318">
        <v>385.0</v>
      </c>
      <c r="I209" s="319">
        <f t="shared" ref="I209:I245" si="50">SUM(B209:H209)</f>
        <v>3098.5</v>
      </c>
      <c r="J209" s="337">
        <f t="shared" ref="J209:J210" si="51">I209*0.1</f>
        <v>309.85</v>
      </c>
      <c r="K209" s="321">
        <v>4.015212288034E12</v>
      </c>
    </row>
    <row r="210">
      <c r="A210" s="314" t="s">
        <v>24</v>
      </c>
      <c r="B210" s="318">
        <v>0.0</v>
      </c>
      <c r="C210" s="353">
        <v>736.56</v>
      </c>
      <c r="D210" s="318">
        <v>0.0</v>
      </c>
      <c r="E210" s="318">
        <v>958.0</v>
      </c>
      <c r="F210" s="318">
        <v>625.0</v>
      </c>
      <c r="G210" s="318">
        <v>559.0</v>
      </c>
      <c r="H210" s="318">
        <v>1079.0</v>
      </c>
      <c r="I210" s="319">
        <f t="shared" si="50"/>
        <v>3957.56</v>
      </c>
      <c r="J210" s="337">
        <f t="shared" si="51"/>
        <v>395.756</v>
      </c>
      <c r="K210" s="321">
        <v>8.01516036333E12</v>
      </c>
    </row>
    <row r="211">
      <c r="A211" s="322" t="s">
        <v>318</v>
      </c>
      <c r="B211" s="318">
        <v>0.0</v>
      </c>
      <c r="C211" s="353">
        <v>0.0</v>
      </c>
      <c r="D211" s="318">
        <v>0.0</v>
      </c>
      <c r="E211" s="318">
        <v>0.0</v>
      </c>
      <c r="F211" s="318">
        <v>360.0</v>
      </c>
      <c r="G211" s="318">
        <v>253.0</v>
      </c>
      <c r="H211" s="318">
        <v>0.0</v>
      </c>
      <c r="I211" s="319">
        <f t="shared" si="50"/>
        <v>613</v>
      </c>
      <c r="J211" s="337">
        <f>I211*0.11</f>
        <v>67.43</v>
      </c>
      <c r="K211" s="321">
        <v>9.015165251475E12</v>
      </c>
    </row>
    <row r="212">
      <c r="A212" s="323" t="s">
        <v>25</v>
      </c>
      <c r="B212" s="318">
        <v>560.0</v>
      </c>
      <c r="C212" s="353">
        <v>514.8</v>
      </c>
      <c r="D212" s="318">
        <v>0.0</v>
      </c>
      <c r="E212" s="318">
        <v>637.0</v>
      </c>
      <c r="F212" s="318">
        <v>389.0</v>
      </c>
      <c r="G212" s="318">
        <v>334.0</v>
      </c>
      <c r="H212" s="318">
        <v>0.0</v>
      </c>
      <c r="I212" s="319">
        <f t="shared" si="50"/>
        <v>2434.8</v>
      </c>
      <c r="J212" s="337">
        <f>I212*0.08</f>
        <v>194.784</v>
      </c>
      <c r="K212" s="321" t="s">
        <v>354</v>
      </c>
    </row>
    <row r="213">
      <c r="A213" s="314" t="s">
        <v>26</v>
      </c>
      <c r="B213" s="318">
        <v>0.0</v>
      </c>
      <c r="C213" s="353">
        <v>0.0</v>
      </c>
      <c r="D213" s="318">
        <v>510.0</v>
      </c>
      <c r="E213" s="318">
        <v>0.0</v>
      </c>
      <c r="F213" s="318">
        <v>95.0</v>
      </c>
      <c r="G213" s="318">
        <v>330.0</v>
      </c>
      <c r="H213" s="318">
        <v>651.0</v>
      </c>
      <c r="I213" s="319">
        <f t="shared" si="50"/>
        <v>1586</v>
      </c>
      <c r="J213" s="337">
        <f t="shared" ref="J213:J214" si="52">I213*0.11</f>
        <v>174.46</v>
      </c>
      <c r="K213" s="321">
        <v>2.015160539674E12</v>
      </c>
    </row>
    <row r="214">
      <c r="A214" s="314" t="s">
        <v>27</v>
      </c>
      <c r="B214" s="318">
        <v>405.0</v>
      </c>
      <c r="C214" s="353">
        <v>232.65</v>
      </c>
      <c r="D214" s="318">
        <v>261.0</v>
      </c>
      <c r="E214" s="318">
        <v>436.0</v>
      </c>
      <c r="F214" s="318">
        <v>0.0</v>
      </c>
      <c r="G214" s="318">
        <v>375.0</v>
      </c>
      <c r="H214" s="318">
        <v>435.0</v>
      </c>
      <c r="I214" s="319">
        <f t="shared" si="50"/>
        <v>2144.65</v>
      </c>
      <c r="J214" s="337">
        <f t="shared" si="52"/>
        <v>235.9115</v>
      </c>
      <c r="K214" s="321">
        <v>7.015260299982E12</v>
      </c>
    </row>
    <row r="215">
      <c r="A215" s="322"/>
      <c r="B215" s="318">
        <v>0.0</v>
      </c>
      <c r="C215" s="353">
        <v>0.0</v>
      </c>
      <c r="D215" s="318">
        <v>0.0</v>
      </c>
      <c r="E215" s="318">
        <v>0.0</v>
      </c>
      <c r="F215" s="318">
        <v>0.0</v>
      </c>
      <c r="G215" s="318">
        <v>0.0</v>
      </c>
      <c r="H215" s="318">
        <v>0.0</v>
      </c>
      <c r="I215" s="319">
        <f t="shared" si="50"/>
        <v>0</v>
      </c>
      <c r="J215" s="324">
        <f t="shared" ref="J215:J217" si="53">I215*0.12</f>
        <v>0</v>
      </c>
      <c r="K215" s="311"/>
    </row>
    <row r="216">
      <c r="A216" s="314" t="s">
        <v>321</v>
      </c>
      <c r="B216" s="318">
        <v>0.0</v>
      </c>
      <c r="C216" s="353">
        <v>0.0</v>
      </c>
      <c r="D216" s="318">
        <v>0.0</v>
      </c>
      <c r="E216" s="318">
        <v>0.0</v>
      </c>
      <c r="F216" s="318">
        <v>0.0</v>
      </c>
      <c r="G216" s="318">
        <v>0.0</v>
      </c>
      <c r="H216" s="318">
        <v>0.0</v>
      </c>
      <c r="I216" s="319">
        <f t="shared" si="50"/>
        <v>0</v>
      </c>
      <c r="J216" s="324">
        <f t="shared" si="53"/>
        <v>0</v>
      </c>
      <c r="K216" s="311"/>
    </row>
    <row r="217">
      <c r="A217" s="354" t="s">
        <v>351</v>
      </c>
      <c r="B217" s="355">
        <v>0.0</v>
      </c>
      <c r="C217" s="353">
        <v>0.0</v>
      </c>
      <c r="D217" s="355">
        <v>0.0</v>
      </c>
      <c r="E217" s="355">
        <v>220.0</v>
      </c>
      <c r="F217" s="355"/>
      <c r="G217" s="355"/>
      <c r="H217" s="355"/>
      <c r="I217" s="319">
        <f t="shared" si="50"/>
        <v>220</v>
      </c>
      <c r="J217" s="349">
        <f t="shared" si="53"/>
        <v>26.4</v>
      </c>
      <c r="K217" s="311"/>
    </row>
    <row r="218">
      <c r="A218" s="67" t="s">
        <v>339</v>
      </c>
      <c r="B218" s="318">
        <v>0.0</v>
      </c>
      <c r="C218" s="353">
        <v>524.52</v>
      </c>
      <c r="D218" s="318">
        <v>569.0</v>
      </c>
      <c r="E218" s="318">
        <v>415.0</v>
      </c>
      <c r="F218" s="318">
        <v>0.0</v>
      </c>
      <c r="G218" s="318">
        <v>628.0</v>
      </c>
      <c r="H218" s="318">
        <v>408.0</v>
      </c>
      <c r="I218" s="319">
        <f t="shared" si="50"/>
        <v>2544.52</v>
      </c>
      <c r="J218" s="337">
        <f t="shared" ref="J218:J220" si="54">I218*0.11</f>
        <v>279.8972</v>
      </c>
      <c r="K218" s="321">
        <v>7.015172593508E12</v>
      </c>
    </row>
    <row r="219">
      <c r="A219" s="325" t="s">
        <v>324</v>
      </c>
      <c r="B219" s="318">
        <v>304.0</v>
      </c>
      <c r="C219" s="353">
        <v>0.0</v>
      </c>
      <c r="D219" s="318">
        <v>0.0</v>
      </c>
      <c r="E219" s="318">
        <v>0.0</v>
      </c>
      <c r="F219" s="318">
        <v>338.0</v>
      </c>
      <c r="G219" s="318">
        <v>65.0</v>
      </c>
      <c r="H219" s="318">
        <v>275.0</v>
      </c>
      <c r="I219" s="319">
        <f t="shared" si="50"/>
        <v>982</v>
      </c>
      <c r="J219" s="338">
        <f t="shared" si="54"/>
        <v>108.02</v>
      </c>
      <c r="K219" s="339">
        <v>6.017274966259E12</v>
      </c>
    </row>
    <row r="220">
      <c r="A220" s="314" t="s">
        <v>30</v>
      </c>
      <c r="B220" s="318">
        <v>0.0</v>
      </c>
      <c r="C220" s="353">
        <v>0.0</v>
      </c>
      <c r="D220" s="318">
        <v>0.0</v>
      </c>
      <c r="E220" s="318">
        <v>554.0</v>
      </c>
      <c r="F220" s="318">
        <v>673.0</v>
      </c>
      <c r="G220" s="318">
        <v>830.0</v>
      </c>
      <c r="H220" s="318">
        <v>345.0</v>
      </c>
      <c r="I220" s="319">
        <f t="shared" si="50"/>
        <v>2402</v>
      </c>
      <c r="J220" s="337">
        <f t="shared" si="54"/>
        <v>264.22</v>
      </c>
      <c r="K220" s="321">
        <v>1.015161843643E12</v>
      </c>
    </row>
    <row r="221">
      <c r="A221" s="314" t="s">
        <v>31</v>
      </c>
      <c r="B221" s="318">
        <v>1482.0</v>
      </c>
      <c r="C221" s="353">
        <v>491.97</v>
      </c>
      <c r="D221" s="318">
        <v>1085.0</v>
      </c>
      <c r="E221" s="318">
        <v>814.0</v>
      </c>
      <c r="F221" s="318">
        <v>963.0</v>
      </c>
      <c r="G221" s="318">
        <v>945.0</v>
      </c>
      <c r="H221" s="318">
        <v>1198.0</v>
      </c>
      <c r="I221" s="319">
        <f t="shared" si="50"/>
        <v>6978.97</v>
      </c>
      <c r="J221" s="337">
        <f>I221*0.09</f>
        <v>628.1073</v>
      </c>
      <c r="K221" s="321">
        <v>3.015161972972E12</v>
      </c>
    </row>
    <row r="222">
      <c r="A222" s="314" t="s">
        <v>32</v>
      </c>
      <c r="B222" s="318">
        <v>426.0</v>
      </c>
      <c r="C222" s="353">
        <v>0.0</v>
      </c>
      <c r="D222" s="318">
        <v>93.0</v>
      </c>
      <c r="E222" s="318">
        <v>296.0</v>
      </c>
      <c r="F222" s="318">
        <v>0.0</v>
      </c>
      <c r="G222" s="318">
        <v>464.0</v>
      </c>
      <c r="H222" s="318">
        <v>90.0</v>
      </c>
      <c r="I222" s="319">
        <f t="shared" si="50"/>
        <v>1369</v>
      </c>
      <c r="J222" s="337">
        <f>I222*0.11</f>
        <v>150.59</v>
      </c>
      <c r="K222" s="321">
        <v>1.015210860302E12</v>
      </c>
    </row>
    <row r="223">
      <c r="A223" s="314" t="s">
        <v>82</v>
      </c>
      <c r="B223" s="318">
        <v>0.0</v>
      </c>
      <c r="C223" s="353">
        <v>0.0</v>
      </c>
      <c r="D223" s="318">
        <v>0.0</v>
      </c>
      <c r="E223" s="318">
        <v>0.0</v>
      </c>
      <c r="F223" s="318">
        <v>0.0</v>
      </c>
      <c r="G223" s="318">
        <v>0.0</v>
      </c>
      <c r="H223" s="318">
        <v>0.0</v>
      </c>
      <c r="I223" s="319">
        <f t="shared" si="50"/>
        <v>0</v>
      </c>
      <c r="J223" s="324">
        <f>I223*0.12</f>
        <v>0</v>
      </c>
      <c r="K223" s="311"/>
    </row>
    <row r="224">
      <c r="A224" s="325" t="s">
        <v>86</v>
      </c>
      <c r="B224" s="318">
        <v>995.0</v>
      </c>
      <c r="C224" s="353">
        <v>0.0</v>
      </c>
      <c r="D224" s="318">
        <v>1020.0</v>
      </c>
      <c r="E224" s="318">
        <v>1853.0</v>
      </c>
      <c r="F224" s="318">
        <v>0.0</v>
      </c>
      <c r="G224" s="318">
        <v>1162.0</v>
      </c>
      <c r="H224" s="318">
        <v>603.0</v>
      </c>
      <c r="I224" s="319">
        <f t="shared" si="50"/>
        <v>5633</v>
      </c>
      <c r="J224" s="337">
        <f>I224*0.1</f>
        <v>563.3</v>
      </c>
      <c r="K224" s="321">
        <v>2.015171398932E12</v>
      </c>
    </row>
    <row r="225">
      <c r="A225" s="323" t="s">
        <v>56</v>
      </c>
      <c r="B225" s="318">
        <v>0.0</v>
      </c>
      <c r="C225" s="353">
        <v>0.0</v>
      </c>
      <c r="D225" s="318">
        <v>0.0</v>
      </c>
      <c r="E225" s="318">
        <v>0.0</v>
      </c>
      <c r="F225" s="318">
        <v>0.0</v>
      </c>
      <c r="G225" s="318">
        <v>0.0</v>
      </c>
      <c r="H225" s="318">
        <v>0.0</v>
      </c>
      <c r="I225" s="319">
        <f t="shared" si="50"/>
        <v>0</v>
      </c>
      <c r="J225" s="324">
        <f>I225*0.12</f>
        <v>0</v>
      </c>
      <c r="K225" s="311"/>
    </row>
    <row r="226">
      <c r="A226" s="314" t="s">
        <v>325</v>
      </c>
      <c r="B226" s="318">
        <v>363.0</v>
      </c>
      <c r="C226" s="353">
        <v>488.25</v>
      </c>
      <c r="D226" s="318">
        <v>220.0</v>
      </c>
      <c r="E226" s="318">
        <v>0.0</v>
      </c>
      <c r="F226" s="318">
        <v>713.0</v>
      </c>
      <c r="G226" s="318">
        <v>364.0</v>
      </c>
      <c r="H226" s="318">
        <v>805.0</v>
      </c>
      <c r="I226" s="319">
        <f t="shared" si="50"/>
        <v>2953.25</v>
      </c>
      <c r="J226" s="337">
        <f t="shared" ref="J226:J229" si="55">I226*0.11</f>
        <v>324.8575</v>
      </c>
      <c r="K226" s="321">
        <v>1.015209953559E12</v>
      </c>
    </row>
    <row r="227">
      <c r="A227" s="314" t="s">
        <v>241</v>
      </c>
      <c r="B227" s="318">
        <v>795.0</v>
      </c>
      <c r="C227" s="353">
        <v>0.0</v>
      </c>
      <c r="D227" s="318">
        <v>605.0</v>
      </c>
      <c r="E227" s="318">
        <v>290.0</v>
      </c>
      <c r="F227" s="318">
        <v>775.0</v>
      </c>
      <c r="G227" s="318">
        <v>0.0</v>
      </c>
      <c r="H227" s="318">
        <v>466.0</v>
      </c>
      <c r="I227" s="319">
        <f t="shared" si="50"/>
        <v>2931</v>
      </c>
      <c r="J227" s="337">
        <f t="shared" si="55"/>
        <v>322.41</v>
      </c>
      <c r="K227" s="321" t="s">
        <v>355</v>
      </c>
    </row>
    <row r="228">
      <c r="A228" s="327" t="s">
        <v>233</v>
      </c>
      <c r="B228" s="328">
        <v>204.0</v>
      </c>
      <c r="C228" s="340">
        <v>411.99</v>
      </c>
      <c r="D228" s="328">
        <v>418.0</v>
      </c>
      <c r="E228" s="328">
        <v>193.0</v>
      </c>
      <c r="F228" s="328">
        <v>563.0</v>
      </c>
      <c r="G228" s="328">
        <v>395.0</v>
      </c>
      <c r="H228" s="328">
        <v>419.0</v>
      </c>
      <c r="I228" s="327">
        <f t="shared" si="50"/>
        <v>2603.99</v>
      </c>
      <c r="J228" s="327">
        <f t="shared" si="55"/>
        <v>286.4389</v>
      </c>
      <c r="K228" s="329" t="s">
        <v>43</v>
      </c>
    </row>
    <row r="229">
      <c r="A229" s="314" t="s">
        <v>35</v>
      </c>
      <c r="B229" s="318">
        <v>742.0</v>
      </c>
      <c r="C229" s="353">
        <v>0.0</v>
      </c>
      <c r="D229" s="318">
        <v>0.0</v>
      </c>
      <c r="E229" s="318">
        <v>0.0</v>
      </c>
      <c r="F229" s="318">
        <v>0.0</v>
      </c>
      <c r="G229" s="318">
        <v>0.0</v>
      </c>
      <c r="H229" s="318">
        <v>640.0</v>
      </c>
      <c r="I229" s="319">
        <f t="shared" si="50"/>
        <v>1382</v>
      </c>
      <c r="J229" s="337">
        <f t="shared" si="55"/>
        <v>152.02</v>
      </c>
      <c r="K229" s="321">
        <v>4.015298762273E12</v>
      </c>
    </row>
    <row r="230">
      <c r="A230" s="314" t="s">
        <v>328</v>
      </c>
      <c r="B230" s="318">
        <v>310.0</v>
      </c>
      <c r="C230" s="353">
        <v>0.0</v>
      </c>
      <c r="D230" s="318">
        <v>0.0</v>
      </c>
      <c r="E230" s="318">
        <v>54.0</v>
      </c>
      <c r="F230" s="318">
        <v>505.0</v>
      </c>
      <c r="G230" s="318">
        <v>88.0</v>
      </c>
      <c r="H230" s="318">
        <v>0.0</v>
      </c>
      <c r="I230" s="319">
        <f t="shared" si="50"/>
        <v>957</v>
      </c>
      <c r="J230" s="338">
        <f>I230*0.1</f>
        <v>95.7</v>
      </c>
      <c r="K230" s="339">
        <v>3.01672855585E12</v>
      </c>
    </row>
    <row r="231">
      <c r="A231" s="323" t="s">
        <v>329</v>
      </c>
      <c r="B231" s="318">
        <v>0.0</v>
      </c>
      <c r="C231" s="353">
        <v>474.3</v>
      </c>
      <c r="D231" s="318">
        <v>0.0</v>
      </c>
      <c r="E231" s="318">
        <v>0.0</v>
      </c>
      <c r="F231" s="318">
        <v>0.0</v>
      </c>
      <c r="G231" s="318">
        <v>0.0</v>
      </c>
      <c r="H231" s="318">
        <v>731.0</v>
      </c>
      <c r="I231" s="319">
        <f t="shared" si="50"/>
        <v>1205.3</v>
      </c>
      <c r="J231" s="337">
        <f>I231*0.08</f>
        <v>96.424</v>
      </c>
      <c r="K231" s="321">
        <v>9.015160660242E12</v>
      </c>
    </row>
    <row r="232">
      <c r="A232" s="314" t="s">
        <v>37</v>
      </c>
      <c r="B232" s="318">
        <v>1113.0</v>
      </c>
      <c r="C232" s="353">
        <v>1182.96</v>
      </c>
      <c r="D232" s="318">
        <v>1135.0</v>
      </c>
      <c r="E232" s="318">
        <v>862.0</v>
      </c>
      <c r="F232" s="318">
        <v>532.0</v>
      </c>
      <c r="G232" s="318">
        <v>613.0</v>
      </c>
      <c r="H232" s="318">
        <v>1158.0</v>
      </c>
      <c r="I232" s="319">
        <f t="shared" si="50"/>
        <v>6595.96</v>
      </c>
      <c r="J232" s="337">
        <f>I232*0.09</f>
        <v>593.6364</v>
      </c>
      <c r="K232" s="321">
        <v>1.015226891833E12</v>
      </c>
    </row>
    <row r="233">
      <c r="A233" s="314" t="s">
        <v>38</v>
      </c>
      <c r="B233" s="78">
        <v>564.0</v>
      </c>
      <c r="C233" s="353">
        <v>437.1</v>
      </c>
      <c r="D233" s="356">
        <v>0.0</v>
      </c>
      <c r="E233" s="318">
        <v>612.0</v>
      </c>
      <c r="F233" s="318">
        <v>738.0</v>
      </c>
      <c r="G233" s="318">
        <v>430.0</v>
      </c>
      <c r="H233" s="318">
        <v>521.0</v>
      </c>
      <c r="I233" s="319">
        <f t="shared" si="50"/>
        <v>3302.1</v>
      </c>
      <c r="J233" s="337">
        <f>I233*0.1</f>
        <v>330.21</v>
      </c>
      <c r="K233" s="321">
        <v>1.015206058676E12</v>
      </c>
    </row>
    <row r="234">
      <c r="A234" s="325" t="s">
        <v>332</v>
      </c>
      <c r="B234" s="318">
        <v>0.0</v>
      </c>
      <c r="C234" s="353">
        <v>0.0</v>
      </c>
      <c r="D234" s="318">
        <v>0.0</v>
      </c>
      <c r="E234" s="318">
        <v>0.0</v>
      </c>
      <c r="F234" s="318">
        <v>0.0</v>
      </c>
      <c r="G234" s="318">
        <v>0.0</v>
      </c>
      <c r="H234" s="318">
        <v>0.0</v>
      </c>
      <c r="I234" s="319">
        <f t="shared" si="50"/>
        <v>0</v>
      </c>
      <c r="J234" s="324">
        <f>I234*0.11</f>
        <v>0</v>
      </c>
      <c r="K234" s="311"/>
    </row>
    <row r="235">
      <c r="A235" s="323" t="s">
        <v>39</v>
      </c>
      <c r="B235" s="318">
        <v>1080.0</v>
      </c>
      <c r="C235" s="353">
        <v>2031.12</v>
      </c>
      <c r="D235" s="318">
        <v>887.0</v>
      </c>
      <c r="E235" s="318">
        <v>774.0</v>
      </c>
      <c r="F235" s="318">
        <v>803.0</v>
      </c>
      <c r="G235" s="318">
        <v>754.0</v>
      </c>
      <c r="H235" s="318">
        <v>754.0</v>
      </c>
      <c r="I235" s="319">
        <f t="shared" si="50"/>
        <v>7083.12</v>
      </c>
      <c r="J235" s="337">
        <f>I235*0.08</f>
        <v>566.6496</v>
      </c>
      <c r="K235" s="321">
        <v>1.015171596138E12</v>
      </c>
    </row>
    <row r="236">
      <c r="A236" s="314" t="s">
        <v>63</v>
      </c>
      <c r="B236" s="318">
        <v>427.0</v>
      </c>
      <c r="C236" s="353">
        <v>478.02</v>
      </c>
      <c r="D236" s="318">
        <v>190.0</v>
      </c>
      <c r="E236" s="318">
        <v>167.0</v>
      </c>
      <c r="F236" s="318">
        <v>182.0</v>
      </c>
      <c r="G236" s="318">
        <v>141.0</v>
      </c>
      <c r="H236" s="318">
        <v>592.0</v>
      </c>
      <c r="I236" s="319">
        <f t="shared" si="50"/>
        <v>2177.02</v>
      </c>
      <c r="J236" s="337">
        <f t="shared" ref="J236:J237" si="56">I236*0.11</f>
        <v>239.4722</v>
      </c>
      <c r="K236" s="321">
        <v>5.015295501098E12</v>
      </c>
    </row>
    <row r="237">
      <c r="A237" s="314" t="s">
        <v>40</v>
      </c>
      <c r="B237" s="318">
        <v>0.0</v>
      </c>
      <c r="C237" s="353">
        <v>765.0</v>
      </c>
      <c r="D237" s="318">
        <v>343.0</v>
      </c>
      <c r="E237" s="318">
        <v>0.0</v>
      </c>
      <c r="F237" s="318">
        <v>563.0</v>
      </c>
      <c r="G237" s="318">
        <v>210.0</v>
      </c>
      <c r="H237" s="318">
        <v>483.0</v>
      </c>
      <c r="I237" s="319">
        <f t="shared" si="50"/>
        <v>2364</v>
      </c>
      <c r="J237" s="337">
        <f t="shared" si="56"/>
        <v>260.04</v>
      </c>
      <c r="K237" s="321">
        <v>6.015271663104E12</v>
      </c>
    </row>
    <row r="238">
      <c r="A238" s="314" t="s">
        <v>333</v>
      </c>
      <c r="B238" s="318">
        <v>0.0</v>
      </c>
      <c r="C238" s="353">
        <v>0.0</v>
      </c>
      <c r="D238" s="318">
        <v>0.0</v>
      </c>
      <c r="E238" s="318">
        <v>0.0</v>
      </c>
      <c r="F238" s="318">
        <v>0.0</v>
      </c>
      <c r="G238" s="318">
        <v>0.0</v>
      </c>
      <c r="H238" s="318">
        <v>0.0</v>
      </c>
      <c r="I238" s="319">
        <f t="shared" si="50"/>
        <v>0</v>
      </c>
      <c r="J238" s="324">
        <f t="shared" ref="J238:J239" si="57">I238*0.1</f>
        <v>0</v>
      </c>
      <c r="K238" s="311"/>
    </row>
    <row r="239">
      <c r="A239" s="314" t="s">
        <v>41</v>
      </c>
      <c r="B239" s="318">
        <v>869.0</v>
      </c>
      <c r="C239" s="353">
        <v>534.75</v>
      </c>
      <c r="D239" s="318">
        <v>0.0</v>
      </c>
      <c r="E239" s="318">
        <v>659.0</v>
      </c>
      <c r="F239" s="318">
        <v>488.0</v>
      </c>
      <c r="G239" s="318">
        <v>532.0</v>
      </c>
      <c r="H239" s="318">
        <v>140.0</v>
      </c>
      <c r="I239" s="319">
        <f t="shared" si="50"/>
        <v>3222.75</v>
      </c>
      <c r="J239" s="337">
        <f t="shared" si="57"/>
        <v>322.275</v>
      </c>
      <c r="K239" s="321">
        <v>3.015237660893E12</v>
      </c>
    </row>
    <row r="240">
      <c r="A240" s="314" t="s">
        <v>42</v>
      </c>
      <c r="B240" s="318">
        <v>523.0</v>
      </c>
      <c r="C240" s="353">
        <v>198.0</v>
      </c>
      <c r="D240" s="318">
        <v>605.0</v>
      </c>
      <c r="E240" s="318">
        <v>305.0</v>
      </c>
      <c r="F240" s="318">
        <v>0.0</v>
      </c>
      <c r="G240" s="318">
        <v>0.0</v>
      </c>
      <c r="H240" s="318">
        <v>613.0</v>
      </c>
      <c r="I240" s="319">
        <f t="shared" si="50"/>
        <v>2244</v>
      </c>
      <c r="J240" s="337">
        <f t="shared" ref="J240:J243" si="58">I240*0.11</f>
        <v>246.84</v>
      </c>
      <c r="K240" s="357">
        <v>3.015238786664E12</v>
      </c>
    </row>
    <row r="241">
      <c r="A241" s="325" t="s">
        <v>334</v>
      </c>
      <c r="B241" s="318">
        <v>155.0</v>
      </c>
      <c r="C241" s="353">
        <v>372.0</v>
      </c>
      <c r="D241" s="318">
        <v>140.0</v>
      </c>
      <c r="E241" s="318">
        <v>296.0</v>
      </c>
      <c r="F241" s="318">
        <v>0.0</v>
      </c>
      <c r="G241" s="318">
        <v>278.0</v>
      </c>
      <c r="H241" s="318">
        <v>716.0</v>
      </c>
      <c r="I241" s="319">
        <f t="shared" si="50"/>
        <v>1957</v>
      </c>
      <c r="J241" s="337">
        <f t="shared" si="58"/>
        <v>215.27</v>
      </c>
      <c r="K241" s="321">
        <v>1.015209953559E12</v>
      </c>
      <c r="L241" s="358" t="s">
        <v>356</v>
      </c>
    </row>
    <row r="242">
      <c r="A242" s="325" t="s">
        <v>44</v>
      </c>
      <c r="B242" s="345">
        <v>549.0</v>
      </c>
      <c r="C242" s="353">
        <v>281.79</v>
      </c>
      <c r="D242" s="318">
        <v>315.0</v>
      </c>
      <c r="E242" s="318">
        <v>0.0</v>
      </c>
      <c r="F242" s="318">
        <v>527.0</v>
      </c>
      <c r="G242" s="318">
        <v>250.0</v>
      </c>
      <c r="H242" s="318">
        <v>0.0</v>
      </c>
      <c r="I242" s="319">
        <f t="shared" si="50"/>
        <v>1922.79</v>
      </c>
      <c r="J242" s="337">
        <f t="shared" si="58"/>
        <v>211.5069</v>
      </c>
      <c r="K242" s="321">
        <v>9.015222095493E12</v>
      </c>
    </row>
    <row r="243">
      <c r="A243" s="325" t="s">
        <v>45</v>
      </c>
      <c r="B243" s="318">
        <v>520.0</v>
      </c>
      <c r="C243" s="353">
        <v>483.6</v>
      </c>
      <c r="D243" s="318">
        <v>0.0</v>
      </c>
      <c r="E243" s="318">
        <v>0.0</v>
      </c>
      <c r="F243" s="318">
        <v>0.0</v>
      </c>
      <c r="G243" s="318">
        <v>288.0</v>
      </c>
      <c r="H243" s="318">
        <v>615.0</v>
      </c>
      <c r="I243" s="319">
        <f t="shared" si="50"/>
        <v>1906.6</v>
      </c>
      <c r="J243" s="337">
        <f t="shared" si="58"/>
        <v>209.726</v>
      </c>
      <c r="K243" s="321">
        <v>5.015325194671E12</v>
      </c>
    </row>
    <row r="244">
      <c r="A244" s="325" t="s">
        <v>335</v>
      </c>
      <c r="B244" s="318">
        <v>0.0</v>
      </c>
      <c r="C244" s="353">
        <v>0.0</v>
      </c>
      <c r="D244" s="318">
        <v>0.0</v>
      </c>
      <c r="E244" s="318">
        <v>0.0</v>
      </c>
      <c r="F244" s="318">
        <v>0.0</v>
      </c>
      <c r="G244" s="318">
        <v>0.0</v>
      </c>
      <c r="H244" s="318">
        <v>0.0</v>
      </c>
      <c r="I244" s="319">
        <f t="shared" si="50"/>
        <v>0</v>
      </c>
      <c r="J244" s="324">
        <f>I244*0.12</f>
        <v>0</v>
      </c>
      <c r="K244" s="311"/>
    </row>
    <row r="245">
      <c r="A245" s="325" t="s">
        <v>46</v>
      </c>
      <c r="B245" s="318">
        <v>0.0</v>
      </c>
      <c r="C245" s="353">
        <v>0.0</v>
      </c>
      <c r="D245" s="318">
        <v>0.0</v>
      </c>
      <c r="E245" s="318">
        <v>0.0</v>
      </c>
      <c r="F245" s="318">
        <v>0.0</v>
      </c>
      <c r="G245" s="318">
        <v>695.0</v>
      </c>
      <c r="H245" s="318">
        <v>487.0</v>
      </c>
      <c r="I245" s="319">
        <f t="shared" si="50"/>
        <v>1182</v>
      </c>
      <c r="J245" s="337">
        <f>I245*0.11</f>
        <v>130.02</v>
      </c>
      <c r="K245" s="321">
        <v>5.015160886515E12</v>
      </c>
    </row>
    <row r="246">
      <c r="A246" s="334" t="s">
        <v>20</v>
      </c>
      <c r="B246" s="309">
        <f t="shared" ref="B246:J246" si="59">SUM(B209:B245)</f>
        <v>13116</v>
      </c>
      <c r="C246" s="309">
        <f t="shared" si="59"/>
        <v>11429.88</v>
      </c>
      <c r="D246" s="309">
        <f t="shared" si="59"/>
        <v>8576</v>
      </c>
      <c r="E246" s="309">
        <f t="shared" si="59"/>
        <v>10715</v>
      </c>
      <c r="F246" s="309">
        <f t="shared" si="59"/>
        <v>10455</v>
      </c>
      <c r="G246" s="309">
        <f t="shared" si="59"/>
        <v>11053</v>
      </c>
      <c r="H246" s="309">
        <f t="shared" si="59"/>
        <v>14609</v>
      </c>
      <c r="I246" s="309">
        <f t="shared" si="59"/>
        <v>79953.88</v>
      </c>
      <c r="J246" s="309">
        <f t="shared" si="59"/>
        <v>8002.2225</v>
      </c>
      <c r="K246" s="311"/>
    </row>
    <row r="247">
      <c r="A247" s="335"/>
      <c r="B247" s="335"/>
      <c r="C247" s="335"/>
      <c r="D247" s="335"/>
      <c r="E247" s="335"/>
      <c r="F247" s="335"/>
      <c r="G247" s="335"/>
      <c r="H247" s="335"/>
      <c r="I247" s="335"/>
      <c r="J247" s="335"/>
      <c r="K247" s="311"/>
    </row>
    <row r="248">
      <c r="A248" s="307" t="s">
        <v>19</v>
      </c>
      <c r="B248" s="308">
        <v>45332.0</v>
      </c>
      <c r="C248" s="308">
        <v>45333.0</v>
      </c>
      <c r="D248" s="308">
        <v>45334.0</v>
      </c>
      <c r="E248" s="308">
        <v>45335.0</v>
      </c>
      <c r="F248" s="308">
        <v>45336.0</v>
      </c>
      <c r="G248" s="308">
        <v>45366.0</v>
      </c>
      <c r="H248" s="308">
        <v>45338.0</v>
      </c>
      <c r="I248" s="309" t="s">
        <v>20</v>
      </c>
      <c r="J248" s="310" t="s">
        <v>21</v>
      </c>
      <c r="K248" s="311"/>
    </row>
    <row r="249">
      <c r="A249" s="312"/>
      <c r="B249" s="312"/>
      <c r="C249" s="312"/>
      <c r="D249" s="312"/>
      <c r="E249" s="312"/>
      <c r="F249" s="312"/>
      <c r="G249" s="312"/>
      <c r="H249" s="313"/>
      <c r="I249" s="313"/>
      <c r="J249" s="313"/>
      <c r="K249" s="311"/>
    </row>
    <row r="250">
      <c r="A250" s="314" t="s">
        <v>23</v>
      </c>
      <c r="B250" s="359">
        <v>776.55</v>
      </c>
      <c r="C250" s="336">
        <v>664.95</v>
      </c>
      <c r="D250" s="318">
        <v>395.0</v>
      </c>
      <c r="E250" s="318">
        <v>926.0</v>
      </c>
      <c r="F250" s="318">
        <v>1700.0</v>
      </c>
      <c r="G250" s="318">
        <v>377.0</v>
      </c>
      <c r="H250" s="318">
        <v>746.0</v>
      </c>
      <c r="I250" s="319">
        <f t="shared" ref="I250:I286" si="60">SUM(B250:H250)</f>
        <v>5585.5</v>
      </c>
      <c r="J250" s="337">
        <f>I250*0.1</f>
        <v>558.55</v>
      </c>
      <c r="K250" s="321">
        <v>4.015397383669E12</v>
      </c>
    </row>
    <row r="251">
      <c r="A251" s="314" t="s">
        <v>24</v>
      </c>
      <c r="B251" s="359">
        <v>1260.0</v>
      </c>
      <c r="C251" s="336">
        <v>966.27</v>
      </c>
      <c r="D251" s="318">
        <v>594.0</v>
      </c>
      <c r="E251" s="318">
        <v>689.0</v>
      </c>
      <c r="F251" s="318">
        <v>1383.0</v>
      </c>
      <c r="G251" s="318">
        <v>474.0</v>
      </c>
      <c r="H251" s="318">
        <v>645.0</v>
      </c>
      <c r="I251" s="319">
        <f t="shared" si="60"/>
        <v>6011.27</v>
      </c>
      <c r="J251" s="337">
        <f>I251*0.09</f>
        <v>541.0143</v>
      </c>
      <c r="K251" s="321">
        <v>1.015328913044E12</v>
      </c>
    </row>
    <row r="252">
      <c r="A252" s="322" t="s">
        <v>318</v>
      </c>
      <c r="B252" s="359">
        <v>456.63</v>
      </c>
      <c r="C252" s="336">
        <v>0.0</v>
      </c>
      <c r="D252" s="318">
        <v>244.0</v>
      </c>
      <c r="E252" s="318">
        <v>377.0</v>
      </c>
      <c r="F252" s="318">
        <v>590.0</v>
      </c>
      <c r="G252" s="318">
        <v>0.0</v>
      </c>
      <c r="H252" s="318">
        <v>0.0</v>
      </c>
      <c r="I252" s="319">
        <f t="shared" si="60"/>
        <v>1667.63</v>
      </c>
      <c r="J252" s="337">
        <f>I252*0.11</f>
        <v>183.4393</v>
      </c>
      <c r="K252" s="321">
        <v>9.015336944316E12</v>
      </c>
    </row>
    <row r="253">
      <c r="A253" s="323" t="s">
        <v>25</v>
      </c>
      <c r="B253" s="359">
        <v>897.45</v>
      </c>
      <c r="C253" s="336">
        <v>679.83</v>
      </c>
      <c r="D253" s="318">
        <v>294.0</v>
      </c>
      <c r="E253" s="318">
        <v>0.0</v>
      </c>
      <c r="F253" s="318">
        <v>2170.0</v>
      </c>
      <c r="G253" s="318">
        <v>903.0</v>
      </c>
      <c r="H253" s="318">
        <v>790.0</v>
      </c>
      <c r="I253" s="319">
        <f t="shared" si="60"/>
        <v>5734.28</v>
      </c>
      <c r="J253" s="337">
        <f>I253*0.08</f>
        <v>458.7424</v>
      </c>
      <c r="K253" s="321" t="s">
        <v>357</v>
      </c>
    </row>
    <row r="254">
      <c r="A254" s="314" t="s">
        <v>26</v>
      </c>
      <c r="B254" s="359">
        <v>0.0</v>
      </c>
      <c r="C254" s="336">
        <v>486.39</v>
      </c>
      <c r="D254" s="318">
        <v>633.0</v>
      </c>
      <c r="E254" s="318">
        <v>0.0</v>
      </c>
      <c r="F254" s="318">
        <v>1910.0</v>
      </c>
      <c r="G254" s="318">
        <v>0.0</v>
      </c>
      <c r="H254" s="318">
        <v>0.0</v>
      </c>
      <c r="I254" s="319">
        <f t="shared" si="60"/>
        <v>3029.39</v>
      </c>
      <c r="J254" s="337">
        <f t="shared" ref="J254:J255" si="61">I254*0.1</f>
        <v>302.939</v>
      </c>
      <c r="K254" s="321">
        <v>2.015337204066E12</v>
      </c>
    </row>
    <row r="255">
      <c r="A255" s="314" t="s">
        <v>27</v>
      </c>
      <c r="B255" s="359">
        <v>558.0</v>
      </c>
      <c r="C255" s="336">
        <v>817.47</v>
      </c>
      <c r="D255" s="318">
        <v>54.0</v>
      </c>
      <c r="E255" s="318">
        <v>447.0</v>
      </c>
      <c r="F255" s="318">
        <v>619.0</v>
      </c>
      <c r="G255" s="318">
        <v>0.0</v>
      </c>
      <c r="H255" s="318">
        <v>535.0</v>
      </c>
      <c r="I255" s="319">
        <f t="shared" si="60"/>
        <v>3030.47</v>
      </c>
      <c r="J255" s="337">
        <f t="shared" si="61"/>
        <v>303.047</v>
      </c>
      <c r="K255" s="321">
        <v>7.015333839981E12</v>
      </c>
    </row>
    <row r="256">
      <c r="A256" s="354" t="s">
        <v>351</v>
      </c>
      <c r="B256" s="359">
        <v>0.0</v>
      </c>
      <c r="C256" s="336">
        <v>0.0</v>
      </c>
      <c r="D256" s="318">
        <v>0.0</v>
      </c>
      <c r="E256" s="318">
        <v>0.0</v>
      </c>
      <c r="F256" s="318">
        <v>0.0</v>
      </c>
      <c r="G256" s="318">
        <v>0.0</v>
      </c>
      <c r="H256" s="318">
        <v>0.0</v>
      </c>
      <c r="I256" s="319">
        <f t="shared" si="60"/>
        <v>0</v>
      </c>
      <c r="J256" s="324">
        <f t="shared" ref="J256:J258" si="62">I256*0.12</f>
        <v>0</v>
      </c>
      <c r="K256" s="311"/>
    </row>
    <row r="257">
      <c r="A257" s="314" t="s">
        <v>321</v>
      </c>
      <c r="B257" s="359">
        <v>0.0</v>
      </c>
      <c r="C257" s="336">
        <v>0.0</v>
      </c>
      <c r="D257" s="318">
        <v>0.0</v>
      </c>
      <c r="E257" s="318">
        <v>0.0</v>
      </c>
      <c r="F257" s="318">
        <v>0.0</v>
      </c>
      <c r="G257" s="318">
        <v>0.0</v>
      </c>
      <c r="H257" s="318">
        <v>0.0</v>
      </c>
      <c r="I257" s="319">
        <f t="shared" si="60"/>
        <v>0</v>
      </c>
      <c r="J257" s="324">
        <f t="shared" si="62"/>
        <v>0</v>
      </c>
      <c r="K257" s="311"/>
    </row>
    <row r="258">
      <c r="A258" s="325" t="s">
        <v>338</v>
      </c>
      <c r="B258" s="359">
        <v>0.0</v>
      </c>
      <c r="C258" s="336">
        <v>0.0</v>
      </c>
      <c r="D258" s="360">
        <v>0.0</v>
      </c>
      <c r="E258" s="360">
        <v>0.0</v>
      </c>
      <c r="F258" s="360">
        <v>0.0</v>
      </c>
      <c r="G258" s="360">
        <v>0.0</v>
      </c>
      <c r="H258" s="360">
        <v>0.0</v>
      </c>
      <c r="I258" s="319">
        <f t="shared" si="60"/>
        <v>0</v>
      </c>
      <c r="J258" s="324">
        <f t="shared" si="62"/>
        <v>0</v>
      </c>
      <c r="K258" s="311"/>
    </row>
    <row r="259">
      <c r="A259" s="75" t="s">
        <v>358</v>
      </c>
      <c r="B259" s="340">
        <v>855.6</v>
      </c>
      <c r="C259" s="340">
        <v>810.96</v>
      </c>
      <c r="D259" s="328">
        <v>468.0</v>
      </c>
      <c r="E259" s="328">
        <v>845.0</v>
      </c>
      <c r="F259" s="328">
        <v>928.0</v>
      </c>
      <c r="G259" s="328">
        <v>900.0</v>
      </c>
      <c r="H259" s="328">
        <v>1153.0</v>
      </c>
      <c r="I259" s="327">
        <f t="shared" si="60"/>
        <v>5960.56</v>
      </c>
      <c r="J259" s="327">
        <f>I259*0.1</f>
        <v>596.056</v>
      </c>
      <c r="K259" s="329">
        <v>7.015397587822E12</v>
      </c>
      <c r="L259" s="358" t="s">
        <v>359</v>
      </c>
    </row>
    <row r="260">
      <c r="A260" s="325" t="s">
        <v>324</v>
      </c>
      <c r="B260" s="359">
        <v>0.0</v>
      </c>
      <c r="C260" s="336">
        <v>0.0</v>
      </c>
      <c r="D260" s="318">
        <v>167.0</v>
      </c>
      <c r="E260" s="318">
        <v>157.0</v>
      </c>
      <c r="F260" s="318">
        <v>1354.0</v>
      </c>
      <c r="G260" s="318">
        <v>378.0</v>
      </c>
      <c r="H260" s="318">
        <v>454.0</v>
      </c>
      <c r="I260" s="319">
        <f t="shared" si="60"/>
        <v>2510</v>
      </c>
      <c r="J260" s="338">
        <f>I260*0.11</f>
        <v>276.1</v>
      </c>
      <c r="K260" s="339" t="s">
        <v>43</v>
      </c>
    </row>
    <row r="261">
      <c r="A261" s="314" t="s">
        <v>30</v>
      </c>
      <c r="B261" s="359">
        <v>0.0</v>
      </c>
      <c r="C261" s="336">
        <v>0.0</v>
      </c>
      <c r="D261" s="318">
        <v>523.0</v>
      </c>
      <c r="E261" s="318">
        <v>2055.0</v>
      </c>
      <c r="F261" s="318">
        <v>3690.0</v>
      </c>
      <c r="G261" s="318">
        <v>1745.0</v>
      </c>
      <c r="H261" s="318">
        <v>558.0</v>
      </c>
      <c r="I261" s="319">
        <f t="shared" si="60"/>
        <v>8571</v>
      </c>
      <c r="J261" s="337">
        <f>I261*0.09</f>
        <v>771.39</v>
      </c>
      <c r="K261" s="321">
        <v>1.015334134397E12</v>
      </c>
    </row>
    <row r="262">
      <c r="A262" s="314" t="s">
        <v>31</v>
      </c>
      <c r="B262" s="359">
        <v>1348.5</v>
      </c>
      <c r="C262" s="336">
        <v>1157.85</v>
      </c>
      <c r="D262" s="318">
        <v>401.0</v>
      </c>
      <c r="E262" s="318">
        <v>1262.0</v>
      </c>
      <c r="F262" s="318">
        <v>2319.0</v>
      </c>
      <c r="G262" s="318">
        <v>1559.0</v>
      </c>
      <c r="H262" s="318">
        <v>950.0</v>
      </c>
      <c r="I262" s="319">
        <f t="shared" si="60"/>
        <v>8997.35</v>
      </c>
      <c r="J262" s="361">
        <v>707.15</v>
      </c>
      <c r="K262" s="321">
        <v>3.015351921429E12</v>
      </c>
    </row>
    <row r="263">
      <c r="A263" s="314" t="s">
        <v>32</v>
      </c>
      <c r="B263" s="359">
        <v>0.0</v>
      </c>
      <c r="C263" s="336">
        <v>835.14</v>
      </c>
      <c r="D263" s="318">
        <v>0.0</v>
      </c>
      <c r="E263" s="318">
        <v>310.0</v>
      </c>
      <c r="F263" s="318">
        <v>1248.0</v>
      </c>
      <c r="G263" s="318">
        <v>0.0</v>
      </c>
      <c r="H263" s="318">
        <v>0.0</v>
      </c>
      <c r="I263" s="319">
        <f t="shared" si="60"/>
        <v>2393.14</v>
      </c>
      <c r="J263" s="337">
        <f>I263*0.11</f>
        <v>263.2454</v>
      </c>
      <c r="K263" s="321">
        <v>2.015419338644E12</v>
      </c>
    </row>
    <row r="264">
      <c r="A264" s="314" t="s">
        <v>82</v>
      </c>
      <c r="B264" s="359">
        <v>0.0</v>
      </c>
      <c r="C264" s="336">
        <v>0.0</v>
      </c>
      <c r="D264" s="318">
        <v>0.0</v>
      </c>
      <c r="E264" s="318">
        <v>0.0</v>
      </c>
      <c r="F264" s="318">
        <v>0.0</v>
      </c>
      <c r="G264" s="318">
        <v>0.0</v>
      </c>
      <c r="H264" s="318">
        <v>0.0</v>
      </c>
      <c r="I264" s="319">
        <f t="shared" si="60"/>
        <v>0</v>
      </c>
      <c r="J264" s="324">
        <f>I264*0.12</f>
        <v>0</v>
      </c>
      <c r="K264" s="311"/>
    </row>
    <row r="265">
      <c r="A265" s="343" t="s">
        <v>86</v>
      </c>
      <c r="B265" s="340">
        <v>645.42</v>
      </c>
      <c r="C265" s="340">
        <v>0.0</v>
      </c>
      <c r="D265" s="328">
        <v>578.0</v>
      </c>
      <c r="E265" s="328">
        <v>1221.0</v>
      </c>
      <c r="F265" s="328">
        <v>1112.0</v>
      </c>
      <c r="G265" s="328">
        <v>1222.0</v>
      </c>
      <c r="H265" s="328">
        <v>1046.0</v>
      </c>
      <c r="I265" s="327">
        <f t="shared" si="60"/>
        <v>5824.42</v>
      </c>
      <c r="J265" s="327">
        <f>I265*0.1</f>
        <v>582.442</v>
      </c>
      <c r="K265" s="329">
        <v>2.015340897203E12</v>
      </c>
      <c r="L265" s="358" t="s">
        <v>360</v>
      </c>
    </row>
    <row r="266">
      <c r="A266" s="323" t="s">
        <v>56</v>
      </c>
      <c r="B266" s="359">
        <v>0.0</v>
      </c>
      <c r="C266" s="336">
        <v>0.0</v>
      </c>
      <c r="D266" s="318">
        <v>0.0</v>
      </c>
      <c r="E266" s="318">
        <v>0.0</v>
      </c>
      <c r="F266" s="318">
        <v>1614.0</v>
      </c>
      <c r="G266" s="318">
        <v>0.0</v>
      </c>
      <c r="H266" s="318">
        <v>0.0</v>
      </c>
      <c r="I266" s="319">
        <f t="shared" si="60"/>
        <v>1614</v>
      </c>
      <c r="J266" s="337">
        <f>I266*0.08</f>
        <v>129.12</v>
      </c>
      <c r="K266" s="321" t="s">
        <v>361</v>
      </c>
    </row>
    <row r="267">
      <c r="A267" s="314" t="s">
        <v>325</v>
      </c>
      <c r="B267" s="359">
        <v>165.33</v>
      </c>
      <c r="C267" s="336">
        <v>0.0</v>
      </c>
      <c r="D267" s="318">
        <v>325.0</v>
      </c>
      <c r="E267" s="318">
        <v>0.0</v>
      </c>
      <c r="F267" s="318">
        <v>607.0</v>
      </c>
      <c r="G267" s="318">
        <v>465.0</v>
      </c>
      <c r="H267" s="318">
        <v>487.0</v>
      </c>
      <c r="I267" s="319">
        <f t="shared" si="60"/>
        <v>2049.33</v>
      </c>
      <c r="J267" s="337">
        <f t="shared" ref="J267:J268" si="63">I267*0.11</f>
        <v>225.4263</v>
      </c>
      <c r="K267" s="321">
        <v>5.015347086264E12</v>
      </c>
    </row>
    <row r="268">
      <c r="A268" s="314" t="s">
        <v>241</v>
      </c>
      <c r="B268" s="359">
        <v>0.0</v>
      </c>
      <c r="C268" s="336">
        <v>0.0</v>
      </c>
      <c r="D268" s="318">
        <v>0.0</v>
      </c>
      <c r="E268" s="318">
        <v>695.0</v>
      </c>
      <c r="F268" s="318">
        <v>1338.0</v>
      </c>
      <c r="G268" s="318">
        <v>353.0</v>
      </c>
      <c r="H268" s="318">
        <v>425.0</v>
      </c>
      <c r="I268" s="319">
        <f t="shared" si="60"/>
        <v>2811</v>
      </c>
      <c r="J268" s="337">
        <f t="shared" si="63"/>
        <v>309.21</v>
      </c>
      <c r="K268" s="321" t="s">
        <v>362</v>
      </c>
    </row>
    <row r="269">
      <c r="A269" s="327" t="s">
        <v>233</v>
      </c>
      <c r="B269" s="340">
        <v>533.82</v>
      </c>
      <c r="C269" s="340">
        <v>368.28</v>
      </c>
      <c r="D269" s="328">
        <v>0.0</v>
      </c>
      <c r="E269" s="328">
        <v>299.0</v>
      </c>
      <c r="F269" s="328">
        <v>884.0</v>
      </c>
      <c r="G269" s="328">
        <v>560.0</v>
      </c>
      <c r="H269" s="328">
        <v>0.0</v>
      </c>
      <c r="I269" s="327">
        <f t="shared" si="60"/>
        <v>2645.1</v>
      </c>
      <c r="J269" s="327">
        <f>I269*0.1</f>
        <v>264.51</v>
      </c>
      <c r="K269" s="329" t="s">
        <v>43</v>
      </c>
    </row>
    <row r="270">
      <c r="A270" s="314" t="s">
        <v>35</v>
      </c>
      <c r="B270" s="359">
        <v>0.0</v>
      </c>
      <c r="C270" s="336">
        <v>0.0</v>
      </c>
      <c r="D270" s="318">
        <v>0.0</v>
      </c>
      <c r="E270" s="318">
        <v>0.0</v>
      </c>
      <c r="F270" s="318">
        <v>0.0</v>
      </c>
      <c r="G270" s="318">
        <v>0.0</v>
      </c>
      <c r="H270" s="318">
        <v>0.0</v>
      </c>
      <c r="I270" s="319">
        <f t="shared" si="60"/>
        <v>0</v>
      </c>
      <c r="J270" s="324">
        <f t="shared" ref="J270:J271" si="64">I270*0.11</f>
        <v>0</v>
      </c>
      <c r="K270" s="311"/>
    </row>
    <row r="271">
      <c r="A271" s="314" t="s">
        <v>328</v>
      </c>
      <c r="B271" s="359">
        <v>0.0</v>
      </c>
      <c r="C271" s="336">
        <v>0.0</v>
      </c>
      <c r="D271" s="318">
        <v>0.0</v>
      </c>
      <c r="E271" s="318">
        <v>396.0</v>
      </c>
      <c r="F271" s="318">
        <v>1108.0</v>
      </c>
      <c r="G271" s="318">
        <v>588.0</v>
      </c>
      <c r="H271" s="318">
        <v>312.0</v>
      </c>
      <c r="I271" s="319">
        <f t="shared" si="60"/>
        <v>2404</v>
      </c>
      <c r="J271" s="337">
        <f t="shared" si="64"/>
        <v>264.44</v>
      </c>
      <c r="K271" s="321">
        <v>1.01548981462E12</v>
      </c>
    </row>
    <row r="272">
      <c r="A272" s="323" t="s">
        <v>329</v>
      </c>
      <c r="B272" s="359">
        <v>1018.35</v>
      </c>
      <c r="C272" s="336">
        <v>653.79</v>
      </c>
      <c r="D272" s="318">
        <v>0.0</v>
      </c>
      <c r="E272" s="318">
        <v>0.0</v>
      </c>
      <c r="F272" s="318">
        <v>0.0</v>
      </c>
      <c r="G272" s="318">
        <v>0.0</v>
      </c>
      <c r="H272" s="318">
        <v>0.0</v>
      </c>
      <c r="I272" s="319">
        <f t="shared" si="60"/>
        <v>1672.14</v>
      </c>
      <c r="J272" s="337">
        <f>I272*0.08</f>
        <v>133.7712</v>
      </c>
      <c r="K272" s="321">
        <v>9.015346074746E12</v>
      </c>
    </row>
    <row r="273">
      <c r="A273" s="314" t="s">
        <v>37</v>
      </c>
      <c r="B273" s="359">
        <v>611.94</v>
      </c>
      <c r="C273" s="336">
        <v>0.0</v>
      </c>
      <c r="D273" s="318">
        <v>609.0</v>
      </c>
      <c r="E273" s="318">
        <v>1109.0</v>
      </c>
      <c r="F273" s="318">
        <v>2295.0</v>
      </c>
      <c r="G273" s="318">
        <v>1079.0</v>
      </c>
      <c r="H273" s="318">
        <v>1151.0</v>
      </c>
      <c r="I273" s="319">
        <f t="shared" si="60"/>
        <v>6854.94</v>
      </c>
      <c r="J273" s="337">
        <f>I273*0.09</f>
        <v>616.9446</v>
      </c>
      <c r="K273" s="321">
        <v>1.015358670368E12</v>
      </c>
    </row>
    <row r="274">
      <c r="A274" s="314" t="s">
        <v>38</v>
      </c>
      <c r="B274" s="359">
        <v>0.0</v>
      </c>
      <c r="C274" s="336">
        <v>0.0</v>
      </c>
      <c r="D274" s="356">
        <v>0.0</v>
      </c>
      <c r="E274" s="318">
        <v>626.0</v>
      </c>
      <c r="F274" s="318">
        <v>555.0</v>
      </c>
      <c r="G274" s="318">
        <v>750.0</v>
      </c>
      <c r="H274" s="318">
        <v>534.0</v>
      </c>
      <c r="I274" s="319">
        <f t="shared" si="60"/>
        <v>2465</v>
      </c>
      <c r="J274" s="337">
        <f t="shared" ref="J274:J275" si="65">I274*0.11</f>
        <v>271.15</v>
      </c>
      <c r="K274" s="321">
        <v>1.015330433687E12</v>
      </c>
    </row>
    <row r="275">
      <c r="A275" s="325" t="s">
        <v>332</v>
      </c>
      <c r="B275" s="359">
        <v>262.35</v>
      </c>
      <c r="C275" s="336">
        <v>394.02</v>
      </c>
      <c r="D275" s="318">
        <v>0.0</v>
      </c>
      <c r="E275" s="318">
        <v>0.0</v>
      </c>
      <c r="F275" s="318">
        <v>0.0</v>
      </c>
      <c r="G275" s="318">
        <v>0.0</v>
      </c>
      <c r="H275" s="318">
        <v>0.0</v>
      </c>
      <c r="I275" s="319">
        <f t="shared" si="60"/>
        <v>656.37</v>
      </c>
      <c r="J275" s="337">
        <f t="shared" si="65"/>
        <v>72.2007</v>
      </c>
      <c r="K275" s="321">
        <v>5.015345629613E12</v>
      </c>
    </row>
    <row r="276">
      <c r="A276" s="323" t="s">
        <v>39</v>
      </c>
      <c r="B276" s="359">
        <v>1769.79</v>
      </c>
      <c r="C276" s="336">
        <v>1115.07</v>
      </c>
      <c r="D276" s="318">
        <v>802.0</v>
      </c>
      <c r="E276" s="318">
        <v>1229.0</v>
      </c>
      <c r="F276" s="318">
        <v>1788.0</v>
      </c>
      <c r="G276" s="318">
        <v>1170.0</v>
      </c>
      <c r="H276" s="318">
        <v>1185.0</v>
      </c>
      <c r="I276" s="319">
        <f t="shared" si="60"/>
        <v>9058.86</v>
      </c>
      <c r="J276" s="361">
        <v>695.8602</v>
      </c>
      <c r="K276" s="321">
        <v>1.015346406718E12</v>
      </c>
    </row>
    <row r="277">
      <c r="A277" s="314" t="s">
        <v>63</v>
      </c>
      <c r="B277" s="359">
        <v>75.33</v>
      </c>
      <c r="C277" s="336">
        <v>0.0</v>
      </c>
      <c r="D277" s="318">
        <v>0.0</v>
      </c>
      <c r="E277" s="318">
        <v>649.0</v>
      </c>
      <c r="F277" s="318">
        <v>827.0</v>
      </c>
      <c r="G277" s="318">
        <v>0.0</v>
      </c>
      <c r="H277" s="318">
        <v>520.0</v>
      </c>
      <c r="I277" s="319">
        <f t="shared" si="60"/>
        <v>2071.33</v>
      </c>
      <c r="J277" s="337">
        <f t="shared" ref="J277:J278" si="66">I277*0.11</f>
        <v>227.8463</v>
      </c>
      <c r="K277" s="321">
        <v>5.015359735733E12</v>
      </c>
    </row>
    <row r="278">
      <c r="A278" s="314" t="s">
        <v>40</v>
      </c>
      <c r="B278" s="359">
        <v>0.0</v>
      </c>
      <c r="C278" s="336">
        <v>0.0</v>
      </c>
      <c r="D278" s="318">
        <v>0.0</v>
      </c>
      <c r="E278" s="318">
        <v>0.0</v>
      </c>
      <c r="F278" s="318">
        <v>0.0</v>
      </c>
      <c r="G278" s="318">
        <v>1055.0</v>
      </c>
      <c r="H278" s="318">
        <v>872.0</v>
      </c>
      <c r="I278" s="319">
        <f t="shared" si="60"/>
        <v>1927</v>
      </c>
      <c r="J278" s="337">
        <f t="shared" si="66"/>
        <v>211.97</v>
      </c>
      <c r="K278" s="321">
        <v>6.015652556676E12</v>
      </c>
      <c r="L278" s="326" t="s">
        <v>43</v>
      </c>
    </row>
    <row r="279">
      <c r="A279" s="314" t="s">
        <v>333</v>
      </c>
      <c r="B279" s="359">
        <v>0.0</v>
      </c>
      <c r="C279" s="336">
        <v>0.0</v>
      </c>
      <c r="D279" s="318">
        <v>0.0</v>
      </c>
      <c r="E279" s="318">
        <v>0.0</v>
      </c>
      <c r="F279" s="318">
        <v>0.0</v>
      </c>
      <c r="G279" s="318">
        <v>0.0</v>
      </c>
      <c r="H279" s="318">
        <v>0.0</v>
      </c>
      <c r="I279" s="319">
        <f t="shared" si="60"/>
        <v>0</v>
      </c>
      <c r="J279" s="324">
        <f t="shared" ref="J279:J282" si="67">I279*0.1</f>
        <v>0</v>
      </c>
      <c r="K279" s="311"/>
    </row>
    <row r="280">
      <c r="A280" s="314" t="s">
        <v>41</v>
      </c>
      <c r="B280" s="359">
        <v>0.0</v>
      </c>
      <c r="C280" s="336">
        <v>417.78</v>
      </c>
      <c r="D280" s="318">
        <v>437.0</v>
      </c>
      <c r="E280" s="318">
        <v>526.0</v>
      </c>
      <c r="F280" s="318">
        <v>2247.0</v>
      </c>
      <c r="G280" s="318">
        <v>0.0</v>
      </c>
      <c r="H280" s="318">
        <v>220.0</v>
      </c>
      <c r="I280" s="319">
        <f t="shared" si="60"/>
        <v>3847.78</v>
      </c>
      <c r="J280" s="337">
        <f t="shared" si="67"/>
        <v>384.778</v>
      </c>
      <c r="K280" s="321">
        <v>3.015425335765E12</v>
      </c>
    </row>
    <row r="281">
      <c r="A281" s="314" t="s">
        <v>42</v>
      </c>
      <c r="B281" s="359">
        <v>1187.0</v>
      </c>
      <c r="C281" s="336">
        <v>485.0</v>
      </c>
      <c r="D281" s="318">
        <v>529.0</v>
      </c>
      <c r="E281" s="318">
        <v>398.0</v>
      </c>
      <c r="F281" s="318">
        <v>869.0</v>
      </c>
      <c r="G281" s="318">
        <v>446.0</v>
      </c>
      <c r="H281" s="318">
        <v>448.0</v>
      </c>
      <c r="I281" s="319">
        <f t="shared" si="60"/>
        <v>4362</v>
      </c>
      <c r="J281" s="337">
        <f t="shared" si="67"/>
        <v>436.2</v>
      </c>
      <c r="K281" s="321">
        <v>3.015431445452E12</v>
      </c>
    </row>
    <row r="282">
      <c r="A282" s="325" t="s">
        <v>334</v>
      </c>
      <c r="B282" s="359">
        <v>0.0</v>
      </c>
      <c r="C282" s="336">
        <v>0.0</v>
      </c>
      <c r="D282" s="318">
        <v>260.0</v>
      </c>
      <c r="E282" s="318">
        <v>981.0</v>
      </c>
      <c r="F282" s="318">
        <v>1331.0</v>
      </c>
      <c r="G282" s="318">
        <v>494.0</v>
      </c>
      <c r="H282" s="318">
        <v>0.0</v>
      </c>
      <c r="I282" s="319">
        <f t="shared" si="60"/>
        <v>3066</v>
      </c>
      <c r="J282" s="337">
        <f t="shared" si="67"/>
        <v>306.6</v>
      </c>
      <c r="K282" s="321">
        <v>2.015410020438E12</v>
      </c>
    </row>
    <row r="283">
      <c r="A283" s="325" t="s">
        <v>44</v>
      </c>
      <c r="B283" s="359">
        <v>0.0</v>
      </c>
      <c r="C283" s="336">
        <v>269.7</v>
      </c>
      <c r="D283" s="318">
        <v>154.0</v>
      </c>
      <c r="E283" s="318">
        <v>408.0</v>
      </c>
      <c r="F283" s="318">
        <v>1164.0</v>
      </c>
      <c r="G283" s="318">
        <v>0.0</v>
      </c>
      <c r="H283" s="318">
        <v>0.0</v>
      </c>
      <c r="I283" s="319">
        <f t="shared" si="60"/>
        <v>1995.7</v>
      </c>
      <c r="J283" s="337">
        <f t="shared" ref="J283:J284" si="68">I283*0.11</f>
        <v>219.527</v>
      </c>
      <c r="K283" s="321">
        <v>9.015339847316E12</v>
      </c>
    </row>
    <row r="284">
      <c r="A284" s="325" t="s">
        <v>45</v>
      </c>
      <c r="B284" s="359">
        <v>612.87</v>
      </c>
      <c r="C284" s="336">
        <v>810.96</v>
      </c>
      <c r="D284" s="318">
        <v>376.0</v>
      </c>
      <c r="E284" s="318">
        <v>140.0</v>
      </c>
      <c r="F284" s="318">
        <v>0.0</v>
      </c>
      <c r="G284" s="318">
        <v>0.0</v>
      </c>
      <c r="H284" s="318">
        <v>735.0</v>
      </c>
      <c r="I284" s="319">
        <f t="shared" si="60"/>
        <v>2674.83</v>
      </c>
      <c r="J284" s="337">
        <f t="shared" si="68"/>
        <v>294.2313</v>
      </c>
      <c r="K284" s="321">
        <v>5.015594919832E12</v>
      </c>
    </row>
    <row r="285">
      <c r="A285" s="325" t="s">
        <v>335</v>
      </c>
      <c r="B285" s="359">
        <v>0.0</v>
      </c>
      <c r="C285" s="336">
        <v>0.0</v>
      </c>
      <c r="D285" s="318">
        <v>0.0</v>
      </c>
      <c r="E285" s="318">
        <v>0.0</v>
      </c>
      <c r="F285" s="318">
        <v>0.0</v>
      </c>
      <c r="G285" s="318">
        <v>0.0</v>
      </c>
      <c r="H285" s="318">
        <v>0.0</v>
      </c>
      <c r="I285" s="319">
        <f t="shared" si="60"/>
        <v>0</v>
      </c>
      <c r="J285" s="324">
        <f>I285*0.12</f>
        <v>0</v>
      </c>
      <c r="K285" s="311"/>
    </row>
    <row r="286">
      <c r="A286" s="325" t="s">
        <v>46</v>
      </c>
      <c r="B286" s="359">
        <v>301.32</v>
      </c>
      <c r="C286" s="336">
        <v>0.0</v>
      </c>
      <c r="D286" s="318">
        <v>0.0</v>
      </c>
      <c r="E286" s="318">
        <v>0.0</v>
      </c>
      <c r="F286" s="318">
        <v>934.0</v>
      </c>
      <c r="G286" s="318">
        <v>0.0</v>
      </c>
      <c r="H286" s="318">
        <v>260.0</v>
      </c>
      <c r="I286" s="319">
        <f t="shared" si="60"/>
        <v>1495.32</v>
      </c>
      <c r="J286" s="337">
        <f>I286*0.11</f>
        <v>164.4852</v>
      </c>
      <c r="K286" s="321">
        <v>5.015525441719E12</v>
      </c>
    </row>
    <row r="287">
      <c r="A287" s="334" t="s">
        <v>20</v>
      </c>
      <c r="B287" s="309">
        <f t="shared" ref="B287:J287" si="69">SUM(B250:B286)</f>
        <v>13336.25</v>
      </c>
      <c r="C287" s="309">
        <f t="shared" si="69"/>
        <v>10933.46</v>
      </c>
      <c r="D287" s="309">
        <f t="shared" si="69"/>
        <v>7843</v>
      </c>
      <c r="E287" s="309">
        <f t="shared" si="69"/>
        <v>15745</v>
      </c>
      <c r="F287" s="309">
        <f t="shared" si="69"/>
        <v>36584</v>
      </c>
      <c r="G287" s="309">
        <f t="shared" si="69"/>
        <v>14518</v>
      </c>
      <c r="H287" s="309">
        <f t="shared" si="69"/>
        <v>14026</v>
      </c>
      <c r="I287" s="309">
        <f t="shared" si="69"/>
        <v>112985.71</v>
      </c>
      <c r="J287" s="309">
        <f t="shared" si="69"/>
        <v>10772.3862</v>
      </c>
      <c r="K287" s="311"/>
    </row>
    <row r="288">
      <c r="A288" s="335"/>
      <c r="B288" s="335"/>
      <c r="C288" s="335"/>
      <c r="D288" s="335"/>
      <c r="E288" s="335"/>
      <c r="F288" s="335"/>
      <c r="G288" s="335"/>
      <c r="H288" s="335"/>
      <c r="I288" s="335"/>
      <c r="J288" s="335"/>
      <c r="K288" s="311"/>
    </row>
    <row r="289">
      <c r="A289" s="307" t="s">
        <v>19</v>
      </c>
      <c r="B289" s="308">
        <v>45339.0</v>
      </c>
      <c r="C289" s="308">
        <v>45340.0</v>
      </c>
      <c r="D289" s="308">
        <v>45341.0</v>
      </c>
      <c r="E289" s="308">
        <v>45342.0</v>
      </c>
      <c r="F289" s="308">
        <v>45343.0</v>
      </c>
      <c r="G289" s="308">
        <v>45373.0</v>
      </c>
      <c r="H289" s="308">
        <v>45345.0</v>
      </c>
      <c r="I289" s="309" t="s">
        <v>20</v>
      </c>
      <c r="J289" s="310" t="s">
        <v>21</v>
      </c>
      <c r="K289" s="311"/>
    </row>
    <row r="290">
      <c r="A290" s="312"/>
      <c r="B290" s="312"/>
      <c r="C290" s="312"/>
      <c r="D290" s="312"/>
      <c r="E290" s="312"/>
      <c r="F290" s="312"/>
      <c r="G290" s="312"/>
      <c r="H290" s="313"/>
      <c r="I290" s="313"/>
      <c r="J290" s="313"/>
      <c r="K290" s="311"/>
    </row>
    <row r="291">
      <c r="A291" s="314" t="s">
        <v>23</v>
      </c>
      <c r="B291" s="318">
        <v>1110.0</v>
      </c>
      <c r="C291" s="341">
        <v>561.72</v>
      </c>
      <c r="D291" s="318">
        <v>441.0</v>
      </c>
      <c r="E291" s="318">
        <v>0.0</v>
      </c>
      <c r="F291" s="318">
        <v>130.0</v>
      </c>
      <c r="G291" s="318">
        <v>636.0</v>
      </c>
      <c r="H291" s="318">
        <v>444.0</v>
      </c>
      <c r="I291" s="319">
        <f t="shared" ref="I291:I327" si="70">SUM(B291:H291)</f>
        <v>3322.72</v>
      </c>
      <c r="J291" s="362">
        <f>I291*0.1</f>
        <v>332.272</v>
      </c>
      <c r="K291" s="321">
        <v>4.01555728258E12</v>
      </c>
    </row>
    <row r="292">
      <c r="A292" s="314" t="s">
        <v>24</v>
      </c>
      <c r="B292" s="318">
        <v>964.0</v>
      </c>
      <c r="C292" s="341">
        <v>641.7</v>
      </c>
      <c r="D292" s="318">
        <v>631.0</v>
      </c>
      <c r="E292" s="318">
        <v>1217.0</v>
      </c>
      <c r="F292" s="318">
        <v>866.0</v>
      </c>
      <c r="G292" s="318">
        <v>451.0</v>
      </c>
      <c r="H292" s="318">
        <v>735.0</v>
      </c>
      <c r="I292" s="319">
        <f t="shared" si="70"/>
        <v>5505.7</v>
      </c>
      <c r="J292" s="363">
        <v>497.0</v>
      </c>
      <c r="K292" s="321">
        <v>1.015539696607E12</v>
      </c>
    </row>
    <row r="293">
      <c r="A293" s="322" t="s">
        <v>318</v>
      </c>
      <c r="B293" s="318">
        <v>207.0</v>
      </c>
      <c r="C293" s="341">
        <v>0.0</v>
      </c>
      <c r="D293" s="318">
        <v>233.0</v>
      </c>
      <c r="E293" s="318">
        <v>0.0</v>
      </c>
      <c r="F293" s="318">
        <v>0.0</v>
      </c>
      <c r="G293" s="318">
        <v>0.0</v>
      </c>
      <c r="H293" s="318">
        <v>0.0</v>
      </c>
      <c r="I293" s="319">
        <f t="shared" si="70"/>
        <v>440</v>
      </c>
      <c r="J293" s="364">
        <f>I293*0.11</f>
        <v>48.4</v>
      </c>
      <c r="K293" s="321">
        <v>9.015514849359E12</v>
      </c>
    </row>
    <row r="294">
      <c r="A294" s="323" t="s">
        <v>25</v>
      </c>
      <c r="B294" s="318">
        <v>656.0</v>
      </c>
      <c r="C294" s="341">
        <v>108.9</v>
      </c>
      <c r="D294" s="318">
        <v>330.0</v>
      </c>
      <c r="E294" s="318">
        <v>366.0</v>
      </c>
      <c r="F294" s="318">
        <v>471.0</v>
      </c>
      <c r="G294" s="318">
        <v>723.0</v>
      </c>
      <c r="H294" s="318">
        <v>1022.0</v>
      </c>
      <c r="I294" s="319">
        <f t="shared" si="70"/>
        <v>3676.9</v>
      </c>
      <c r="J294" s="364">
        <f>I294*0.08</f>
        <v>294.152</v>
      </c>
      <c r="K294" s="321" t="s">
        <v>363</v>
      </c>
    </row>
    <row r="295">
      <c r="A295" s="314" t="s">
        <v>26</v>
      </c>
      <c r="B295" s="318">
        <v>652.0</v>
      </c>
      <c r="C295" s="341">
        <v>0.0</v>
      </c>
      <c r="D295" s="318">
        <v>0.0</v>
      </c>
      <c r="E295" s="318">
        <v>0.0</v>
      </c>
      <c r="F295" s="318">
        <v>1135.0</v>
      </c>
      <c r="G295" s="318">
        <v>597.0</v>
      </c>
      <c r="H295" s="318">
        <v>709.0</v>
      </c>
      <c r="I295" s="319">
        <f t="shared" si="70"/>
        <v>3093</v>
      </c>
      <c r="J295" s="364">
        <f>I295*0.1</f>
        <v>309.3</v>
      </c>
      <c r="K295" s="321">
        <v>2.015639713348E12</v>
      </c>
    </row>
    <row r="296">
      <c r="A296" s="314" t="s">
        <v>27</v>
      </c>
      <c r="B296" s="318">
        <v>0.0</v>
      </c>
      <c r="C296" s="341">
        <v>571.95</v>
      </c>
      <c r="D296" s="318">
        <v>108.0</v>
      </c>
      <c r="E296" s="318">
        <v>334.0</v>
      </c>
      <c r="F296" s="318">
        <v>0.0</v>
      </c>
      <c r="G296" s="318">
        <v>239.0</v>
      </c>
      <c r="H296" s="318">
        <v>454.0</v>
      </c>
      <c r="I296" s="319">
        <f t="shared" si="70"/>
        <v>1706.95</v>
      </c>
      <c r="J296" s="364">
        <f>I296*0.11</f>
        <v>187.7645</v>
      </c>
      <c r="K296" s="321">
        <v>7.015537718531E12</v>
      </c>
    </row>
    <row r="297">
      <c r="A297" s="354" t="s">
        <v>351</v>
      </c>
      <c r="B297" s="318">
        <v>0.0</v>
      </c>
      <c r="C297" s="341">
        <v>0.0</v>
      </c>
      <c r="D297" s="318">
        <v>0.0</v>
      </c>
      <c r="E297" s="318">
        <v>0.0</v>
      </c>
      <c r="F297" s="318">
        <v>0.0</v>
      </c>
      <c r="G297" s="318">
        <v>0.0</v>
      </c>
      <c r="H297" s="318">
        <v>0.0</v>
      </c>
      <c r="I297" s="319">
        <f t="shared" si="70"/>
        <v>0</v>
      </c>
      <c r="J297" s="53">
        <f t="shared" ref="J297:J299" si="71">I297*0.1</f>
        <v>0</v>
      </c>
      <c r="K297" s="311"/>
    </row>
    <row r="298">
      <c r="A298" s="314" t="s">
        <v>321</v>
      </c>
      <c r="B298" s="318">
        <v>0.0</v>
      </c>
      <c r="C298" s="341">
        <v>0.0</v>
      </c>
      <c r="D298" s="318">
        <v>0.0</v>
      </c>
      <c r="E298" s="318">
        <v>0.0</v>
      </c>
      <c r="F298" s="318">
        <v>0.0</v>
      </c>
      <c r="G298" s="318">
        <v>0.0</v>
      </c>
      <c r="H298" s="318">
        <v>0.0</v>
      </c>
      <c r="I298" s="319">
        <f t="shared" si="70"/>
        <v>0</v>
      </c>
      <c r="J298" s="53">
        <f t="shared" si="71"/>
        <v>0</v>
      </c>
      <c r="K298" s="311"/>
      <c r="N298" s="113" t="s">
        <v>364</v>
      </c>
    </row>
    <row r="299">
      <c r="A299" s="325" t="s">
        <v>338</v>
      </c>
      <c r="B299" s="360">
        <v>0.0</v>
      </c>
      <c r="C299" s="341">
        <v>0.0</v>
      </c>
      <c r="D299" s="360">
        <v>0.0</v>
      </c>
      <c r="E299" s="360">
        <v>0.0</v>
      </c>
      <c r="F299" s="360">
        <v>0.0</v>
      </c>
      <c r="G299" s="360">
        <v>0.0</v>
      </c>
      <c r="H299" s="360">
        <v>0.0</v>
      </c>
      <c r="I299" s="319">
        <f t="shared" si="70"/>
        <v>0</v>
      </c>
      <c r="J299" s="53">
        <f t="shared" si="71"/>
        <v>0</v>
      </c>
      <c r="K299" s="311"/>
      <c r="M299" s="113" t="s">
        <v>365</v>
      </c>
      <c r="N299" s="113">
        <v>4.01551794168E12</v>
      </c>
      <c r="O299" s="113">
        <v>250.0</v>
      </c>
    </row>
    <row r="300">
      <c r="A300" s="67" t="s">
        <v>339</v>
      </c>
      <c r="B300" s="318">
        <v>981.0</v>
      </c>
      <c r="C300" s="341">
        <v>0.0</v>
      </c>
      <c r="D300" s="318">
        <v>490.0</v>
      </c>
      <c r="E300" s="318">
        <v>717.0</v>
      </c>
      <c r="F300" s="318">
        <v>0.0</v>
      </c>
      <c r="G300" s="318">
        <v>0.0</v>
      </c>
      <c r="H300" s="318">
        <v>0.0</v>
      </c>
      <c r="I300" s="319">
        <f t="shared" si="70"/>
        <v>2188</v>
      </c>
      <c r="J300" s="364">
        <f t="shared" ref="J300:J302" si="72">I300*0.11</f>
        <v>240.68</v>
      </c>
      <c r="K300" s="321">
        <v>7.015551670815E12</v>
      </c>
      <c r="M300" s="113" t="s">
        <v>366</v>
      </c>
      <c r="N300" s="113">
        <v>9.015558023309E12</v>
      </c>
      <c r="O300" s="113">
        <v>250.0</v>
      </c>
    </row>
    <row r="301">
      <c r="A301" s="325" t="s">
        <v>324</v>
      </c>
      <c r="B301" s="318">
        <v>0.0</v>
      </c>
      <c r="C301" s="341">
        <v>377.19</v>
      </c>
      <c r="D301" s="318">
        <v>0.0</v>
      </c>
      <c r="E301" s="318">
        <v>0.0</v>
      </c>
      <c r="F301" s="318">
        <v>0.0</v>
      </c>
      <c r="G301" s="318">
        <v>465.0</v>
      </c>
      <c r="H301" s="318">
        <v>0.0</v>
      </c>
      <c r="I301" s="319">
        <f t="shared" si="70"/>
        <v>842.19</v>
      </c>
      <c r="J301" s="365">
        <f t="shared" si="72"/>
        <v>92.6409</v>
      </c>
      <c r="K301" s="339">
        <v>6.017274966259E12</v>
      </c>
    </row>
    <row r="302">
      <c r="A302" s="314" t="s">
        <v>30</v>
      </c>
      <c r="B302" s="318">
        <v>508.0</v>
      </c>
      <c r="C302" s="341">
        <v>0.0</v>
      </c>
      <c r="D302" s="318">
        <v>0.0</v>
      </c>
      <c r="E302" s="318">
        <v>0.0</v>
      </c>
      <c r="F302" s="318">
        <v>278.0</v>
      </c>
      <c r="G302" s="318">
        <v>680.0</v>
      </c>
      <c r="H302" s="318">
        <v>0.0</v>
      </c>
      <c r="I302" s="319">
        <f t="shared" si="70"/>
        <v>1466</v>
      </c>
      <c r="J302" s="364">
        <f t="shared" si="72"/>
        <v>161.26</v>
      </c>
      <c r="K302" s="321">
        <v>1.015511907001E12</v>
      </c>
    </row>
    <row r="303">
      <c r="A303" s="314" t="s">
        <v>31</v>
      </c>
      <c r="B303" s="318">
        <v>1068.0</v>
      </c>
      <c r="C303" s="341">
        <v>838.86</v>
      </c>
      <c r="D303" s="318">
        <v>1378.0</v>
      </c>
      <c r="E303" s="318">
        <v>940.0</v>
      </c>
      <c r="F303" s="318">
        <v>772.0</v>
      </c>
      <c r="G303" s="318">
        <v>730.0</v>
      </c>
      <c r="H303" s="318">
        <v>1443.0</v>
      </c>
      <c r="I303" s="319">
        <f t="shared" si="70"/>
        <v>7169.86</v>
      </c>
      <c r="J303" s="364">
        <f>I303*0.09</f>
        <v>645.2874</v>
      </c>
      <c r="K303" s="321">
        <v>3.015516443349E12</v>
      </c>
    </row>
    <row r="304">
      <c r="A304" s="314" t="s">
        <v>32</v>
      </c>
      <c r="B304" s="318">
        <v>411.0</v>
      </c>
      <c r="C304" s="341">
        <v>235.62</v>
      </c>
      <c r="D304" s="318">
        <v>0.0</v>
      </c>
      <c r="E304" s="318">
        <v>220.0</v>
      </c>
      <c r="F304" s="318">
        <v>0.0</v>
      </c>
      <c r="G304" s="318">
        <v>803.0</v>
      </c>
      <c r="H304" s="318">
        <v>483.0</v>
      </c>
      <c r="I304" s="319">
        <f t="shared" si="70"/>
        <v>2152.62</v>
      </c>
      <c r="J304" s="363">
        <v>236.0</v>
      </c>
      <c r="K304" s="366">
        <v>1.015539696607E12</v>
      </c>
    </row>
    <row r="305">
      <c r="A305" s="314" t="s">
        <v>82</v>
      </c>
      <c r="B305" s="318">
        <v>0.0</v>
      </c>
      <c r="C305" s="341">
        <v>0.0</v>
      </c>
      <c r="D305" s="318">
        <v>0.0</v>
      </c>
      <c r="E305" s="318">
        <v>0.0</v>
      </c>
      <c r="F305" s="318">
        <v>0.0</v>
      </c>
      <c r="G305" s="318">
        <v>0.0</v>
      </c>
      <c r="H305" s="318">
        <v>0.0</v>
      </c>
      <c r="I305" s="319">
        <f t="shared" si="70"/>
        <v>0</v>
      </c>
      <c r="J305" s="53">
        <f t="shared" ref="J305:J307" si="73">I305*0.1</f>
        <v>0</v>
      </c>
      <c r="K305" s="321">
        <v>300.0</v>
      </c>
    </row>
    <row r="306">
      <c r="A306" s="325" t="s">
        <v>86</v>
      </c>
      <c r="B306" s="318">
        <v>1103.0</v>
      </c>
      <c r="C306" s="341">
        <v>908.61</v>
      </c>
      <c r="D306" s="318">
        <v>1120.0</v>
      </c>
      <c r="E306" s="318">
        <v>568.0</v>
      </c>
      <c r="F306" s="318">
        <v>1383.0</v>
      </c>
      <c r="G306" s="318">
        <v>0.0</v>
      </c>
      <c r="H306" s="318">
        <v>0.0</v>
      </c>
      <c r="I306" s="319">
        <f t="shared" si="70"/>
        <v>5082.61</v>
      </c>
      <c r="J306" s="364">
        <f t="shared" si="73"/>
        <v>508.261</v>
      </c>
      <c r="K306" s="321">
        <v>2.01551183959E12</v>
      </c>
    </row>
    <row r="307">
      <c r="A307" s="323" t="s">
        <v>56</v>
      </c>
      <c r="B307" s="318">
        <v>0.0</v>
      </c>
      <c r="C307" s="341">
        <v>0.0</v>
      </c>
      <c r="D307" s="318">
        <v>0.0</v>
      </c>
      <c r="E307" s="318">
        <v>0.0</v>
      </c>
      <c r="F307" s="318">
        <v>0.0</v>
      </c>
      <c r="G307" s="318">
        <v>0.0</v>
      </c>
      <c r="H307" s="318">
        <v>0.0</v>
      </c>
      <c r="I307" s="319">
        <f t="shared" si="70"/>
        <v>0</v>
      </c>
      <c r="J307" s="53">
        <f t="shared" si="73"/>
        <v>0</v>
      </c>
      <c r="K307" s="311"/>
    </row>
    <row r="308">
      <c r="A308" s="314" t="s">
        <v>325</v>
      </c>
      <c r="B308" s="318">
        <v>423.0</v>
      </c>
      <c r="C308" s="341">
        <v>544.05</v>
      </c>
      <c r="D308" s="318">
        <v>328.0</v>
      </c>
      <c r="E308" s="318">
        <v>0.0</v>
      </c>
      <c r="F308" s="318">
        <v>448.0</v>
      </c>
      <c r="G308" s="318">
        <v>626.0</v>
      </c>
      <c r="H308" s="318">
        <v>0.0</v>
      </c>
      <c r="I308" s="319">
        <f t="shared" si="70"/>
        <v>2369.05</v>
      </c>
      <c r="J308" s="364">
        <f t="shared" ref="J308:J310" si="74">I308*0.11</f>
        <v>260.5955</v>
      </c>
      <c r="K308" s="367">
        <v>5.015557590418E12</v>
      </c>
    </row>
    <row r="309">
      <c r="A309" s="314" t="s">
        <v>241</v>
      </c>
      <c r="B309" s="318">
        <v>695.0</v>
      </c>
      <c r="C309" s="341">
        <v>153.45</v>
      </c>
      <c r="D309" s="318">
        <v>520.0</v>
      </c>
      <c r="E309" s="318">
        <v>320.0</v>
      </c>
      <c r="F309" s="318">
        <v>0.0</v>
      </c>
      <c r="G309" s="318">
        <v>0.0</v>
      </c>
      <c r="H309" s="318">
        <v>679.0</v>
      </c>
      <c r="I309" s="319">
        <f t="shared" si="70"/>
        <v>2367.45</v>
      </c>
      <c r="J309" s="364">
        <f t="shared" si="74"/>
        <v>260.4195</v>
      </c>
      <c r="K309" s="367" t="s">
        <v>367</v>
      </c>
    </row>
    <row r="310">
      <c r="A310" s="327" t="s">
        <v>233</v>
      </c>
      <c r="B310" s="328">
        <v>271.0</v>
      </c>
      <c r="C310" s="340">
        <v>0.0</v>
      </c>
      <c r="D310" s="328">
        <v>474.0</v>
      </c>
      <c r="E310" s="328">
        <v>573.0</v>
      </c>
      <c r="F310" s="328">
        <v>269.0</v>
      </c>
      <c r="G310" s="328">
        <v>780.0</v>
      </c>
      <c r="H310" s="328">
        <v>509.0</v>
      </c>
      <c r="I310" s="327">
        <f t="shared" si="70"/>
        <v>2876</v>
      </c>
      <c r="J310" s="73">
        <f t="shared" si="74"/>
        <v>316.36</v>
      </c>
      <c r="K310" s="329" t="s">
        <v>43</v>
      </c>
    </row>
    <row r="311">
      <c r="A311" s="314" t="s">
        <v>35</v>
      </c>
      <c r="B311" s="318">
        <v>0.0</v>
      </c>
      <c r="C311" s="341">
        <v>0.0</v>
      </c>
      <c r="D311" s="318">
        <v>0.0</v>
      </c>
      <c r="E311" s="318">
        <v>0.0</v>
      </c>
      <c r="F311" s="318">
        <v>0.0</v>
      </c>
      <c r="G311" s="318">
        <v>0.0</v>
      </c>
      <c r="H311" s="318">
        <v>0.0</v>
      </c>
      <c r="I311" s="319">
        <f t="shared" si="70"/>
        <v>0</v>
      </c>
      <c r="J311" s="53">
        <f t="shared" ref="J311:J312" si="75">I311*0.1</f>
        <v>0</v>
      </c>
      <c r="K311" s="321" t="s">
        <v>368</v>
      </c>
    </row>
    <row r="312">
      <c r="A312" s="314" t="s">
        <v>328</v>
      </c>
      <c r="B312" s="318">
        <v>0.0</v>
      </c>
      <c r="C312" s="341">
        <v>0.0</v>
      </c>
      <c r="D312" s="318">
        <v>240.0</v>
      </c>
      <c r="E312" s="318">
        <v>365.0</v>
      </c>
      <c r="F312" s="318">
        <v>679.0</v>
      </c>
      <c r="G312" s="318">
        <v>0.0</v>
      </c>
      <c r="H312" s="318">
        <v>0.0</v>
      </c>
      <c r="I312" s="319">
        <f t="shared" si="70"/>
        <v>1284</v>
      </c>
      <c r="J312" s="364">
        <f t="shared" si="75"/>
        <v>128.4</v>
      </c>
      <c r="K312" s="321">
        <v>1.015641050897E12</v>
      </c>
      <c r="L312" s="326"/>
    </row>
    <row r="313">
      <c r="A313" s="323" t="s">
        <v>329</v>
      </c>
      <c r="B313" s="318">
        <v>284.0</v>
      </c>
      <c r="C313" s="341">
        <v>573.81</v>
      </c>
      <c r="D313" s="318">
        <v>0.0</v>
      </c>
      <c r="E313" s="318">
        <v>0.0</v>
      </c>
      <c r="F313" s="318">
        <v>0.0</v>
      </c>
      <c r="G313" s="318">
        <v>0.0</v>
      </c>
      <c r="H313" s="318">
        <v>0.0</v>
      </c>
      <c r="I313" s="319">
        <f t="shared" si="70"/>
        <v>857.81</v>
      </c>
      <c r="J313" s="364">
        <f>I313*0.08</f>
        <v>68.6248</v>
      </c>
      <c r="K313" s="367">
        <v>9.015518367904E12</v>
      </c>
    </row>
    <row r="314">
      <c r="A314" s="314" t="s">
        <v>37</v>
      </c>
      <c r="B314" s="318">
        <v>974.0</v>
      </c>
      <c r="C314" s="341">
        <v>544.05</v>
      </c>
      <c r="D314" s="318">
        <v>1095.0</v>
      </c>
      <c r="E314" s="318">
        <v>858.0</v>
      </c>
      <c r="F314" s="318">
        <v>1137.0</v>
      </c>
      <c r="G314" s="318">
        <v>884.0</v>
      </c>
      <c r="H314" s="318">
        <v>1014.0</v>
      </c>
      <c r="I314" s="319">
        <f t="shared" si="70"/>
        <v>6506.05</v>
      </c>
      <c r="J314" s="364">
        <f>I314*0.09</f>
        <v>585.5445</v>
      </c>
      <c r="K314" s="321">
        <v>1.015547737468E12</v>
      </c>
      <c r="L314" s="368" t="s">
        <v>369</v>
      </c>
    </row>
    <row r="315">
      <c r="A315" s="314" t="s">
        <v>38</v>
      </c>
      <c r="B315" s="78">
        <v>672.0</v>
      </c>
      <c r="C315" s="341">
        <v>0.0</v>
      </c>
      <c r="D315" s="356">
        <v>698.0</v>
      </c>
      <c r="E315" s="318">
        <v>683.0</v>
      </c>
      <c r="F315" s="318">
        <v>787.0</v>
      </c>
      <c r="G315" s="318">
        <v>517.0</v>
      </c>
      <c r="H315" s="318">
        <v>648.0</v>
      </c>
      <c r="I315" s="319">
        <f t="shared" si="70"/>
        <v>4005</v>
      </c>
      <c r="J315" s="364">
        <f t="shared" ref="J315:J316" si="76">I315*0.1</f>
        <v>400.5</v>
      </c>
      <c r="K315" s="321">
        <v>1.015539696607E12</v>
      </c>
    </row>
    <row r="316">
      <c r="A316" s="325" t="s">
        <v>332</v>
      </c>
      <c r="B316" s="318">
        <v>0.0</v>
      </c>
      <c r="C316" s="341">
        <v>0.0</v>
      </c>
      <c r="D316" s="318">
        <v>0.0</v>
      </c>
      <c r="E316" s="318">
        <v>0.0</v>
      </c>
      <c r="F316" s="318">
        <v>0.0</v>
      </c>
      <c r="G316" s="318">
        <v>0.0</v>
      </c>
      <c r="H316" s="318">
        <v>0.0</v>
      </c>
      <c r="I316" s="319">
        <f t="shared" si="70"/>
        <v>0</v>
      </c>
      <c r="J316" s="53">
        <f t="shared" si="76"/>
        <v>0</v>
      </c>
      <c r="K316" s="311"/>
    </row>
    <row r="317">
      <c r="A317" s="323" t="s">
        <v>39</v>
      </c>
      <c r="B317" s="318">
        <v>915.0</v>
      </c>
      <c r="C317" s="341">
        <v>0.0</v>
      </c>
      <c r="D317" s="318">
        <v>475.0</v>
      </c>
      <c r="E317" s="318">
        <v>1015.0</v>
      </c>
      <c r="F317" s="318">
        <v>720.0</v>
      </c>
      <c r="G317" s="318">
        <v>716.0</v>
      </c>
      <c r="H317" s="318">
        <v>1822.0</v>
      </c>
      <c r="I317" s="319">
        <f t="shared" si="70"/>
        <v>5663</v>
      </c>
      <c r="J317" s="364">
        <f>I317*0.08</f>
        <v>453.04</v>
      </c>
      <c r="K317" s="321">
        <v>1.015514528565E12</v>
      </c>
    </row>
    <row r="318">
      <c r="A318" s="314" t="s">
        <v>63</v>
      </c>
      <c r="B318" s="318">
        <v>211.0</v>
      </c>
      <c r="C318" s="341">
        <v>0.0</v>
      </c>
      <c r="D318" s="318">
        <v>130.0</v>
      </c>
      <c r="E318" s="318">
        <v>597.0</v>
      </c>
      <c r="F318" s="318">
        <v>492.0</v>
      </c>
      <c r="G318" s="318">
        <v>0.0</v>
      </c>
      <c r="H318" s="318">
        <v>140.0</v>
      </c>
      <c r="I318" s="319">
        <f t="shared" si="70"/>
        <v>1570</v>
      </c>
      <c r="J318" s="364">
        <f t="shared" ref="J318:J319" si="77">I318*0.11</f>
        <v>172.7</v>
      </c>
      <c r="K318" s="321">
        <v>5.015635210825E12</v>
      </c>
    </row>
    <row r="319">
      <c r="A319" s="314" t="s">
        <v>40</v>
      </c>
      <c r="B319" s="318">
        <v>145.0</v>
      </c>
      <c r="C319" s="341">
        <v>0.0</v>
      </c>
      <c r="D319" s="318">
        <v>662.0</v>
      </c>
      <c r="E319" s="318">
        <v>701.0</v>
      </c>
      <c r="F319" s="318">
        <v>465.0</v>
      </c>
      <c r="G319" s="318">
        <v>0.0</v>
      </c>
      <c r="H319" s="318">
        <v>0.0</v>
      </c>
      <c r="I319" s="319">
        <f t="shared" si="70"/>
        <v>1973</v>
      </c>
      <c r="J319" s="364">
        <f t="shared" si="77"/>
        <v>217.03</v>
      </c>
      <c r="K319" s="367">
        <v>6.015518240256E12</v>
      </c>
      <c r="L319" s="369"/>
    </row>
    <row r="320">
      <c r="A320" s="314" t="s">
        <v>333</v>
      </c>
      <c r="B320" s="318">
        <v>0.0</v>
      </c>
      <c r="C320" s="341">
        <v>0.0</v>
      </c>
      <c r="D320" s="318">
        <v>0.0</v>
      </c>
      <c r="E320" s="318">
        <v>0.0</v>
      </c>
      <c r="F320" s="318">
        <v>0.0</v>
      </c>
      <c r="G320" s="318">
        <v>0.0</v>
      </c>
      <c r="H320" s="318">
        <v>0.0</v>
      </c>
      <c r="I320" s="319">
        <f t="shared" si="70"/>
        <v>0</v>
      </c>
      <c r="J320" s="53">
        <f>I320*0.1</f>
        <v>0</v>
      </c>
      <c r="K320" s="311"/>
    </row>
    <row r="321">
      <c r="A321" s="314" t="s">
        <v>41</v>
      </c>
      <c r="B321" s="318">
        <v>433.0</v>
      </c>
      <c r="C321" s="341">
        <v>0.0</v>
      </c>
      <c r="D321" s="318">
        <v>0.0</v>
      </c>
      <c r="E321" s="318">
        <v>265.0</v>
      </c>
      <c r="F321" s="318">
        <v>320.0</v>
      </c>
      <c r="G321" s="318">
        <v>340.0</v>
      </c>
      <c r="H321" s="318">
        <v>1049.0</v>
      </c>
      <c r="I321" s="319">
        <f t="shared" si="70"/>
        <v>2407</v>
      </c>
      <c r="J321" s="364">
        <f>I321*0.11</f>
        <v>264.77</v>
      </c>
      <c r="K321" s="367">
        <v>3.015557553337E12</v>
      </c>
    </row>
    <row r="322">
      <c r="A322" s="314" t="s">
        <v>42</v>
      </c>
      <c r="B322" s="318">
        <v>451.0</v>
      </c>
      <c r="C322" s="341">
        <v>0.0</v>
      </c>
      <c r="D322" s="318">
        <v>561.0</v>
      </c>
      <c r="E322" s="318">
        <v>688.0</v>
      </c>
      <c r="F322" s="318">
        <v>270.0</v>
      </c>
      <c r="G322" s="318">
        <v>937.0</v>
      </c>
      <c r="H322" s="318">
        <v>872.0</v>
      </c>
      <c r="I322" s="319">
        <f t="shared" si="70"/>
        <v>3779</v>
      </c>
      <c r="J322" s="364">
        <f>I322*0.1</f>
        <v>377.9</v>
      </c>
      <c r="K322" s="321">
        <v>3.015573824931E12</v>
      </c>
    </row>
    <row r="323">
      <c r="A323" s="325" t="s">
        <v>334</v>
      </c>
      <c r="B323" s="318">
        <v>0.0</v>
      </c>
      <c r="C323" s="341">
        <v>642.63</v>
      </c>
      <c r="D323" s="318">
        <v>345.0</v>
      </c>
      <c r="E323" s="318">
        <v>0.0</v>
      </c>
      <c r="F323" s="318">
        <v>430.0</v>
      </c>
      <c r="G323" s="318">
        <v>561.0</v>
      </c>
      <c r="H323" s="318">
        <v>934.0</v>
      </c>
      <c r="I323" s="319">
        <f t="shared" si="70"/>
        <v>2912.63</v>
      </c>
      <c r="J323" s="364">
        <f t="shared" ref="J323:J325" si="78">I323*0.11</f>
        <v>320.3893</v>
      </c>
      <c r="K323" s="321">
        <v>2.015572430652E12</v>
      </c>
    </row>
    <row r="324">
      <c r="A324" s="325" t="s">
        <v>44</v>
      </c>
      <c r="B324" s="345">
        <v>217.0</v>
      </c>
      <c r="C324" s="341">
        <v>340.38</v>
      </c>
      <c r="D324" s="318">
        <v>0.0</v>
      </c>
      <c r="E324" s="318">
        <v>464.0</v>
      </c>
      <c r="F324" s="318">
        <v>398.0</v>
      </c>
      <c r="G324" s="318">
        <v>357.0</v>
      </c>
      <c r="H324" s="318">
        <v>662.0</v>
      </c>
      <c r="I324" s="319">
        <f t="shared" si="70"/>
        <v>2438.38</v>
      </c>
      <c r="J324" s="364">
        <f t="shared" si="78"/>
        <v>268.2218</v>
      </c>
      <c r="K324" s="321">
        <v>9.015558023309E12</v>
      </c>
      <c r="L324" s="113" t="s">
        <v>370</v>
      </c>
    </row>
    <row r="325">
      <c r="A325" s="325" t="s">
        <v>45</v>
      </c>
      <c r="B325" s="318">
        <v>578.0</v>
      </c>
      <c r="C325" s="341">
        <v>586.83</v>
      </c>
      <c r="D325" s="318">
        <v>190.0</v>
      </c>
      <c r="E325" s="318">
        <v>461.0</v>
      </c>
      <c r="F325" s="318">
        <v>0.0</v>
      </c>
      <c r="G325" s="318">
        <v>366.0</v>
      </c>
      <c r="H325" s="318">
        <v>664.0</v>
      </c>
      <c r="I325" s="319">
        <f t="shared" si="70"/>
        <v>2845.83</v>
      </c>
      <c r="J325" s="364">
        <f t="shared" si="78"/>
        <v>313.0413</v>
      </c>
      <c r="K325" s="367">
        <v>5.015537398217E12</v>
      </c>
    </row>
    <row r="326">
      <c r="A326" s="325" t="s">
        <v>335</v>
      </c>
      <c r="B326" s="318">
        <v>0.0</v>
      </c>
      <c r="C326" s="341">
        <v>0.0</v>
      </c>
      <c r="D326" s="318">
        <v>0.0</v>
      </c>
      <c r="E326" s="318">
        <v>0.0</v>
      </c>
      <c r="F326" s="318">
        <v>0.0</v>
      </c>
      <c r="G326" s="318">
        <v>0.0</v>
      </c>
      <c r="H326" s="318">
        <v>0.0</v>
      </c>
      <c r="I326" s="319">
        <f t="shared" si="70"/>
        <v>0</v>
      </c>
      <c r="J326" s="53">
        <f>I326*0.1</f>
        <v>0</v>
      </c>
      <c r="K326" s="311"/>
    </row>
    <row r="327">
      <c r="A327" s="325" t="s">
        <v>46</v>
      </c>
      <c r="B327" s="318">
        <v>0.0</v>
      </c>
      <c r="C327" s="341">
        <v>0.0</v>
      </c>
      <c r="D327" s="318">
        <v>0.0</v>
      </c>
      <c r="E327" s="318">
        <v>0.0</v>
      </c>
      <c r="F327" s="318">
        <v>0.0</v>
      </c>
      <c r="G327" s="318">
        <v>178.0</v>
      </c>
      <c r="H327" s="318">
        <v>250.0</v>
      </c>
      <c r="I327" s="319">
        <f t="shared" si="70"/>
        <v>428</v>
      </c>
      <c r="J327" s="364">
        <f>I327*0.11</f>
        <v>47.08</v>
      </c>
      <c r="K327" s="321">
        <v>5.015525441719E12</v>
      </c>
    </row>
    <row r="328">
      <c r="A328" s="334" t="s">
        <v>20</v>
      </c>
      <c r="B328" s="309">
        <f t="shared" ref="B328:J328" si="79">SUM(B291:B327)</f>
        <v>13929</v>
      </c>
      <c r="C328" s="309">
        <f t="shared" si="79"/>
        <v>7629.75</v>
      </c>
      <c r="D328" s="309">
        <f t="shared" si="79"/>
        <v>10449</v>
      </c>
      <c r="E328" s="309">
        <f t="shared" si="79"/>
        <v>11352</v>
      </c>
      <c r="F328" s="309">
        <f t="shared" si="79"/>
        <v>11450</v>
      </c>
      <c r="G328" s="309">
        <f t="shared" si="79"/>
        <v>11586</v>
      </c>
      <c r="H328" s="309">
        <f t="shared" si="79"/>
        <v>14533</v>
      </c>
      <c r="I328" s="309">
        <f t="shared" si="79"/>
        <v>80928.75</v>
      </c>
      <c r="J328" s="309">
        <f t="shared" si="79"/>
        <v>8007.6345</v>
      </c>
      <c r="K328" s="311"/>
    </row>
    <row r="329">
      <c r="A329" s="335"/>
      <c r="B329" s="335"/>
      <c r="C329" s="335"/>
      <c r="D329" s="335"/>
      <c r="E329" s="335"/>
      <c r="F329" s="335"/>
      <c r="G329" s="335"/>
      <c r="H329" s="335"/>
      <c r="I329" s="335"/>
      <c r="J329" s="335"/>
      <c r="K329" s="311"/>
    </row>
    <row r="330">
      <c r="A330" s="307" t="s">
        <v>19</v>
      </c>
      <c r="B330" s="308">
        <v>45346.0</v>
      </c>
      <c r="C330" s="308">
        <v>45347.0</v>
      </c>
      <c r="D330" s="308">
        <v>45348.0</v>
      </c>
      <c r="E330" s="308">
        <v>45349.0</v>
      </c>
      <c r="F330" s="308">
        <v>45350.0</v>
      </c>
      <c r="G330" s="308">
        <v>45351.0</v>
      </c>
      <c r="H330" s="308">
        <v>45352.0</v>
      </c>
      <c r="I330" s="309" t="s">
        <v>20</v>
      </c>
      <c r="J330" s="310" t="s">
        <v>21</v>
      </c>
      <c r="K330" s="311"/>
    </row>
    <row r="331">
      <c r="A331" s="312"/>
      <c r="B331" s="312"/>
      <c r="C331" s="312"/>
      <c r="D331" s="312"/>
      <c r="E331" s="312"/>
      <c r="F331" s="312"/>
      <c r="G331" s="312"/>
      <c r="H331" s="313"/>
      <c r="I331" s="313"/>
      <c r="J331" s="313"/>
      <c r="K331" s="311"/>
    </row>
    <row r="332">
      <c r="A332" s="314" t="s">
        <v>23</v>
      </c>
      <c r="B332" s="318">
        <v>998.0</v>
      </c>
      <c r="C332" s="341">
        <v>889.08</v>
      </c>
      <c r="D332" s="318">
        <v>711.0</v>
      </c>
      <c r="E332" s="318">
        <v>475.0</v>
      </c>
      <c r="F332" s="318">
        <v>415.0</v>
      </c>
      <c r="G332" s="318">
        <v>0.0</v>
      </c>
      <c r="H332" s="318">
        <v>280.0</v>
      </c>
      <c r="I332" s="319">
        <f t="shared" ref="I332:I368" si="80">SUM(B332:H332)</f>
        <v>3768.08</v>
      </c>
      <c r="J332" s="337">
        <f t="shared" ref="J332:J334" si="81">I332*0.1</f>
        <v>376.808</v>
      </c>
      <c r="K332" s="321">
        <v>4.015734965009E12</v>
      </c>
    </row>
    <row r="333">
      <c r="A333" s="314" t="s">
        <v>24</v>
      </c>
      <c r="B333" s="318">
        <v>0.0</v>
      </c>
      <c r="C333" s="341">
        <v>951.39</v>
      </c>
      <c r="D333" s="318">
        <v>811.0</v>
      </c>
      <c r="E333" s="318">
        <v>630.0</v>
      </c>
      <c r="F333" s="318">
        <v>300.0</v>
      </c>
      <c r="G333" s="318">
        <v>513.0</v>
      </c>
      <c r="H333" s="318">
        <v>235.0</v>
      </c>
      <c r="I333" s="319">
        <f t="shared" si="80"/>
        <v>3440.39</v>
      </c>
      <c r="J333" s="337">
        <f t="shared" si="81"/>
        <v>344.039</v>
      </c>
      <c r="K333" s="321">
        <v>8.01566720791E12</v>
      </c>
    </row>
    <row r="334">
      <c r="A334" s="322" t="s">
        <v>318</v>
      </c>
      <c r="B334" s="318">
        <v>0.0</v>
      </c>
      <c r="C334" s="341">
        <v>0.0</v>
      </c>
      <c r="D334" s="318">
        <v>0.0</v>
      </c>
      <c r="E334" s="318">
        <v>0.0</v>
      </c>
      <c r="F334" s="318">
        <v>0.0</v>
      </c>
      <c r="G334" s="318">
        <v>0.0</v>
      </c>
      <c r="H334" s="318">
        <v>0.0</v>
      </c>
      <c r="I334" s="319">
        <f t="shared" si="80"/>
        <v>0</v>
      </c>
      <c r="J334" s="324">
        <f t="shared" si="81"/>
        <v>0</v>
      </c>
      <c r="K334" s="311"/>
    </row>
    <row r="335">
      <c r="A335" s="323" t="s">
        <v>25</v>
      </c>
      <c r="B335" s="318">
        <v>150.0</v>
      </c>
      <c r="C335" s="341">
        <v>0.0</v>
      </c>
      <c r="D335" s="318">
        <v>694.0</v>
      </c>
      <c r="E335" s="318">
        <v>460.0</v>
      </c>
      <c r="F335" s="318">
        <v>413.0</v>
      </c>
      <c r="G335" s="318">
        <v>592.0</v>
      </c>
      <c r="H335" s="318">
        <v>372.0</v>
      </c>
      <c r="I335" s="319">
        <f t="shared" si="80"/>
        <v>2681</v>
      </c>
      <c r="J335" s="337">
        <f>I335*0.08</f>
        <v>214.48</v>
      </c>
      <c r="K335" s="321" t="s">
        <v>371</v>
      </c>
    </row>
    <row r="336">
      <c r="A336" s="314" t="s">
        <v>26</v>
      </c>
      <c r="B336" s="318">
        <v>0.0</v>
      </c>
      <c r="C336" s="341">
        <v>452.91</v>
      </c>
      <c r="D336" s="318">
        <v>508.0</v>
      </c>
      <c r="E336" s="318">
        <v>313.0</v>
      </c>
      <c r="F336" s="318">
        <v>0.0</v>
      </c>
      <c r="G336" s="318">
        <v>989.0</v>
      </c>
      <c r="H336" s="318">
        <v>773.0</v>
      </c>
      <c r="I336" s="319">
        <f t="shared" si="80"/>
        <v>3035.91</v>
      </c>
      <c r="J336" s="337">
        <f>I336*0.1</f>
        <v>303.591</v>
      </c>
      <c r="K336" s="321">
        <v>2.015783979851E12</v>
      </c>
    </row>
    <row r="337">
      <c r="A337" s="314" t="s">
        <v>27</v>
      </c>
      <c r="B337" s="318">
        <v>0.0</v>
      </c>
      <c r="C337" s="341">
        <v>217.8</v>
      </c>
      <c r="D337" s="318">
        <v>422.0</v>
      </c>
      <c r="E337" s="318">
        <v>727.0</v>
      </c>
      <c r="F337" s="318">
        <v>0.0</v>
      </c>
      <c r="G337" s="318">
        <v>661.0</v>
      </c>
      <c r="H337" s="318">
        <v>505.0</v>
      </c>
      <c r="I337" s="319">
        <f t="shared" si="80"/>
        <v>2532.8</v>
      </c>
      <c r="J337" s="337">
        <f>I337*0.11</f>
        <v>278.608</v>
      </c>
      <c r="K337" s="321">
        <v>7.015795434417E12</v>
      </c>
    </row>
    <row r="338">
      <c r="A338" s="354" t="s">
        <v>351</v>
      </c>
      <c r="B338" s="318">
        <v>0.0</v>
      </c>
      <c r="C338" s="341">
        <v>0.0</v>
      </c>
      <c r="D338" s="318">
        <v>0.0</v>
      </c>
      <c r="E338" s="318">
        <v>0.0</v>
      </c>
      <c r="F338" s="318">
        <v>0.0</v>
      </c>
      <c r="G338" s="318">
        <v>0.0</v>
      </c>
      <c r="H338" s="318">
        <v>0.0</v>
      </c>
      <c r="I338" s="319">
        <f t="shared" si="80"/>
        <v>0</v>
      </c>
      <c r="J338" s="324">
        <f t="shared" ref="J338:J341" si="82">I338*0.1</f>
        <v>0</v>
      </c>
      <c r="K338" s="311"/>
    </row>
    <row r="339">
      <c r="A339" s="314" t="s">
        <v>321</v>
      </c>
      <c r="B339" s="318">
        <v>0.0</v>
      </c>
      <c r="C339" s="341">
        <v>0.0</v>
      </c>
      <c r="D339" s="318">
        <v>0.0</v>
      </c>
      <c r="E339" s="318">
        <v>0.0</v>
      </c>
      <c r="F339" s="318">
        <v>0.0</v>
      </c>
      <c r="G339" s="318">
        <v>0.0</v>
      </c>
      <c r="H339" s="318">
        <v>0.0</v>
      </c>
      <c r="I339" s="319">
        <f t="shared" si="80"/>
        <v>0</v>
      </c>
      <c r="J339" s="324">
        <f t="shared" si="82"/>
        <v>0</v>
      </c>
      <c r="K339" s="311"/>
    </row>
    <row r="340">
      <c r="A340" s="325" t="s">
        <v>338</v>
      </c>
      <c r="B340" s="360">
        <v>0.0</v>
      </c>
      <c r="C340" s="341">
        <v>0.0</v>
      </c>
      <c r="D340" s="360">
        <v>0.0</v>
      </c>
      <c r="E340" s="360">
        <v>0.0</v>
      </c>
      <c r="F340" s="360">
        <v>0.0</v>
      </c>
      <c r="G340" s="360">
        <v>0.0</v>
      </c>
      <c r="H340" s="360">
        <v>0.0</v>
      </c>
      <c r="I340" s="319">
        <f t="shared" si="80"/>
        <v>0</v>
      </c>
      <c r="J340" s="324">
        <f t="shared" si="82"/>
        <v>0</v>
      </c>
      <c r="K340" s="311"/>
    </row>
    <row r="341">
      <c r="A341" s="67" t="s">
        <v>339</v>
      </c>
      <c r="B341" s="318">
        <v>0.0</v>
      </c>
      <c r="C341" s="341">
        <v>0.0</v>
      </c>
      <c r="D341" s="318">
        <v>0.0</v>
      </c>
      <c r="E341" s="318">
        <v>0.0</v>
      </c>
      <c r="F341" s="318">
        <v>0.0</v>
      </c>
      <c r="G341" s="318">
        <v>0.0</v>
      </c>
      <c r="H341" s="318">
        <v>0.0</v>
      </c>
      <c r="I341" s="319">
        <f t="shared" si="80"/>
        <v>0</v>
      </c>
      <c r="J341" s="324">
        <f t="shared" si="82"/>
        <v>0</v>
      </c>
      <c r="K341" s="311"/>
    </row>
    <row r="342">
      <c r="A342" s="325" t="s">
        <v>324</v>
      </c>
      <c r="B342" s="318">
        <v>0.0</v>
      </c>
      <c r="C342" s="341">
        <v>0.0</v>
      </c>
      <c r="D342" s="318">
        <v>390.0</v>
      </c>
      <c r="E342" s="318">
        <v>357.0</v>
      </c>
      <c r="F342" s="318">
        <v>293.0</v>
      </c>
      <c r="G342" s="318">
        <v>390.0</v>
      </c>
      <c r="H342" s="318">
        <v>393.0</v>
      </c>
      <c r="I342" s="319">
        <f t="shared" si="80"/>
        <v>1823</v>
      </c>
      <c r="J342" s="337">
        <f>I342*0.11</f>
        <v>200.53</v>
      </c>
      <c r="K342" s="321">
        <v>1.015664652161E12</v>
      </c>
    </row>
    <row r="343">
      <c r="A343" s="314" t="s">
        <v>30</v>
      </c>
      <c r="B343" s="318">
        <v>0.0</v>
      </c>
      <c r="C343" s="341">
        <v>0.0</v>
      </c>
      <c r="D343" s="318">
        <v>4080.0</v>
      </c>
      <c r="E343" s="318">
        <v>1365.0</v>
      </c>
      <c r="F343" s="318">
        <v>0.0</v>
      </c>
      <c r="G343" s="318">
        <v>385.0</v>
      </c>
      <c r="H343" s="318">
        <v>0.0</v>
      </c>
      <c r="I343" s="319">
        <f t="shared" si="80"/>
        <v>5830</v>
      </c>
      <c r="J343" s="337">
        <f>I343*0.1</f>
        <v>583</v>
      </c>
      <c r="K343" s="321">
        <v>1.015665541515E12</v>
      </c>
    </row>
    <row r="344">
      <c r="A344" s="314" t="s">
        <v>31</v>
      </c>
      <c r="B344" s="318">
        <v>1444.0</v>
      </c>
      <c r="C344" s="341">
        <v>710.52</v>
      </c>
      <c r="D344" s="318">
        <v>1345.0</v>
      </c>
      <c r="E344" s="318">
        <v>935.0</v>
      </c>
      <c r="F344" s="318">
        <v>1102.0</v>
      </c>
      <c r="G344" s="318">
        <v>1374.0</v>
      </c>
      <c r="H344" s="318">
        <v>1016.0</v>
      </c>
      <c r="I344" s="319">
        <f t="shared" si="80"/>
        <v>7926.52</v>
      </c>
      <c r="J344" s="337">
        <f>I344*0.09</f>
        <v>713.3868</v>
      </c>
      <c r="K344" s="321">
        <v>1.015664652161E12</v>
      </c>
    </row>
    <row r="345">
      <c r="A345" s="314" t="s">
        <v>32</v>
      </c>
      <c r="B345" s="318">
        <v>0.0</v>
      </c>
      <c r="C345" s="341">
        <v>400.83</v>
      </c>
      <c r="D345" s="318">
        <v>0.0</v>
      </c>
      <c r="E345" s="318">
        <v>0.0</v>
      </c>
      <c r="F345" s="318">
        <v>0.0</v>
      </c>
      <c r="G345" s="318">
        <v>0.0</v>
      </c>
      <c r="H345" s="318">
        <v>752.0</v>
      </c>
      <c r="I345" s="319">
        <f t="shared" si="80"/>
        <v>1152.83</v>
      </c>
      <c r="J345" s="337">
        <f>I345*0.11</f>
        <v>126.8113</v>
      </c>
      <c r="K345" s="321">
        <v>2.015665077964E12</v>
      </c>
    </row>
    <row r="346">
      <c r="A346" s="314" t="s">
        <v>82</v>
      </c>
      <c r="B346" s="318">
        <v>0.0</v>
      </c>
      <c r="C346" s="341">
        <v>0.0</v>
      </c>
      <c r="D346" s="318">
        <v>0.0</v>
      </c>
      <c r="E346" s="318">
        <v>0.0</v>
      </c>
      <c r="F346" s="318">
        <v>0.0</v>
      </c>
      <c r="G346" s="318">
        <v>0.0</v>
      </c>
      <c r="H346" s="318">
        <v>0.0</v>
      </c>
      <c r="I346" s="319">
        <f t="shared" si="80"/>
        <v>0</v>
      </c>
      <c r="J346" s="324">
        <f t="shared" ref="J346:J348" si="83">I346*0.1</f>
        <v>0</v>
      </c>
      <c r="K346" s="311"/>
    </row>
    <row r="347">
      <c r="A347" s="325" t="s">
        <v>86</v>
      </c>
      <c r="B347" s="318">
        <v>1910.0</v>
      </c>
      <c r="C347" s="341">
        <v>894.66</v>
      </c>
      <c r="D347" s="318">
        <v>0.0</v>
      </c>
      <c r="E347" s="318">
        <v>0.0</v>
      </c>
      <c r="F347" s="318">
        <v>1202.0</v>
      </c>
      <c r="G347" s="318">
        <v>841.0</v>
      </c>
      <c r="H347" s="318">
        <v>943.0</v>
      </c>
      <c r="I347" s="319">
        <f t="shared" si="80"/>
        <v>5790.66</v>
      </c>
      <c r="J347" s="337">
        <f t="shared" si="83"/>
        <v>579.066</v>
      </c>
      <c r="K347" s="321" t="s">
        <v>372</v>
      </c>
      <c r="L347" s="368" t="s">
        <v>373</v>
      </c>
    </row>
    <row r="348">
      <c r="A348" s="323" t="s">
        <v>56</v>
      </c>
      <c r="B348" s="318">
        <v>0.0</v>
      </c>
      <c r="C348" s="341">
        <v>0.0</v>
      </c>
      <c r="D348" s="318">
        <v>0.0</v>
      </c>
      <c r="E348" s="318">
        <v>0.0</v>
      </c>
      <c r="F348" s="318">
        <v>0.0</v>
      </c>
      <c r="G348" s="318">
        <v>0.0</v>
      </c>
      <c r="H348" s="318">
        <v>0.0</v>
      </c>
      <c r="I348" s="319">
        <f t="shared" si="80"/>
        <v>0</v>
      </c>
      <c r="J348" s="324">
        <f t="shared" si="83"/>
        <v>0</v>
      </c>
      <c r="K348" s="311"/>
    </row>
    <row r="349">
      <c r="A349" s="327" t="s">
        <v>325</v>
      </c>
      <c r="B349" s="328">
        <v>712.0</v>
      </c>
      <c r="C349" s="340">
        <v>0.0</v>
      </c>
      <c r="D349" s="328">
        <v>0.0</v>
      </c>
      <c r="E349" s="328">
        <v>0.0</v>
      </c>
      <c r="F349" s="328">
        <v>368.0</v>
      </c>
      <c r="G349" s="328">
        <v>492.0</v>
      </c>
      <c r="H349" s="328">
        <v>404.0</v>
      </c>
      <c r="I349" s="327">
        <f t="shared" si="80"/>
        <v>1976</v>
      </c>
      <c r="J349" s="327">
        <f t="shared" ref="J349:J354" si="84">I349*0.11</f>
        <v>217.36</v>
      </c>
      <c r="K349" s="329" t="s">
        <v>43</v>
      </c>
    </row>
    <row r="350">
      <c r="A350" s="314" t="s">
        <v>241</v>
      </c>
      <c r="B350" s="318">
        <v>0.0</v>
      </c>
      <c r="C350" s="341">
        <v>0.0</v>
      </c>
      <c r="D350" s="318">
        <v>455.0</v>
      </c>
      <c r="E350" s="318">
        <v>0.0</v>
      </c>
      <c r="F350" s="318">
        <v>698.0</v>
      </c>
      <c r="G350" s="318">
        <v>398.0</v>
      </c>
      <c r="H350" s="318">
        <v>597.0</v>
      </c>
      <c r="I350" s="319">
        <f t="shared" si="80"/>
        <v>2148</v>
      </c>
      <c r="J350" s="361">
        <f t="shared" si="84"/>
        <v>236.28</v>
      </c>
      <c r="K350" s="321">
        <v>2.016030623315E12</v>
      </c>
    </row>
    <row r="351">
      <c r="A351" s="327" t="s">
        <v>233</v>
      </c>
      <c r="B351" s="328">
        <v>0.0</v>
      </c>
      <c r="C351" s="340">
        <v>351.45</v>
      </c>
      <c r="D351" s="328">
        <v>769.0</v>
      </c>
      <c r="E351" s="328">
        <v>250.0</v>
      </c>
      <c r="F351" s="328">
        <v>814.0</v>
      </c>
      <c r="G351" s="328">
        <v>510.0</v>
      </c>
      <c r="H351" s="328">
        <v>125.0</v>
      </c>
      <c r="I351" s="327">
        <f t="shared" si="80"/>
        <v>2819.45</v>
      </c>
      <c r="J351" s="327">
        <f t="shared" si="84"/>
        <v>310.1395</v>
      </c>
      <c r="K351" s="329" t="s">
        <v>43</v>
      </c>
    </row>
    <row r="352">
      <c r="A352" s="314" t="s">
        <v>35</v>
      </c>
      <c r="B352" s="318">
        <v>511.0</v>
      </c>
      <c r="C352" s="341">
        <v>730.0</v>
      </c>
      <c r="D352" s="318">
        <v>305.0</v>
      </c>
      <c r="E352" s="318">
        <v>0.0</v>
      </c>
      <c r="F352" s="318">
        <v>0.0</v>
      </c>
      <c r="G352" s="318">
        <v>0.0</v>
      </c>
      <c r="H352" s="318">
        <v>0.0</v>
      </c>
      <c r="I352" s="319">
        <f t="shared" si="80"/>
        <v>1546</v>
      </c>
      <c r="J352" s="337">
        <f t="shared" si="84"/>
        <v>170.06</v>
      </c>
      <c r="K352" s="321">
        <v>4.015828883927E12</v>
      </c>
    </row>
    <row r="353">
      <c r="A353" s="314" t="s">
        <v>328</v>
      </c>
      <c r="B353" s="318">
        <v>245.0</v>
      </c>
      <c r="C353" s="341">
        <v>0.0</v>
      </c>
      <c r="D353" s="318">
        <v>179.0</v>
      </c>
      <c r="E353" s="318">
        <v>451.0</v>
      </c>
      <c r="F353" s="318">
        <v>361.0</v>
      </c>
      <c r="G353" s="318">
        <v>0.0</v>
      </c>
      <c r="H353" s="318">
        <v>457.0</v>
      </c>
      <c r="I353" s="319">
        <f t="shared" si="80"/>
        <v>1693</v>
      </c>
      <c r="J353" s="338">
        <f t="shared" si="84"/>
        <v>186.23</v>
      </c>
      <c r="K353" s="339">
        <v>2.016301979512E12</v>
      </c>
    </row>
    <row r="354">
      <c r="A354" s="323" t="s">
        <v>329</v>
      </c>
      <c r="B354" s="318">
        <v>1417.0</v>
      </c>
      <c r="C354" s="341">
        <v>0.0</v>
      </c>
      <c r="D354" s="318">
        <v>0.0</v>
      </c>
      <c r="E354" s="318">
        <v>0.0</v>
      </c>
      <c r="F354" s="318">
        <v>0.0</v>
      </c>
      <c r="G354" s="318">
        <v>0.0</v>
      </c>
      <c r="H354" s="318">
        <v>545.0</v>
      </c>
      <c r="I354" s="319">
        <f t="shared" si="80"/>
        <v>1962</v>
      </c>
      <c r="J354" s="337">
        <f t="shared" si="84"/>
        <v>215.82</v>
      </c>
      <c r="K354" s="321">
        <v>9.015664831517E12</v>
      </c>
    </row>
    <row r="355">
      <c r="A355" s="314" t="s">
        <v>37</v>
      </c>
      <c r="B355" s="318">
        <v>1427.0</v>
      </c>
      <c r="C355" s="341">
        <v>735.63</v>
      </c>
      <c r="D355" s="318">
        <v>838.0</v>
      </c>
      <c r="E355" s="318">
        <v>868.0</v>
      </c>
      <c r="F355" s="318">
        <v>967.0</v>
      </c>
      <c r="G355" s="318">
        <v>1328.0</v>
      </c>
      <c r="H355" s="318">
        <v>783.0</v>
      </c>
      <c r="I355" s="319">
        <f t="shared" si="80"/>
        <v>6946.63</v>
      </c>
      <c r="J355" s="337">
        <f>I355*0.09</f>
        <v>625.1967</v>
      </c>
      <c r="K355" s="367">
        <v>1.015664652161E12</v>
      </c>
    </row>
    <row r="356">
      <c r="A356" s="314" t="s">
        <v>38</v>
      </c>
      <c r="B356" s="78">
        <v>0.0</v>
      </c>
      <c r="C356" s="341">
        <v>365.49</v>
      </c>
      <c r="D356" s="356">
        <v>0.0</v>
      </c>
      <c r="E356" s="318">
        <v>840.0</v>
      </c>
      <c r="F356" s="318">
        <v>0.0</v>
      </c>
      <c r="G356" s="318">
        <v>612.0</v>
      </c>
      <c r="H356" s="318">
        <v>778.0</v>
      </c>
      <c r="I356" s="319">
        <f t="shared" si="80"/>
        <v>2595.49</v>
      </c>
      <c r="J356" s="337">
        <f>I356*0.11</f>
        <v>285.5039</v>
      </c>
      <c r="K356" s="321">
        <v>1.015667403037E12</v>
      </c>
    </row>
    <row r="357">
      <c r="A357" s="325" t="s">
        <v>332</v>
      </c>
      <c r="B357" s="318">
        <v>0.0</v>
      </c>
      <c r="C357" s="341">
        <v>0.0</v>
      </c>
      <c r="D357" s="318">
        <v>0.0</v>
      </c>
      <c r="E357" s="318">
        <v>0.0</v>
      </c>
      <c r="F357" s="318">
        <v>0.0</v>
      </c>
      <c r="G357" s="318">
        <v>0.0</v>
      </c>
      <c r="H357" s="318">
        <v>0.0</v>
      </c>
      <c r="I357" s="319">
        <f t="shared" si="80"/>
        <v>0</v>
      </c>
      <c r="J357" s="324">
        <f>I357*0.1</f>
        <v>0</v>
      </c>
      <c r="K357" s="311"/>
    </row>
    <row r="358">
      <c r="A358" s="323" t="s">
        <v>39</v>
      </c>
      <c r="B358" s="318">
        <v>1139.0</v>
      </c>
      <c r="C358" s="341">
        <v>1129.02</v>
      </c>
      <c r="D358" s="318">
        <v>1078.0</v>
      </c>
      <c r="E358" s="318">
        <v>614.0</v>
      </c>
      <c r="F358" s="318">
        <v>662.0</v>
      </c>
      <c r="G358" s="318">
        <v>1183.0</v>
      </c>
      <c r="H358" s="318">
        <v>0.0</v>
      </c>
      <c r="I358" s="319">
        <f t="shared" si="80"/>
        <v>5805.02</v>
      </c>
      <c r="J358" s="337">
        <f>I358*0.08</f>
        <v>464.4016</v>
      </c>
      <c r="K358" s="321">
        <v>1.015667428426E12</v>
      </c>
    </row>
    <row r="359">
      <c r="A359" s="314" t="s">
        <v>63</v>
      </c>
      <c r="B359" s="318">
        <v>0.0</v>
      </c>
      <c r="C359" s="341">
        <v>0.0</v>
      </c>
      <c r="D359" s="318">
        <v>60.0</v>
      </c>
      <c r="E359" s="318">
        <v>666.0</v>
      </c>
      <c r="F359" s="318">
        <v>755.0</v>
      </c>
      <c r="G359" s="318">
        <v>454.0</v>
      </c>
      <c r="H359" s="318">
        <v>200.0</v>
      </c>
      <c r="I359" s="319">
        <f t="shared" si="80"/>
        <v>2135</v>
      </c>
      <c r="J359" s="337">
        <f>I359*0.11</f>
        <v>234.85</v>
      </c>
      <c r="K359" s="321">
        <v>5.015747684379E12</v>
      </c>
    </row>
    <row r="360">
      <c r="A360" s="314" t="s">
        <v>40</v>
      </c>
      <c r="B360" s="318">
        <v>0.0</v>
      </c>
      <c r="C360" s="341">
        <v>890.94</v>
      </c>
      <c r="D360" s="318">
        <v>751.0</v>
      </c>
      <c r="E360" s="318">
        <v>2407.0</v>
      </c>
      <c r="F360" s="318">
        <v>695.0</v>
      </c>
      <c r="G360" s="318">
        <v>0.0</v>
      </c>
      <c r="H360" s="318">
        <v>812.0</v>
      </c>
      <c r="I360" s="319">
        <f t="shared" si="80"/>
        <v>5555.94</v>
      </c>
      <c r="J360" s="337">
        <f t="shared" ref="J360:J361" si="85">I360*0.1</f>
        <v>555.594</v>
      </c>
      <c r="K360" s="321">
        <v>6.015894384155E12</v>
      </c>
    </row>
    <row r="361">
      <c r="A361" s="314" t="s">
        <v>333</v>
      </c>
      <c r="B361" s="318">
        <v>0.0</v>
      </c>
      <c r="C361" s="341">
        <v>0.0</v>
      </c>
      <c r="D361" s="318">
        <v>0.0</v>
      </c>
      <c r="E361" s="318">
        <v>0.0</v>
      </c>
      <c r="F361" s="318">
        <v>0.0</v>
      </c>
      <c r="G361" s="318">
        <v>0.0</v>
      </c>
      <c r="H361" s="318">
        <v>0.0</v>
      </c>
      <c r="I361" s="319">
        <f t="shared" si="80"/>
        <v>0</v>
      </c>
      <c r="J361" s="324">
        <f t="shared" si="85"/>
        <v>0</v>
      </c>
      <c r="K361" s="311"/>
    </row>
    <row r="362">
      <c r="A362" s="314" t="s">
        <v>41</v>
      </c>
      <c r="B362" s="318">
        <v>0.0</v>
      </c>
      <c r="C362" s="341">
        <v>0.0</v>
      </c>
      <c r="D362" s="318">
        <v>573.0</v>
      </c>
      <c r="E362" s="318">
        <v>217.0</v>
      </c>
      <c r="F362" s="318">
        <v>0.0</v>
      </c>
      <c r="G362" s="318">
        <v>465.0</v>
      </c>
      <c r="H362" s="318">
        <v>660.0</v>
      </c>
      <c r="I362" s="319">
        <f t="shared" si="80"/>
        <v>1915</v>
      </c>
      <c r="J362" s="337">
        <f>I362*0.11</f>
        <v>210.65</v>
      </c>
      <c r="K362" s="321">
        <v>3.015732690348E12</v>
      </c>
    </row>
    <row r="363">
      <c r="A363" s="314" t="s">
        <v>42</v>
      </c>
      <c r="B363" s="318">
        <v>1215.0</v>
      </c>
      <c r="C363" s="341">
        <v>575.0</v>
      </c>
      <c r="D363" s="318">
        <v>0.0</v>
      </c>
      <c r="E363" s="318">
        <v>418.0</v>
      </c>
      <c r="F363" s="318">
        <v>640.0</v>
      </c>
      <c r="G363" s="318">
        <v>531.0</v>
      </c>
      <c r="H363" s="318">
        <v>624.0</v>
      </c>
      <c r="I363" s="319">
        <f t="shared" si="80"/>
        <v>4003</v>
      </c>
      <c r="J363" s="337">
        <f>I363*0.1</f>
        <v>400.3</v>
      </c>
      <c r="K363" s="321">
        <v>3.015780438898E12</v>
      </c>
    </row>
    <row r="364">
      <c r="A364" s="325" t="s">
        <v>334</v>
      </c>
      <c r="B364" s="318">
        <v>0.0</v>
      </c>
      <c r="C364" s="341">
        <v>224.73</v>
      </c>
      <c r="D364" s="318">
        <v>0.0</v>
      </c>
      <c r="E364" s="318">
        <v>373.0</v>
      </c>
      <c r="F364" s="318">
        <v>715.0</v>
      </c>
      <c r="G364" s="318">
        <v>610.0</v>
      </c>
      <c r="H364" s="318">
        <v>567.0</v>
      </c>
      <c r="I364" s="319">
        <f t="shared" si="80"/>
        <v>2489.73</v>
      </c>
      <c r="J364" s="337">
        <f t="shared" ref="J364:J366" si="86">I364*0.11</f>
        <v>273.8703</v>
      </c>
      <c r="K364" s="321">
        <v>2.015745884918E12</v>
      </c>
    </row>
    <row r="365">
      <c r="A365" s="325" t="s">
        <v>44</v>
      </c>
      <c r="B365" s="345">
        <v>0.0</v>
      </c>
      <c r="C365" s="341">
        <v>0.0</v>
      </c>
      <c r="D365" s="318">
        <v>0.0</v>
      </c>
      <c r="E365" s="318">
        <v>224.0</v>
      </c>
      <c r="F365" s="318">
        <v>0.0</v>
      </c>
      <c r="G365" s="318">
        <v>0.0</v>
      </c>
      <c r="H365" s="318">
        <v>0.0</v>
      </c>
      <c r="I365" s="319">
        <f t="shared" si="80"/>
        <v>224</v>
      </c>
      <c r="J365" s="337">
        <f t="shared" si="86"/>
        <v>24.64</v>
      </c>
      <c r="K365" s="321">
        <v>9.015734299903E12</v>
      </c>
    </row>
    <row r="366">
      <c r="A366" s="325" t="s">
        <v>45</v>
      </c>
      <c r="B366" s="318">
        <v>580.0</v>
      </c>
      <c r="C366" s="341">
        <v>0.0</v>
      </c>
      <c r="D366" s="318">
        <v>331.0</v>
      </c>
      <c r="E366" s="318">
        <v>357.0</v>
      </c>
      <c r="F366" s="318">
        <v>585.0</v>
      </c>
      <c r="G366" s="318">
        <v>405.0</v>
      </c>
      <c r="H366" s="318">
        <v>550.0</v>
      </c>
      <c r="I366" s="319">
        <f t="shared" si="80"/>
        <v>2808</v>
      </c>
      <c r="J366" s="337">
        <f t="shared" si="86"/>
        <v>308.88</v>
      </c>
      <c r="K366" s="321">
        <v>5.016050392543E12</v>
      </c>
    </row>
    <row r="367">
      <c r="A367" s="325" t="s">
        <v>335</v>
      </c>
      <c r="B367" s="318">
        <v>0.0</v>
      </c>
      <c r="C367" s="341">
        <v>0.0</v>
      </c>
      <c r="D367" s="318">
        <v>0.0</v>
      </c>
      <c r="E367" s="318">
        <v>0.0</v>
      </c>
      <c r="F367" s="318">
        <v>0.0</v>
      </c>
      <c r="G367" s="318">
        <v>0.0</v>
      </c>
      <c r="H367" s="318">
        <v>0.0</v>
      </c>
      <c r="I367" s="319">
        <f t="shared" si="80"/>
        <v>0</v>
      </c>
      <c r="J367" s="324">
        <f>I367*0.1</f>
        <v>0</v>
      </c>
      <c r="K367" s="311"/>
    </row>
    <row r="368">
      <c r="A368" s="325" t="s">
        <v>46</v>
      </c>
      <c r="B368" s="318">
        <v>700.0</v>
      </c>
      <c r="C368" s="341">
        <v>0.0</v>
      </c>
      <c r="D368" s="318">
        <v>0.0</v>
      </c>
      <c r="E368" s="318">
        <v>0.0</v>
      </c>
      <c r="F368" s="318">
        <v>0.0</v>
      </c>
      <c r="G368" s="318">
        <v>0.0</v>
      </c>
      <c r="H368" s="318">
        <v>0.0</v>
      </c>
      <c r="I368" s="319">
        <f t="shared" si="80"/>
        <v>700</v>
      </c>
      <c r="J368" s="337">
        <f>I368*0.11</f>
        <v>77</v>
      </c>
      <c r="K368" s="321">
        <v>5.015731927221E12</v>
      </c>
    </row>
    <row r="369">
      <c r="A369" s="334" t="s">
        <v>20</v>
      </c>
      <c r="B369" s="309">
        <f t="shared" ref="B369:J369" si="87">SUM(B332:B368)</f>
        <v>12448</v>
      </c>
      <c r="C369" s="309">
        <f t="shared" si="87"/>
        <v>9519.45</v>
      </c>
      <c r="D369" s="309">
        <f t="shared" si="87"/>
        <v>14300</v>
      </c>
      <c r="E369" s="309">
        <f t="shared" si="87"/>
        <v>12947</v>
      </c>
      <c r="F369" s="309">
        <f t="shared" si="87"/>
        <v>10985</v>
      </c>
      <c r="G369" s="309">
        <f t="shared" si="87"/>
        <v>12733</v>
      </c>
      <c r="H369" s="309">
        <f t="shared" si="87"/>
        <v>12371</v>
      </c>
      <c r="I369" s="309">
        <f t="shared" si="87"/>
        <v>85303.45</v>
      </c>
      <c r="J369" s="309">
        <f t="shared" si="87"/>
        <v>8517.0961</v>
      </c>
      <c r="K369" s="311"/>
    </row>
    <row r="370">
      <c r="A370" s="335"/>
      <c r="B370" s="335"/>
      <c r="C370" s="335"/>
      <c r="D370" s="335"/>
      <c r="E370" s="335"/>
      <c r="F370" s="335"/>
      <c r="G370" s="335"/>
      <c r="H370" s="335"/>
      <c r="I370" s="335"/>
      <c r="J370" s="335"/>
      <c r="K370" s="311"/>
    </row>
    <row r="371">
      <c r="A371" s="307" t="s">
        <v>19</v>
      </c>
      <c r="B371" s="308">
        <v>45353.0</v>
      </c>
      <c r="C371" s="308">
        <v>45354.0</v>
      </c>
      <c r="D371" s="308">
        <v>45355.0</v>
      </c>
      <c r="E371" s="308">
        <v>45356.0</v>
      </c>
      <c r="F371" s="308">
        <v>45357.0</v>
      </c>
      <c r="G371" s="308">
        <v>45358.0</v>
      </c>
      <c r="H371" s="308">
        <v>45359.0</v>
      </c>
      <c r="I371" s="309" t="s">
        <v>20</v>
      </c>
      <c r="J371" s="310" t="s">
        <v>21</v>
      </c>
      <c r="K371" s="311"/>
    </row>
    <row r="372">
      <c r="A372" s="312"/>
      <c r="B372" s="312"/>
      <c r="C372" s="312"/>
      <c r="D372" s="312"/>
      <c r="E372" s="312"/>
      <c r="F372" s="312"/>
      <c r="G372" s="312"/>
      <c r="H372" s="313"/>
      <c r="I372" s="313"/>
      <c r="J372" s="313"/>
      <c r="K372" s="311"/>
    </row>
    <row r="373">
      <c r="A373" s="314" t="s">
        <v>23</v>
      </c>
      <c r="B373" s="318">
        <v>866.0</v>
      </c>
      <c r="C373" s="341">
        <v>866.25</v>
      </c>
      <c r="D373" s="318">
        <v>435.0</v>
      </c>
      <c r="E373" s="318">
        <v>300.0</v>
      </c>
      <c r="F373" s="318">
        <v>710.0</v>
      </c>
      <c r="G373" s="318">
        <v>270.0</v>
      </c>
      <c r="H373" s="318">
        <v>54.0</v>
      </c>
      <c r="I373" s="319">
        <f t="shared" ref="I373:I409" si="88">SUM(B373:H373)</f>
        <v>3501.25</v>
      </c>
      <c r="J373" s="337">
        <f t="shared" ref="J373:J375" si="89">I373*0.1</f>
        <v>350.125</v>
      </c>
      <c r="K373" s="321">
        <v>4.015893446577E12</v>
      </c>
    </row>
    <row r="374">
      <c r="A374" s="314" t="s">
        <v>24</v>
      </c>
      <c r="B374" s="318">
        <v>0.0</v>
      </c>
      <c r="C374" s="341">
        <v>621.72</v>
      </c>
      <c r="D374" s="318">
        <v>585.0</v>
      </c>
      <c r="E374" s="318">
        <v>849.0</v>
      </c>
      <c r="F374" s="318">
        <v>0.0</v>
      </c>
      <c r="G374" s="318">
        <v>414.0</v>
      </c>
      <c r="H374" s="318">
        <v>863.0</v>
      </c>
      <c r="I374" s="319">
        <f t="shared" si="88"/>
        <v>3332.72</v>
      </c>
      <c r="J374" s="337">
        <f t="shared" si="89"/>
        <v>333.272</v>
      </c>
      <c r="K374" s="321">
        <v>1.015890114018E12</v>
      </c>
      <c r="L374" s="368" t="s">
        <v>374</v>
      </c>
    </row>
    <row r="375">
      <c r="A375" s="322" t="s">
        <v>318</v>
      </c>
      <c r="B375" s="318">
        <v>0.0</v>
      </c>
      <c r="C375" s="341">
        <v>0.0</v>
      </c>
      <c r="D375" s="318">
        <v>0.0</v>
      </c>
      <c r="E375" s="318">
        <v>0.0</v>
      </c>
      <c r="F375" s="318">
        <v>0.0</v>
      </c>
      <c r="G375" s="318">
        <v>0.0</v>
      </c>
      <c r="H375" s="318">
        <v>0.0</v>
      </c>
      <c r="I375" s="319">
        <f t="shared" si="88"/>
        <v>0</v>
      </c>
      <c r="J375" s="324">
        <f t="shared" si="89"/>
        <v>0</v>
      </c>
      <c r="K375" s="311"/>
    </row>
    <row r="376">
      <c r="A376" s="323" t="s">
        <v>25</v>
      </c>
      <c r="B376" s="318">
        <v>748.0</v>
      </c>
      <c r="C376" s="341">
        <v>0.0</v>
      </c>
      <c r="D376" s="318">
        <v>725.0</v>
      </c>
      <c r="E376" s="318">
        <v>280.0</v>
      </c>
      <c r="F376" s="318">
        <v>265.0</v>
      </c>
      <c r="G376" s="318">
        <v>572.0</v>
      </c>
      <c r="H376" s="318">
        <v>590.0</v>
      </c>
      <c r="I376" s="319">
        <f t="shared" si="88"/>
        <v>3180</v>
      </c>
      <c r="J376" s="337">
        <f>I376*0.08</f>
        <v>254.4</v>
      </c>
      <c r="K376" s="321" t="s">
        <v>375</v>
      </c>
    </row>
    <row r="377">
      <c r="A377" s="314" t="s">
        <v>26</v>
      </c>
      <c r="B377" s="318">
        <v>1419.0</v>
      </c>
      <c r="C377" s="341">
        <v>734.58</v>
      </c>
      <c r="D377" s="318">
        <v>308.0</v>
      </c>
      <c r="E377" s="318">
        <v>645.0</v>
      </c>
      <c r="F377" s="318">
        <v>0.0</v>
      </c>
      <c r="G377" s="318">
        <v>0.0</v>
      </c>
      <c r="H377" s="318">
        <v>725.0</v>
      </c>
      <c r="I377" s="319">
        <f t="shared" si="88"/>
        <v>3831.58</v>
      </c>
      <c r="J377" s="337">
        <f>I377*0.1</f>
        <v>383.158</v>
      </c>
      <c r="K377" s="321">
        <v>2.015937679376E12</v>
      </c>
    </row>
    <row r="378">
      <c r="A378" s="314" t="s">
        <v>27</v>
      </c>
      <c r="B378" s="318">
        <v>330.0</v>
      </c>
      <c r="C378" s="341">
        <v>0.0</v>
      </c>
      <c r="D378" s="318">
        <v>110.0</v>
      </c>
      <c r="E378" s="318">
        <v>320.0</v>
      </c>
      <c r="F378" s="318">
        <v>0.0</v>
      </c>
      <c r="G378" s="318">
        <v>440.0</v>
      </c>
      <c r="H378" s="318">
        <v>347.0</v>
      </c>
      <c r="I378" s="319">
        <f t="shared" si="88"/>
        <v>1547</v>
      </c>
      <c r="J378" s="337">
        <f t="shared" ref="J378:J379" si="90">I378*0.11</f>
        <v>170.17</v>
      </c>
      <c r="K378" s="321">
        <v>7.015885220918E12</v>
      </c>
    </row>
    <row r="379">
      <c r="A379" s="370" t="s">
        <v>28</v>
      </c>
      <c r="B379" s="318">
        <v>556.0</v>
      </c>
      <c r="C379" s="341">
        <v>855.36</v>
      </c>
      <c r="D379" s="318">
        <v>728.0</v>
      </c>
      <c r="E379" s="318">
        <v>974.0</v>
      </c>
      <c r="F379" s="318">
        <v>730.0</v>
      </c>
      <c r="G379" s="318">
        <v>974.0</v>
      </c>
      <c r="H379" s="318">
        <v>585.0</v>
      </c>
      <c r="I379" s="319">
        <f t="shared" si="88"/>
        <v>5402.36</v>
      </c>
      <c r="J379" s="337">
        <f t="shared" si="90"/>
        <v>594.2596</v>
      </c>
      <c r="K379" s="321" t="s">
        <v>376</v>
      </c>
    </row>
    <row r="380">
      <c r="A380" s="314" t="s">
        <v>321</v>
      </c>
      <c r="B380" s="318">
        <v>0.0</v>
      </c>
      <c r="C380" s="341">
        <v>0.0</v>
      </c>
      <c r="D380" s="318">
        <v>0.0</v>
      </c>
      <c r="E380" s="318">
        <v>0.0</v>
      </c>
      <c r="F380" s="318">
        <v>0.0</v>
      </c>
      <c r="G380" s="318">
        <v>0.0</v>
      </c>
      <c r="H380" s="318">
        <v>0.0</v>
      </c>
      <c r="I380" s="319">
        <f t="shared" si="88"/>
        <v>0</v>
      </c>
      <c r="J380" s="324">
        <f t="shared" ref="J380:J382" si="91">I380*0.1</f>
        <v>0</v>
      </c>
      <c r="K380" s="311"/>
    </row>
    <row r="381">
      <c r="A381" s="325" t="s">
        <v>338</v>
      </c>
      <c r="B381" s="360">
        <v>0.0</v>
      </c>
      <c r="C381" s="341">
        <v>0.0</v>
      </c>
      <c r="D381" s="360">
        <v>0.0</v>
      </c>
      <c r="E381" s="360">
        <v>0.0</v>
      </c>
      <c r="F381" s="360">
        <v>0.0</v>
      </c>
      <c r="G381" s="360">
        <v>0.0</v>
      </c>
      <c r="H381" s="360">
        <v>0.0</v>
      </c>
      <c r="I381" s="319">
        <f t="shared" si="88"/>
        <v>0</v>
      </c>
      <c r="J381" s="324">
        <f t="shared" si="91"/>
        <v>0</v>
      </c>
      <c r="K381" s="311"/>
    </row>
    <row r="382">
      <c r="A382" s="67" t="s">
        <v>339</v>
      </c>
      <c r="B382" s="318">
        <v>0.0</v>
      </c>
      <c r="C382" s="341">
        <v>0.0</v>
      </c>
      <c r="D382" s="318">
        <v>0.0</v>
      </c>
      <c r="E382" s="318">
        <v>0.0</v>
      </c>
      <c r="F382" s="318">
        <v>0.0</v>
      </c>
      <c r="G382" s="318">
        <v>0.0</v>
      </c>
      <c r="H382" s="318">
        <v>0.0</v>
      </c>
      <c r="I382" s="319">
        <f t="shared" si="88"/>
        <v>0</v>
      </c>
      <c r="J382" s="324">
        <f t="shared" si="91"/>
        <v>0</v>
      </c>
      <c r="K382" s="311"/>
    </row>
    <row r="383">
      <c r="A383" s="325" t="s">
        <v>324</v>
      </c>
      <c r="B383" s="318">
        <v>372.0</v>
      </c>
      <c r="C383" s="341">
        <v>327.69</v>
      </c>
      <c r="D383" s="318">
        <v>395.0</v>
      </c>
      <c r="E383" s="318">
        <v>289.0</v>
      </c>
      <c r="F383" s="318">
        <v>236.0</v>
      </c>
      <c r="G383" s="318">
        <v>210.0</v>
      </c>
      <c r="H383" s="318">
        <v>0.0</v>
      </c>
      <c r="I383" s="319">
        <f t="shared" si="88"/>
        <v>1829.69</v>
      </c>
      <c r="J383" s="338">
        <f t="shared" ref="J383:J384" si="92">I383*0.11</f>
        <v>201.2659</v>
      </c>
      <c r="K383" s="339">
        <v>6.017274966259E12</v>
      </c>
    </row>
    <row r="384">
      <c r="A384" s="314" t="s">
        <v>30</v>
      </c>
      <c r="B384" s="318">
        <v>0.0</v>
      </c>
      <c r="C384" s="341">
        <v>792.0</v>
      </c>
      <c r="D384" s="318">
        <v>0.0</v>
      </c>
      <c r="E384" s="318">
        <v>0.0</v>
      </c>
      <c r="F384" s="318">
        <v>0.0</v>
      </c>
      <c r="G384" s="318">
        <v>785.0</v>
      </c>
      <c r="H384" s="318">
        <v>258.0</v>
      </c>
      <c r="I384" s="319">
        <f t="shared" si="88"/>
        <v>1835</v>
      </c>
      <c r="J384" s="337">
        <f t="shared" si="92"/>
        <v>201.85</v>
      </c>
      <c r="K384" s="321">
        <v>1.015841202729E12</v>
      </c>
    </row>
    <row r="385">
      <c r="A385" s="314" t="s">
        <v>31</v>
      </c>
      <c r="B385" s="318">
        <v>1276.0</v>
      </c>
      <c r="C385" s="341">
        <v>1122.66</v>
      </c>
      <c r="D385" s="318">
        <v>0.0</v>
      </c>
      <c r="E385" s="318">
        <v>898.0</v>
      </c>
      <c r="F385" s="318">
        <v>0.0</v>
      </c>
      <c r="G385" s="318">
        <v>0.0</v>
      </c>
      <c r="H385" s="318">
        <v>0.0</v>
      </c>
      <c r="I385" s="319">
        <f t="shared" si="88"/>
        <v>3296.66</v>
      </c>
      <c r="J385" s="337">
        <f>I385*0.1</f>
        <v>329.666</v>
      </c>
      <c r="K385" s="321">
        <v>3.015839670194E12</v>
      </c>
    </row>
    <row r="386">
      <c r="A386" s="314" t="s">
        <v>32</v>
      </c>
      <c r="B386" s="318">
        <v>494.0</v>
      </c>
      <c r="C386" s="341">
        <v>654.39</v>
      </c>
      <c r="D386" s="318">
        <v>367.0</v>
      </c>
      <c r="E386" s="318">
        <v>0.0</v>
      </c>
      <c r="F386" s="318">
        <v>0.0</v>
      </c>
      <c r="G386" s="318">
        <v>296.0</v>
      </c>
      <c r="H386" s="318">
        <v>0.0</v>
      </c>
      <c r="I386" s="319">
        <f t="shared" si="88"/>
        <v>1811.39</v>
      </c>
      <c r="J386" s="337">
        <f>I386*0.11</f>
        <v>199.2529</v>
      </c>
      <c r="K386" s="321">
        <v>4.015921077028E12</v>
      </c>
    </row>
    <row r="387">
      <c r="A387" s="314" t="s">
        <v>82</v>
      </c>
      <c r="B387" s="318">
        <v>0.0</v>
      </c>
      <c r="C387" s="341">
        <v>0.0</v>
      </c>
      <c r="D387" s="318">
        <v>0.0</v>
      </c>
      <c r="E387" s="318">
        <v>0.0</v>
      </c>
      <c r="F387" s="318">
        <v>0.0</v>
      </c>
      <c r="G387" s="318">
        <v>0.0</v>
      </c>
      <c r="H387" s="318">
        <v>0.0</v>
      </c>
      <c r="I387" s="319">
        <f t="shared" si="88"/>
        <v>0</v>
      </c>
      <c r="J387" s="324">
        <f t="shared" ref="J387:J388" si="93">I387*0.1</f>
        <v>0</v>
      </c>
      <c r="K387" s="311"/>
    </row>
    <row r="388">
      <c r="A388" s="325" t="s">
        <v>86</v>
      </c>
      <c r="B388" s="318">
        <v>0.0</v>
      </c>
      <c r="C388" s="341">
        <v>0.0</v>
      </c>
      <c r="D388" s="318">
        <v>0.0</v>
      </c>
      <c r="E388" s="318">
        <v>1314.0</v>
      </c>
      <c r="F388" s="318">
        <v>1016.0</v>
      </c>
      <c r="G388" s="318">
        <v>672.0</v>
      </c>
      <c r="H388" s="318">
        <v>1094.0</v>
      </c>
      <c r="I388" s="319">
        <f t="shared" si="88"/>
        <v>4096</v>
      </c>
      <c r="J388" s="337">
        <f t="shared" si="93"/>
        <v>409.6</v>
      </c>
      <c r="K388" s="321">
        <v>2.015850324783E12</v>
      </c>
    </row>
    <row r="389">
      <c r="A389" s="323" t="s">
        <v>56</v>
      </c>
      <c r="B389" s="318">
        <v>0.0</v>
      </c>
      <c r="C389" s="341">
        <v>0.0</v>
      </c>
      <c r="D389" s="318">
        <v>210.0</v>
      </c>
      <c r="E389" s="318">
        <v>307.0</v>
      </c>
      <c r="F389" s="318">
        <v>539.0</v>
      </c>
      <c r="G389" s="318">
        <v>365.0</v>
      </c>
      <c r="H389" s="318">
        <v>446.0</v>
      </c>
      <c r="I389" s="319">
        <f t="shared" si="88"/>
        <v>1867</v>
      </c>
      <c r="J389" s="337">
        <f>I389*0.08</f>
        <v>149.36</v>
      </c>
      <c r="K389" s="321">
        <v>1.015912077997E12</v>
      </c>
    </row>
    <row r="390">
      <c r="A390" s="314" t="s">
        <v>325</v>
      </c>
      <c r="B390" s="318">
        <v>0.0</v>
      </c>
      <c r="C390" s="341">
        <v>0.0</v>
      </c>
      <c r="D390" s="318">
        <v>0.0</v>
      </c>
      <c r="E390" s="318">
        <v>0.0</v>
      </c>
      <c r="F390" s="318">
        <v>0.0</v>
      </c>
      <c r="G390" s="318">
        <v>0.0</v>
      </c>
      <c r="H390" s="318">
        <v>0.0</v>
      </c>
      <c r="I390" s="319">
        <f t="shared" si="88"/>
        <v>0</v>
      </c>
      <c r="J390" s="324">
        <f>I390*0.11</f>
        <v>0</v>
      </c>
      <c r="K390" s="311"/>
    </row>
    <row r="391">
      <c r="A391" s="314" t="s">
        <v>241</v>
      </c>
      <c r="B391" s="318">
        <v>1047.0</v>
      </c>
      <c r="C391" s="341">
        <v>0.0</v>
      </c>
      <c r="D391" s="318">
        <v>650.0</v>
      </c>
      <c r="E391" s="318">
        <v>600.0</v>
      </c>
      <c r="F391" s="318">
        <v>910.0</v>
      </c>
      <c r="G391" s="318">
        <v>861.0</v>
      </c>
      <c r="H391" s="318">
        <v>602.0</v>
      </c>
      <c r="I391" s="319">
        <f t="shared" si="88"/>
        <v>4670</v>
      </c>
      <c r="J391" s="337">
        <f>I391*0.1</f>
        <v>467</v>
      </c>
      <c r="K391" s="321">
        <v>8.015951037209E12</v>
      </c>
    </row>
    <row r="392">
      <c r="A392" s="314" t="s">
        <v>233</v>
      </c>
      <c r="B392" s="318">
        <v>577.0</v>
      </c>
      <c r="C392" s="341">
        <v>723.69</v>
      </c>
      <c r="D392" s="318">
        <v>129.0</v>
      </c>
      <c r="E392" s="318">
        <v>537.0</v>
      </c>
      <c r="F392" s="318">
        <v>0.0</v>
      </c>
      <c r="G392" s="318">
        <v>285.0</v>
      </c>
      <c r="H392" s="318">
        <v>354.0</v>
      </c>
      <c r="I392" s="319">
        <f t="shared" si="88"/>
        <v>2605.69</v>
      </c>
      <c r="J392" s="338">
        <f t="shared" ref="J392:J394" si="94">I392*0.11</f>
        <v>286.6259</v>
      </c>
      <c r="K392" s="339">
        <v>1.01617255608E12</v>
      </c>
    </row>
    <row r="393">
      <c r="A393" s="314" t="s">
        <v>35</v>
      </c>
      <c r="B393" s="318">
        <v>0.0</v>
      </c>
      <c r="C393" s="341">
        <v>0.0</v>
      </c>
      <c r="D393" s="318">
        <v>0.0</v>
      </c>
      <c r="E393" s="318">
        <v>0.0</v>
      </c>
      <c r="F393" s="318">
        <v>0.0</v>
      </c>
      <c r="G393" s="318">
        <v>650.0</v>
      </c>
      <c r="H393" s="318">
        <v>0.0</v>
      </c>
      <c r="I393" s="319">
        <f t="shared" si="88"/>
        <v>650</v>
      </c>
      <c r="J393" s="337">
        <f t="shared" si="94"/>
        <v>71.5</v>
      </c>
      <c r="K393" s="321">
        <v>4.016074672696E12</v>
      </c>
    </row>
    <row r="394">
      <c r="A394" s="314" t="s">
        <v>328</v>
      </c>
      <c r="B394" s="318">
        <v>271.0</v>
      </c>
      <c r="C394" s="341">
        <v>0.0</v>
      </c>
      <c r="D394" s="318">
        <v>536.0</v>
      </c>
      <c r="E394" s="318">
        <v>411.0</v>
      </c>
      <c r="F394" s="318">
        <v>625.0</v>
      </c>
      <c r="G394" s="318"/>
      <c r="H394" s="318"/>
      <c r="I394" s="319">
        <f t="shared" si="88"/>
        <v>1843</v>
      </c>
      <c r="J394" s="338">
        <f t="shared" si="94"/>
        <v>202.73</v>
      </c>
      <c r="K394" s="339">
        <v>3.01672855585E12</v>
      </c>
    </row>
    <row r="395">
      <c r="A395" s="325" t="s">
        <v>36</v>
      </c>
      <c r="B395" s="318">
        <v>649.0</v>
      </c>
      <c r="C395" s="341">
        <v>771.21</v>
      </c>
      <c r="D395" s="318">
        <v>806.0</v>
      </c>
      <c r="E395" s="318">
        <v>728.0</v>
      </c>
      <c r="F395" s="318">
        <v>786.0</v>
      </c>
      <c r="G395" s="318">
        <v>875.0</v>
      </c>
      <c r="H395" s="318">
        <v>492.0</v>
      </c>
      <c r="I395" s="319">
        <f t="shared" si="88"/>
        <v>5107.21</v>
      </c>
      <c r="J395" s="337">
        <f>I395*0.08</f>
        <v>408.5768</v>
      </c>
      <c r="K395" s="321">
        <v>9.015844541545E12</v>
      </c>
    </row>
    <row r="396">
      <c r="A396" s="314" t="s">
        <v>37</v>
      </c>
      <c r="B396" s="318">
        <v>841.0</v>
      </c>
      <c r="C396" s="341">
        <v>1065.24</v>
      </c>
      <c r="D396" s="318">
        <v>1030.0</v>
      </c>
      <c r="E396" s="318">
        <v>837.0</v>
      </c>
      <c r="F396" s="318">
        <v>988.0</v>
      </c>
      <c r="G396" s="318">
        <v>1317.0</v>
      </c>
      <c r="H396" s="318">
        <v>822.0</v>
      </c>
      <c r="I396" s="319">
        <f t="shared" si="88"/>
        <v>6900.24</v>
      </c>
      <c r="J396" s="337">
        <f>I396*0.09</f>
        <v>621.0216</v>
      </c>
      <c r="K396" s="321">
        <v>1.015843714961E12</v>
      </c>
    </row>
    <row r="397">
      <c r="A397" s="314" t="s">
        <v>38</v>
      </c>
      <c r="B397" s="78">
        <v>540.0</v>
      </c>
      <c r="C397" s="341">
        <v>0.0</v>
      </c>
      <c r="D397" s="356">
        <v>0.0</v>
      </c>
      <c r="E397" s="318">
        <v>513.0</v>
      </c>
      <c r="F397" s="318">
        <v>780.0</v>
      </c>
      <c r="G397" s="318">
        <v>335.0</v>
      </c>
      <c r="H397" s="318">
        <v>0.0</v>
      </c>
      <c r="I397" s="319">
        <f t="shared" si="88"/>
        <v>2168</v>
      </c>
      <c r="J397" s="337">
        <f>I397*0.11</f>
        <v>238.48</v>
      </c>
      <c r="K397" s="321">
        <v>1.015811005619E12</v>
      </c>
    </row>
    <row r="398">
      <c r="A398" s="325" t="s">
        <v>332</v>
      </c>
      <c r="B398" s="318">
        <v>0.0</v>
      </c>
      <c r="C398" s="341">
        <v>0.0</v>
      </c>
      <c r="D398" s="318">
        <v>0.0</v>
      </c>
      <c r="E398" s="318">
        <v>0.0</v>
      </c>
      <c r="F398" s="318">
        <v>0.0</v>
      </c>
      <c r="G398" s="318">
        <v>0.0</v>
      </c>
      <c r="H398" s="318">
        <v>0.0</v>
      </c>
      <c r="I398" s="319">
        <f t="shared" si="88"/>
        <v>0</v>
      </c>
      <c r="J398" s="324">
        <f>I398*0.1</f>
        <v>0</v>
      </c>
      <c r="K398" s="311"/>
    </row>
    <row r="399">
      <c r="A399" s="323" t="s">
        <v>39</v>
      </c>
      <c r="B399" s="318">
        <v>688.0</v>
      </c>
      <c r="C399" s="341">
        <v>1294.92</v>
      </c>
      <c r="D399" s="318">
        <v>0.0</v>
      </c>
      <c r="E399" s="318">
        <v>318.0</v>
      </c>
      <c r="F399" s="318">
        <v>0.0</v>
      </c>
      <c r="G399" s="318">
        <v>0.0</v>
      </c>
      <c r="H399" s="318">
        <v>0.0</v>
      </c>
      <c r="I399" s="319">
        <f t="shared" si="88"/>
        <v>2300.92</v>
      </c>
      <c r="J399" s="337">
        <f>I399*0.08</f>
        <v>184.0736</v>
      </c>
      <c r="K399" s="321">
        <v>1.015841195752E12</v>
      </c>
    </row>
    <row r="400">
      <c r="A400" s="314" t="s">
        <v>63</v>
      </c>
      <c r="B400" s="318">
        <v>359.0</v>
      </c>
      <c r="C400" s="341">
        <v>222.75</v>
      </c>
      <c r="D400" s="318">
        <v>354.0</v>
      </c>
      <c r="E400" s="318">
        <v>480.0</v>
      </c>
      <c r="F400" s="318">
        <v>440.0</v>
      </c>
      <c r="G400" s="318">
        <v>155.0</v>
      </c>
      <c r="H400" s="318">
        <v>221.0</v>
      </c>
      <c r="I400" s="319">
        <f t="shared" si="88"/>
        <v>2231.75</v>
      </c>
      <c r="J400" s="337">
        <f t="shared" ref="J400:J401" si="95">I400*0.11</f>
        <v>245.4925</v>
      </c>
      <c r="K400" s="321">
        <v>5.015867948977E12</v>
      </c>
    </row>
    <row r="401">
      <c r="A401" s="314" t="s">
        <v>40</v>
      </c>
      <c r="B401" s="318">
        <v>117.0</v>
      </c>
      <c r="C401" s="341">
        <v>0.0</v>
      </c>
      <c r="D401" s="318">
        <v>0.0</v>
      </c>
      <c r="E401" s="318">
        <v>0.0</v>
      </c>
      <c r="F401" s="318">
        <v>842.0</v>
      </c>
      <c r="G401" s="318">
        <v>0.0</v>
      </c>
      <c r="H401" s="318">
        <v>653.0</v>
      </c>
      <c r="I401" s="319">
        <f t="shared" si="88"/>
        <v>1612</v>
      </c>
      <c r="J401" s="337">
        <f t="shared" si="95"/>
        <v>177.32</v>
      </c>
      <c r="K401" s="321">
        <v>6.016050499797E12</v>
      </c>
    </row>
    <row r="402">
      <c r="A402" s="314" t="s">
        <v>333</v>
      </c>
      <c r="B402" s="318">
        <v>0.0</v>
      </c>
      <c r="C402" s="341">
        <v>0.0</v>
      </c>
      <c r="D402" s="318">
        <v>0.0</v>
      </c>
      <c r="E402" s="318">
        <v>0.0</v>
      </c>
      <c r="F402" s="318">
        <v>0.0</v>
      </c>
      <c r="G402" s="318">
        <v>0.0</v>
      </c>
      <c r="H402" s="318">
        <v>0.0</v>
      </c>
      <c r="I402" s="319">
        <f t="shared" si="88"/>
        <v>0</v>
      </c>
      <c r="J402" s="324">
        <f t="shared" ref="J402:J405" si="96">I402*0.1</f>
        <v>0</v>
      </c>
      <c r="K402" s="311"/>
    </row>
    <row r="403">
      <c r="A403" s="314" t="s">
        <v>41</v>
      </c>
      <c r="B403" s="318">
        <v>0.0</v>
      </c>
      <c r="C403" s="341">
        <v>420.75</v>
      </c>
      <c r="D403" s="318">
        <v>840.0</v>
      </c>
      <c r="E403" s="318">
        <v>388.0</v>
      </c>
      <c r="F403" s="318">
        <v>678.0</v>
      </c>
      <c r="G403" s="318">
        <v>871.0</v>
      </c>
      <c r="H403" s="318">
        <v>540.0</v>
      </c>
      <c r="I403" s="319">
        <f t="shared" si="88"/>
        <v>3737.75</v>
      </c>
      <c r="J403" s="337">
        <f t="shared" si="96"/>
        <v>373.775</v>
      </c>
      <c r="K403" s="321">
        <v>3.015928519612E12</v>
      </c>
    </row>
    <row r="404">
      <c r="A404" s="314" t="s">
        <v>42</v>
      </c>
      <c r="B404" s="318">
        <v>0.0</v>
      </c>
      <c r="C404" s="341">
        <v>0.0</v>
      </c>
      <c r="D404" s="318">
        <v>572.0</v>
      </c>
      <c r="E404" s="318">
        <v>605.0</v>
      </c>
      <c r="F404" s="318">
        <v>836.0</v>
      </c>
      <c r="G404" s="318">
        <v>705.0</v>
      </c>
      <c r="H404" s="318">
        <v>367.0</v>
      </c>
      <c r="I404" s="319">
        <f t="shared" si="88"/>
        <v>3085</v>
      </c>
      <c r="J404" s="337">
        <f t="shared" si="96"/>
        <v>308.5</v>
      </c>
      <c r="K404" s="321">
        <v>3.015934703778E12</v>
      </c>
    </row>
    <row r="405">
      <c r="A405" s="325" t="s">
        <v>334</v>
      </c>
      <c r="B405" s="318">
        <v>764.0</v>
      </c>
      <c r="C405" s="341">
        <v>798.93</v>
      </c>
      <c r="D405" s="318">
        <v>0.0</v>
      </c>
      <c r="E405" s="318">
        <v>0.0</v>
      </c>
      <c r="F405" s="318">
        <v>426.0</v>
      </c>
      <c r="G405" s="318">
        <v>802.0</v>
      </c>
      <c r="H405" s="318">
        <v>570.0</v>
      </c>
      <c r="I405" s="319">
        <f t="shared" si="88"/>
        <v>3360.93</v>
      </c>
      <c r="J405" s="337">
        <f t="shared" si="96"/>
        <v>336.093</v>
      </c>
      <c r="K405" s="321">
        <v>1.015959537494E12</v>
      </c>
    </row>
    <row r="406">
      <c r="A406" s="325" t="s">
        <v>44</v>
      </c>
      <c r="B406" s="345">
        <v>525.0</v>
      </c>
      <c r="C406" s="341">
        <v>210.0</v>
      </c>
      <c r="D406" s="318">
        <v>0.0</v>
      </c>
      <c r="E406" s="318">
        <v>264.0</v>
      </c>
      <c r="F406" s="318">
        <v>178.0</v>
      </c>
      <c r="G406" s="318">
        <v>148.0</v>
      </c>
      <c r="H406" s="318">
        <v>609.0</v>
      </c>
      <c r="I406" s="319">
        <f t="shared" si="88"/>
        <v>1934</v>
      </c>
      <c r="J406" s="337">
        <f t="shared" ref="J406:J407" si="97">I406*0.11</f>
        <v>212.74</v>
      </c>
      <c r="K406" s="321">
        <v>9.015928896365E12</v>
      </c>
    </row>
    <row r="407">
      <c r="A407" s="325" t="s">
        <v>45</v>
      </c>
      <c r="B407" s="318">
        <v>610.0</v>
      </c>
      <c r="C407" s="341">
        <v>0.0</v>
      </c>
      <c r="D407" s="318">
        <v>617.0</v>
      </c>
      <c r="E407" s="318">
        <v>359.0</v>
      </c>
      <c r="F407" s="318">
        <v>482.0</v>
      </c>
      <c r="G407" s="318">
        <v>470.0</v>
      </c>
      <c r="H407" s="318">
        <v>898.0</v>
      </c>
      <c r="I407" s="319">
        <f t="shared" si="88"/>
        <v>3436</v>
      </c>
      <c r="J407" s="337">
        <f t="shared" si="97"/>
        <v>377.96</v>
      </c>
      <c r="K407" s="321">
        <v>5.016050392543E12</v>
      </c>
    </row>
    <row r="408">
      <c r="A408" s="325" t="s">
        <v>335</v>
      </c>
      <c r="B408" s="318">
        <v>0.0</v>
      </c>
      <c r="C408" s="341">
        <v>0.0</v>
      </c>
      <c r="D408" s="318">
        <v>0.0</v>
      </c>
      <c r="E408" s="318">
        <v>0.0</v>
      </c>
      <c r="F408" s="318">
        <v>0.0</v>
      </c>
      <c r="G408" s="318">
        <v>0.0</v>
      </c>
      <c r="H408" s="318">
        <v>0.0</v>
      </c>
      <c r="I408" s="319">
        <f t="shared" si="88"/>
        <v>0</v>
      </c>
      <c r="J408" s="324">
        <f t="shared" ref="J408:J409" si="98">I408*0.1</f>
        <v>0</v>
      </c>
      <c r="K408" s="311"/>
    </row>
    <row r="409">
      <c r="A409" s="325" t="s">
        <v>46</v>
      </c>
      <c r="B409" s="318"/>
      <c r="C409" s="341">
        <v>0.0</v>
      </c>
      <c r="D409" s="318"/>
      <c r="E409" s="318"/>
      <c r="F409" s="318"/>
      <c r="G409" s="318"/>
      <c r="H409" s="318"/>
      <c r="I409" s="319">
        <f t="shared" si="88"/>
        <v>0</v>
      </c>
      <c r="J409" s="324">
        <f t="shared" si="98"/>
        <v>0</v>
      </c>
      <c r="K409" s="311"/>
    </row>
    <row r="410">
      <c r="A410" s="334" t="s">
        <v>20</v>
      </c>
      <c r="B410" s="309">
        <f t="shared" ref="B410:J410" si="99">SUM(B373:B409)</f>
        <v>13049</v>
      </c>
      <c r="C410" s="309">
        <f t="shared" si="99"/>
        <v>11482.14</v>
      </c>
      <c r="D410" s="309">
        <f t="shared" si="99"/>
        <v>9397</v>
      </c>
      <c r="E410" s="309">
        <f t="shared" si="99"/>
        <v>12216</v>
      </c>
      <c r="F410" s="309">
        <f t="shared" si="99"/>
        <v>11467</v>
      </c>
      <c r="G410" s="309">
        <f t="shared" si="99"/>
        <v>12472</v>
      </c>
      <c r="H410" s="309">
        <f t="shared" si="99"/>
        <v>11090</v>
      </c>
      <c r="I410" s="309">
        <f t="shared" si="99"/>
        <v>81173.14</v>
      </c>
      <c r="J410" s="309">
        <f t="shared" si="99"/>
        <v>8088.2678</v>
      </c>
      <c r="K410" s="311"/>
    </row>
    <row r="411">
      <c r="A411" s="335"/>
      <c r="B411" s="335"/>
      <c r="C411" s="335"/>
      <c r="D411" s="335"/>
      <c r="E411" s="335"/>
      <c r="F411" s="335"/>
      <c r="G411" s="335"/>
      <c r="H411" s="335"/>
      <c r="I411" s="335"/>
      <c r="J411" s="335"/>
      <c r="K411" s="311"/>
    </row>
    <row r="412">
      <c r="A412" s="307" t="s">
        <v>19</v>
      </c>
      <c r="B412" s="308">
        <v>45360.0</v>
      </c>
      <c r="C412" s="308">
        <v>45361.0</v>
      </c>
      <c r="D412" s="308">
        <v>45362.0</v>
      </c>
      <c r="E412" s="308">
        <v>45363.0</v>
      </c>
      <c r="F412" s="308">
        <v>45364.0</v>
      </c>
      <c r="G412" s="308">
        <v>45365.0</v>
      </c>
      <c r="H412" s="308">
        <v>45366.0</v>
      </c>
      <c r="I412" s="309" t="s">
        <v>20</v>
      </c>
      <c r="J412" s="310" t="s">
        <v>21</v>
      </c>
      <c r="K412" s="311"/>
    </row>
    <row r="413">
      <c r="A413" s="312"/>
      <c r="B413" s="312"/>
      <c r="C413" s="312"/>
      <c r="D413" s="312"/>
      <c r="E413" s="312"/>
      <c r="F413" s="312"/>
      <c r="G413" s="312"/>
      <c r="H413" s="313"/>
      <c r="I413" s="313"/>
      <c r="J413" s="313"/>
      <c r="K413" s="311"/>
    </row>
    <row r="414">
      <c r="A414" s="314" t="s">
        <v>23</v>
      </c>
      <c r="B414" s="318">
        <v>829.0</v>
      </c>
      <c r="C414" s="341">
        <v>269.0</v>
      </c>
      <c r="D414" s="318">
        <v>0.0</v>
      </c>
      <c r="E414" s="318">
        <v>549.0</v>
      </c>
      <c r="F414" s="318">
        <v>340.0</v>
      </c>
      <c r="G414" s="318">
        <v>969.0</v>
      </c>
      <c r="H414" s="318">
        <v>1114.0</v>
      </c>
      <c r="I414" s="319">
        <f t="shared" ref="I414:I450" si="100">SUM(B414:H414)</f>
        <v>4070</v>
      </c>
      <c r="J414" s="337">
        <f t="shared" ref="J414:J416" si="101">I414*0.1</f>
        <v>407</v>
      </c>
      <c r="K414" s="321">
        <v>4.016026845237E12</v>
      </c>
    </row>
    <row r="415">
      <c r="A415" s="314" t="s">
        <v>24</v>
      </c>
      <c r="B415" s="318">
        <v>944.0</v>
      </c>
      <c r="C415" s="341">
        <v>0.0</v>
      </c>
      <c r="D415" s="318">
        <v>575.0</v>
      </c>
      <c r="E415" s="318">
        <v>544.0</v>
      </c>
      <c r="F415" s="318">
        <v>0.0</v>
      </c>
      <c r="G415" s="318">
        <v>853.0</v>
      </c>
      <c r="H415" s="318">
        <v>702.0</v>
      </c>
      <c r="I415" s="319">
        <f t="shared" si="100"/>
        <v>3618</v>
      </c>
      <c r="J415" s="337">
        <f t="shared" si="101"/>
        <v>361.8</v>
      </c>
      <c r="K415" s="321">
        <v>8.016009547249E12</v>
      </c>
    </row>
    <row r="416">
      <c r="A416" s="322" t="s">
        <v>318</v>
      </c>
      <c r="B416" s="318">
        <v>0.0</v>
      </c>
      <c r="C416" s="341">
        <v>0.0</v>
      </c>
      <c r="D416" s="318">
        <v>0.0</v>
      </c>
      <c r="E416" s="318">
        <v>0.0</v>
      </c>
      <c r="F416" s="318">
        <v>0.0</v>
      </c>
      <c r="G416" s="318">
        <v>0.0</v>
      </c>
      <c r="H416" s="318">
        <v>0.0</v>
      </c>
      <c r="I416" s="319">
        <f t="shared" si="100"/>
        <v>0</v>
      </c>
      <c r="J416" s="324">
        <f t="shared" si="101"/>
        <v>0</v>
      </c>
      <c r="K416" s="311"/>
    </row>
    <row r="417">
      <c r="A417" s="323" t="s">
        <v>25</v>
      </c>
      <c r="B417" s="318">
        <v>0.0</v>
      </c>
      <c r="C417" s="341">
        <v>0.0</v>
      </c>
      <c r="D417" s="318">
        <v>939.0</v>
      </c>
      <c r="E417" s="318">
        <v>260.0</v>
      </c>
      <c r="F417" s="318">
        <v>0.0</v>
      </c>
      <c r="G417" s="318">
        <v>354.0</v>
      </c>
      <c r="H417" s="318">
        <v>816.0</v>
      </c>
      <c r="I417" s="319">
        <f t="shared" si="100"/>
        <v>2369</v>
      </c>
      <c r="J417" s="337">
        <f>I417*0.08</f>
        <v>189.52</v>
      </c>
      <c r="K417" s="321" t="s">
        <v>375</v>
      </c>
    </row>
    <row r="418">
      <c r="A418" s="314" t="s">
        <v>26</v>
      </c>
      <c r="B418" s="318">
        <v>1130.0</v>
      </c>
      <c r="C418" s="341">
        <v>1246.0</v>
      </c>
      <c r="D418" s="318">
        <v>656.0</v>
      </c>
      <c r="E418" s="318">
        <v>722.0</v>
      </c>
      <c r="F418" s="318">
        <v>994.0</v>
      </c>
      <c r="G418" s="318">
        <v>522.0</v>
      </c>
      <c r="H418" s="318">
        <v>844.0</v>
      </c>
      <c r="I418" s="319">
        <f t="shared" si="100"/>
        <v>6114</v>
      </c>
      <c r="J418" s="337">
        <f>I418*0.09</f>
        <v>550.26</v>
      </c>
      <c r="K418" s="321">
        <v>2.016079645256E12</v>
      </c>
    </row>
    <row r="419">
      <c r="A419" s="314" t="s">
        <v>27</v>
      </c>
      <c r="B419" s="318">
        <v>465.0</v>
      </c>
      <c r="C419" s="341">
        <v>735.0</v>
      </c>
      <c r="D419" s="318">
        <v>645.0</v>
      </c>
      <c r="E419" s="318">
        <v>168.0</v>
      </c>
      <c r="F419" s="318">
        <v>0.0</v>
      </c>
      <c r="G419" s="318">
        <v>288.0</v>
      </c>
      <c r="H419" s="318">
        <v>604.0</v>
      </c>
      <c r="I419" s="319">
        <f t="shared" si="100"/>
        <v>2905</v>
      </c>
      <c r="J419" s="337">
        <f t="shared" ref="J419:J420" si="102">I419*0.11</f>
        <v>319.55</v>
      </c>
      <c r="K419" s="321">
        <v>7.016005622064E12</v>
      </c>
    </row>
    <row r="420">
      <c r="A420" s="370" t="s">
        <v>28</v>
      </c>
      <c r="B420" s="318">
        <v>593.0</v>
      </c>
      <c r="C420" s="341">
        <v>909.0</v>
      </c>
      <c r="D420" s="318">
        <v>643.0</v>
      </c>
      <c r="E420" s="318">
        <v>0.0</v>
      </c>
      <c r="F420" s="318">
        <v>705.0</v>
      </c>
      <c r="G420" s="318">
        <v>428.0</v>
      </c>
      <c r="H420" s="318">
        <v>0.0</v>
      </c>
      <c r="I420" s="319">
        <f t="shared" si="100"/>
        <v>3278</v>
      </c>
      <c r="J420" s="337">
        <f t="shared" si="102"/>
        <v>360.58</v>
      </c>
      <c r="K420" s="321">
        <v>7.016089998596E12</v>
      </c>
    </row>
    <row r="421">
      <c r="A421" s="314" t="s">
        <v>321</v>
      </c>
      <c r="B421" s="318">
        <v>0.0</v>
      </c>
      <c r="C421" s="341">
        <v>0.0</v>
      </c>
      <c r="D421" s="318">
        <v>0.0</v>
      </c>
      <c r="E421" s="318">
        <v>0.0</v>
      </c>
      <c r="F421" s="318">
        <v>0.0</v>
      </c>
      <c r="G421" s="318">
        <v>0.0</v>
      </c>
      <c r="H421" s="318">
        <v>0.0</v>
      </c>
      <c r="I421" s="319">
        <f t="shared" si="100"/>
        <v>0</v>
      </c>
      <c r="J421" s="324">
        <f>I421*0.1</f>
        <v>0</v>
      </c>
      <c r="K421" s="311"/>
    </row>
    <row r="422">
      <c r="A422" s="325" t="s">
        <v>29</v>
      </c>
      <c r="B422" s="360">
        <v>0.0</v>
      </c>
      <c r="C422" s="341">
        <v>0.0</v>
      </c>
      <c r="D422" s="360">
        <v>0.0</v>
      </c>
      <c r="E422" s="360">
        <v>479.0</v>
      </c>
      <c r="F422" s="360">
        <v>765.0</v>
      </c>
      <c r="G422" s="360">
        <v>453.0</v>
      </c>
      <c r="H422" s="360">
        <v>894.0</v>
      </c>
      <c r="I422" s="319">
        <f t="shared" si="100"/>
        <v>2591</v>
      </c>
      <c r="J422" s="337">
        <f>I422*0.11</f>
        <v>285.01</v>
      </c>
      <c r="K422" s="321">
        <v>3.016053239402E12</v>
      </c>
      <c r="L422" s="371"/>
    </row>
    <row r="423">
      <c r="A423" s="67" t="s">
        <v>339</v>
      </c>
      <c r="B423" s="318">
        <v>0.0</v>
      </c>
      <c r="C423" s="341">
        <v>0.0</v>
      </c>
      <c r="D423" s="318">
        <v>0.0</v>
      </c>
      <c r="E423" s="318">
        <v>0.0</v>
      </c>
      <c r="F423" s="318">
        <v>0.0</v>
      </c>
      <c r="G423" s="318">
        <v>0.0</v>
      </c>
      <c r="H423" s="318">
        <v>0.0</v>
      </c>
      <c r="I423" s="319">
        <f t="shared" si="100"/>
        <v>0</v>
      </c>
      <c r="J423" s="324">
        <f t="shared" ref="J423:J424" si="103">I423*0.1</f>
        <v>0</v>
      </c>
      <c r="K423" s="311"/>
    </row>
    <row r="424">
      <c r="A424" s="325" t="s">
        <v>324</v>
      </c>
      <c r="B424" s="318">
        <v>341.0</v>
      </c>
      <c r="C424" s="341">
        <v>1041.0</v>
      </c>
      <c r="D424" s="318">
        <v>660.0</v>
      </c>
      <c r="E424" s="318">
        <v>145.0</v>
      </c>
      <c r="F424" s="318">
        <v>394.0</v>
      </c>
      <c r="G424" s="318">
        <v>0.0</v>
      </c>
      <c r="H424" s="318">
        <v>524.0</v>
      </c>
      <c r="I424" s="319">
        <f t="shared" si="100"/>
        <v>3105</v>
      </c>
      <c r="J424" s="338">
        <f t="shared" si="103"/>
        <v>310.5</v>
      </c>
      <c r="K424" s="339">
        <v>6.017274966259E12</v>
      </c>
    </row>
    <row r="425">
      <c r="A425" s="314" t="s">
        <v>30</v>
      </c>
      <c r="B425" s="318">
        <v>0.0</v>
      </c>
      <c r="C425" s="341">
        <v>0.0</v>
      </c>
      <c r="D425" s="318">
        <v>0.0</v>
      </c>
      <c r="E425" s="318">
        <v>0.0</v>
      </c>
      <c r="F425" s="318">
        <v>915.0</v>
      </c>
      <c r="G425" s="318">
        <v>195.0</v>
      </c>
      <c r="H425" s="318">
        <v>0.0</v>
      </c>
      <c r="I425" s="319">
        <f t="shared" si="100"/>
        <v>1110</v>
      </c>
      <c r="J425" s="337">
        <f>I425*0.11</f>
        <v>122.1</v>
      </c>
      <c r="K425" s="321">
        <v>1.016011223558E12</v>
      </c>
    </row>
    <row r="426">
      <c r="A426" s="314" t="s">
        <v>31</v>
      </c>
      <c r="B426" s="318">
        <v>0.0</v>
      </c>
      <c r="C426" s="341">
        <v>0.0</v>
      </c>
      <c r="D426" s="318">
        <v>0.0</v>
      </c>
      <c r="E426" s="318">
        <v>0.0</v>
      </c>
      <c r="F426" s="318">
        <v>0.0</v>
      </c>
      <c r="G426" s="318">
        <v>0.0</v>
      </c>
      <c r="H426" s="318">
        <v>0.0</v>
      </c>
      <c r="I426" s="319">
        <f t="shared" si="100"/>
        <v>0</v>
      </c>
      <c r="J426" s="324">
        <f>I426*0.1</f>
        <v>0</v>
      </c>
      <c r="K426" s="311"/>
    </row>
    <row r="427">
      <c r="A427" s="314" t="s">
        <v>32</v>
      </c>
      <c r="B427" s="318">
        <v>303.0</v>
      </c>
      <c r="C427" s="341">
        <v>0.0</v>
      </c>
      <c r="D427" s="318">
        <v>0.0</v>
      </c>
      <c r="E427" s="318">
        <v>0.0</v>
      </c>
      <c r="F427" s="318">
        <v>0.0</v>
      </c>
      <c r="G427" s="318">
        <v>250.0</v>
      </c>
      <c r="H427" s="318">
        <v>589.0</v>
      </c>
      <c r="I427" s="319">
        <f t="shared" si="100"/>
        <v>1142</v>
      </c>
      <c r="J427" s="337">
        <f>I427*0.11</f>
        <v>125.62</v>
      </c>
      <c r="K427" s="321">
        <v>6.016063520362E12</v>
      </c>
    </row>
    <row r="428">
      <c r="A428" s="314" t="s">
        <v>82</v>
      </c>
      <c r="B428" s="318">
        <v>0.0</v>
      </c>
      <c r="C428" s="341">
        <v>0.0</v>
      </c>
      <c r="D428" s="318">
        <v>0.0</v>
      </c>
      <c r="E428" s="318">
        <v>0.0</v>
      </c>
      <c r="F428" s="318">
        <v>0.0</v>
      </c>
      <c r="G428" s="318">
        <v>0.0</v>
      </c>
      <c r="H428" s="318">
        <v>0.0</v>
      </c>
      <c r="I428" s="319">
        <f t="shared" si="100"/>
        <v>0</v>
      </c>
      <c r="J428" s="324">
        <f t="shared" ref="J428:J429" si="104">I428*0.1</f>
        <v>0</v>
      </c>
      <c r="K428" s="311"/>
    </row>
    <row r="429">
      <c r="A429" s="325" t="s">
        <v>86</v>
      </c>
      <c r="B429" s="318">
        <v>0.0</v>
      </c>
      <c r="C429" s="341">
        <v>0.0</v>
      </c>
      <c r="D429" s="318">
        <v>0.0</v>
      </c>
      <c r="E429" s="318">
        <v>0.0</v>
      </c>
      <c r="F429" s="318">
        <v>0.0</v>
      </c>
      <c r="G429" s="318">
        <v>0.0</v>
      </c>
      <c r="H429" s="318">
        <v>0.0</v>
      </c>
      <c r="I429" s="319">
        <f t="shared" si="100"/>
        <v>0</v>
      </c>
      <c r="J429" s="324">
        <f t="shared" si="104"/>
        <v>0</v>
      </c>
      <c r="K429" s="311"/>
    </row>
    <row r="430">
      <c r="A430" s="323" t="s">
        <v>56</v>
      </c>
      <c r="B430" s="318">
        <v>355.0</v>
      </c>
      <c r="C430" s="341">
        <v>0.0</v>
      </c>
      <c r="D430" s="318">
        <v>0.0</v>
      </c>
      <c r="E430" s="318">
        <v>179.0</v>
      </c>
      <c r="F430" s="318">
        <v>568.0</v>
      </c>
      <c r="G430" s="318">
        <v>290.0</v>
      </c>
      <c r="H430" s="318">
        <v>815.0</v>
      </c>
      <c r="I430" s="319">
        <f t="shared" si="100"/>
        <v>2207</v>
      </c>
      <c r="J430" s="337">
        <f>I430*0.08</f>
        <v>176.56</v>
      </c>
      <c r="K430" s="321" t="s">
        <v>377</v>
      </c>
    </row>
    <row r="431">
      <c r="A431" s="314" t="s">
        <v>325</v>
      </c>
      <c r="B431" s="318">
        <v>0.0</v>
      </c>
      <c r="C431" s="341">
        <v>0.0</v>
      </c>
      <c r="D431" s="318">
        <v>0.0</v>
      </c>
      <c r="E431" s="318">
        <v>0.0</v>
      </c>
      <c r="F431" s="318">
        <v>0.0</v>
      </c>
      <c r="G431" s="318">
        <v>0.0</v>
      </c>
      <c r="H431" s="318">
        <v>0.0</v>
      </c>
      <c r="I431" s="319">
        <f t="shared" si="100"/>
        <v>0</v>
      </c>
      <c r="J431" s="324">
        <f>I431*0.11</f>
        <v>0</v>
      </c>
      <c r="K431" s="311"/>
    </row>
    <row r="432">
      <c r="A432" s="314" t="s">
        <v>241</v>
      </c>
      <c r="B432" s="318">
        <v>1133.0</v>
      </c>
      <c r="C432" s="341">
        <v>0.0</v>
      </c>
      <c r="D432" s="318">
        <v>954.0</v>
      </c>
      <c r="E432" s="318">
        <v>532.0</v>
      </c>
      <c r="F432" s="318">
        <v>605.0</v>
      </c>
      <c r="G432" s="318">
        <v>0.0</v>
      </c>
      <c r="H432" s="318">
        <v>0.0</v>
      </c>
      <c r="I432" s="319">
        <f t="shared" si="100"/>
        <v>3224</v>
      </c>
      <c r="J432" s="337">
        <f>I432*0.1</f>
        <v>322.4</v>
      </c>
      <c r="K432" s="321" t="s">
        <v>378</v>
      </c>
    </row>
    <row r="433">
      <c r="A433" s="314" t="s">
        <v>233</v>
      </c>
      <c r="B433" s="318">
        <v>279.0</v>
      </c>
      <c r="C433" s="341">
        <v>949.0</v>
      </c>
      <c r="D433" s="318">
        <v>210.0</v>
      </c>
      <c r="E433" s="318">
        <v>75.0</v>
      </c>
      <c r="F433" s="318">
        <v>296.0</v>
      </c>
      <c r="G433" s="318">
        <v>475.0</v>
      </c>
      <c r="H433" s="318">
        <v>547.0</v>
      </c>
      <c r="I433" s="319">
        <f t="shared" si="100"/>
        <v>2831</v>
      </c>
      <c r="J433" s="337">
        <f t="shared" ref="J433:J435" si="105">I433*0.11</f>
        <v>311.41</v>
      </c>
      <c r="K433" s="321">
        <v>1.016172576311E12</v>
      </c>
    </row>
    <row r="434">
      <c r="A434" s="314" t="s">
        <v>35</v>
      </c>
      <c r="B434" s="318">
        <v>565.0</v>
      </c>
      <c r="C434" s="341">
        <v>0.0</v>
      </c>
      <c r="D434" s="318">
        <v>0.0</v>
      </c>
      <c r="E434" s="318">
        <v>0.0</v>
      </c>
      <c r="F434" s="318">
        <v>926.0</v>
      </c>
      <c r="G434" s="318">
        <v>0.0</v>
      </c>
      <c r="H434" s="318">
        <v>0.0</v>
      </c>
      <c r="I434" s="319">
        <f t="shared" si="100"/>
        <v>1491</v>
      </c>
      <c r="J434" s="337">
        <f t="shared" si="105"/>
        <v>164.01</v>
      </c>
      <c r="K434" s="321">
        <v>4.016074672696E12</v>
      </c>
    </row>
    <row r="435">
      <c r="A435" s="314" t="s">
        <v>328</v>
      </c>
      <c r="B435" s="318"/>
      <c r="C435" s="341"/>
      <c r="D435" s="318"/>
      <c r="E435" s="318"/>
      <c r="F435" s="318"/>
      <c r="G435" s="318"/>
      <c r="H435" s="318"/>
      <c r="I435" s="319">
        <f t="shared" si="100"/>
        <v>0</v>
      </c>
      <c r="J435" s="324">
        <f t="shared" si="105"/>
        <v>0</v>
      </c>
      <c r="K435" s="311"/>
    </row>
    <row r="436">
      <c r="A436" s="325" t="s">
        <v>36</v>
      </c>
      <c r="B436" s="318">
        <v>1453.0</v>
      </c>
      <c r="C436" s="341">
        <v>207.0</v>
      </c>
      <c r="D436" s="318">
        <v>1077.0</v>
      </c>
      <c r="E436" s="318">
        <v>927.0</v>
      </c>
      <c r="F436" s="318">
        <v>1269.0</v>
      </c>
      <c r="G436" s="318">
        <v>878.0</v>
      </c>
      <c r="H436" s="318">
        <v>1010.0</v>
      </c>
      <c r="I436" s="319">
        <f t="shared" si="100"/>
        <v>6821</v>
      </c>
      <c r="J436" s="337">
        <f>I436*0.08</f>
        <v>545.68</v>
      </c>
      <c r="K436" s="321">
        <v>9.016014709922E12</v>
      </c>
    </row>
    <row r="437">
      <c r="A437" s="314" t="s">
        <v>37</v>
      </c>
      <c r="B437" s="318">
        <v>1111.0</v>
      </c>
      <c r="C437" s="341">
        <v>770.0</v>
      </c>
      <c r="D437" s="318">
        <v>873.0</v>
      </c>
      <c r="E437" s="318">
        <v>768.0</v>
      </c>
      <c r="F437" s="318">
        <v>0.0</v>
      </c>
      <c r="G437" s="318">
        <v>1028.0</v>
      </c>
      <c r="H437" s="318">
        <v>1114.0</v>
      </c>
      <c r="I437" s="319">
        <f t="shared" si="100"/>
        <v>5664</v>
      </c>
      <c r="J437" s="337">
        <f>I437*0.1</f>
        <v>566.4</v>
      </c>
      <c r="K437" s="321">
        <v>1.016039046817E12</v>
      </c>
    </row>
    <row r="438">
      <c r="A438" s="314" t="s">
        <v>38</v>
      </c>
      <c r="B438" s="78">
        <v>0.0</v>
      </c>
      <c r="C438" s="341">
        <v>406.0</v>
      </c>
      <c r="D438" s="356">
        <v>544.0</v>
      </c>
      <c r="E438" s="318">
        <v>410.0</v>
      </c>
      <c r="F438" s="318">
        <v>532.0</v>
      </c>
      <c r="G438" s="318">
        <v>446.0</v>
      </c>
      <c r="H438" s="318">
        <v>0.0</v>
      </c>
      <c r="I438" s="319">
        <f t="shared" si="100"/>
        <v>2338</v>
      </c>
      <c r="J438" s="337">
        <f>I438*0.11</f>
        <v>257.18</v>
      </c>
      <c r="K438" s="321">
        <v>9.016125395809E12</v>
      </c>
    </row>
    <row r="439">
      <c r="A439" s="325" t="s">
        <v>332</v>
      </c>
      <c r="B439" s="318">
        <v>0.0</v>
      </c>
      <c r="C439" s="341">
        <v>0.0</v>
      </c>
      <c r="D439" s="318">
        <v>0.0</v>
      </c>
      <c r="E439" s="318">
        <v>0.0</v>
      </c>
      <c r="F439" s="318">
        <v>0.0</v>
      </c>
      <c r="G439" s="318">
        <v>0.0</v>
      </c>
      <c r="H439" s="318">
        <v>0.0</v>
      </c>
      <c r="I439" s="319">
        <f t="shared" si="100"/>
        <v>0</v>
      </c>
      <c r="J439" s="324">
        <f>I439*0.1</f>
        <v>0</v>
      </c>
      <c r="K439" s="311"/>
    </row>
    <row r="440">
      <c r="A440" s="323" t="s">
        <v>39</v>
      </c>
      <c r="B440" s="318">
        <v>0.0</v>
      </c>
      <c r="C440" s="341">
        <v>3801.0</v>
      </c>
      <c r="D440" s="318">
        <v>0.0</v>
      </c>
      <c r="E440" s="318">
        <v>0.0</v>
      </c>
      <c r="F440" s="318">
        <v>0.0</v>
      </c>
      <c r="G440" s="318">
        <v>0.0</v>
      </c>
      <c r="H440" s="318">
        <v>0.0</v>
      </c>
      <c r="I440" s="319">
        <f t="shared" si="100"/>
        <v>3801</v>
      </c>
      <c r="J440" s="337">
        <f>I440*0.08</f>
        <v>304.08</v>
      </c>
      <c r="K440" s="321">
        <v>1.016005737366E12</v>
      </c>
    </row>
    <row r="441">
      <c r="A441" s="314" t="s">
        <v>63</v>
      </c>
      <c r="B441" s="318">
        <v>602.0</v>
      </c>
      <c r="C441" s="341">
        <v>778.0</v>
      </c>
      <c r="D441" s="318">
        <v>314.0</v>
      </c>
      <c r="E441" s="318">
        <v>555.0</v>
      </c>
      <c r="F441" s="318">
        <v>0.0</v>
      </c>
      <c r="G441" s="318">
        <v>0.0</v>
      </c>
      <c r="H441" s="318">
        <v>0.0</v>
      </c>
      <c r="I441" s="319">
        <f t="shared" si="100"/>
        <v>2249</v>
      </c>
      <c r="J441" s="337">
        <f>I441*0.11</f>
        <v>247.39</v>
      </c>
      <c r="K441" s="321">
        <v>5.016074287892E12</v>
      </c>
    </row>
    <row r="442">
      <c r="A442" s="314" t="s">
        <v>40</v>
      </c>
      <c r="B442" s="318">
        <v>1101.0</v>
      </c>
      <c r="C442" s="341">
        <v>518.0</v>
      </c>
      <c r="D442" s="318">
        <v>794.0</v>
      </c>
      <c r="E442" s="318">
        <v>1456.0</v>
      </c>
      <c r="F442" s="318">
        <v>543.0</v>
      </c>
      <c r="G442" s="318">
        <v>0.0</v>
      </c>
      <c r="H442" s="318">
        <v>0.0</v>
      </c>
      <c r="I442" s="319">
        <f t="shared" si="100"/>
        <v>4412</v>
      </c>
      <c r="J442" s="337">
        <f>I442*0.1</f>
        <v>441.2</v>
      </c>
      <c r="K442" s="321">
        <v>6.01645687402E12</v>
      </c>
    </row>
    <row r="443">
      <c r="A443" s="322" t="s">
        <v>379</v>
      </c>
      <c r="B443" s="318">
        <v>0.0</v>
      </c>
      <c r="C443" s="341">
        <v>0.0</v>
      </c>
      <c r="D443" s="318">
        <v>0.0</v>
      </c>
      <c r="E443" s="318">
        <v>0.0</v>
      </c>
      <c r="F443" s="318">
        <v>641.0</v>
      </c>
      <c r="G443" s="318">
        <v>666.0</v>
      </c>
      <c r="H443" s="318">
        <v>675.0</v>
      </c>
      <c r="I443" s="319">
        <f t="shared" si="100"/>
        <v>1982</v>
      </c>
      <c r="J443" s="337">
        <f>I443*0.11</f>
        <v>218.02</v>
      </c>
      <c r="K443" s="321">
        <v>3.016033483007E12</v>
      </c>
    </row>
    <row r="444">
      <c r="A444" s="314" t="s">
        <v>41</v>
      </c>
      <c r="B444" s="318">
        <v>1137.0</v>
      </c>
      <c r="C444" s="341">
        <v>0.0</v>
      </c>
      <c r="D444" s="318">
        <v>683.0</v>
      </c>
      <c r="E444" s="318">
        <v>462.0</v>
      </c>
      <c r="F444" s="318">
        <v>595.0</v>
      </c>
      <c r="G444" s="318">
        <v>780.0</v>
      </c>
      <c r="H444" s="318">
        <v>645.0</v>
      </c>
      <c r="I444" s="319">
        <f t="shared" si="100"/>
        <v>4302</v>
      </c>
      <c r="J444" s="337">
        <f t="shared" ref="J444:J445" si="106">I444*0.1</f>
        <v>430.2</v>
      </c>
      <c r="K444" s="321">
        <v>3.01606728726E12</v>
      </c>
    </row>
    <row r="445">
      <c r="A445" s="314" t="s">
        <v>42</v>
      </c>
      <c r="B445" s="318">
        <v>829.0</v>
      </c>
      <c r="C445" s="341">
        <v>1093.0</v>
      </c>
      <c r="D445" s="318">
        <v>413.0</v>
      </c>
      <c r="E445" s="318">
        <v>272.0</v>
      </c>
      <c r="F445" s="318">
        <v>575.0</v>
      </c>
      <c r="G445" s="318">
        <v>320.0</v>
      </c>
      <c r="H445" s="318">
        <v>0.0</v>
      </c>
      <c r="I445" s="319">
        <f t="shared" si="100"/>
        <v>3502</v>
      </c>
      <c r="J445" s="337">
        <f t="shared" si="106"/>
        <v>350.2</v>
      </c>
      <c r="K445" s="321">
        <v>3.016126232158E12</v>
      </c>
    </row>
    <row r="446">
      <c r="A446" s="325" t="s">
        <v>334</v>
      </c>
      <c r="B446" s="318">
        <v>480.0</v>
      </c>
      <c r="C446" s="341">
        <v>0.0</v>
      </c>
      <c r="D446" s="318">
        <v>0.0</v>
      </c>
      <c r="E446" s="318">
        <v>394.0</v>
      </c>
      <c r="F446" s="318">
        <v>781.0</v>
      </c>
      <c r="G446" s="318">
        <v>0.0</v>
      </c>
      <c r="H446" s="318">
        <v>1088.0</v>
      </c>
      <c r="I446" s="319">
        <f t="shared" si="100"/>
        <v>2743</v>
      </c>
      <c r="J446" s="337">
        <f t="shared" ref="J446:J448" si="107">I446*0.11</f>
        <v>301.73</v>
      </c>
      <c r="K446" s="321">
        <v>1.016101865381E12</v>
      </c>
    </row>
    <row r="447">
      <c r="A447" s="325" t="s">
        <v>44</v>
      </c>
      <c r="B447" s="345">
        <v>315.0</v>
      </c>
      <c r="C447" s="341">
        <v>0.0</v>
      </c>
      <c r="D447" s="318">
        <v>0.0</v>
      </c>
      <c r="E447" s="318">
        <v>243.0</v>
      </c>
      <c r="F447" s="318">
        <v>595.0</v>
      </c>
      <c r="G447" s="318">
        <v>432.0</v>
      </c>
      <c r="H447" s="318">
        <v>580.0</v>
      </c>
      <c r="I447" s="319">
        <f t="shared" si="100"/>
        <v>2165</v>
      </c>
      <c r="J447" s="337">
        <f t="shared" si="107"/>
        <v>238.15</v>
      </c>
      <c r="K447" s="321">
        <v>9.016056998913E12</v>
      </c>
    </row>
    <row r="448">
      <c r="A448" s="325" t="s">
        <v>45</v>
      </c>
      <c r="B448" s="318">
        <v>0.0</v>
      </c>
      <c r="C448" s="341">
        <v>0.0</v>
      </c>
      <c r="D448" s="318">
        <v>760.0</v>
      </c>
      <c r="E448" s="318">
        <v>333.0</v>
      </c>
      <c r="F448" s="318">
        <v>865.0</v>
      </c>
      <c r="G448" s="318">
        <v>0.0</v>
      </c>
      <c r="H448" s="318">
        <v>485.0</v>
      </c>
      <c r="I448" s="319">
        <f t="shared" si="100"/>
        <v>2443</v>
      </c>
      <c r="J448" s="338">
        <f t="shared" si="107"/>
        <v>268.73</v>
      </c>
      <c r="K448" s="339">
        <v>5.016786668119E12</v>
      </c>
    </row>
    <row r="449">
      <c r="A449" s="325" t="s">
        <v>335</v>
      </c>
      <c r="B449" s="318">
        <v>0.0</v>
      </c>
      <c r="C449" s="341">
        <v>0.0</v>
      </c>
      <c r="D449" s="318">
        <v>0.0</v>
      </c>
      <c r="E449" s="318">
        <v>0.0</v>
      </c>
      <c r="F449" s="318">
        <v>0.0</v>
      </c>
      <c r="G449" s="318">
        <v>0.0</v>
      </c>
      <c r="H449" s="318">
        <v>0.0</v>
      </c>
      <c r="I449" s="319">
        <f t="shared" si="100"/>
        <v>0</v>
      </c>
      <c r="J449" s="324">
        <f t="shared" ref="J449:J450" si="108">I449*0.1</f>
        <v>0</v>
      </c>
      <c r="K449" s="311"/>
    </row>
    <row r="450">
      <c r="A450" s="325" t="s">
        <v>46</v>
      </c>
      <c r="B450" s="318"/>
      <c r="C450" s="341"/>
      <c r="D450" s="318"/>
      <c r="E450" s="318"/>
      <c r="F450" s="318"/>
      <c r="G450" s="318"/>
      <c r="H450" s="318"/>
      <c r="I450" s="319">
        <f t="shared" si="100"/>
        <v>0</v>
      </c>
      <c r="J450" s="324">
        <f t="shared" si="108"/>
        <v>0</v>
      </c>
      <c r="K450" s="311"/>
    </row>
    <row r="451">
      <c r="A451" s="334" t="s">
        <v>20</v>
      </c>
      <c r="B451" s="309">
        <f t="shared" ref="B451:J451" si="109">SUM(B414:B450)</f>
        <v>13965</v>
      </c>
      <c r="C451" s="309">
        <f t="shared" si="109"/>
        <v>12722</v>
      </c>
      <c r="D451" s="309">
        <f t="shared" si="109"/>
        <v>10740</v>
      </c>
      <c r="E451" s="309">
        <f t="shared" si="109"/>
        <v>9473</v>
      </c>
      <c r="F451" s="309">
        <f t="shared" si="109"/>
        <v>12904</v>
      </c>
      <c r="G451" s="309">
        <f t="shared" si="109"/>
        <v>9627</v>
      </c>
      <c r="H451" s="309">
        <f t="shared" si="109"/>
        <v>13046</v>
      </c>
      <c r="I451" s="309">
        <f t="shared" si="109"/>
        <v>82477</v>
      </c>
      <c r="J451" s="309">
        <f t="shared" si="109"/>
        <v>8175.28</v>
      </c>
      <c r="K451" s="311"/>
    </row>
    <row r="452">
      <c r="A452" s="335"/>
      <c r="B452" s="335"/>
      <c r="C452" s="335"/>
      <c r="D452" s="335"/>
      <c r="E452" s="335"/>
      <c r="F452" s="335"/>
      <c r="G452" s="335"/>
      <c r="H452" s="335"/>
      <c r="I452" s="335"/>
      <c r="J452" s="335"/>
      <c r="K452" s="311"/>
    </row>
    <row r="453">
      <c r="A453" s="307" t="s">
        <v>19</v>
      </c>
      <c r="B453" s="308">
        <v>45367.0</v>
      </c>
      <c r="C453" s="308">
        <v>45368.0</v>
      </c>
      <c r="D453" s="308">
        <v>45369.0</v>
      </c>
      <c r="E453" s="308">
        <v>45370.0</v>
      </c>
      <c r="F453" s="308">
        <v>45371.0</v>
      </c>
      <c r="G453" s="308">
        <v>45372.0</v>
      </c>
      <c r="H453" s="308">
        <v>45373.0</v>
      </c>
      <c r="I453" s="309" t="s">
        <v>20</v>
      </c>
      <c r="J453" s="310" t="s">
        <v>21</v>
      </c>
      <c r="K453" s="311"/>
    </row>
    <row r="454">
      <c r="A454" s="312"/>
      <c r="B454" s="312"/>
      <c r="C454" s="312"/>
      <c r="D454" s="312"/>
      <c r="E454" s="312"/>
      <c r="F454" s="312"/>
      <c r="G454" s="312"/>
      <c r="H454" s="313"/>
      <c r="I454" s="313"/>
      <c r="J454" s="313"/>
      <c r="K454" s="311"/>
    </row>
    <row r="455">
      <c r="A455" s="314" t="s">
        <v>23</v>
      </c>
      <c r="B455" s="318">
        <v>1214.0</v>
      </c>
      <c r="C455" s="341">
        <v>697.0</v>
      </c>
      <c r="D455" s="318">
        <v>1065.0</v>
      </c>
      <c r="E455" s="318">
        <v>539.0</v>
      </c>
      <c r="F455" s="318">
        <v>560.0</v>
      </c>
      <c r="G455" s="318">
        <v>0.0</v>
      </c>
      <c r="H455" s="318">
        <v>535.0</v>
      </c>
      <c r="I455" s="319">
        <f t="shared" ref="I455:I491" si="110">SUM(B455:H455)</f>
        <v>4610</v>
      </c>
      <c r="J455" s="337">
        <f t="shared" ref="J455:J457" si="111">I455*0.1</f>
        <v>461</v>
      </c>
      <c r="K455" s="321">
        <v>4.016247242925E12</v>
      </c>
    </row>
    <row r="456">
      <c r="A456" s="314" t="s">
        <v>24</v>
      </c>
      <c r="B456" s="318">
        <v>1092.0</v>
      </c>
      <c r="C456" s="341">
        <v>908.0</v>
      </c>
      <c r="D456" s="318">
        <v>1025.0</v>
      </c>
      <c r="E456" s="318">
        <v>175.0</v>
      </c>
      <c r="F456" s="318">
        <v>305.0</v>
      </c>
      <c r="G456" s="318">
        <v>0.0</v>
      </c>
      <c r="H456" s="318">
        <v>1256.0</v>
      </c>
      <c r="I456" s="319">
        <f t="shared" si="110"/>
        <v>4761</v>
      </c>
      <c r="J456" s="337">
        <f t="shared" si="111"/>
        <v>476.1</v>
      </c>
      <c r="K456" s="321">
        <v>8.016194785543E12</v>
      </c>
    </row>
    <row r="457">
      <c r="A457" s="322" t="s">
        <v>318</v>
      </c>
      <c r="B457" s="318">
        <v>0.0</v>
      </c>
      <c r="C457" s="341">
        <v>0.0</v>
      </c>
      <c r="D457" s="318">
        <v>0.0</v>
      </c>
      <c r="E457" s="318">
        <v>0.0</v>
      </c>
      <c r="F457" s="318">
        <v>0.0</v>
      </c>
      <c r="G457" s="318">
        <v>0.0</v>
      </c>
      <c r="H457" s="318">
        <v>0.0</v>
      </c>
      <c r="I457" s="319">
        <f t="shared" si="110"/>
        <v>0</v>
      </c>
      <c r="J457" s="324">
        <f t="shared" si="111"/>
        <v>0</v>
      </c>
      <c r="K457" s="311"/>
    </row>
    <row r="458">
      <c r="A458" s="323" t="s">
        <v>25</v>
      </c>
      <c r="B458" s="318">
        <v>675.0</v>
      </c>
      <c r="C458" s="341">
        <v>0.0</v>
      </c>
      <c r="D458" s="318">
        <v>826.0</v>
      </c>
      <c r="E458" s="318">
        <v>274.0</v>
      </c>
      <c r="F458" s="318">
        <v>1148.0</v>
      </c>
      <c r="G458" s="318">
        <v>395.0</v>
      </c>
      <c r="H458" s="318">
        <v>421.0</v>
      </c>
      <c r="I458" s="319">
        <f t="shared" si="110"/>
        <v>3739</v>
      </c>
      <c r="J458" s="337">
        <f>I458*0.08</f>
        <v>299.12</v>
      </c>
      <c r="K458" s="372" t="s">
        <v>380</v>
      </c>
    </row>
    <row r="459">
      <c r="A459" s="314" t="s">
        <v>26</v>
      </c>
      <c r="B459" s="318">
        <v>717.0</v>
      </c>
      <c r="C459" s="341">
        <v>0.0</v>
      </c>
      <c r="D459" s="318">
        <v>0.0</v>
      </c>
      <c r="E459" s="318">
        <v>0.0</v>
      </c>
      <c r="F459" s="318">
        <v>670.0</v>
      </c>
      <c r="G459" s="318">
        <v>414.0</v>
      </c>
      <c r="H459" s="318">
        <v>698.0</v>
      </c>
      <c r="I459" s="319">
        <f t="shared" si="110"/>
        <v>2499</v>
      </c>
      <c r="J459" s="337">
        <f t="shared" ref="J459:J461" si="112">I459*0.11</f>
        <v>274.89</v>
      </c>
      <c r="K459" s="321">
        <v>2.016301979512E12</v>
      </c>
    </row>
    <row r="460">
      <c r="A460" s="314" t="s">
        <v>27</v>
      </c>
      <c r="B460" s="318">
        <v>672.0</v>
      </c>
      <c r="C460" s="341">
        <v>446.0</v>
      </c>
      <c r="D460" s="318">
        <v>108.0</v>
      </c>
      <c r="E460" s="318">
        <v>210.0</v>
      </c>
      <c r="F460" s="318">
        <v>0.0</v>
      </c>
      <c r="G460" s="318">
        <v>47.0</v>
      </c>
      <c r="H460" s="318">
        <v>388.0</v>
      </c>
      <c r="I460" s="319">
        <f t="shared" si="110"/>
        <v>1871</v>
      </c>
      <c r="J460" s="337">
        <f t="shared" si="112"/>
        <v>205.81</v>
      </c>
      <c r="K460" s="321">
        <v>7.016301191029E12</v>
      </c>
    </row>
    <row r="461">
      <c r="A461" s="370" t="s">
        <v>28</v>
      </c>
      <c r="B461" s="318">
        <v>0.0</v>
      </c>
      <c r="C461" s="341">
        <v>0.0</v>
      </c>
      <c r="D461" s="318">
        <v>1017.0</v>
      </c>
      <c r="E461" s="318">
        <v>416.0</v>
      </c>
      <c r="F461" s="318">
        <v>617.0</v>
      </c>
      <c r="G461" s="318">
        <v>435.0</v>
      </c>
      <c r="H461" s="318">
        <v>751.0</v>
      </c>
      <c r="I461" s="319">
        <f t="shared" si="110"/>
        <v>3236</v>
      </c>
      <c r="J461" s="337">
        <f t="shared" si="112"/>
        <v>355.96</v>
      </c>
      <c r="K461" s="321">
        <v>7.016255830608E12</v>
      </c>
    </row>
    <row r="462">
      <c r="A462" s="314" t="s">
        <v>321</v>
      </c>
      <c r="B462" s="318">
        <v>0.0</v>
      </c>
      <c r="C462" s="341">
        <v>0.0</v>
      </c>
      <c r="D462" s="318">
        <v>0.0</v>
      </c>
      <c r="E462" s="318">
        <v>0.0</v>
      </c>
      <c r="F462" s="318">
        <v>0.0</v>
      </c>
      <c r="G462" s="318">
        <v>0.0</v>
      </c>
      <c r="H462" s="318">
        <v>0.0</v>
      </c>
      <c r="I462" s="319">
        <f t="shared" si="110"/>
        <v>0</v>
      </c>
      <c r="J462" s="324">
        <f t="shared" ref="J462:J464" si="113">I462*0.1</f>
        <v>0</v>
      </c>
      <c r="K462" s="311"/>
    </row>
    <row r="463">
      <c r="A463" s="325" t="s">
        <v>29</v>
      </c>
      <c r="B463" s="360">
        <v>882.0</v>
      </c>
      <c r="C463" s="341">
        <v>929.0</v>
      </c>
      <c r="D463" s="360">
        <v>0.0</v>
      </c>
      <c r="E463" s="360">
        <v>460.0</v>
      </c>
      <c r="F463" s="360">
        <v>868.0</v>
      </c>
      <c r="G463" s="360">
        <v>723.0</v>
      </c>
      <c r="H463" s="360">
        <v>574.0</v>
      </c>
      <c r="I463" s="319">
        <f t="shared" si="110"/>
        <v>4436</v>
      </c>
      <c r="J463" s="337">
        <f t="shared" si="113"/>
        <v>443.6</v>
      </c>
      <c r="K463" s="321">
        <v>9.016195126438E12</v>
      </c>
    </row>
    <row r="464">
      <c r="A464" s="67" t="s">
        <v>339</v>
      </c>
      <c r="B464" s="318">
        <v>0.0</v>
      </c>
      <c r="C464" s="341">
        <v>0.0</v>
      </c>
      <c r="D464" s="318">
        <v>0.0</v>
      </c>
      <c r="E464" s="318">
        <v>0.0</v>
      </c>
      <c r="F464" s="318">
        <v>0.0</v>
      </c>
      <c r="G464" s="318">
        <v>0.0</v>
      </c>
      <c r="H464" s="318">
        <v>0.0</v>
      </c>
      <c r="I464" s="319">
        <f t="shared" si="110"/>
        <v>0</v>
      </c>
      <c r="J464" s="324">
        <f t="shared" si="113"/>
        <v>0</v>
      </c>
      <c r="K464" s="311"/>
    </row>
    <row r="465">
      <c r="A465" s="325" t="s">
        <v>324</v>
      </c>
      <c r="B465" s="318">
        <v>801.0</v>
      </c>
      <c r="C465" s="341">
        <v>649.0</v>
      </c>
      <c r="D465" s="318">
        <v>0.0</v>
      </c>
      <c r="E465" s="318">
        <v>590.0</v>
      </c>
      <c r="F465" s="318">
        <v>304.0</v>
      </c>
      <c r="G465" s="318">
        <v>0.0</v>
      </c>
      <c r="H465" s="318">
        <v>466.0</v>
      </c>
      <c r="I465" s="319">
        <f t="shared" si="110"/>
        <v>2810</v>
      </c>
      <c r="J465" s="338">
        <f t="shared" ref="J465:J466" si="114">I465*0.11</f>
        <v>309.1</v>
      </c>
      <c r="K465" s="339">
        <v>6.017274966259E12</v>
      </c>
    </row>
    <row r="466">
      <c r="A466" s="314" t="s">
        <v>30</v>
      </c>
      <c r="B466" s="318">
        <v>0.0</v>
      </c>
      <c r="C466" s="341">
        <v>0.0</v>
      </c>
      <c r="D466" s="318">
        <v>0.0</v>
      </c>
      <c r="E466" s="318">
        <v>0.0</v>
      </c>
      <c r="F466" s="318">
        <v>890.0</v>
      </c>
      <c r="G466" s="318">
        <v>440.0</v>
      </c>
      <c r="H466" s="318">
        <v>0.0</v>
      </c>
      <c r="I466" s="319">
        <f t="shared" si="110"/>
        <v>1330</v>
      </c>
      <c r="J466" s="337">
        <f t="shared" si="114"/>
        <v>146.3</v>
      </c>
      <c r="K466" s="321">
        <v>1.016182198796E12</v>
      </c>
    </row>
    <row r="467">
      <c r="A467" s="314" t="s">
        <v>31</v>
      </c>
      <c r="B467" s="318">
        <v>1745.0</v>
      </c>
      <c r="C467" s="341">
        <v>623.0</v>
      </c>
      <c r="D467" s="318">
        <v>0.0</v>
      </c>
      <c r="E467" s="318">
        <v>1370.0</v>
      </c>
      <c r="F467" s="318">
        <v>1433.0</v>
      </c>
      <c r="G467" s="318">
        <v>1289.0</v>
      </c>
      <c r="H467" s="318">
        <v>1176.0</v>
      </c>
      <c r="I467" s="319">
        <f t="shared" si="110"/>
        <v>7636</v>
      </c>
      <c r="J467" s="337">
        <f>I467*0.09</f>
        <v>687.24</v>
      </c>
      <c r="K467" s="321">
        <v>3.016174110631E12</v>
      </c>
    </row>
    <row r="468">
      <c r="A468" s="314" t="s">
        <v>32</v>
      </c>
      <c r="B468" s="318">
        <v>0.0</v>
      </c>
      <c r="C468" s="341">
        <v>535.0</v>
      </c>
      <c r="D468" s="318">
        <v>0.0</v>
      </c>
      <c r="E468" s="318">
        <v>0.0</v>
      </c>
      <c r="F468" s="318">
        <v>0.0</v>
      </c>
      <c r="G468" s="318">
        <v>477.0</v>
      </c>
      <c r="H468" s="318">
        <v>0.0</v>
      </c>
      <c r="I468" s="319">
        <f t="shared" si="110"/>
        <v>1012</v>
      </c>
      <c r="J468" s="337">
        <f>I468*0.11</f>
        <v>111.32</v>
      </c>
      <c r="K468" s="321">
        <v>2.016305723984E12</v>
      </c>
    </row>
    <row r="469">
      <c r="A469" s="314" t="s">
        <v>82</v>
      </c>
      <c r="B469" s="318">
        <v>0.0</v>
      </c>
      <c r="C469" s="341">
        <v>0.0</v>
      </c>
      <c r="D469" s="318">
        <v>0.0</v>
      </c>
      <c r="E469" s="318">
        <v>0.0</v>
      </c>
      <c r="F469" s="318">
        <v>0.0</v>
      </c>
      <c r="G469" s="318">
        <v>0.0</v>
      </c>
      <c r="H469" s="318">
        <v>0.0</v>
      </c>
      <c r="I469" s="319">
        <f t="shared" si="110"/>
        <v>0</v>
      </c>
      <c r="J469" s="324">
        <f t="shared" ref="J469:J470" si="115">I469*0.1</f>
        <v>0</v>
      </c>
      <c r="K469" s="311"/>
    </row>
    <row r="470">
      <c r="A470" s="325" t="s">
        <v>86</v>
      </c>
      <c r="B470" s="318">
        <v>0.0</v>
      </c>
      <c r="C470" s="341">
        <v>0.0</v>
      </c>
      <c r="D470" s="318">
        <v>0.0</v>
      </c>
      <c r="E470" s="318">
        <v>0.0</v>
      </c>
      <c r="F470" s="318">
        <v>0.0</v>
      </c>
      <c r="G470" s="318">
        <v>0.0</v>
      </c>
      <c r="H470" s="318">
        <v>0.0</v>
      </c>
      <c r="I470" s="319">
        <f t="shared" si="110"/>
        <v>0</v>
      </c>
      <c r="J470" s="324">
        <f t="shared" si="115"/>
        <v>0</v>
      </c>
      <c r="K470" s="311"/>
    </row>
    <row r="471">
      <c r="A471" s="323" t="s">
        <v>56</v>
      </c>
      <c r="B471" s="318">
        <v>0.0</v>
      </c>
      <c r="C471" s="341">
        <v>0.0</v>
      </c>
      <c r="D471" s="318">
        <v>726.0</v>
      </c>
      <c r="E471" s="318">
        <v>594.0</v>
      </c>
      <c r="F471" s="318">
        <v>393.0</v>
      </c>
      <c r="G471" s="318">
        <v>365.0</v>
      </c>
      <c r="H471" s="318">
        <v>475.0</v>
      </c>
      <c r="I471" s="319">
        <f t="shared" si="110"/>
        <v>2553</v>
      </c>
      <c r="J471" s="361">
        <f>I471*0.08</f>
        <v>204.24</v>
      </c>
      <c r="K471" s="321" t="s">
        <v>381</v>
      </c>
    </row>
    <row r="472">
      <c r="A472" s="314" t="s">
        <v>325</v>
      </c>
      <c r="B472" s="318">
        <v>0.0</v>
      </c>
      <c r="C472" s="341">
        <v>0.0</v>
      </c>
      <c r="D472" s="318">
        <v>0.0</v>
      </c>
      <c r="E472" s="318">
        <v>0.0</v>
      </c>
      <c r="F472" s="318">
        <v>0.0</v>
      </c>
      <c r="G472" s="318">
        <v>0.0</v>
      </c>
      <c r="H472" s="318">
        <v>0.0</v>
      </c>
      <c r="I472" s="319">
        <f t="shared" si="110"/>
        <v>0</v>
      </c>
      <c r="J472" s="324">
        <f t="shared" ref="J472:J476" si="116">I472*0.11</f>
        <v>0</v>
      </c>
      <c r="K472" s="311"/>
    </row>
    <row r="473">
      <c r="A473" s="314" t="s">
        <v>241</v>
      </c>
      <c r="B473" s="318">
        <v>0.0</v>
      </c>
      <c r="C473" s="341">
        <v>0.0</v>
      </c>
      <c r="D473" s="318">
        <v>1126.0</v>
      </c>
      <c r="E473" s="318">
        <v>298.0</v>
      </c>
      <c r="F473" s="318">
        <v>215.0</v>
      </c>
      <c r="G473" s="318">
        <v>0.0</v>
      </c>
      <c r="H473" s="318">
        <v>0.0</v>
      </c>
      <c r="I473" s="319">
        <f t="shared" si="110"/>
        <v>1639</v>
      </c>
      <c r="J473" s="337">
        <f t="shared" si="116"/>
        <v>180.29</v>
      </c>
      <c r="K473" s="321">
        <v>8.01659305112E12</v>
      </c>
    </row>
    <row r="474">
      <c r="A474" s="314" t="s">
        <v>233</v>
      </c>
      <c r="B474" s="318">
        <v>495.0</v>
      </c>
      <c r="C474" s="341">
        <v>771.0</v>
      </c>
      <c r="D474" s="318">
        <v>729.0</v>
      </c>
      <c r="E474" s="318">
        <v>0.0</v>
      </c>
      <c r="F474" s="318">
        <v>54.0</v>
      </c>
      <c r="G474" s="318">
        <v>500.0</v>
      </c>
      <c r="H474" s="318">
        <v>254.0</v>
      </c>
      <c r="I474" s="319">
        <f t="shared" si="110"/>
        <v>2803</v>
      </c>
      <c r="J474" s="337">
        <f t="shared" si="116"/>
        <v>308.33</v>
      </c>
      <c r="K474" s="321">
        <v>1.016172531984E12</v>
      </c>
    </row>
    <row r="475">
      <c r="A475" s="314" t="s">
        <v>35</v>
      </c>
      <c r="B475" s="318">
        <v>433.0</v>
      </c>
      <c r="C475" s="341">
        <v>804.0</v>
      </c>
      <c r="D475" s="318">
        <v>0.0</v>
      </c>
      <c r="E475" s="318">
        <v>0.0</v>
      </c>
      <c r="F475" s="318">
        <v>0.0</v>
      </c>
      <c r="G475" s="318">
        <v>0.0</v>
      </c>
      <c r="H475" s="318">
        <v>0.0</v>
      </c>
      <c r="I475" s="319">
        <f t="shared" si="110"/>
        <v>1237</v>
      </c>
      <c r="J475" s="337">
        <f t="shared" si="116"/>
        <v>136.07</v>
      </c>
      <c r="K475" s="321">
        <v>4.016194900647E12</v>
      </c>
    </row>
    <row r="476">
      <c r="A476" s="314" t="s">
        <v>328</v>
      </c>
      <c r="B476" s="318">
        <v>0.0</v>
      </c>
      <c r="C476" s="341">
        <v>0.0</v>
      </c>
      <c r="D476" s="318">
        <v>160.0</v>
      </c>
      <c r="E476" s="318">
        <v>325.0</v>
      </c>
      <c r="F476" s="318">
        <v>205.0</v>
      </c>
      <c r="G476" s="318">
        <v>311.0</v>
      </c>
      <c r="H476" s="318">
        <v>430.0</v>
      </c>
      <c r="I476" s="319">
        <f t="shared" si="110"/>
        <v>1431</v>
      </c>
      <c r="J476" s="338">
        <f t="shared" si="116"/>
        <v>157.41</v>
      </c>
      <c r="K476" s="339">
        <v>3.01672855585E12</v>
      </c>
    </row>
    <row r="477">
      <c r="A477" s="325" t="s">
        <v>36</v>
      </c>
      <c r="B477" s="318">
        <v>815.0</v>
      </c>
      <c r="C477" s="341">
        <v>1015.0</v>
      </c>
      <c r="D477" s="318">
        <v>0.0</v>
      </c>
      <c r="E477" s="318">
        <v>468.0</v>
      </c>
      <c r="F477" s="318">
        <v>840.0</v>
      </c>
      <c r="G477" s="318">
        <v>854.0</v>
      </c>
      <c r="H477" s="318">
        <v>727.0</v>
      </c>
      <c r="I477" s="319">
        <f t="shared" si="110"/>
        <v>4719</v>
      </c>
      <c r="J477" s="337">
        <f>I477*0.08</f>
        <v>377.52</v>
      </c>
      <c r="K477" s="321">
        <v>9.016195389982E12</v>
      </c>
    </row>
    <row r="478">
      <c r="A478" s="314" t="s">
        <v>37</v>
      </c>
      <c r="B478" s="318">
        <v>878.0</v>
      </c>
      <c r="C478" s="341">
        <v>931.0</v>
      </c>
      <c r="D478" s="318">
        <v>1151.0</v>
      </c>
      <c r="E478" s="318">
        <v>1038.0</v>
      </c>
      <c r="F478" s="318">
        <v>1113.0</v>
      </c>
      <c r="G478" s="318">
        <v>1084.0</v>
      </c>
      <c r="H478" s="318">
        <v>113.0</v>
      </c>
      <c r="I478" s="319">
        <f t="shared" si="110"/>
        <v>6308</v>
      </c>
      <c r="J478" s="337">
        <f>I478*0.09</f>
        <v>567.72</v>
      </c>
      <c r="K478" s="321">
        <v>1.016204184946E12</v>
      </c>
    </row>
    <row r="479">
      <c r="A479" s="314" t="s">
        <v>38</v>
      </c>
      <c r="B479" s="78">
        <v>0.0</v>
      </c>
      <c r="C479" s="341">
        <v>0.0</v>
      </c>
      <c r="D479" s="356">
        <v>195.0</v>
      </c>
      <c r="E479" s="318">
        <v>0.0</v>
      </c>
      <c r="F479" s="318">
        <v>494.0</v>
      </c>
      <c r="G479" s="318">
        <v>773.0</v>
      </c>
      <c r="H479" s="318">
        <v>714.0</v>
      </c>
      <c r="I479" s="319">
        <f t="shared" si="110"/>
        <v>2176</v>
      </c>
      <c r="J479" s="337">
        <f>I479*0.11</f>
        <v>239.36</v>
      </c>
      <c r="K479" s="321">
        <v>9.016264887898E12</v>
      </c>
    </row>
    <row r="480">
      <c r="A480" s="325" t="s">
        <v>332</v>
      </c>
      <c r="B480" s="318">
        <v>0.0</v>
      </c>
      <c r="C480" s="341">
        <v>0.0</v>
      </c>
      <c r="D480" s="318">
        <v>0.0</v>
      </c>
      <c r="E480" s="318">
        <v>0.0</v>
      </c>
      <c r="F480" s="318">
        <v>0.0</v>
      </c>
      <c r="G480" s="318">
        <v>0.0</v>
      </c>
      <c r="H480" s="318">
        <v>0.0</v>
      </c>
      <c r="I480" s="319">
        <f t="shared" si="110"/>
        <v>0</v>
      </c>
      <c r="J480" s="324">
        <f>I480*0.1</f>
        <v>0</v>
      </c>
      <c r="K480" s="311"/>
    </row>
    <row r="481">
      <c r="A481" s="323" t="s">
        <v>39</v>
      </c>
      <c r="B481" s="318">
        <v>0.0</v>
      </c>
      <c r="C481" s="341">
        <v>1632.0</v>
      </c>
      <c r="D481" s="318">
        <v>0.0</v>
      </c>
      <c r="E481" s="318">
        <v>0.0</v>
      </c>
      <c r="F481" s="318">
        <v>0.0</v>
      </c>
      <c r="G481" s="318">
        <v>0.0</v>
      </c>
      <c r="H481" s="318">
        <v>0.0</v>
      </c>
      <c r="I481" s="319">
        <f t="shared" si="110"/>
        <v>1632</v>
      </c>
      <c r="J481" s="337">
        <f>I481*0.08</f>
        <v>130.56</v>
      </c>
      <c r="K481" s="321">
        <v>1.016194794505E12</v>
      </c>
    </row>
    <row r="482">
      <c r="A482" s="314" t="s">
        <v>63</v>
      </c>
      <c r="B482" s="318">
        <v>298.0</v>
      </c>
      <c r="C482" s="341">
        <v>225.0</v>
      </c>
      <c r="D482" s="318">
        <v>275.0</v>
      </c>
      <c r="E482" s="318">
        <v>444.0</v>
      </c>
      <c r="F482" s="318">
        <v>85.0</v>
      </c>
      <c r="G482" s="318">
        <v>660.0</v>
      </c>
      <c r="H482" s="318">
        <v>0.0</v>
      </c>
      <c r="I482" s="319">
        <f t="shared" si="110"/>
        <v>1987</v>
      </c>
      <c r="J482" s="337">
        <f>I482*0.11</f>
        <v>218.57</v>
      </c>
      <c r="K482" s="321">
        <v>5.016260747254E12</v>
      </c>
    </row>
    <row r="483">
      <c r="A483" s="314" t="s">
        <v>40</v>
      </c>
      <c r="B483" s="318">
        <v>1363.0</v>
      </c>
      <c r="C483" s="341">
        <v>1058.0</v>
      </c>
      <c r="D483" s="318">
        <v>1214.0</v>
      </c>
      <c r="E483" s="318">
        <v>931.0</v>
      </c>
      <c r="F483" s="318">
        <v>773.0</v>
      </c>
      <c r="G483" s="318">
        <v>0.0</v>
      </c>
      <c r="H483" s="318">
        <v>0.0</v>
      </c>
      <c r="I483" s="319">
        <f t="shared" si="110"/>
        <v>5339</v>
      </c>
      <c r="J483" s="348">
        <f t="shared" ref="J483:J486" si="117">I483*0.1</f>
        <v>533.9</v>
      </c>
      <c r="K483" s="373">
        <v>6.01671156965E12</v>
      </c>
    </row>
    <row r="484">
      <c r="A484" s="322" t="s">
        <v>379</v>
      </c>
      <c r="B484" s="318">
        <v>720.0</v>
      </c>
      <c r="C484" s="341">
        <v>616.0</v>
      </c>
      <c r="D484" s="318">
        <v>0.0</v>
      </c>
      <c r="E484" s="318">
        <v>0.0</v>
      </c>
      <c r="F484" s="318">
        <v>536.0</v>
      </c>
      <c r="G484" s="318">
        <v>676.0</v>
      </c>
      <c r="H484" s="318">
        <v>505.0</v>
      </c>
      <c r="I484" s="319">
        <f t="shared" si="110"/>
        <v>3053</v>
      </c>
      <c r="J484" s="337">
        <f t="shared" si="117"/>
        <v>305.3</v>
      </c>
      <c r="K484" s="321">
        <v>3.016232982661E12</v>
      </c>
    </row>
    <row r="485">
      <c r="A485" s="314" t="s">
        <v>41</v>
      </c>
      <c r="B485" s="318">
        <v>1312.0</v>
      </c>
      <c r="C485" s="341">
        <v>0.0</v>
      </c>
      <c r="D485" s="318">
        <v>1010.0</v>
      </c>
      <c r="E485" s="318">
        <v>450.0</v>
      </c>
      <c r="F485" s="318">
        <v>395.0</v>
      </c>
      <c r="G485" s="318">
        <v>640.0</v>
      </c>
      <c r="H485" s="318">
        <v>405.0</v>
      </c>
      <c r="I485" s="319">
        <f t="shared" si="110"/>
        <v>4212</v>
      </c>
      <c r="J485" s="337">
        <f t="shared" si="117"/>
        <v>421.2</v>
      </c>
      <c r="K485" s="321">
        <v>3.016264904195E12</v>
      </c>
    </row>
    <row r="486">
      <c r="A486" s="314" t="s">
        <v>42</v>
      </c>
      <c r="B486" s="318">
        <v>817.0</v>
      </c>
      <c r="C486" s="341">
        <v>347.0</v>
      </c>
      <c r="D486" s="318">
        <v>0.0</v>
      </c>
      <c r="E486" s="318">
        <v>213.0</v>
      </c>
      <c r="F486" s="318">
        <v>514.0</v>
      </c>
      <c r="G486" s="318">
        <v>352.0</v>
      </c>
      <c r="H486" s="318">
        <v>757.0</v>
      </c>
      <c r="I486" s="319">
        <f t="shared" si="110"/>
        <v>3000</v>
      </c>
      <c r="J486" s="337">
        <f t="shared" si="117"/>
        <v>300</v>
      </c>
      <c r="K486" s="339">
        <v>3.016492676473E12</v>
      </c>
    </row>
    <row r="487">
      <c r="A487" s="325" t="s">
        <v>334</v>
      </c>
      <c r="B487" s="318">
        <v>821.0</v>
      </c>
      <c r="C487" s="341">
        <v>871.0</v>
      </c>
      <c r="D487" s="318">
        <v>0.0</v>
      </c>
      <c r="E487" s="318">
        <v>836.0</v>
      </c>
      <c r="F487" s="318">
        <v>704.0</v>
      </c>
      <c r="G487" s="318">
        <v>486.0</v>
      </c>
      <c r="H487" s="318">
        <v>684.0</v>
      </c>
      <c r="I487" s="319">
        <f t="shared" si="110"/>
        <v>4402</v>
      </c>
      <c r="J487" s="337">
        <f t="shared" ref="J487:J489" si="118">I487*0.11</f>
        <v>484.22</v>
      </c>
      <c r="K487" s="321">
        <v>2.016258598264E12</v>
      </c>
    </row>
    <row r="488">
      <c r="A488" s="325" t="s">
        <v>44</v>
      </c>
      <c r="B488" s="345">
        <v>459.0</v>
      </c>
      <c r="C488" s="341">
        <v>0.0</v>
      </c>
      <c r="D488" s="318">
        <v>190.0</v>
      </c>
      <c r="E488" s="318">
        <v>1618.0</v>
      </c>
      <c r="F488" s="318">
        <v>0.0</v>
      </c>
      <c r="G488" s="318">
        <v>75.0</v>
      </c>
      <c r="H488" s="318">
        <v>249.0</v>
      </c>
      <c r="I488" s="319">
        <f t="shared" si="110"/>
        <v>2591</v>
      </c>
      <c r="J488" s="337">
        <f t="shared" si="118"/>
        <v>285.01</v>
      </c>
      <c r="K488" s="321">
        <v>9.016245911726E12</v>
      </c>
    </row>
    <row r="489">
      <c r="A489" s="325" t="s">
        <v>45</v>
      </c>
      <c r="B489" s="318">
        <v>0.0</v>
      </c>
      <c r="C489" s="341">
        <v>0.0</v>
      </c>
      <c r="D489" s="318">
        <v>132.0</v>
      </c>
      <c r="E489" s="318">
        <v>369.0</v>
      </c>
      <c r="F489" s="318">
        <v>500.0</v>
      </c>
      <c r="G489" s="318">
        <v>290.0</v>
      </c>
      <c r="H489" s="318">
        <v>385.0</v>
      </c>
      <c r="I489" s="319">
        <f t="shared" si="110"/>
        <v>1676</v>
      </c>
      <c r="J489" s="338">
        <f t="shared" si="118"/>
        <v>184.36</v>
      </c>
      <c r="K489" s="339">
        <v>5.016786668119E12</v>
      </c>
    </row>
    <row r="490">
      <c r="A490" s="325" t="s">
        <v>335</v>
      </c>
      <c r="B490" s="318">
        <v>0.0</v>
      </c>
      <c r="C490" s="341">
        <v>0.0</v>
      </c>
      <c r="D490" s="318">
        <v>0.0</v>
      </c>
      <c r="E490" s="318">
        <v>0.0</v>
      </c>
      <c r="F490" s="318">
        <v>0.0</v>
      </c>
      <c r="G490" s="318">
        <v>0.0</v>
      </c>
      <c r="H490" s="318">
        <v>0.0</v>
      </c>
      <c r="I490" s="319">
        <f t="shared" si="110"/>
        <v>0</v>
      </c>
      <c r="J490" s="324">
        <f t="shared" ref="J490:J491" si="119">I490*0.1</f>
        <v>0</v>
      </c>
      <c r="K490" s="311"/>
    </row>
    <row r="491">
      <c r="A491" s="325" t="s">
        <v>46</v>
      </c>
      <c r="B491" s="318">
        <v>0.0</v>
      </c>
      <c r="C491" s="341">
        <v>0.0</v>
      </c>
      <c r="D491" s="318">
        <v>0.0</v>
      </c>
      <c r="E491" s="318">
        <v>0.0</v>
      </c>
      <c r="F491" s="318">
        <v>0.0</v>
      </c>
      <c r="G491" s="318">
        <v>0.0</v>
      </c>
      <c r="H491" s="318">
        <v>0.0</v>
      </c>
      <c r="I491" s="319">
        <f t="shared" si="110"/>
        <v>0</v>
      </c>
      <c r="J491" s="324">
        <f t="shared" si="119"/>
        <v>0</v>
      </c>
      <c r="K491" s="311"/>
    </row>
    <row r="492">
      <c r="A492" s="334" t="s">
        <v>20</v>
      </c>
      <c r="B492" s="309">
        <f t="shared" ref="B492:J492" si="120">SUM(B455:B491)</f>
        <v>16209</v>
      </c>
      <c r="C492" s="309">
        <f t="shared" si="120"/>
        <v>13057</v>
      </c>
      <c r="D492" s="309">
        <f t="shared" si="120"/>
        <v>10949</v>
      </c>
      <c r="E492" s="309">
        <f t="shared" si="120"/>
        <v>11618</v>
      </c>
      <c r="F492" s="309">
        <f t="shared" si="120"/>
        <v>13616</v>
      </c>
      <c r="G492" s="309">
        <f t="shared" si="120"/>
        <v>11286</v>
      </c>
      <c r="H492" s="309">
        <f t="shared" si="120"/>
        <v>11963</v>
      </c>
      <c r="I492" s="309">
        <f t="shared" si="120"/>
        <v>88698</v>
      </c>
      <c r="J492" s="309">
        <f t="shared" si="120"/>
        <v>8804.5</v>
      </c>
      <c r="K492" s="311"/>
    </row>
    <row r="493">
      <c r="A493" s="374"/>
      <c r="B493" s="375"/>
      <c r="C493" s="375"/>
      <c r="D493" s="375"/>
      <c r="E493" s="375"/>
      <c r="F493" s="375"/>
      <c r="G493" s="375"/>
      <c r="H493" s="375"/>
      <c r="I493" s="375"/>
      <c r="J493" s="375"/>
      <c r="K493" s="311"/>
    </row>
    <row r="494">
      <c r="A494" s="30" t="s">
        <v>19</v>
      </c>
      <c r="B494" s="31">
        <v>45374.0</v>
      </c>
      <c r="C494" s="31">
        <v>45375.0</v>
      </c>
      <c r="D494" s="31">
        <v>45376.0</v>
      </c>
      <c r="E494" s="31">
        <v>45377.0</v>
      </c>
      <c r="F494" s="31">
        <v>45378.0</v>
      </c>
      <c r="G494" s="31">
        <v>45379.0</v>
      </c>
      <c r="H494" s="31">
        <v>45380.0</v>
      </c>
      <c r="I494" s="32" t="s">
        <v>20</v>
      </c>
      <c r="J494" s="33" t="s">
        <v>21</v>
      </c>
      <c r="K494" s="311"/>
    </row>
    <row r="495">
      <c r="A495" s="35"/>
      <c r="B495" s="36"/>
      <c r="C495" s="36"/>
      <c r="D495" s="36"/>
      <c r="E495" s="36"/>
      <c r="F495" s="36"/>
      <c r="G495" s="36"/>
      <c r="H495" s="37"/>
      <c r="I495" s="37"/>
      <c r="J495" s="37"/>
      <c r="K495" s="311"/>
    </row>
    <row r="496">
      <c r="A496" s="40" t="s">
        <v>23</v>
      </c>
      <c r="B496" s="41">
        <v>904.0</v>
      </c>
      <c r="C496" s="42">
        <v>0.0</v>
      </c>
      <c r="D496" s="41">
        <v>265.0</v>
      </c>
      <c r="E496" s="41">
        <v>568.0</v>
      </c>
      <c r="F496" s="41">
        <v>0.0</v>
      </c>
      <c r="G496" s="41">
        <v>0.0</v>
      </c>
      <c r="H496" s="41">
        <v>0.0</v>
      </c>
      <c r="I496" s="43">
        <f t="shared" ref="I496:I532" si="121">SUM(B496:H496)</f>
        <v>1737</v>
      </c>
      <c r="J496" s="376">
        <f>I496*0.11</f>
        <v>191.07</v>
      </c>
      <c r="K496" s="321">
        <v>4.016379132284E12</v>
      </c>
    </row>
    <row r="497">
      <c r="A497" s="40" t="s">
        <v>24</v>
      </c>
      <c r="B497" s="41">
        <v>0.0</v>
      </c>
      <c r="C497" s="42">
        <v>773.0</v>
      </c>
      <c r="D497" s="41">
        <v>919.0</v>
      </c>
      <c r="E497" s="41">
        <v>1064.0</v>
      </c>
      <c r="F497" s="41">
        <v>1039.0</v>
      </c>
      <c r="G497" s="41">
        <v>0.0</v>
      </c>
      <c r="H497" s="41">
        <v>874.0</v>
      </c>
      <c r="I497" s="43">
        <f t="shared" si="121"/>
        <v>4669</v>
      </c>
      <c r="J497" s="376">
        <f t="shared" ref="J497:J498" si="122">I497*0.1</f>
        <v>466.9</v>
      </c>
      <c r="K497" s="321">
        <v>8.016352041077E12</v>
      </c>
    </row>
    <row r="498">
      <c r="A498" s="40" t="s">
        <v>318</v>
      </c>
      <c r="B498" s="41">
        <v>0.0</v>
      </c>
      <c r="C498" s="42">
        <v>0.0</v>
      </c>
      <c r="D498" s="41">
        <v>0.0</v>
      </c>
      <c r="E498" s="41">
        <v>0.0</v>
      </c>
      <c r="F498" s="41">
        <v>0.0</v>
      </c>
      <c r="G498" s="41">
        <v>0.0</v>
      </c>
      <c r="H498" s="41">
        <v>0.0</v>
      </c>
      <c r="I498" s="43">
        <f t="shared" si="121"/>
        <v>0</v>
      </c>
      <c r="J498" s="50">
        <f t="shared" si="122"/>
        <v>0</v>
      </c>
      <c r="K498" s="311"/>
    </row>
    <row r="499">
      <c r="A499" s="49" t="s">
        <v>25</v>
      </c>
      <c r="B499" s="41">
        <v>1020.0</v>
      </c>
      <c r="C499" s="42">
        <v>0.0</v>
      </c>
      <c r="D499" s="41">
        <v>80.0</v>
      </c>
      <c r="E499" s="41">
        <v>594.0</v>
      </c>
      <c r="F499" s="41">
        <v>688.0</v>
      </c>
      <c r="G499" s="41">
        <v>848.0</v>
      </c>
      <c r="H499" s="41">
        <v>419.0</v>
      </c>
      <c r="I499" s="43">
        <f t="shared" si="121"/>
        <v>3649</v>
      </c>
      <c r="J499" s="46">
        <f t="shared" ref="J499:J500" si="123">I499*0.08</f>
        <v>291.92</v>
      </c>
      <c r="K499" s="339" t="s">
        <v>382</v>
      </c>
    </row>
    <row r="500">
      <c r="A500" s="40" t="s">
        <v>26</v>
      </c>
      <c r="B500" s="41">
        <v>1669.0</v>
      </c>
      <c r="C500" s="42">
        <v>0.0</v>
      </c>
      <c r="D500" s="41">
        <v>0.0</v>
      </c>
      <c r="E500" s="41">
        <v>841.0</v>
      </c>
      <c r="F500" s="41">
        <v>580.0</v>
      </c>
      <c r="G500" s="41">
        <v>830.0</v>
      </c>
      <c r="H500" s="41">
        <v>0.0</v>
      </c>
      <c r="I500" s="43">
        <f t="shared" si="121"/>
        <v>3920</v>
      </c>
      <c r="J500" s="376">
        <f t="shared" si="123"/>
        <v>313.6</v>
      </c>
      <c r="K500" s="321">
        <v>1.016606671591E12</v>
      </c>
    </row>
    <row r="501">
      <c r="A501" s="40" t="s">
        <v>27</v>
      </c>
      <c r="B501" s="41">
        <v>653.0</v>
      </c>
      <c r="C501" s="42">
        <v>530.0</v>
      </c>
      <c r="D501" s="41">
        <v>411.0</v>
      </c>
      <c r="E501" s="41">
        <v>435.0</v>
      </c>
      <c r="F501" s="41">
        <v>0.0</v>
      </c>
      <c r="G501" s="41">
        <v>702.0</v>
      </c>
      <c r="H501" s="41">
        <v>0.0</v>
      </c>
      <c r="I501" s="43">
        <f t="shared" si="121"/>
        <v>2731</v>
      </c>
      <c r="J501" s="376">
        <f t="shared" ref="J501:J504" si="124">I501*0.11</f>
        <v>300.41</v>
      </c>
      <c r="K501" s="321">
        <v>7.016301191029E12</v>
      </c>
      <c r="L501" s="377"/>
    </row>
    <row r="502">
      <c r="A502" s="52" t="s">
        <v>28</v>
      </c>
      <c r="B502" s="41">
        <v>768.0</v>
      </c>
      <c r="C502" s="42">
        <v>0.0</v>
      </c>
      <c r="D502" s="41">
        <v>854.0</v>
      </c>
      <c r="E502" s="41">
        <v>993.0</v>
      </c>
      <c r="F502" s="41">
        <v>800.0</v>
      </c>
      <c r="G502" s="41">
        <v>888.0</v>
      </c>
      <c r="H502" s="41">
        <v>382.0</v>
      </c>
      <c r="I502" s="43">
        <f t="shared" si="121"/>
        <v>4685</v>
      </c>
      <c r="J502" s="376">
        <f t="shared" si="124"/>
        <v>515.35</v>
      </c>
      <c r="K502" s="321">
        <v>7.016457349663E12</v>
      </c>
    </row>
    <row r="503">
      <c r="A503" s="40" t="s">
        <v>321</v>
      </c>
      <c r="B503" s="41">
        <v>0.0</v>
      </c>
      <c r="C503" s="42">
        <v>0.0</v>
      </c>
      <c r="D503" s="41">
        <v>279.0</v>
      </c>
      <c r="E503" s="41">
        <v>255.0</v>
      </c>
      <c r="F503" s="41">
        <v>0.0</v>
      </c>
      <c r="G503" s="41">
        <v>0.0</v>
      </c>
      <c r="H503" s="41">
        <v>0.0</v>
      </c>
      <c r="I503" s="43">
        <f t="shared" si="121"/>
        <v>534</v>
      </c>
      <c r="J503" s="46">
        <f t="shared" si="124"/>
        <v>58.74</v>
      </c>
      <c r="K503" s="339">
        <v>7.016673355456E12</v>
      </c>
    </row>
    <row r="504">
      <c r="A504" s="53" t="s">
        <v>29</v>
      </c>
      <c r="B504" s="54">
        <v>947.0</v>
      </c>
      <c r="C504" s="42">
        <v>999.0</v>
      </c>
      <c r="D504" s="54">
        <v>183.0</v>
      </c>
      <c r="E504" s="54">
        <v>668.0</v>
      </c>
      <c r="F504" s="54">
        <v>935.0</v>
      </c>
      <c r="G504" s="54">
        <v>0.0</v>
      </c>
      <c r="H504" s="54">
        <v>0.0</v>
      </c>
      <c r="I504" s="43">
        <f t="shared" si="121"/>
        <v>3732</v>
      </c>
      <c r="J504" s="376">
        <f t="shared" si="124"/>
        <v>410.52</v>
      </c>
      <c r="K504" s="321">
        <v>3.016374001165E12</v>
      </c>
    </row>
    <row r="505">
      <c r="A505" s="53" t="s">
        <v>339</v>
      </c>
      <c r="B505" s="41">
        <v>0.0</v>
      </c>
      <c r="C505" s="42">
        <v>0.0</v>
      </c>
      <c r="D505" s="41">
        <v>0.0</v>
      </c>
      <c r="E505" s="41">
        <v>0.0</v>
      </c>
      <c r="F505" s="41">
        <v>0.0</v>
      </c>
      <c r="G505" s="41">
        <v>0.0</v>
      </c>
      <c r="H505" s="41">
        <v>0.0</v>
      </c>
      <c r="I505" s="43">
        <f t="shared" si="121"/>
        <v>0</v>
      </c>
      <c r="J505" s="50">
        <f>I505*0.1</f>
        <v>0</v>
      </c>
      <c r="K505" s="311"/>
    </row>
    <row r="506">
      <c r="A506" s="53" t="s">
        <v>324</v>
      </c>
      <c r="B506" s="41">
        <v>520.0</v>
      </c>
      <c r="C506" s="42">
        <v>437.0</v>
      </c>
      <c r="D506" s="41">
        <v>85.0</v>
      </c>
      <c r="E506" s="41">
        <v>325.0</v>
      </c>
      <c r="F506" s="41">
        <v>0.0</v>
      </c>
      <c r="G506" s="41">
        <v>0.0</v>
      </c>
      <c r="H506" s="41">
        <v>0.0</v>
      </c>
      <c r="I506" s="43">
        <f t="shared" si="121"/>
        <v>1367</v>
      </c>
      <c r="J506" s="46">
        <f>I506*0.11</f>
        <v>150.37</v>
      </c>
      <c r="K506" s="339">
        <v>6.017274966259E12</v>
      </c>
    </row>
    <row r="507">
      <c r="A507" s="40" t="s">
        <v>30</v>
      </c>
      <c r="B507" s="41">
        <v>0.0</v>
      </c>
      <c r="C507" s="42">
        <v>2780.0</v>
      </c>
      <c r="D507" s="41">
        <v>2040.0</v>
      </c>
      <c r="E507" s="41">
        <v>520.0</v>
      </c>
      <c r="F507" s="41">
        <v>783.0</v>
      </c>
      <c r="G507" s="41">
        <v>0.0</v>
      </c>
      <c r="H507" s="41">
        <v>0.0</v>
      </c>
      <c r="I507" s="43">
        <f t="shared" si="121"/>
        <v>6123</v>
      </c>
      <c r="J507" s="376">
        <f t="shared" ref="J507:J508" si="125">I507*0.09</f>
        <v>551.07</v>
      </c>
      <c r="K507" s="321">
        <v>1.016357343469E12</v>
      </c>
    </row>
    <row r="508">
      <c r="A508" s="40" t="s">
        <v>31</v>
      </c>
      <c r="B508" s="41">
        <v>1072.0</v>
      </c>
      <c r="C508" s="42">
        <v>773.0</v>
      </c>
      <c r="D508" s="41">
        <v>1714.0</v>
      </c>
      <c r="E508" s="41">
        <v>1540.0</v>
      </c>
      <c r="F508" s="41">
        <v>1116.0</v>
      </c>
      <c r="G508" s="41">
        <v>1030.0</v>
      </c>
      <c r="H508" s="41">
        <v>678.0</v>
      </c>
      <c r="I508" s="43">
        <f t="shared" si="121"/>
        <v>7923</v>
      </c>
      <c r="J508" s="376">
        <f t="shared" si="125"/>
        <v>713.07</v>
      </c>
      <c r="K508" s="321">
        <v>3.016353902301E12</v>
      </c>
    </row>
    <row r="509">
      <c r="A509" s="40" t="s">
        <v>32</v>
      </c>
      <c r="B509" s="41">
        <v>0.0</v>
      </c>
      <c r="C509" s="42">
        <v>341.0</v>
      </c>
      <c r="D509" s="41">
        <v>0.0</v>
      </c>
      <c r="E509" s="41">
        <v>520.0</v>
      </c>
      <c r="F509" s="41">
        <v>0.0</v>
      </c>
      <c r="G509" s="41">
        <v>707.0</v>
      </c>
      <c r="H509" s="41">
        <v>0.0</v>
      </c>
      <c r="I509" s="43">
        <f t="shared" si="121"/>
        <v>1568</v>
      </c>
      <c r="J509" s="376">
        <f>I509*0.11</f>
        <v>172.48</v>
      </c>
      <c r="K509" s="321">
        <v>2.016388857969E12</v>
      </c>
    </row>
    <row r="510">
      <c r="A510" s="40" t="s">
        <v>82</v>
      </c>
      <c r="B510" s="41">
        <v>0.0</v>
      </c>
      <c r="C510" s="42">
        <v>0.0</v>
      </c>
      <c r="D510" s="41">
        <v>0.0</v>
      </c>
      <c r="E510" s="41">
        <v>0.0</v>
      </c>
      <c r="F510" s="41">
        <v>0.0</v>
      </c>
      <c r="G510" s="41">
        <v>0.0</v>
      </c>
      <c r="H510" s="41">
        <v>0.0</v>
      </c>
      <c r="I510" s="43">
        <f t="shared" si="121"/>
        <v>0</v>
      </c>
      <c r="J510" s="50">
        <f t="shared" ref="J510:J511" si="126">I510*0.1</f>
        <v>0</v>
      </c>
      <c r="K510" s="311"/>
    </row>
    <row r="511">
      <c r="A511" s="53" t="s">
        <v>86</v>
      </c>
      <c r="B511" s="41">
        <v>0.0</v>
      </c>
      <c r="C511" s="42">
        <v>0.0</v>
      </c>
      <c r="D511" s="41">
        <v>0.0</v>
      </c>
      <c r="E511" s="41">
        <v>0.0</v>
      </c>
      <c r="F511" s="41">
        <v>0.0</v>
      </c>
      <c r="G511" s="41">
        <v>0.0</v>
      </c>
      <c r="H511" s="41">
        <v>0.0</v>
      </c>
      <c r="I511" s="43">
        <f t="shared" si="121"/>
        <v>0</v>
      </c>
      <c r="J511" s="50">
        <f t="shared" si="126"/>
        <v>0</v>
      </c>
      <c r="K511" s="311"/>
    </row>
    <row r="512">
      <c r="A512" s="49" t="s">
        <v>56</v>
      </c>
      <c r="B512" s="41">
        <v>0.0</v>
      </c>
      <c r="C512" s="42">
        <v>0.0</v>
      </c>
      <c r="D512" s="41">
        <v>0.0</v>
      </c>
      <c r="E512" s="41">
        <v>0.0</v>
      </c>
      <c r="F512" s="41">
        <v>1108.0</v>
      </c>
      <c r="G512" s="41">
        <v>0.0</v>
      </c>
      <c r="H512" s="41">
        <v>0.0</v>
      </c>
      <c r="I512" s="43">
        <f t="shared" si="121"/>
        <v>1108</v>
      </c>
      <c r="J512" s="46">
        <f>I512*0.08</f>
        <v>88.64</v>
      </c>
      <c r="K512" s="339" t="s">
        <v>383</v>
      </c>
    </row>
    <row r="513">
      <c r="A513" s="40" t="s">
        <v>325</v>
      </c>
      <c r="B513" s="41">
        <v>0.0</v>
      </c>
      <c r="C513" s="42">
        <v>0.0</v>
      </c>
      <c r="D513" s="41">
        <v>0.0</v>
      </c>
      <c r="E513" s="41">
        <v>0.0</v>
      </c>
      <c r="F513" s="41">
        <v>0.0</v>
      </c>
      <c r="G513" s="41">
        <v>0.0</v>
      </c>
      <c r="H513" s="41">
        <v>0.0</v>
      </c>
      <c r="I513" s="43">
        <f t="shared" si="121"/>
        <v>0</v>
      </c>
      <c r="J513" s="50">
        <f t="shared" ref="J513:J517" si="127">I513*0.11</f>
        <v>0</v>
      </c>
      <c r="K513" s="311"/>
    </row>
    <row r="514">
      <c r="A514" s="40" t="s">
        <v>241</v>
      </c>
      <c r="B514" s="41">
        <v>295.0</v>
      </c>
      <c r="C514" s="42">
        <v>0.0</v>
      </c>
      <c r="D514" s="41">
        <v>419.0</v>
      </c>
      <c r="E514" s="41">
        <v>0.0</v>
      </c>
      <c r="F514" s="41">
        <v>0.0</v>
      </c>
      <c r="G514" s="41">
        <v>0.0</v>
      </c>
      <c r="H514" s="41">
        <v>0.0</v>
      </c>
      <c r="I514" s="43">
        <f t="shared" si="121"/>
        <v>714</v>
      </c>
      <c r="J514" s="44">
        <f t="shared" si="127"/>
        <v>78.54</v>
      </c>
      <c r="K514" s="321">
        <v>8.01656258104E12</v>
      </c>
    </row>
    <row r="515">
      <c r="A515" s="73" t="s">
        <v>233</v>
      </c>
      <c r="B515" s="378">
        <v>253.0</v>
      </c>
      <c r="C515" s="379">
        <v>0.0</v>
      </c>
      <c r="D515" s="378">
        <v>293.0</v>
      </c>
      <c r="E515" s="378">
        <v>434.0</v>
      </c>
      <c r="F515" s="378">
        <v>0.0</v>
      </c>
      <c r="G515" s="378">
        <v>0.0</v>
      </c>
      <c r="H515" s="378">
        <v>0.0</v>
      </c>
      <c r="I515" s="57">
        <f t="shared" si="121"/>
        <v>980</v>
      </c>
      <c r="J515" s="57">
        <f t="shared" si="127"/>
        <v>107.8</v>
      </c>
      <c r="K515" s="329" t="s">
        <v>43</v>
      </c>
    </row>
    <row r="516">
      <c r="A516" s="40" t="s">
        <v>35</v>
      </c>
      <c r="B516" s="41">
        <v>962.0</v>
      </c>
      <c r="C516" s="42">
        <v>907.0</v>
      </c>
      <c r="D516" s="41">
        <v>0.0</v>
      </c>
      <c r="E516" s="41">
        <v>98.0</v>
      </c>
      <c r="F516" s="41">
        <v>0.0</v>
      </c>
      <c r="G516" s="41">
        <v>0.0</v>
      </c>
      <c r="H516" s="41">
        <v>0.0</v>
      </c>
      <c r="I516" s="43">
        <f t="shared" si="121"/>
        <v>1967</v>
      </c>
      <c r="J516" s="376">
        <f t="shared" si="127"/>
        <v>216.37</v>
      </c>
      <c r="K516" s="321">
        <v>4.01650170387E12</v>
      </c>
    </row>
    <row r="517">
      <c r="A517" s="40" t="s">
        <v>328</v>
      </c>
      <c r="B517" s="41">
        <v>0.0</v>
      </c>
      <c r="C517" s="42">
        <v>310.0</v>
      </c>
      <c r="D517" s="41">
        <v>0.0</v>
      </c>
      <c r="E517" s="115">
        <v>0.0</v>
      </c>
      <c r="F517" s="115">
        <v>0.0</v>
      </c>
      <c r="G517" s="115">
        <v>0.0</v>
      </c>
      <c r="H517" s="115">
        <v>0.0</v>
      </c>
      <c r="I517" s="43">
        <f t="shared" si="121"/>
        <v>310</v>
      </c>
      <c r="J517" s="46">
        <f t="shared" si="127"/>
        <v>34.1</v>
      </c>
      <c r="K517" s="339">
        <v>3.01672855585E12</v>
      </c>
    </row>
    <row r="518">
      <c r="A518" s="53" t="s">
        <v>36</v>
      </c>
      <c r="B518" s="41">
        <v>1269.0</v>
      </c>
      <c r="C518" s="42">
        <v>1073.0</v>
      </c>
      <c r="D518" s="41">
        <v>0.0</v>
      </c>
      <c r="E518" s="41">
        <v>763.0</v>
      </c>
      <c r="F518" s="41">
        <v>559.0</v>
      </c>
      <c r="G518" s="41">
        <v>303.0</v>
      </c>
      <c r="H518" s="41">
        <v>0.0</v>
      </c>
      <c r="I518" s="43">
        <f t="shared" si="121"/>
        <v>3967</v>
      </c>
      <c r="J518" s="376">
        <f>I518*0.08</f>
        <v>317.36</v>
      </c>
      <c r="K518" s="321">
        <v>9.016373532982E12</v>
      </c>
    </row>
    <row r="519">
      <c r="A519" s="40" t="s">
        <v>37</v>
      </c>
      <c r="B519" s="41">
        <v>1068.0</v>
      </c>
      <c r="C519" s="42">
        <v>973.0</v>
      </c>
      <c r="D519" s="41">
        <v>988.0</v>
      </c>
      <c r="E519" s="41">
        <v>1063.0</v>
      </c>
      <c r="F519" s="41">
        <v>863.0</v>
      </c>
      <c r="G519" s="41">
        <v>943.0</v>
      </c>
      <c r="H519" s="41">
        <v>0.0</v>
      </c>
      <c r="I519" s="43">
        <f t="shared" si="121"/>
        <v>5898</v>
      </c>
      <c r="J519" s="376">
        <f>I519*0.09</f>
        <v>530.82</v>
      </c>
      <c r="K519" s="321">
        <v>1.016350457022E12</v>
      </c>
    </row>
    <row r="520">
      <c r="A520" s="40" t="s">
        <v>38</v>
      </c>
      <c r="B520" s="41">
        <v>783.0</v>
      </c>
      <c r="C520" s="42">
        <v>363.0</v>
      </c>
      <c r="D520" s="41">
        <v>0.0</v>
      </c>
      <c r="E520" s="41">
        <v>533.0</v>
      </c>
      <c r="F520" s="41">
        <v>421.0</v>
      </c>
      <c r="G520" s="41">
        <v>350.0</v>
      </c>
      <c r="H520" s="41">
        <v>0.0</v>
      </c>
      <c r="I520" s="43">
        <f t="shared" si="121"/>
        <v>2450</v>
      </c>
      <c r="J520" s="376">
        <f>I520*0.11</f>
        <v>269.5</v>
      </c>
      <c r="K520" s="321">
        <v>9.016499297605E12</v>
      </c>
    </row>
    <row r="521">
      <c r="A521" s="53" t="s">
        <v>332</v>
      </c>
      <c r="B521" s="41">
        <v>0.0</v>
      </c>
      <c r="C521" s="42">
        <v>0.0</v>
      </c>
      <c r="D521" s="41">
        <v>0.0</v>
      </c>
      <c r="E521" s="41">
        <v>0.0</v>
      </c>
      <c r="F521" s="41">
        <v>0.0</v>
      </c>
      <c r="G521" s="41">
        <v>0.0</v>
      </c>
      <c r="H521" s="41">
        <v>0.0</v>
      </c>
      <c r="I521" s="43">
        <f t="shared" si="121"/>
        <v>0</v>
      </c>
      <c r="J521" s="50">
        <f>I521*0.1</f>
        <v>0</v>
      </c>
      <c r="K521" s="311"/>
    </row>
    <row r="522">
      <c r="A522" s="49" t="s">
        <v>39</v>
      </c>
      <c r="B522" s="41">
        <v>0.0</v>
      </c>
      <c r="C522" s="42">
        <v>2638.0</v>
      </c>
      <c r="D522" s="41">
        <v>0.0</v>
      </c>
      <c r="E522" s="41">
        <v>0.0</v>
      </c>
      <c r="F522" s="41">
        <v>2094.0</v>
      </c>
      <c r="G522" s="41">
        <v>1194.0</v>
      </c>
      <c r="H522" s="41">
        <v>184.0</v>
      </c>
      <c r="I522" s="43">
        <f t="shared" si="121"/>
        <v>6110</v>
      </c>
      <c r="J522" s="376">
        <f>I522*0.08</f>
        <v>488.8</v>
      </c>
      <c r="K522" s="321">
        <v>1.016379700697E12</v>
      </c>
    </row>
    <row r="523">
      <c r="A523" s="40" t="s">
        <v>63</v>
      </c>
      <c r="B523" s="41">
        <v>836.0</v>
      </c>
      <c r="C523" s="42">
        <v>0.0</v>
      </c>
      <c r="D523" s="41">
        <v>500.0</v>
      </c>
      <c r="E523" s="41">
        <v>165.0</v>
      </c>
      <c r="F523" s="41">
        <v>419.0</v>
      </c>
      <c r="G523" s="41">
        <v>0.0</v>
      </c>
      <c r="H523" s="41">
        <v>0.0</v>
      </c>
      <c r="I523" s="43">
        <f t="shared" si="121"/>
        <v>1920</v>
      </c>
      <c r="J523" s="44">
        <f t="shared" ref="J523:J526" si="128">I523*0.11</f>
        <v>211.2</v>
      </c>
      <c r="K523" s="321">
        <v>5.016560493281E12</v>
      </c>
    </row>
    <row r="524">
      <c r="A524" s="40" t="s">
        <v>40</v>
      </c>
      <c r="B524" s="41">
        <v>0.0</v>
      </c>
      <c r="C524" s="42">
        <v>1112.0</v>
      </c>
      <c r="D524" s="41">
        <v>0.0</v>
      </c>
      <c r="E524" s="41">
        <v>0.0</v>
      </c>
      <c r="F524" s="41">
        <v>0.0</v>
      </c>
      <c r="G524" s="41">
        <v>0.0</v>
      </c>
      <c r="H524" s="41">
        <v>0.0</v>
      </c>
      <c r="I524" s="43">
        <f t="shared" si="121"/>
        <v>1112</v>
      </c>
      <c r="J524" s="376">
        <f t="shared" si="128"/>
        <v>122.32</v>
      </c>
      <c r="K524" s="380">
        <v>6.01671156965E12</v>
      </c>
    </row>
    <row r="525">
      <c r="A525" s="40" t="s">
        <v>379</v>
      </c>
      <c r="B525" s="41">
        <v>809.0</v>
      </c>
      <c r="C525" s="42">
        <v>479.0</v>
      </c>
      <c r="D525" s="41">
        <v>671.0</v>
      </c>
      <c r="E525" s="41">
        <v>437.0</v>
      </c>
      <c r="F525" s="41">
        <v>0.0</v>
      </c>
      <c r="G525" s="41">
        <v>1106.0</v>
      </c>
      <c r="H525" s="41">
        <v>698.0</v>
      </c>
      <c r="I525" s="43">
        <f t="shared" si="121"/>
        <v>4200</v>
      </c>
      <c r="J525" s="46">
        <f t="shared" si="128"/>
        <v>462</v>
      </c>
      <c r="K525" s="339">
        <v>3.016609154016E12</v>
      </c>
    </row>
    <row r="526">
      <c r="A526" s="40" t="s">
        <v>41</v>
      </c>
      <c r="B526" s="41">
        <v>0.0</v>
      </c>
      <c r="C526" s="42">
        <v>0.0</v>
      </c>
      <c r="D526" s="41">
        <v>0.0</v>
      </c>
      <c r="E526" s="41">
        <v>580.0</v>
      </c>
      <c r="F526" s="41">
        <v>0.0</v>
      </c>
      <c r="G526" s="41">
        <v>370.0</v>
      </c>
      <c r="H526" s="41">
        <v>0.0</v>
      </c>
      <c r="I526" s="43">
        <f t="shared" si="121"/>
        <v>950</v>
      </c>
      <c r="J526" s="376">
        <f t="shared" si="128"/>
        <v>104.5</v>
      </c>
      <c r="K526" s="321">
        <v>3.01643795423E12</v>
      </c>
    </row>
    <row r="527">
      <c r="A527" s="40" t="s">
        <v>42</v>
      </c>
      <c r="B527" s="41">
        <v>911.0</v>
      </c>
      <c r="C527" s="42">
        <v>515.0</v>
      </c>
      <c r="D527" s="41">
        <v>255.0</v>
      </c>
      <c r="E527" s="41">
        <v>327.0</v>
      </c>
      <c r="F527" s="41">
        <v>992.0</v>
      </c>
      <c r="G527" s="41">
        <v>0.0</v>
      </c>
      <c r="H527" s="41">
        <v>0.0</v>
      </c>
      <c r="I527" s="43">
        <f t="shared" si="121"/>
        <v>3000</v>
      </c>
      <c r="J527" s="46">
        <f>I527*0.1</f>
        <v>300</v>
      </c>
      <c r="K527" s="339">
        <v>3.0161776805E11</v>
      </c>
    </row>
    <row r="528">
      <c r="A528" s="53" t="s">
        <v>334</v>
      </c>
      <c r="B528" s="41">
        <v>874.0</v>
      </c>
      <c r="C528" s="42">
        <v>638.0</v>
      </c>
      <c r="D528" s="41">
        <v>0.0</v>
      </c>
      <c r="E528" s="41">
        <v>0.0</v>
      </c>
      <c r="F528" s="41">
        <v>0.0</v>
      </c>
      <c r="G528" s="41">
        <v>0.0</v>
      </c>
      <c r="H528" s="41">
        <v>0.0</v>
      </c>
      <c r="I528" s="43">
        <f t="shared" si="121"/>
        <v>1512</v>
      </c>
      <c r="J528" s="376">
        <f t="shared" ref="J528:J530" si="129">I528*0.11</f>
        <v>166.32</v>
      </c>
      <c r="K528" s="321">
        <v>2.016579704959E12</v>
      </c>
    </row>
    <row r="529">
      <c r="A529" s="53" t="s">
        <v>44</v>
      </c>
      <c r="B529" s="41">
        <v>0.0</v>
      </c>
      <c r="C529" s="42">
        <v>0.0</v>
      </c>
      <c r="D529" s="41">
        <v>0.0</v>
      </c>
      <c r="E529" s="41">
        <v>297.0</v>
      </c>
      <c r="F529" s="41">
        <v>364.0</v>
      </c>
      <c r="G529" s="41">
        <v>0.0</v>
      </c>
      <c r="H529" s="41">
        <v>0.0</v>
      </c>
      <c r="I529" s="43">
        <f t="shared" si="121"/>
        <v>661</v>
      </c>
      <c r="J529" s="376">
        <f t="shared" si="129"/>
        <v>72.71</v>
      </c>
      <c r="K529" s="321">
        <v>9.016518214799E12</v>
      </c>
    </row>
    <row r="530">
      <c r="A530" s="53" t="s">
        <v>45</v>
      </c>
      <c r="B530" s="41">
        <v>483.0</v>
      </c>
      <c r="C530" s="114">
        <v>0.0</v>
      </c>
      <c r="D530" s="115">
        <v>524.0</v>
      </c>
      <c r="E530" s="115">
        <v>0.0</v>
      </c>
      <c r="F530" s="115">
        <v>735.0</v>
      </c>
      <c r="G530" s="115">
        <v>271.0</v>
      </c>
      <c r="H530" s="115">
        <v>0.0</v>
      </c>
      <c r="I530" s="43">
        <f t="shared" si="121"/>
        <v>2013</v>
      </c>
      <c r="J530" s="46">
        <f t="shared" si="129"/>
        <v>221.43</v>
      </c>
      <c r="K530" s="339">
        <v>5.016786668119E12</v>
      </c>
    </row>
    <row r="531">
      <c r="A531" s="53" t="s">
        <v>335</v>
      </c>
      <c r="B531" s="41">
        <v>0.0</v>
      </c>
      <c r="C531" s="42">
        <v>0.0</v>
      </c>
      <c r="D531" s="41">
        <v>0.0</v>
      </c>
      <c r="E531" s="41">
        <v>0.0</v>
      </c>
      <c r="F531" s="41">
        <v>0.0</v>
      </c>
      <c r="G531" s="41">
        <v>0.0</v>
      </c>
      <c r="H531" s="41">
        <v>0.0</v>
      </c>
      <c r="I531" s="43">
        <f t="shared" si="121"/>
        <v>0</v>
      </c>
      <c r="J531" s="50">
        <f>I531*0.1</f>
        <v>0</v>
      </c>
      <c r="K531" s="311"/>
    </row>
    <row r="532">
      <c r="A532" s="53" t="s">
        <v>46</v>
      </c>
      <c r="B532" s="41">
        <v>0.0</v>
      </c>
      <c r="C532" s="42">
        <v>0.0</v>
      </c>
      <c r="D532" s="41">
        <v>330.0</v>
      </c>
      <c r="E532" s="41">
        <v>0.0</v>
      </c>
      <c r="F532" s="41">
        <v>0.0</v>
      </c>
      <c r="G532" s="41">
        <v>0.0</v>
      </c>
      <c r="H532" s="41">
        <v>0.0</v>
      </c>
      <c r="I532" s="43">
        <f t="shared" si="121"/>
        <v>330</v>
      </c>
      <c r="J532" s="376">
        <f>I532*0.11</f>
        <v>36.3</v>
      </c>
      <c r="K532" s="321">
        <v>5.016501946408E12</v>
      </c>
    </row>
    <row r="533">
      <c r="A533" s="381" t="s">
        <v>20</v>
      </c>
      <c r="B533" s="382">
        <f t="shared" ref="B533:J533" si="130">SUM(B496:B532)</f>
        <v>16096</v>
      </c>
      <c r="C533" s="382">
        <f t="shared" si="130"/>
        <v>15641</v>
      </c>
      <c r="D533" s="382">
        <f t="shared" si="130"/>
        <v>10810</v>
      </c>
      <c r="E533" s="382">
        <f t="shared" si="130"/>
        <v>13020</v>
      </c>
      <c r="F533" s="382">
        <f t="shared" si="130"/>
        <v>13496</v>
      </c>
      <c r="G533" s="382">
        <f t="shared" si="130"/>
        <v>9542</v>
      </c>
      <c r="H533" s="382">
        <f t="shared" si="130"/>
        <v>3235</v>
      </c>
      <c r="I533" s="382">
        <f t="shared" si="130"/>
        <v>81840</v>
      </c>
      <c r="J533" s="382">
        <f t="shared" si="130"/>
        <v>7964.21</v>
      </c>
      <c r="K533" s="311"/>
    </row>
    <row r="534">
      <c r="A534" s="63"/>
      <c r="B534" s="64"/>
      <c r="C534" s="64"/>
      <c r="D534" s="64"/>
      <c r="E534" s="64"/>
      <c r="F534" s="64"/>
      <c r="G534" s="64"/>
      <c r="H534" s="64"/>
      <c r="I534" s="64"/>
      <c r="J534" s="64"/>
      <c r="K534" s="311"/>
    </row>
    <row r="535">
      <c r="A535" s="30" t="s">
        <v>19</v>
      </c>
      <c r="B535" s="31">
        <v>45381.0</v>
      </c>
      <c r="C535" s="31">
        <v>45382.0</v>
      </c>
      <c r="D535" s="31">
        <v>45383.0</v>
      </c>
      <c r="E535" s="31">
        <v>45384.0</v>
      </c>
      <c r="F535" s="31">
        <v>45385.0</v>
      </c>
      <c r="G535" s="31">
        <v>45386.0</v>
      </c>
      <c r="H535" s="31">
        <v>45387.0</v>
      </c>
      <c r="I535" s="32" t="s">
        <v>20</v>
      </c>
      <c r="J535" s="33" t="s">
        <v>21</v>
      </c>
      <c r="K535" s="311"/>
    </row>
    <row r="536">
      <c r="A536" s="35"/>
      <c r="B536" s="36"/>
      <c r="C536" s="36"/>
      <c r="D536" s="36"/>
      <c r="E536" s="36"/>
      <c r="F536" s="36"/>
      <c r="G536" s="36"/>
      <c r="H536" s="37"/>
      <c r="I536" s="37"/>
      <c r="J536" s="37"/>
      <c r="K536" s="311"/>
    </row>
    <row r="537">
      <c r="A537" s="40" t="s">
        <v>23</v>
      </c>
      <c r="B537" s="41">
        <v>815.0</v>
      </c>
      <c r="C537" s="42">
        <v>790.0</v>
      </c>
      <c r="D537" s="41">
        <v>0.0</v>
      </c>
      <c r="E537" s="41">
        <v>592.0</v>
      </c>
      <c r="F537" s="41">
        <v>284.0</v>
      </c>
      <c r="G537" s="41">
        <v>0.0</v>
      </c>
      <c r="H537" s="41">
        <v>445.0</v>
      </c>
      <c r="I537" s="43">
        <f t="shared" ref="I537:I573" si="131">SUM(B537:H537)</f>
        <v>2926</v>
      </c>
      <c r="J537" s="376">
        <f>I537*0.11</f>
        <v>321.86</v>
      </c>
      <c r="K537" s="321">
        <v>4.016593531153E12</v>
      </c>
    </row>
    <row r="538">
      <c r="A538" s="40" t="s">
        <v>24</v>
      </c>
      <c r="B538" s="41">
        <v>1235.0</v>
      </c>
      <c r="C538" s="42">
        <v>1075.0</v>
      </c>
      <c r="D538" s="41">
        <v>0.0</v>
      </c>
      <c r="E538" s="41">
        <v>365.0</v>
      </c>
      <c r="F538" s="41">
        <v>651.0</v>
      </c>
      <c r="G538" s="41">
        <v>1047.0</v>
      </c>
      <c r="H538" s="41">
        <v>1220.0</v>
      </c>
      <c r="I538" s="43">
        <f t="shared" si="131"/>
        <v>5593</v>
      </c>
      <c r="J538" s="44">
        <f t="shared" ref="J538:J539" si="132">I538*0.1</f>
        <v>559.3</v>
      </c>
      <c r="K538" s="321">
        <v>8.016568576853E12</v>
      </c>
    </row>
    <row r="539">
      <c r="A539" s="40" t="s">
        <v>318</v>
      </c>
      <c r="B539" s="383"/>
      <c r="C539" s="384"/>
      <c r="D539" s="385"/>
      <c r="E539" s="385"/>
      <c r="F539" s="385"/>
      <c r="G539" s="385"/>
      <c r="H539" s="385"/>
      <c r="I539" s="43">
        <f t="shared" si="131"/>
        <v>0</v>
      </c>
      <c r="J539" s="50">
        <f t="shared" si="132"/>
        <v>0</v>
      </c>
      <c r="K539" s="311"/>
    </row>
    <row r="540">
      <c r="A540" s="49" t="s">
        <v>25</v>
      </c>
      <c r="B540" s="41">
        <v>330.0</v>
      </c>
      <c r="C540" s="42">
        <v>0.0</v>
      </c>
      <c r="D540" s="41">
        <v>609.0</v>
      </c>
      <c r="E540" s="41">
        <v>0.0</v>
      </c>
      <c r="F540" s="41">
        <v>1054.0</v>
      </c>
      <c r="G540" s="41">
        <v>517.0</v>
      </c>
      <c r="H540" s="41">
        <v>687.0</v>
      </c>
      <c r="I540" s="43">
        <f t="shared" si="131"/>
        <v>3197</v>
      </c>
      <c r="J540" s="44">
        <f t="shared" ref="J540:J541" si="133">I540*0.08</f>
        <v>255.76</v>
      </c>
      <c r="K540" s="321" t="s">
        <v>382</v>
      </c>
    </row>
    <row r="541">
      <c r="A541" s="40" t="s">
        <v>26</v>
      </c>
      <c r="B541" s="41">
        <v>844.0</v>
      </c>
      <c r="C541" s="42">
        <v>1600.0</v>
      </c>
      <c r="D541" s="41">
        <v>0.0</v>
      </c>
      <c r="E541" s="41">
        <v>453.0</v>
      </c>
      <c r="F541" s="41">
        <v>1112.0</v>
      </c>
      <c r="G541" s="41">
        <v>901.0</v>
      </c>
      <c r="H541" s="41">
        <v>1094.0</v>
      </c>
      <c r="I541" s="43">
        <f t="shared" si="131"/>
        <v>6004</v>
      </c>
      <c r="J541" s="44">
        <f t="shared" si="133"/>
        <v>480.32</v>
      </c>
      <c r="K541" s="321">
        <v>1.01667086427E11</v>
      </c>
    </row>
    <row r="542">
      <c r="A542" s="40" t="s">
        <v>27</v>
      </c>
      <c r="B542" s="41">
        <v>445.0</v>
      </c>
      <c r="C542" s="45">
        <v>482.0</v>
      </c>
      <c r="D542" s="41">
        <v>350.0</v>
      </c>
      <c r="E542" s="41">
        <v>548.0</v>
      </c>
      <c r="F542" s="41">
        <v>0.0</v>
      </c>
      <c r="G542" s="41">
        <v>887.0</v>
      </c>
      <c r="H542" s="41">
        <v>300.0</v>
      </c>
      <c r="I542" s="43">
        <f t="shared" si="131"/>
        <v>3012</v>
      </c>
      <c r="J542" s="44">
        <f>I542*0.1</f>
        <v>301.2</v>
      </c>
      <c r="K542" s="321">
        <v>7.016600788007E12</v>
      </c>
    </row>
    <row r="543">
      <c r="A543" s="52" t="s">
        <v>28</v>
      </c>
      <c r="B543" s="41">
        <v>1040.0</v>
      </c>
      <c r="C543" s="42">
        <v>995.0</v>
      </c>
      <c r="D543" s="41">
        <v>693.0</v>
      </c>
      <c r="E543" s="41">
        <v>0.0</v>
      </c>
      <c r="F543" s="41">
        <v>482.0</v>
      </c>
      <c r="G543" s="41">
        <v>642.0</v>
      </c>
      <c r="H543" s="41">
        <v>470.0</v>
      </c>
      <c r="I543" s="43">
        <f t="shared" si="131"/>
        <v>4322</v>
      </c>
      <c r="J543" s="46">
        <f>I543*0.11</f>
        <v>475.42</v>
      </c>
      <c r="K543" s="339">
        <v>7.016633509564E12</v>
      </c>
    </row>
    <row r="544">
      <c r="A544" s="40" t="s">
        <v>321</v>
      </c>
      <c r="B544" s="385"/>
      <c r="C544" s="384"/>
      <c r="D544" s="385"/>
      <c r="E544" s="385"/>
      <c r="F544" s="385"/>
      <c r="G544" s="385"/>
      <c r="H544" s="385"/>
      <c r="I544" s="43">
        <f t="shared" si="131"/>
        <v>0</v>
      </c>
      <c r="J544" s="50">
        <f>I544*0.1</f>
        <v>0</v>
      </c>
      <c r="K544" s="311"/>
    </row>
    <row r="545">
      <c r="A545" s="53" t="s">
        <v>29</v>
      </c>
      <c r="B545" s="54">
        <v>963.0</v>
      </c>
      <c r="C545" s="42">
        <v>934.0</v>
      </c>
      <c r="D545" s="54">
        <v>802.0</v>
      </c>
      <c r="E545" s="54">
        <v>784.0</v>
      </c>
      <c r="F545" s="54">
        <v>0.0</v>
      </c>
      <c r="G545" s="54">
        <v>0.0</v>
      </c>
      <c r="H545" s="54">
        <v>0.0</v>
      </c>
      <c r="I545" s="43">
        <f t="shared" si="131"/>
        <v>3483</v>
      </c>
      <c r="J545" s="376">
        <f>I545*0.11</f>
        <v>383.13</v>
      </c>
      <c r="K545" s="321">
        <v>9.016593495958E12</v>
      </c>
    </row>
    <row r="546">
      <c r="A546" s="53" t="s">
        <v>339</v>
      </c>
      <c r="B546" s="385"/>
      <c r="C546" s="384"/>
      <c r="D546" s="385"/>
      <c r="E546" s="385"/>
      <c r="F546" s="385"/>
      <c r="G546" s="385"/>
      <c r="H546" s="385"/>
      <c r="I546" s="43">
        <f t="shared" si="131"/>
        <v>0</v>
      </c>
      <c r="J546" s="50">
        <f>I546*0.1</f>
        <v>0</v>
      </c>
      <c r="K546" s="311"/>
    </row>
    <row r="547">
      <c r="A547" s="53" t="s">
        <v>324</v>
      </c>
      <c r="B547" s="41">
        <v>0.0</v>
      </c>
      <c r="C547" s="42">
        <v>0.0</v>
      </c>
      <c r="D547" s="41">
        <v>0.0</v>
      </c>
      <c r="E547" s="41">
        <v>0.0</v>
      </c>
      <c r="F547" s="41">
        <v>0.0</v>
      </c>
      <c r="G547" s="41">
        <v>620.0</v>
      </c>
      <c r="H547" s="41">
        <v>375.0</v>
      </c>
      <c r="I547" s="43">
        <f t="shared" si="131"/>
        <v>995</v>
      </c>
      <c r="J547" s="46">
        <f t="shared" ref="J547:J548" si="134">I547*0.11</f>
        <v>109.45</v>
      </c>
      <c r="K547" s="339">
        <v>6.017274966259E12</v>
      </c>
      <c r="L547" s="386"/>
    </row>
    <row r="548">
      <c r="A548" s="40" t="s">
        <v>30</v>
      </c>
      <c r="B548" s="41">
        <v>0.0</v>
      </c>
      <c r="C548" s="42">
        <v>0.0</v>
      </c>
      <c r="D548" s="41">
        <v>0.0</v>
      </c>
      <c r="E548" s="41">
        <v>878.0</v>
      </c>
      <c r="F548" s="41">
        <v>0.0</v>
      </c>
      <c r="G548" s="41">
        <v>1017.0</v>
      </c>
      <c r="H548" s="41">
        <v>0.0</v>
      </c>
      <c r="I548" s="43">
        <f t="shared" si="131"/>
        <v>1895</v>
      </c>
      <c r="J548" s="44">
        <f t="shared" si="134"/>
        <v>208.45</v>
      </c>
      <c r="K548" s="321">
        <v>1.016552316813E12</v>
      </c>
    </row>
    <row r="549">
      <c r="A549" s="40" t="s">
        <v>31</v>
      </c>
      <c r="B549" s="41">
        <v>1323.0</v>
      </c>
      <c r="C549" s="42">
        <v>841.0</v>
      </c>
      <c r="D549" s="41">
        <v>245.0</v>
      </c>
      <c r="E549" s="41">
        <v>1250.0</v>
      </c>
      <c r="F549" s="41">
        <v>1599.0</v>
      </c>
      <c r="G549" s="41">
        <v>515.0</v>
      </c>
      <c r="H549" s="41">
        <v>1198.0</v>
      </c>
      <c r="I549" s="43">
        <f t="shared" si="131"/>
        <v>6971</v>
      </c>
      <c r="J549" s="44">
        <f>I549*0.09</f>
        <v>627.39</v>
      </c>
      <c r="K549" s="321">
        <v>3.016526828748E12</v>
      </c>
    </row>
    <row r="550">
      <c r="A550" s="40" t="s">
        <v>32</v>
      </c>
      <c r="B550" s="41">
        <v>0.0</v>
      </c>
      <c r="C550" s="42">
        <v>787.0</v>
      </c>
      <c r="D550" s="41">
        <v>551.0</v>
      </c>
      <c r="E550" s="41">
        <v>715.0</v>
      </c>
      <c r="F550" s="41">
        <v>0.0</v>
      </c>
      <c r="G550" s="41">
        <v>495.0</v>
      </c>
      <c r="H550" s="41">
        <v>685.0</v>
      </c>
      <c r="I550" s="43">
        <f t="shared" si="131"/>
        <v>3233</v>
      </c>
      <c r="J550" s="44">
        <f t="shared" ref="J550:J552" si="135">I550*0.1</f>
        <v>323.3</v>
      </c>
      <c r="K550" s="321">
        <v>2.016573691939E12</v>
      </c>
    </row>
    <row r="551">
      <c r="A551" s="40" t="s">
        <v>82</v>
      </c>
      <c r="B551" s="385"/>
      <c r="C551" s="384"/>
      <c r="D551" s="385"/>
      <c r="E551" s="385"/>
      <c r="F551" s="385"/>
      <c r="G551" s="385"/>
      <c r="H551" s="385"/>
      <c r="I551" s="43">
        <f t="shared" si="131"/>
        <v>0</v>
      </c>
      <c r="J551" s="50">
        <f t="shared" si="135"/>
        <v>0</v>
      </c>
      <c r="K551" s="311"/>
    </row>
    <row r="552">
      <c r="A552" s="53" t="s">
        <v>86</v>
      </c>
      <c r="B552" s="385"/>
      <c r="C552" s="384"/>
      <c r="D552" s="385"/>
      <c r="E552" s="385"/>
      <c r="F552" s="385"/>
      <c r="G552" s="385"/>
      <c r="H552" s="385"/>
      <c r="I552" s="43">
        <f t="shared" si="131"/>
        <v>0</v>
      </c>
      <c r="J552" s="50">
        <f t="shared" si="135"/>
        <v>0</v>
      </c>
      <c r="K552" s="311"/>
    </row>
    <row r="553">
      <c r="A553" s="49" t="s">
        <v>56</v>
      </c>
      <c r="B553" s="41">
        <v>0.0</v>
      </c>
      <c r="C553" s="45">
        <v>0.0</v>
      </c>
      <c r="D553" s="41">
        <v>155.0</v>
      </c>
      <c r="E553" s="41">
        <v>646.0</v>
      </c>
      <c r="F553" s="41">
        <v>461.0</v>
      </c>
      <c r="G553" s="41">
        <v>606.0</v>
      </c>
      <c r="H553" s="41">
        <v>0.0</v>
      </c>
      <c r="I553" s="43">
        <f t="shared" si="131"/>
        <v>1868</v>
      </c>
      <c r="J553" s="376">
        <f>I553*0.08</f>
        <v>149.44</v>
      </c>
      <c r="K553" s="321" t="s">
        <v>383</v>
      </c>
    </row>
    <row r="554">
      <c r="A554" s="40" t="s">
        <v>325</v>
      </c>
      <c r="B554" s="385"/>
      <c r="C554" s="384"/>
      <c r="D554" s="385"/>
      <c r="E554" s="385"/>
      <c r="F554" s="385"/>
      <c r="G554" s="385"/>
      <c r="H554" s="385"/>
      <c r="I554" s="43">
        <f t="shared" si="131"/>
        <v>0</v>
      </c>
      <c r="J554" s="50">
        <f>I554*0.11</f>
        <v>0</v>
      </c>
      <c r="K554" s="311"/>
    </row>
    <row r="555">
      <c r="A555" s="40" t="s">
        <v>241</v>
      </c>
      <c r="B555" s="41">
        <v>0.0</v>
      </c>
      <c r="C555" s="45">
        <v>0.0</v>
      </c>
      <c r="D555" s="41">
        <v>687.0</v>
      </c>
      <c r="E555" s="41">
        <v>548.0</v>
      </c>
      <c r="F555" s="41">
        <v>140.0</v>
      </c>
      <c r="G555" s="41">
        <v>883.0</v>
      </c>
      <c r="H555" s="41">
        <v>883.0</v>
      </c>
      <c r="I555" s="43">
        <f t="shared" si="131"/>
        <v>3141</v>
      </c>
      <c r="J555" s="44">
        <f t="shared" ref="J555:J556" si="136">I555*0.1</f>
        <v>314.1</v>
      </c>
      <c r="K555" s="321">
        <v>8.01656258104E12</v>
      </c>
    </row>
    <row r="556">
      <c r="A556" s="73" t="s">
        <v>233</v>
      </c>
      <c r="B556" s="378">
        <v>654.0</v>
      </c>
      <c r="C556" s="379">
        <v>721.0</v>
      </c>
      <c r="D556" s="378">
        <v>341.0</v>
      </c>
      <c r="E556" s="378">
        <v>148.0</v>
      </c>
      <c r="F556" s="378">
        <v>250.0</v>
      </c>
      <c r="G556" s="378">
        <v>539.0</v>
      </c>
      <c r="H556" s="378">
        <v>704.0</v>
      </c>
      <c r="I556" s="57">
        <f t="shared" si="131"/>
        <v>3357</v>
      </c>
      <c r="J556" s="57">
        <f t="shared" si="136"/>
        <v>335.7</v>
      </c>
      <c r="K556" s="329" t="s">
        <v>43</v>
      </c>
    </row>
    <row r="557">
      <c r="A557" s="40" t="s">
        <v>35</v>
      </c>
      <c r="B557" s="41">
        <v>0.0</v>
      </c>
      <c r="C557" s="42">
        <v>0.0</v>
      </c>
      <c r="D557" s="41">
        <v>0.0</v>
      </c>
      <c r="E557" s="41">
        <v>0.0</v>
      </c>
      <c r="F557" s="41">
        <v>0.0</v>
      </c>
      <c r="G557" s="41">
        <v>0.0</v>
      </c>
      <c r="H557" s="41">
        <v>0.0</v>
      </c>
      <c r="I557" s="43">
        <f t="shared" si="131"/>
        <v>0</v>
      </c>
      <c r="J557" s="50">
        <f t="shared" ref="J557:J558" si="137">I557*0.11</f>
        <v>0</v>
      </c>
      <c r="K557" s="311"/>
    </row>
    <row r="558">
      <c r="A558" s="40" t="s">
        <v>328</v>
      </c>
      <c r="B558" s="41">
        <v>261.0</v>
      </c>
      <c r="C558" s="45" t="s">
        <v>347</v>
      </c>
      <c r="D558" s="41" t="s">
        <v>347</v>
      </c>
      <c r="E558" s="41" t="s">
        <v>347</v>
      </c>
      <c r="F558" s="41" t="s">
        <v>347</v>
      </c>
      <c r="G558" s="41" t="s">
        <v>347</v>
      </c>
      <c r="H558" s="41" t="s">
        <v>347</v>
      </c>
      <c r="I558" s="43">
        <f t="shared" si="131"/>
        <v>261</v>
      </c>
      <c r="J558" s="387">
        <f t="shared" si="137"/>
        <v>28.71</v>
      </c>
      <c r="K558" s="388">
        <v>1.017287721016E12</v>
      </c>
    </row>
    <row r="559">
      <c r="A559" s="53" t="s">
        <v>36</v>
      </c>
      <c r="B559" s="41">
        <v>825.0</v>
      </c>
      <c r="C559" s="42">
        <v>1155.0</v>
      </c>
      <c r="D559" s="41">
        <v>569.0</v>
      </c>
      <c r="E559" s="41">
        <v>0.0</v>
      </c>
      <c r="F559" s="41">
        <v>759.0</v>
      </c>
      <c r="G559" s="41">
        <v>1058.0</v>
      </c>
      <c r="H559" s="41">
        <v>1038.0</v>
      </c>
      <c r="I559" s="43">
        <f t="shared" si="131"/>
        <v>5404</v>
      </c>
      <c r="J559" s="376">
        <f t="shared" ref="J559:J560" si="138">I559*0.08</f>
        <v>432.32</v>
      </c>
      <c r="K559" s="321">
        <v>9.016528081496E12</v>
      </c>
    </row>
    <row r="560">
      <c r="A560" s="40" t="s">
        <v>37</v>
      </c>
      <c r="B560" s="41">
        <v>1018.0</v>
      </c>
      <c r="C560" s="42">
        <v>1320.0</v>
      </c>
      <c r="D560" s="41">
        <v>931.0</v>
      </c>
      <c r="E560" s="41">
        <v>1353.0</v>
      </c>
      <c r="F560" s="41">
        <v>1143.0</v>
      </c>
      <c r="G560" s="41">
        <v>1128.0</v>
      </c>
      <c r="H560" s="41">
        <v>1152.0</v>
      </c>
      <c r="I560" s="43">
        <f t="shared" si="131"/>
        <v>8045</v>
      </c>
      <c r="J560" s="376">
        <f t="shared" si="138"/>
        <v>643.6</v>
      </c>
      <c r="K560" s="321">
        <v>1.016526886012E12</v>
      </c>
    </row>
    <row r="561">
      <c r="A561" s="40" t="s">
        <v>38</v>
      </c>
      <c r="B561" s="41">
        <v>0.0</v>
      </c>
      <c r="C561" s="42">
        <v>0.0</v>
      </c>
      <c r="D561" s="41">
        <v>0.0</v>
      </c>
      <c r="E561" s="41">
        <v>895.0</v>
      </c>
      <c r="F561" s="41">
        <v>1236.0</v>
      </c>
      <c r="G561" s="41">
        <v>469.0</v>
      </c>
      <c r="H561" s="41">
        <v>0.0</v>
      </c>
      <c r="I561" s="43">
        <f t="shared" si="131"/>
        <v>2600</v>
      </c>
      <c r="J561" s="376">
        <f>I561*0.11</f>
        <v>286</v>
      </c>
      <c r="K561" s="321">
        <v>9.016576453092E12</v>
      </c>
    </row>
    <row r="562">
      <c r="A562" s="53" t="s">
        <v>332</v>
      </c>
      <c r="B562" s="385"/>
      <c r="C562" s="384"/>
      <c r="D562" s="385"/>
      <c r="E562" s="385"/>
      <c r="F562" s="385"/>
      <c r="G562" s="385"/>
      <c r="H562" s="385"/>
      <c r="I562" s="43">
        <f t="shared" si="131"/>
        <v>0</v>
      </c>
      <c r="J562" s="50">
        <f>I562*0.1</f>
        <v>0</v>
      </c>
      <c r="K562" s="311"/>
    </row>
    <row r="563">
      <c r="A563" s="49" t="s">
        <v>39</v>
      </c>
      <c r="B563" s="41">
        <v>0.0</v>
      </c>
      <c r="C563" s="42">
        <v>1581.0</v>
      </c>
      <c r="D563" s="41">
        <v>0.0</v>
      </c>
      <c r="E563" s="41">
        <v>0.0</v>
      </c>
      <c r="F563" s="41">
        <v>0.0</v>
      </c>
      <c r="G563" s="41">
        <v>0.0</v>
      </c>
      <c r="H563" s="41">
        <v>0.0</v>
      </c>
      <c r="I563" s="43">
        <f t="shared" si="131"/>
        <v>1581</v>
      </c>
      <c r="J563" s="44">
        <f>I563*0.08</f>
        <v>126.48</v>
      </c>
      <c r="K563" s="321">
        <v>1.016573962663E12</v>
      </c>
    </row>
    <row r="564">
      <c r="A564" s="40" t="s">
        <v>63</v>
      </c>
      <c r="B564" s="41">
        <v>0.0</v>
      </c>
      <c r="C564" s="42">
        <v>0.0</v>
      </c>
      <c r="D564" s="41">
        <v>395.0</v>
      </c>
      <c r="E564" s="41">
        <v>120.0</v>
      </c>
      <c r="F564" s="41">
        <v>360.0</v>
      </c>
      <c r="G564" s="41">
        <v>90.0</v>
      </c>
      <c r="H564" s="41">
        <v>649.0</v>
      </c>
      <c r="I564" s="43">
        <f t="shared" si="131"/>
        <v>1614</v>
      </c>
      <c r="J564" s="44">
        <f>I564*0.11</f>
        <v>177.54</v>
      </c>
      <c r="K564" s="321">
        <v>5.016560493281E12</v>
      </c>
    </row>
    <row r="565">
      <c r="A565" s="40" t="s">
        <v>40</v>
      </c>
      <c r="B565" s="41">
        <v>0.0</v>
      </c>
      <c r="C565" s="45">
        <v>1313.0</v>
      </c>
      <c r="D565" s="41">
        <v>0.0</v>
      </c>
      <c r="E565" s="41">
        <v>805.0</v>
      </c>
      <c r="F565" s="41">
        <v>899.0</v>
      </c>
      <c r="G565" s="41">
        <v>719.0</v>
      </c>
      <c r="H565" s="41">
        <v>818.0</v>
      </c>
      <c r="I565" s="43">
        <f t="shared" si="131"/>
        <v>4554</v>
      </c>
      <c r="J565" s="46">
        <f>I565*0.1</f>
        <v>455.4</v>
      </c>
      <c r="K565" s="339">
        <v>6.017196234634E12</v>
      </c>
    </row>
    <row r="566">
      <c r="A566" s="73" t="s">
        <v>379</v>
      </c>
      <c r="B566" s="378">
        <v>0.0</v>
      </c>
      <c r="C566" s="379">
        <v>0.0</v>
      </c>
      <c r="D566" s="378">
        <v>515.0</v>
      </c>
      <c r="E566" s="378">
        <v>620.0</v>
      </c>
      <c r="F566" s="378">
        <v>0.0</v>
      </c>
      <c r="G566" s="378">
        <v>0.0</v>
      </c>
      <c r="H566" s="378">
        <v>0.0</v>
      </c>
      <c r="I566" s="57">
        <f t="shared" si="131"/>
        <v>1135</v>
      </c>
      <c r="J566" s="57">
        <f t="shared" ref="J566:J567" si="139">I566*0.11</f>
        <v>124.85</v>
      </c>
      <c r="K566" s="329" t="s">
        <v>43</v>
      </c>
    </row>
    <row r="567">
      <c r="A567" s="40" t="s">
        <v>41</v>
      </c>
      <c r="B567" s="41">
        <v>0.0</v>
      </c>
      <c r="C567" s="42">
        <v>0.0</v>
      </c>
      <c r="D567" s="41">
        <v>0.0</v>
      </c>
      <c r="E567" s="41">
        <v>605.0</v>
      </c>
      <c r="F567" s="41">
        <v>721.0</v>
      </c>
      <c r="G567" s="41">
        <v>873.0</v>
      </c>
      <c r="H567" s="41">
        <v>430.0</v>
      </c>
      <c r="I567" s="43">
        <f t="shared" si="131"/>
        <v>2629</v>
      </c>
      <c r="J567" s="46">
        <f t="shared" si="139"/>
        <v>289.19</v>
      </c>
      <c r="K567" s="339">
        <v>3.016642063263E12</v>
      </c>
    </row>
    <row r="568">
      <c r="A568" s="40" t="s">
        <v>42</v>
      </c>
      <c r="B568" s="41">
        <v>620.0</v>
      </c>
      <c r="C568" s="45">
        <v>737.0</v>
      </c>
      <c r="D568" s="41">
        <v>60.0</v>
      </c>
      <c r="E568" s="41">
        <v>893.0</v>
      </c>
      <c r="F568" s="41">
        <v>692.0</v>
      </c>
      <c r="G568" s="41">
        <v>655.0</v>
      </c>
      <c r="H568" s="41">
        <v>0.0</v>
      </c>
      <c r="I568" s="43">
        <f t="shared" si="131"/>
        <v>3657</v>
      </c>
      <c r="J568" s="46">
        <f>I568*0.1</f>
        <v>365.7</v>
      </c>
      <c r="K568" s="339">
        <v>3.016725644838E12</v>
      </c>
    </row>
    <row r="569">
      <c r="A569" s="53" t="s">
        <v>334</v>
      </c>
      <c r="B569" s="41">
        <v>0.0</v>
      </c>
      <c r="C569" s="45">
        <v>0.0</v>
      </c>
      <c r="D569" s="41">
        <v>629.0</v>
      </c>
      <c r="E569" s="41">
        <v>0.0</v>
      </c>
      <c r="F569" s="41">
        <v>0.0</v>
      </c>
      <c r="G569" s="41">
        <v>0.0</v>
      </c>
      <c r="H569" s="41">
        <v>1113.0</v>
      </c>
      <c r="I569" s="43">
        <f t="shared" si="131"/>
        <v>1742</v>
      </c>
      <c r="J569" s="376">
        <f t="shared" ref="J569:J571" si="140">I569*0.11</f>
        <v>191.62</v>
      </c>
      <c r="K569" s="321">
        <v>2.016579704959E12</v>
      </c>
    </row>
    <row r="570">
      <c r="A570" s="53" t="s">
        <v>44</v>
      </c>
      <c r="B570" s="41">
        <v>0.0</v>
      </c>
      <c r="C570" s="45">
        <v>0.0</v>
      </c>
      <c r="D570" s="41">
        <v>0.0</v>
      </c>
      <c r="E570" s="41">
        <v>305.0</v>
      </c>
      <c r="F570" s="41">
        <v>435.0</v>
      </c>
      <c r="G570" s="41">
        <v>0.0</v>
      </c>
      <c r="H570" s="41">
        <v>0.0</v>
      </c>
      <c r="I570" s="43">
        <f t="shared" si="131"/>
        <v>740</v>
      </c>
      <c r="J570" s="59">
        <f t="shared" si="140"/>
        <v>81.4</v>
      </c>
      <c r="K570" s="380">
        <v>9.016708422963E12</v>
      </c>
    </row>
    <row r="571">
      <c r="A571" s="53" t="s">
        <v>45</v>
      </c>
      <c r="B571" s="41">
        <v>0.0</v>
      </c>
      <c r="C571" s="45">
        <v>0.0</v>
      </c>
      <c r="D571" s="41">
        <v>490.0</v>
      </c>
      <c r="E571" s="41">
        <v>314.0</v>
      </c>
      <c r="F571" s="41">
        <v>768.0</v>
      </c>
      <c r="G571" s="41">
        <v>245.0</v>
      </c>
      <c r="H571" s="41">
        <v>85.0</v>
      </c>
      <c r="I571" s="43">
        <f t="shared" si="131"/>
        <v>1902</v>
      </c>
      <c r="J571" s="46">
        <f t="shared" si="140"/>
        <v>209.22</v>
      </c>
      <c r="K571" s="339">
        <v>5.016786668119E12</v>
      </c>
      <c r="L571" s="389" t="s">
        <v>384</v>
      </c>
    </row>
    <row r="572">
      <c r="A572" s="53" t="s">
        <v>335</v>
      </c>
      <c r="B572" s="385"/>
      <c r="C572" s="384"/>
      <c r="D572" s="385"/>
      <c r="E572" s="385"/>
      <c r="F572" s="385"/>
      <c r="G572" s="385"/>
      <c r="H572" s="385"/>
      <c r="I572" s="43">
        <f t="shared" si="131"/>
        <v>0</v>
      </c>
      <c r="J572" s="50">
        <f>I572*0.1</f>
        <v>0</v>
      </c>
      <c r="K572" s="311"/>
    </row>
    <row r="573">
      <c r="A573" s="53" t="s">
        <v>46</v>
      </c>
      <c r="B573" s="41">
        <v>803.0</v>
      </c>
      <c r="C573" s="42">
        <v>0.0</v>
      </c>
      <c r="D573" s="41">
        <v>0.0</v>
      </c>
      <c r="E573" s="41">
        <v>0.0</v>
      </c>
      <c r="F573" s="41">
        <v>0.0</v>
      </c>
      <c r="G573" s="41">
        <v>155.0</v>
      </c>
      <c r="H573" s="41">
        <v>255.0</v>
      </c>
      <c r="I573" s="43">
        <f t="shared" si="131"/>
        <v>1213</v>
      </c>
      <c r="J573" s="376">
        <f>I573*0.11</f>
        <v>133.43</v>
      </c>
      <c r="K573" s="321">
        <v>5.016553474077E12</v>
      </c>
    </row>
    <row r="574">
      <c r="A574" s="381" t="s">
        <v>20</v>
      </c>
      <c r="B574" s="382">
        <f t="shared" ref="B574:J574" si="141">SUM(B537:B573)</f>
        <v>11176</v>
      </c>
      <c r="C574" s="382">
        <f t="shared" si="141"/>
        <v>14331</v>
      </c>
      <c r="D574" s="382">
        <f t="shared" si="141"/>
        <v>8022</v>
      </c>
      <c r="E574" s="382">
        <f t="shared" si="141"/>
        <v>12837</v>
      </c>
      <c r="F574" s="382">
        <f t="shared" si="141"/>
        <v>13046</v>
      </c>
      <c r="G574" s="382">
        <f t="shared" si="141"/>
        <v>14061</v>
      </c>
      <c r="H574" s="382">
        <f t="shared" si="141"/>
        <v>13601</v>
      </c>
      <c r="I574" s="382">
        <f t="shared" si="141"/>
        <v>87074</v>
      </c>
      <c r="J574" s="382">
        <f t="shared" si="141"/>
        <v>8390.28</v>
      </c>
      <c r="K574" s="311"/>
    </row>
    <row r="575">
      <c r="A575" s="281"/>
      <c r="B575" s="110"/>
      <c r="C575" s="110"/>
      <c r="D575" s="110"/>
      <c r="E575" s="110"/>
      <c r="F575" s="110"/>
      <c r="G575" s="110"/>
      <c r="H575" s="110"/>
      <c r="I575" s="110"/>
      <c r="J575" s="110"/>
      <c r="K575" s="311"/>
    </row>
    <row r="576">
      <c r="A576" s="30" t="s">
        <v>19</v>
      </c>
      <c r="B576" s="31">
        <v>45388.0</v>
      </c>
      <c r="C576" s="31">
        <v>45389.0</v>
      </c>
      <c r="D576" s="31">
        <v>45390.0</v>
      </c>
      <c r="E576" s="31">
        <v>45391.0</v>
      </c>
      <c r="F576" s="31">
        <v>45392.0</v>
      </c>
      <c r="G576" s="31">
        <v>45393.0</v>
      </c>
      <c r="H576" s="31">
        <v>45394.0</v>
      </c>
      <c r="I576" s="32" t="s">
        <v>20</v>
      </c>
      <c r="J576" s="33" t="s">
        <v>21</v>
      </c>
      <c r="K576" s="311"/>
    </row>
    <row r="577">
      <c r="A577" s="35"/>
      <c r="B577" s="36"/>
      <c r="C577" s="36"/>
      <c r="D577" s="36"/>
      <c r="E577" s="36"/>
      <c r="F577" s="36"/>
      <c r="G577" s="36"/>
      <c r="H577" s="37"/>
      <c r="I577" s="37"/>
      <c r="J577" s="37"/>
      <c r="K577" s="311"/>
    </row>
    <row r="578">
      <c r="A578" s="40" t="s">
        <v>23</v>
      </c>
      <c r="B578" s="41">
        <v>411.0</v>
      </c>
      <c r="C578" s="42">
        <v>855.0</v>
      </c>
      <c r="D578" s="41">
        <v>344.0</v>
      </c>
      <c r="E578" s="41">
        <v>0.0</v>
      </c>
      <c r="F578" s="41">
        <v>1435.0</v>
      </c>
      <c r="G578" s="41">
        <v>0.0</v>
      </c>
      <c r="H578" s="41">
        <v>0.0</v>
      </c>
      <c r="I578" s="43">
        <f t="shared" ref="I578:I614" si="142">SUM(B578:H578)</f>
        <v>3045</v>
      </c>
      <c r="J578" s="44">
        <f t="shared" ref="J578:J580" si="143">I578*0.1</f>
        <v>304.5</v>
      </c>
      <c r="K578" s="321">
        <v>4.01679253022E12</v>
      </c>
    </row>
    <row r="579">
      <c r="A579" s="40" t="s">
        <v>24</v>
      </c>
      <c r="B579" s="41">
        <v>0.0</v>
      </c>
      <c r="C579" s="42">
        <v>505.0</v>
      </c>
      <c r="D579" s="41">
        <v>407.0</v>
      </c>
      <c r="E579" s="41">
        <v>924.0</v>
      </c>
      <c r="F579" s="41">
        <v>773.0</v>
      </c>
      <c r="G579" s="41">
        <v>801.0</v>
      </c>
      <c r="H579" s="41">
        <v>620.0</v>
      </c>
      <c r="I579" s="43">
        <f t="shared" si="142"/>
        <v>4030</v>
      </c>
      <c r="J579" s="44">
        <f t="shared" si="143"/>
        <v>403</v>
      </c>
      <c r="K579" s="321">
        <v>1.016731447476E12</v>
      </c>
      <c r="L579" s="113" t="s">
        <v>385</v>
      </c>
    </row>
    <row r="580">
      <c r="A580" s="40" t="s">
        <v>318</v>
      </c>
      <c r="B580" s="383"/>
      <c r="C580" s="384"/>
      <c r="D580" s="385"/>
      <c r="E580" s="385"/>
      <c r="F580" s="385"/>
      <c r="G580" s="385"/>
      <c r="H580" s="385"/>
      <c r="I580" s="43">
        <f t="shared" si="142"/>
        <v>0</v>
      </c>
      <c r="J580" s="50">
        <f t="shared" si="143"/>
        <v>0</v>
      </c>
      <c r="K580" s="311"/>
    </row>
    <row r="581">
      <c r="A581" s="49" t="s">
        <v>25</v>
      </c>
      <c r="B581" s="41">
        <v>340.0</v>
      </c>
      <c r="C581" s="42">
        <v>790.0</v>
      </c>
      <c r="D581" s="41">
        <v>115.0</v>
      </c>
      <c r="E581" s="41">
        <v>510.0</v>
      </c>
      <c r="F581" s="41">
        <v>1040.0</v>
      </c>
      <c r="G581" s="41">
        <v>788.0</v>
      </c>
      <c r="H581" s="41">
        <v>583.0</v>
      </c>
      <c r="I581" s="43">
        <f t="shared" si="142"/>
        <v>4166</v>
      </c>
      <c r="J581" s="44">
        <f t="shared" ref="J581:J582" si="144">I581*0.08</f>
        <v>333.28</v>
      </c>
      <c r="K581" s="321">
        <v>1.6993104398E10</v>
      </c>
    </row>
    <row r="582">
      <c r="A582" s="40" t="s">
        <v>26</v>
      </c>
      <c r="B582" s="41">
        <v>1013.0</v>
      </c>
      <c r="C582" s="42">
        <v>1133.0</v>
      </c>
      <c r="D582" s="41">
        <v>0.0</v>
      </c>
      <c r="E582" s="41">
        <v>774.0</v>
      </c>
      <c r="F582" s="41">
        <v>1382.0</v>
      </c>
      <c r="G582" s="41">
        <v>527.0</v>
      </c>
      <c r="H582" s="41">
        <v>1359.0</v>
      </c>
      <c r="I582" s="43">
        <f t="shared" si="142"/>
        <v>6188</v>
      </c>
      <c r="J582" s="44">
        <f t="shared" si="144"/>
        <v>495.04</v>
      </c>
      <c r="K582" s="321">
        <v>2.016786809004E12</v>
      </c>
    </row>
    <row r="583">
      <c r="A583" s="40" t="s">
        <v>27</v>
      </c>
      <c r="B583" s="41">
        <v>768.0</v>
      </c>
      <c r="C583" s="45">
        <v>570.0</v>
      </c>
      <c r="D583" s="41">
        <v>70.0</v>
      </c>
      <c r="E583" s="41">
        <v>422.0</v>
      </c>
      <c r="F583" s="41">
        <v>700.0</v>
      </c>
      <c r="G583" s="41">
        <v>345.0</v>
      </c>
      <c r="H583" s="41">
        <v>0.0</v>
      </c>
      <c r="I583" s="43">
        <f t="shared" si="142"/>
        <v>2875</v>
      </c>
      <c r="J583" s="44">
        <f>I583*0.1</f>
        <v>287.5</v>
      </c>
      <c r="K583" s="321">
        <v>7.016831427505E12</v>
      </c>
    </row>
    <row r="584">
      <c r="A584" s="52" t="s">
        <v>28</v>
      </c>
      <c r="B584" s="41">
        <v>667.0</v>
      </c>
      <c r="C584" s="42">
        <v>829.0</v>
      </c>
      <c r="D584" s="41">
        <v>0.0</v>
      </c>
      <c r="E584" s="41">
        <v>715.0</v>
      </c>
      <c r="F584" s="41">
        <v>0.0</v>
      </c>
      <c r="G584" s="41">
        <v>0.0</v>
      </c>
      <c r="H584" s="41">
        <v>0.0</v>
      </c>
      <c r="I584" s="43">
        <f t="shared" si="142"/>
        <v>2211</v>
      </c>
      <c r="J584" s="44">
        <f>I584*0.11</f>
        <v>243.21</v>
      </c>
      <c r="K584" s="321">
        <v>7.016815046957E12</v>
      </c>
    </row>
    <row r="585">
      <c r="A585" s="40" t="s">
        <v>321</v>
      </c>
      <c r="B585" s="385"/>
      <c r="C585" s="384"/>
      <c r="D585" s="385"/>
      <c r="E585" s="385"/>
      <c r="F585" s="385"/>
      <c r="G585" s="385"/>
      <c r="H585" s="385"/>
      <c r="I585" s="43">
        <f t="shared" si="142"/>
        <v>0</v>
      </c>
      <c r="J585" s="50">
        <f>I585*0.1</f>
        <v>0</v>
      </c>
      <c r="K585" s="311"/>
    </row>
    <row r="586">
      <c r="A586" s="53" t="s">
        <v>29</v>
      </c>
      <c r="B586" s="54">
        <v>530.0</v>
      </c>
      <c r="C586" s="42">
        <v>1066.0</v>
      </c>
      <c r="D586" s="54">
        <v>654.0</v>
      </c>
      <c r="E586" s="54">
        <v>0.0</v>
      </c>
      <c r="F586" s="54">
        <v>0.0</v>
      </c>
      <c r="G586" s="54">
        <v>922.0</v>
      </c>
      <c r="H586" s="54">
        <v>681.0</v>
      </c>
      <c r="I586" s="43">
        <f t="shared" si="142"/>
        <v>3853</v>
      </c>
      <c r="J586" s="44">
        <f>I586*0.11</f>
        <v>423.83</v>
      </c>
      <c r="K586" s="321">
        <v>3.0167237526E12</v>
      </c>
    </row>
    <row r="587">
      <c r="A587" s="53" t="s">
        <v>339</v>
      </c>
      <c r="B587" s="385"/>
      <c r="C587" s="384"/>
      <c r="D587" s="385"/>
      <c r="E587" s="385"/>
      <c r="F587" s="385"/>
      <c r="G587" s="385"/>
      <c r="H587" s="385"/>
      <c r="I587" s="43">
        <f t="shared" si="142"/>
        <v>0</v>
      </c>
      <c r="J587" s="50">
        <f>I587*0.1</f>
        <v>0</v>
      </c>
      <c r="K587" s="311"/>
    </row>
    <row r="588">
      <c r="A588" s="53" t="s">
        <v>324</v>
      </c>
      <c r="B588" s="41">
        <v>395.0</v>
      </c>
      <c r="C588" s="42">
        <v>567.0</v>
      </c>
      <c r="D588" s="41">
        <v>0.0</v>
      </c>
      <c r="E588" s="41">
        <v>0.0</v>
      </c>
      <c r="F588" s="41">
        <v>0.0</v>
      </c>
      <c r="G588" s="41">
        <v>0.0</v>
      </c>
      <c r="H588" s="41">
        <v>0.0</v>
      </c>
      <c r="I588" s="43">
        <f t="shared" si="142"/>
        <v>962</v>
      </c>
      <c r="J588" s="46">
        <f t="shared" ref="J588:J589" si="145">I588*0.11</f>
        <v>105.82</v>
      </c>
      <c r="K588" s="339">
        <v>6.017274966259E12</v>
      </c>
    </row>
    <row r="589">
      <c r="A589" s="40" t="s">
        <v>30</v>
      </c>
      <c r="B589" s="41">
        <v>713.0</v>
      </c>
      <c r="C589" s="42">
        <v>0.0</v>
      </c>
      <c r="D589" s="41">
        <v>0.0</v>
      </c>
      <c r="E589" s="41">
        <v>0.0</v>
      </c>
      <c r="F589" s="41">
        <v>0.0</v>
      </c>
      <c r="G589" s="41">
        <v>721.0</v>
      </c>
      <c r="H589" s="41">
        <v>0.0</v>
      </c>
      <c r="I589" s="43">
        <f t="shared" si="142"/>
        <v>1434</v>
      </c>
      <c r="J589" s="44">
        <f t="shared" si="145"/>
        <v>157.74</v>
      </c>
      <c r="K589" s="321">
        <v>1.016732715231E12</v>
      </c>
    </row>
    <row r="590">
      <c r="A590" s="40" t="s">
        <v>31</v>
      </c>
      <c r="B590" s="41">
        <v>1056.0</v>
      </c>
      <c r="C590" s="42">
        <v>1640.0</v>
      </c>
      <c r="D590" s="41">
        <v>1250.0</v>
      </c>
      <c r="E590" s="41">
        <v>1239.0</v>
      </c>
      <c r="F590" s="41">
        <v>1884.0</v>
      </c>
      <c r="G590" s="41">
        <v>656.0</v>
      </c>
      <c r="H590" s="41">
        <v>1562.0</v>
      </c>
      <c r="I590" s="43">
        <f t="shared" si="142"/>
        <v>9287</v>
      </c>
      <c r="J590" s="44">
        <f>I590*0.08</f>
        <v>742.96</v>
      </c>
      <c r="K590" s="321">
        <v>3.016732228549E12</v>
      </c>
    </row>
    <row r="591">
      <c r="A591" s="40" t="s">
        <v>32</v>
      </c>
      <c r="B591" s="41">
        <v>0.0</v>
      </c>
      <c r="C591" s="42">
        <v>0.0</v>
      </c>
      <c r="D591" s="41">
        <v>0.0</v>
      </c>
      <c r="E591" s="41">
        <v>649.0</v>
      </c>
      <c r="F591" s="41">
        <v>0.0</v>
      </c>
      <c r="G591" s="41">
        <v>397.0</v>
      </c>
      <c r="H591" s="41">
        <v>895.0</v>
      </c>
      <c r="I591" s="43">
        <f t="shared" si="142"/>
        <v>1941</v>
      </c>
      <c r="J591" s="44">
        <f t="shared" ref="J591:J593" si="146">I591*0.1</f>
        <v>194.1</v>
      </c>
      <c r="K591" s="321">
        <v>2.016757700902E12</v>
      </c>
    </row>
    <row r="592">
      <c r="A592" s="40" t="s">
        <v>82</v>
      </c>
      <c r="B592" s="385"/>
      <c r="C592" s="384"/>
      <c r="D592" s="385"/>
      <c r="E592" s="385"/>
      <c r="F592" s="385"/>
      <c r="G592" s="385"/>
      <c r="H592" s="385"/>
      <c r="I592" s="43">
        <f t="shared" si="142"/>
        <v>0</v>
      </c>
      <c r="J592" s="50">
        <f t="shared" si="146"/>
        <v>0</v>
      </c>
      <c r="K592" s="311"/>
    </row>
    <row r="593">
      <c r="A593" s="53" t="s">
        <v>86</v>
      </c>
      <c r="B593" s="385"/>
      <c r="C593" s="384"/>
      <c r="D593" s="385"/>
      <c r="E593" s="385"/>
      <c r="F593" s="385"/>
      <c r="G593" s="385"/>
      <c r="H593" s="385"/>
      <c r="I593" s="43">
        <f t="shared" si="142"/>
        <v>0</v>
      </c>
      <c r="J593" s="50">
        <f t="shared" si="146"/>
        <v>0</v>
      </c>
      <c r="K593" s="311"/>
    </row>
    <row r="594">
      <c r="A594" s="49" t="s">
        <v>56</v>
      </c>
      <c r="B594" s="41">
        <v>0.0</v>
      </c>
      <c r="C594" s="45">
        <v>0.0</v>
      </c>
      <c r="D594" s="41">
        <v>0.0</v>
      </c>
      <c r="E594" s="41">
        <v>0.0</v>
      </c>
      <c r="F594" s="41">
        <v>0.0</v>
      </c>
      <c r="G594" s="41">
        <v>419.0</v>
      </c>
      <c r="H594" s="41">
        <v>308.0</v>
      </c>
      <c r="I594" s="43">
        <f t="shared" si="142"/>
        <v>727</v>
      </c>
      <c r="J594" s="44">
        <f>I594*0.08</f>
        <v>58.16</v>
      </c>
      <c r="K594" s="321">
        <v>0.0016798345757</v>
      </c>
    </row>
    <row r="595">
      <c r="A595" s="40" t="s">
        <v>325</v>
      </c>
      <c r="B595" s="385"/>
      <c r="C595" s="384"/>
      <c r="D595" s="385"/>
      <c r="E595" s="385"/>
      <c r="F595" s="385"/>
      <c r="G595" s="385"/>
      <c r="H595" s="385"/>
      <c r="I595" s="43">
        <f t="shared" si="142"/>
        <v>0</v>
      </c>
      <c r="J595" s="50">
        <f>I595*0.11</f>
        <v>0</v>
      </c>
      <c r="K595" s="311"/>
    </row>
    <row r="596">
      <c r="A596" s="40" t="s">
        <v>241</v>
      </c>
      <c r="B596" s="41">
        <v>560.0</v>
      </c>
      <c r="C596" s="45">
        <v>0.0</v>
      </c>
      <c r="D596" s="41">
        <v>784.0</v>
      </c>
      <c r="E596" s="41">
        <v>158.0</v>
      </c>
      <c r="F596" s="41">
        <v>525.0</v>
      </c>
      <c r="G596" s="41">
        <v>468.0</v>
      </c>
      <c r="H596" s="41">
        <v>414.0</v>
      </c>
      <c r="I596" s="43">
        <f t="shared" si="142"/>
        <v>2909</v>
      </c>
      <c r="J596" s="46">
        <f t="shared" ref="J596:J598" si="147">I596*0.1</f>
        <v>290.9</v>
      </c>
      <c r="K596" s="339">
        <v>8.017105130689E12</v>
      </c>
    </row>
    <row r="597">
      <c r="A597" s="73" t="s">
        <v>233</v>
      </c>
      <c r="B597" s="378">
        <v>399.0</v>
      </c>
      <c r="C597" s="379">
        <v>807.0</v>
      </c>
      <c r="D597" s="378">
        <v>286.0</v>
      </c>
      <c r="E597" s="378">
        <v>90.0</v>
      </c>
      <c r="F597" s="378">
        <v>501.0</v>
      </c>
      <c r="G597" s="378">
        <v>342.0</v>
      </c>
      <c r="H597" s="378">
        <v>0.0</v>
      </c>
      <c r="I597" s="57">
        <f t="shared" si="142"/>
        <v>2425</v>
      </c>
      <c r="J597" s="57">
        <f t="shared" si="147"/>
        <v>242.5</v>
      </c>
      <c r="K597" s="329" t="s">
        <v>43</v>
      </c>
    </row>
    <row r="598">
      <c r="A598" s="40" t="s">
        <v>35</v>
      </c>
      <c r="B598" s="41">
        <v>612.0</v>
      </c>
      <c r="C598" s="42">
        <v>0.0</v>
      </c>
      <c r="D598" s="41">
        <v>0.0</v>
      </c>
      <c r="E598" s="41">
        <v>951.0</v>
      </c>
      <c r="F598" s="41">
        <v>885.0</v>
      </c>
      <c r="G598" s="41">
        <v>695.0</v>
      </c>
      <c r="H598" s="41">
        <v>0.0</v>
      </c>
      <c r="I598" s="43">
        <f t="shared" si="142"/>
        <v>3143</v>
      </c>
      <c r="J598" s="44">
        <f t="shared" si="147"/>
        <v>314.3</v>
      </c>
      <c r="K598" s="321">
        <v>4.016735134853E12</v>
      </c>
    </row>
    <row r="599">
      <c r="A599" s="40" t="s">
        <v>328</v>
      </c>
      <c r="B599" s="41">
        <v>0.0</v>
      </c>
      <c r="C599" s="45">
        <v>0.0</v>
      </c>
      <c r="D599" s="41">
        <v>0.0</v>
      </c>
      <c r="E599" s="41">
        <v>0.0</v>
      </c>
      <c r="F599" s="41">
        <v>0.0</v>
      </c>
      <c r="G599" s="41">
        <v>0.0</v>
      </c>
      <c r="H599" s="41">
        <v>0.0</v>
      </c>
      <c r="I599" s="43">
        <f t="shared" si="142"/>
        <v>0</v>
      </c>
      <c r="J599" s="390">
        <f>I599*0.11</f>
        <v>0</v>
      </c>
      <c r="K599" s="311"/>
    </row>
    <row r="600">
      <c r="A600" s="53" t="s">
        <v>36</v>
      </c>
      <c r="B600" s="41">
        <v>169.0</v>
      </c>
      <c r="C600" s="42">
        <v>1139.0</v>
      </c>
      <c r="D600" s="41">
        <v>803.0</v>
      </c>
      <c r="E600" s="41">
        <v>0.0</v>
      </c>
      <c r="F600" s="41">
        <v>960.0</v>
      </c>
      <c r="G600" s="41">
        <v>1090.0</v>
      </c>
      <c r="H600" s="41">
        <v>1014.0</v>
      </c>
      <c r="I600" s="43">
        <f t="shared" si="142"/>
        <v>5175</v>
      </c>
      <c r="J600" s="44">
        <f>I600*0.08</f>
        <v>414</v>
      </c>
      <c r="K600" s="321">
        <v>9.016725225325E12</v>
      </c>
    </row>
    <row r="601">
      <c r="A601" s="40" t="s">
        <v>37</v>
      </c>
      <c r="B601" s="41">
        <v>928.0</v>
      </c>
      <c r="C601" s="42">
        <v>628.0</v>
      </c>
      <c r="D601" s="41">
        <v>1067.0</v>
      </c>
      <c r="E601" s="41">
        <v>733.0</v>
      </c>
      <c r="F601" s="41">
        <v>1272.0</v>
      </c>
      <c r="G601" s="41">
        <v>777.0</v>
      </c>
      <c r="H601" s="41">
        <v>1266.0</v>
      </c>
      <c r="I601" s="43">
        <f t="shared" si="142"/>
        <v>6671</v>
      </c>
      <c r="J601" s="376">
        <f>I601*0.09</f>
        <v>600.39</v>
      </c>
      <c r="K601" s="321">
        <v>1.016726776962E12</v>
      </c>
    </row>
    <row r="602">
      <c r="A602" s="40" t="s">
        <v>38</v>
      </c>
      <c r="B602" s="41">
        <v>478.0</v>
      </c>
      <c r="C602" s="42">
        <v>1100.0</v>
      </c>
      <c r="D602" s="41">
        <v>569.0</v>
      </c>
      <c r="E602" s="41">
        <v>311.0</v>
      </c>
      <c r="F602" s="41">
        <v>0.0</v>
      </c>
      <c r="G602" s="41">
        <v>0.0</v>
      </c>
      <c r="H602" s="41">
        <v>652.0</v>
      </c>
      <c r="I602" s="43">
        <f t="shared" si="142"/>
        <v>3110</v>
      </c>
      <c r="J602" s="382">
        <f t="shared" ref="J602:J603" si="148">I602*0.1</f>
        <v>311</v>
      </c>
      <c r="K602" s="391">
        <v>9.016814178637E12</v>
      </c>
    </row>
    <row r="603">
      <c r="A603" s="53" t="s">
        <v>332</v>
      </c>
      <c r="B603" s="385"/>
      <c r="C603" s="384"/>
      <c r="D603" s="385"/>
      <c r="E603" s="385"/>
      <c r="F603" s="385"/>
      <c r="G603" s="385"/>
      <c r="H603" s="385"/>
      <c r="I603" s="43">
        <f t="shared" si="142"/>
        <v>0</v>
      </c>
      <c r="J603" s="50">
        <f t="shared" si="148"/>
        <v>0</v>
      </c>
      <c r="K603" s="311"/>
    </row>
    <row r="604">
      <c r="A604" s="49" t="s">
        <v>39</v>
      </c>
      <c r="B604" s="41">
        <v>0.0</v>
      </c>
      <c r="C604" s="42">
        <v>2957.0</v>
      </c>
      <c r="D604" s="41">
        <v>0.0</v>
      </c>
      <c r="E604" s="41">
        <v>0.0</v>
      </c>
      <c r="F604" s="41">
        <v>0.0</v>
      </c>
      <c r="G604" s="41">
        <v>0.0</v>
      </c>
      <c r="H604" s="41">
        <v>0.0</v>
      </c>
      <c r="I604" s="43">
        <f t="shared" si="142"/>
        <v>2957</v>
      </c>
      <c r="J604" s="44">
        <f>I604*0.08</f>
        <v>236.56</v>
      </c>
      <c r="K604" s="321">
        <v>1.016737837499E12</v>
      </c>
    </row>
    <row r="605">
      <c r="A605" s="40" t="s">
        <v>63</v>
      </c>
      <c r="B605" s="41">
        <v>378.0</v>
      </c>
      <c r="C605" s="42">
        <v>728.0</v>
      </c>
      <c r="D605" s="41">
        <v>415.0</v>
      </c>
      <c r="E605" s="41">
        <v>551.0</v>
      </c>
      <c r="F605" s="41">
        <v>743.0</v>
      </c>
      <c r="G605" s="41">
        <v>329.0</v>
      </c>
      <c r="H605" s="41">
        <v>0.0</v>
      </c>
      <c r="I605" s="43">
        <f t="shared" si="142"/>
        <v>3144</v>
      </c>
      <c r="J605" s="44">
        <f>I605*0.1</f>
        <v>314.4</v>
      </c>
      <c r="K605" s="321">
        <v>5.016824204826E12</v>
      </c>
    </row>
    <row r="606">
      <c r="A606" s="40" t="s">
        <v>40</v>
      </c>
      <c r="B606" s="41">
        <v>0.0</v>
      </c>
      <c r="C606" s="45">
        <v>0.0</v>
      </c>
      <c r="D606" s="41">
        <v>0.0</v>
      </c>
      <c r="E606" s="41">
        <v>0.0</v>
      </c>
      <c r="F606" s="41">
        <v>0.0</v>
      </c>
      <c r="G606" s="41">
        <v>0.0</v>
      </c>
      <c r="H606" s="41">
        <v>1280.0</v>
      </c>
      <c r="I606" s="43">
        <f t="shared" si="142"/>
        <v>1280</v>
      </c>
      <c r="J606" s="46">
        <f t="shared" ref="J606:J607" si="149">I606*0.11</f>
        <v>140.8</v>
      </c>
      <c r="K606" s="339">
        <v>6.01729821134E12</v>
      </c>
    </row>
    <row r="607">
      <c r="A607" s="40" t="s">
        <v>379</v>
      </c>
      <c r="B607" s="41">
        <v>229.0</v>
      </c>
      <c r="C607" s="42">
        <v>816.0</v>
      </c>
      <c r="D607" s="41">
        <v>399.0</v>
      </c>
      <c r="E607" s="41">
        <v>697.0</v>
      </c>
      <c r="F607" s="41">
        <v>0.0</v>
      </c>
      <c r="G607" s="41">
        <v>0.0</v>
      </c>
      <c r="H607" s="41">
        <v>0.0</v>
      </c>
      <c r="I607" s="43">
        <f t="shared" si="142"/>
        <v>2141</v>
      </c>
      <c r="J607" s="44">
        <f t="shared" si="149"/>
        <v>235.51</v>
      </c>
      <c r="K607" s="321">
        <v>3.016861775729E12</v>
      </c>
    </row>
    <row r="608">
      <c r="A608" s="40" t="s">
        <v>41</v>
      </c>
      <c r="B608" s="41">
        <v>457.0</v>
      </c>
      <c r="C608" s="42">
        <v>0.0</v>
      </c>
      <c r="D608" s="41">
        <v>392.0</v>
      </c>
      <c r="E608" s="41">
        <v>628.0</v>
      </c>
      <c r="F608" s="41">
        <v>1035.0</v>
      </c>
      <c r="G608" s="41">
        <v>765.0</v>
      </c>
      <c r="H608" s="41">
        <v>1228.0</v>
      </c>
      <c r="I608" s="43">
        <f t="shared" si="142"/>
        <v>4505</v>
      </c>
      <c r="J608" s="44">
        <f t="shared" ref="J608:J609" si="150">I608*0.1</f>
        <v>450.5</v>
      </c>
      <c r="K608" s="321">
        <v>3.016820851602E12</v>
      </c>
    </row>
    <row r="609">
      <c r="A609" s="40" t="s">
        <v>42</v>
      </c>
      <c r="B609" s="41">
        <v>802.0</v>
      </c>
      <c r="C609" s="45">
        <v>1169.0</v>
      </c>
      <c r="D609" s="41">
        <v>969.0</v>
      </c>
      <c r="E609" s="41">
        <v>960.0</v>
      </c>
      <c r="F609" s="41">
        <v>0.0</v>
      </c>
      <c r="G609" s="41">
        <v>194.0</v>
      </c>
      <c r="H609" s="41">
        <v>295.0</v>
      </c>
      <c r="I609" s="43">
        <f t="shared" si="142"/>
        <v>4389</v>
      </c>
      <c r="J609" s="44">
        <f t="shared" si="150"/>
        <v>438.9</v>
      </c>
      <c r="K609" s="321">
        <v>3.016901768131E12</v>
      </c>
    </row>
    <row r="610">
      <c r="A610" s="73" t="s">
        <v>334</v>
      </c>
      <c r="B610" s="378">
        <v>770.0</v>
      </c>
      <c r="C610" s="378">
        <v>0.0</v>
      </c>
      <c r="D610" s="378">
        <v>451.0</v>
      </c>
      <c r="E610" s="378">
        <v>573.0</v>
      </c>
      <c r="F610" s="378">
        <v>0.0</v>
      </c>
      <c r="G610" s="378">
        <v>0.0</v>
      </c>
      <c r="H610" s="378">
        <v>734.0</v>
      </c>
      <c r="I610" s="57">
        <f t="shared" si="142"/>
        <v>2528</v>
      </c>
      <c r="J610" s="57">
        <f t="shared" ref="J610:J612" si="151">I610*0.11</f>
        <v>278.08</v>
      </c>
      <c r="K610" s="329" t="s">
        <v>43</v>
      </c>
    </row>
    <row r="611">
      <c r="A611" s="53" t="s">
        <v>44</v>
      </c>
      <c r="B611" s="41">
        <v>495.0</v>
      </c>
      <c r="C611" s="45">
        <v>305.0</v>
      </c>
      <c r="D611" s="41">
        <v>0.0</v>
      </c>
      <c r="E611" s="41">
        <v>0.0</v>
      </c>
      <c r="F611" s="41">
        <v>0.0</v>
      </c>
      <c r="G611" s="41">
        <v>0.0</v>
      </c>
      <c r="H611" s="41">
        <v>0.0</v>
      </c>
      <c r="I611" s="43">
        <f t="shared" si="142"/>
        <v>800</v>
      </c>
      <c r="J611" s="44">
        <f t="shared" si="151"/>
        <v>88</v>
      </c>
      <c r="K611" s="321">
        <v>9.016825813154E12</v>
      </c>
    </row>
    <row r="612">
      <c r="A612" s="53" t="s">
        <v>45</v>
      </c>
      <c r="B612" s="41">
        <v>0.0</v>
      </c>
      <c r="C612" s="45">
        <v>0.0</v>
      </c>
      <c r="D612" s="41">
        <v>0.0</v>
      </c>
      <c r="E612" s="41">
        <v>0.0</v>
      </c>
      <c r="F612" s="41">
        <v>0.0</v>
      </c>
      <c r="G612" s="41">
        <v>0.0</v>
      </c>
      <c r="H612" s="41">
        <v>0.0</v>
      </c>
      <c r="I612" s="43">
        <f t="shared" si="142"/>
        <v>0</v>
      </c>
      <c r="J612" s="50">
        <f t="shared" si="151"/>
        <v>0</v>
      </c>
      <c r="K612" s="311"/>
    </row>
    <row r="613">
      <c r="A613" s="53" t="s">
        <v>335</v>
      </c>
      <c r="B613" s="385"/>
      <c r="C613" s="384"/>
      <c r="D613" s="383">
        <v>240.0</v>
      </c>
      <c r="E613" s="383">
        <v>366.0</v>
      </c>
      <c r="F613" s="385"/>
      <c r="G613" s="385"/>
      <c r="H613" s="385"/>
      <c r="I613" s="43">
        <f t="shared" si="142"/>
        <v>606</v>
      </c>
      <c r="J613" s="382">
        <f>I613*0.1</f>
        <v>60.6</v>
      </c>
      <c r="K613" s="388">
        <v>4.017188112454E12</v>
      </c>
    </row>
    <row r="614">
      <c r="A614" s="53" t="s">
        <v>46</v>
      </c>
      <c r="B614" s="41">
        <v>0.0</v>
      </c>
      <c r="C614" s="42">
        <v>0.0</v>
      </c>
      <c r="D614" s="41">
        <v>0.0</v>
      </c>
      <c r="E614" s="41">
        <v>320.0</v>
      </c>
      <c r="F614" s="41">
        <v>0.0</v>
      </c>
      <c r="G614" s="41">
        <v>0.0</v>
      </c>
      <c r="H614" s="41">
        <v>0.0</v>
      </c>
      <c r="I614" s="43">
        <f t="shared" si="142"/>
        <v>320</v>
      </c>
      <c r="J614" s="44">
        <f>I614*0.11</f>
        <v>35.2</v>
      </c>
      <c r="K614" s="321">
        <v>5.016738737847E12</v>
      </c>
    </row>
    <row r="615">
      <c r="A615" s="381" t="s">
        <v>20</v>
      </c>
      <c r="B615" s="382">
        <f t="shared" ref="B615:J615" si="152">SUM(B578:B614)</f>
        <v>12170</v>
      </c>
      <c r="C615" s="382">
        <f t="shared" si="152"/>
        <v>17604</v>
      </c>
      <c r="D615" s="382">
        <f t="shared" si="152"/>
        <v>9215</v>
      </c>
      <c r="E615" s="382">
        <f t="shared" si="152"/>
        <v>11571</v>
      </c>
      <c r="F615" s="382">
        <f t="shared" si="152"/>
        <v>13135</v>
      </c>
      <c r="G615" s="382">
        <f t="shared" si="152"/>
        <v>10236</v>
      </c>
      <c r="H615" s="382">
        <f t="shared" si="152"/>
        <v>12891</v>
      </c>
      <c r="I615" s="382">
        <f t="shared" si="152"/>
        <v>86822</v>
      </c>
      <c r="J615" s="382">
        <f t="shared" si="152"/>
        <v>8200.78</v>
      </c>
      <c r="K615" s="311"/>
    </row>
    <row r="616">
      <c r="A616" s="281"/>
      <c r="B616" s="110"/>
      <c r="C616" s="110"/>
      <c r="D616" s="110"/>
      <c r="E616" s="110"/>
      <c r="F616" s="110"/>
      <c r="G616" s="110"/>
      <c r="H616" s="110"/>
      <c r="I616" s="110"/>
      <c r="J616" s="110"/>
      <c r="K616" s="311"/>
    </row>
    <row r="617">
      <c r="A617" s="30" t="s">
        <v>19</v>
      </c>
      <c r="B617" s="31">
        <v>45395.0</v>
      </c>
      <c r="C617" s="31">
        <v>45396.0</v>
      </c>
      <c r="D617" s="31">
        <v>45397.0</v>
      </c>
      <c r="E617" s="31">
        <v>45398.0</v>
      </c>
      <c r="F617" s="31">
        <v>45399.0</v>
      </c>
      <c r="G617" s="31">
        <v>45400.0</v>
      </c>
      <c r="H617" s="31">
        <v>45401.0</v>
      </c>
      <c r="I617" s="32" t="s">
        <v>20</v>
      </c>
      <c r="J617" s="33" t="s">
        <v>21</v>
      </c>
      <c r="K617" s="311"/>
    </row>
    <row r="618">
      <c r="A618" s="35"/>
      <c r="B618" s="36"/>
      <c r="C618" s="36"/>
      <c r="D618" s="36"/>
      <c r="E618" s="36"/>
      <c r="F618" s="36"/>
      <c r="G618" s="36"/>
      <c r="H618" s="37"/>
      <c r="I618" s="37"/>
      <c r="J618" s="37"/>
      <c r="K618" s="311"/>
    </row>
    <row r="619">
      <c r="A619" s="40" t="s">
        <v>23</v>
      </c>
      <c r="B619" s="41">
        <v>385.0</v>
      </c>
      <c r="C619" s="42">
        <v>449.0</v>
      </c>
      <c r="D619" s="41">
        <v>0.0</v>
      </c>
      <c r="E619" s="41">
        <v>650.0</v>
      </c>
      <c r="F619" s="41">
        <v>683.0</v>
      </c>
      <c r="G619" s="41">
        <v>0.0</v>
      </c>
      <c r="H619" s="41">
        <v>299.0</v>
      </c>
      <c r="I619" s="43">
        <f t="shared" ref="I619:I655" si="153">SUM(B619:H619)</f>
        <v>2466</v>
      </c>
      <c r="J619" s="46">
        <f>I619*0.11</f>
        <v>271.26</v>
      </c>
      <c r="K619" s="339">
        <v>4.017082728509E12</v>
      </c>
    </row>
    <row r="620">
      <c r="A620" s="40" t="s">
        <v>24</v>
      </c>
      <c r="B620" s="41">
        <v>0.0</v>
      </c>
      <c r="C620" s="42">
        <v>1212.0</v>
      </c>
      <c r="D620" s="41">
        <v>1107.0</v>
      </c>
      <c r="E620" s="41">
        <v>554.0</v>
      </c>
      <c r="F620" s="41">
        <v>521.0</v>
      </c>
      <c r="G620" s="41">
        <v>1165.0</v>
      </c>
      <c r="H620" s="41">
        <v>876.0</v>
      </c>
      <c r="I620" s="43">
        <f t="shared" si="153"/>
        <v>5435</v>
      </c>
      <c r="J620" s="44">
        <f t="shared" ref="J620:J621" si="154">I620*0.1</f>
        <v>543.5</v>
      </c>
      <c r="K620" s="321">
        <v>8.016886511311E12</v>
      </c>
    </row>
    <row r="621">
      <c r="A621" s="40" t="s">
        <v>318</v>
      </c>
      <c r="B621" s="385"/>
      <c r="C621" s="385"/>
      <c r="D621" s="385"/>
      <c r="E621" s="385"/>
      <c r="F621" s="385"/>
      <c r="G621" s="385"/>
      <c r="H621" s="385"/>
      <c r="I621" s="43">
        <f t="shared" si="153"/>
        <v>0</v>
      </c>
      <c r="J621" s="50">
        <f t="shared" si="154"/>
        <v>0</v>
      </c>
      <c r="K621" s="311"/>
      <c r="M621" s="286"/>
    </row>
    <row r="622">
      <c r="A622" s="49" t="s">
        <v>25</v>
      </c>
      <c r="B622" s="41">
        <v>984.0</v>
      </c>
      <c r="C622" s="42">
        <v>476.0</v>
      </c>
      <c r="D622" s="41">
        <v>435.0</v>
      </c>
      <c r="E622" s="41">
        <v>538.0</v>
      </c>
      <c r="F622" s="41">
        <v>736.0</v>
      </c>
      <c r="G622" s="41">
        <v>365.0</v>
      </c>
      <c r="H622" s="41">
        <v>536.0</v>
      </c>
      <c r="I622" s="43">
        <f t="shared" si="153"/>
        <v>4070</v>
      </c>
      <c r="J622" s="44">
        <f t="shared" ref="J622:J623" si="155">I622*0.08</f>
        <v>325.6</v>
      </c>
      <c r="K622" s="321" t="s">
        <v>386</v>
      </c>
    </row>
    <row r="623">
      <c r="A623" s="40" t="s">
        <v>26</v>
      </c>
      <c r="B623" s="41">
        <v>1200.0</v>
      </c>
      <c r="C623" s="42">
        <v>0.0</v>
      </c>
      <c r="D623" s="41">
        <v>921.0</v>
      </c>
      <c r="E623" s="41">
        <v>0.0</v>
      </c>
      <c r="F623" s="41">
        <v>0.0</v>
      </c>
      <c r="G623" s="41">
        <v>0.0</v>
      </c>
      <c r="H623" s="41">
        <v>0.0</v>
      </c>
      <c r="I623" s="43">
        <f t="shared" si="153"/>
        <v>2121</v>
      </c>
      <c r="J623" s="44">
        <f t="shared" si="155"/>
        <v>169.68</v>
      </c>
      <c r="K623" s="321" t="s">
        <v>387</v>
      </c>
    </row>
    <row r="624">
      <c r="A624" s="40" t="s">
        <v>27</v>
      </c>
      <c r="B624" s="41">
        <v>450.0</v>
      </c>
      <c r="C624" s="45">
        <v>0.0</v>
      </c>
      <c r="D624" s="41">
        <v>291.0</v>
      </c>
      <c r="E624" s="41">
        <v>547.0</v>
      </c>
      <c r="F624" s="41">
        <v>0.0</v>
      </c>
      <c r="G624" s="41">
        <v>495.0</v>
      </c>
      <c r="H624" s="41">
        <v>525.0</v>
      </c>
      <c r="I624" s="43">
        <f t="shared" si="153"/>
        <v>2308</v>
      </c>
      <c r="J624" s="44">
        <f>I624*0.1</f>
        <v>230.8</v>
      </c>
      <c r="K624" s="321">
        <v>1.016938647369E12</v>
      </c>
    </row>
    <row r="625">
      <c r="A625" s="52" t="s">
        <v>28</v>
      </c>
      <c r="B625" s="41">
        <v>0.0</v>
      </c>
      <c r="C625" s="42">
        <v>0.0</v>
      </c>
      <c r="D625" s="41">
        <v>0.0</v>
      </c>
      <c r="E625" s="41">
        <v>0.0</v>
      </c>
      <c r="F625" s="41">
        <v>818.0</v>
      </c>
      <c r="G625" s="41">
        <v>947.0</v>
      </c>
      <c r="H625" s="41">
        <v>1016.0</v>
      </c>
      <c r="I625" s="43">
        <f t="shared" si="153"/>
        <v>2781</v>
      </c>
      <c r="J625" s="44">
        <f>I625*0.11</f>
        <v>305.91</v>
      </c>
      <c r="K625" s="321">
        <v>7.016964190347E12</v>
      </c>
    </row>
    <row r="626">
      <c r="A626" s="40" t="s">
        <v>321</v>
      </c>
      <c r="B626" s="385"/>
      <c r="C626" s="385"/>
      <c r="D626" s="385"/>
      <c r="E626" s="385"/>
      <c r="F626" s="385"/>
      <c r="G626" s="385"/>
      <c r="H626" s="385"/>
      <c r="I626" s="43">
        <f t="shared" si="153"/>
        <v>0</v>
      </c>
      <c r="J626" s="50">
        <f t="shared" ref="J626:J628" si="156">I626*0.1</f>
        <v>0</v>
      </c>
      <c r="K626" s="311"/>
    </row>
    <row r="627">
      <c r="A627" s="53" t="s">
        <v>29</v>
      </c>
      <c r="B627" s="54">
        <v>723.0</v>
      </c>
      <c r="C627" s="42">
        <v>766.0</v>
      </c>
      <c r="D627" s="54">
        <v>0.0</v>
      </c>
      <c r="E627" s="54">
        <v>896.0</v>
      </c>
      <c r="F627" s="54">
        <v>855.0</v>
      </c>
      <c r="G627" s="54">
        <v>615.0</v>
      </c>
      <c r="H627" s="54">
        <v>711.0</v>
      </c>
      <c r="I627" s="43">
        <f t="shared" si="153"/>
        <v>4566</v>
      </c>
      <c r="J627" s="44">
        <f t="shared" si="156"/>
        <v>456.6</v>
      </c>
      <c r="K627" s="321">
        <v>3.016935173965E12</v>
      </c>
    </row>
    <row r="628">
      <c r="A628" s="53" t="s">
        <v>339</v>
      </c>
      <c r="B628" s="385"/>
      <c r="C628" s="385"/>
      <c r="D628" s="385"/>
      <c r="E628" s="385"/>
      <c r="F628" s="385"/>
      <c r="G628" s="385"/>
      <c r="H628" s="385"/>
      <c r="I628" s="43">
        <f t="shared" si="153"/>
        <v>0</v>
      </c>
      <c r="J628" s="50">
        <f t="shared" si="156"/>
        <v>0</v>
      </c>
      <c r="K628" s="311"/>
    </row>
    <row r="629">
      <c r="A629" s="53" t="s">
        <v>324</v>
      </c>
      <c r="B629" s="41">
        <v>0.0</v>
      </c>
      <c r="C629" s="42">
        <v>0.0</v>
      </c>
      <c r="D629" s="41">
        <v>0.0</v>
      </c>
      <c r="E629" s="41">
        <v>0.0</v>
      </c>
      <c r="F629" s="41">
        <v>0.0</v>
      </c>
      <c r="G629" s="41">
        <v>0.0</v>
      </c>
      <c r="H629" s="41">
        <v>0.0</v>
      </c>
      <c r="I629" s="43">
        <f t="shared" si="153"/>
        <v>0</v>
      </c>
      <c r="J629" s="50">
        <f>I629*0.11</f>
        <v>0</v>
      </c>
      <c r="K629" s="311"/>
    </row>
    <row r="630">
      <c r="A630" s="40" t="s">
        <v>30</v>
      </c>
      <c r="B630" s="41">
        <v>1180.0</v>
      </c>
      <c r="C630" s="42">
        <v>0.0</v>
      </c>
      <c r="D630" s="41">
        <v>0.0</v>
      </c>
      <c r="E630" s="41">
        <v>580.0</v>
      </c>
      <c r="F630" s="41">
        <v>948.0</v>
      </c>
      <c r="G630" s="41">
        <v>875.0</v>
      </c>
      <c r="H630" s="41">
        <v>2875.0</v>
      </c>
      <c r="I630" s="43">
        <f t="shared" si="153"/>
        <v>6458</v>
      </c>
      <c r="J630" s="392">
        <f t="shared" ref="J630:J631" si="157">I630*0.09</f>
        <v>581.22</v>
      </c>
      <c r="K630" s="321">
        <v>1.016893487097E12</v>
      </c>
    </row>
    <row r="631">
      <c r="A631" s="40" t="s">
        <v>31</v>
      </c>
      <c r="B631" s="41">
        <v>1273.0</v>
      </c>
      <c r="C631" s="42">
        <v>1312.0</v>
      </c>
      <c r="D631" s="41">
        <v>1316.0</v>
      </c>
      <c r="E631" s="41">
        <v>624.0</v>
      </c>
      <c r="F631" s="41">
        <v>1110.0</v>
      </c>
      <c r="G631" s="41">
        <v>0.0</v>
      </c>
      <c r="H631" s="41">
        <v>1710.0</v>
      </c>
      <c r="I631" s="43">
        <f t="shared" si="153"/>
        <v>7345</v>
      </c>
      <c r="J631" s="44">
        <f t="shared" si="157"/>
        <v>661.05</v>
      </c>
      <c r="K631" s="321">
        <v>3.016892088591E12</v>
      </c>
    </row>
    <row r="632">
      <c r="A632" s="40" t="s">
        <v>32</v>
      </c>
      <c r="B632" s="41">
        <v>895.0</v>
      </c>
      <c r="C632" s="42">
        <v>0.0</v>
      </c>
      <c r="D632" s="41">
        <v>605.0</v>
      </c>
      <c r="E632" s="41">
        <v>423.0</v>
      </c>
      <c r="F632" s="41">
        <v>0.0</v>
      </c>
      <c r="G632" s="41">
        <v>508.0</v>
      </c>
      <c r="H632" s="41">
        <v>576.0</v>
      </c>
      <c r="I632" s="43">
        <f t="shared" si="153"/>
        <v>3007</v>
      </c>
      <c r="J632" s="44">
        <f t="shared" ref="J632:J634" si="158">I632*0.1</f>
        <v>300.7</v>
      </c>
      <c r="K632" s="321">
        <v>2.016946918772E12</v>
      </c>
    </row>
    <row r="633">
      <c r="A633" s="40" t="s">
        <v>82</v>
      </c>
      <c r="B633" s="385"/>
      <c r="C633" s="385"/>
      <c r="D633" s="385"/>
      <c r="E633" s="385"/>
      <c r="F633" s="385"/>
      <c r="G633" s="385"/>
      <c r="H633" s="385"/>
      <c r="I633" s="43">
        <f t="shared" si="153"/>
        <v>0</v>
      </c>
      <c r="J633" s="50">
        <f t="shared" si="158"/>
        <v>0</v>
      </c>
      <c r="K633" s="311"/>
    </row>
    <row r="634">
      <c r="A634" s="53" t="s">
        <v>86</v>
      </c>
      <c r="B634" s="385"/>
      <c r="C634" s="385"/>
      <c r="D634" s="385"/>
      <c r="E634" s="385"/>
      <c r="F634" s="385"/>
      <c r="G634" s="385"/>
      <c r="H634" s="385"/>
      <c r="I634" s="43">
        <f t="shared" si="153"/>
        <v>0</v>
      </c>
      <c r="J634" s="50">
        <f t="shared" si="158"/>
        <v>0</v>
      </c>
      <c r="K634" s="311"/>
    </row>
    <row r="635">
      <c r="A635" s="49" t="s">
        <v>56</v>
      </c>
      <c r="B635" s="41">
        <v>0.0</v>
      </c>
      <c r="C635" s="45">
        <v>0.0</v>
      </c>
      <c r="D635" s="41">
        <v>145.0</v>
      </c>
      <c r="E635" s="41">
        <v>370.0</v>
      </c>
      <c r="F635" s="41">
        <v>185.0</v>
      </c>
      <c r="G635" s="41">
        <v>167.0</v>
      </c>
      <c r="H635" s="41">
        <v>360.0</v>
      </c>
      <c r="I635" s="43">
        <f t="shared" si="153"/>
        <v>1227</v>
      </c>
      <c r="J635" s="44">
        <f>I635*0.08</f>
        <v>98.16</v>
      </c>
      <c r="K635" s="321" t="s">
        <v>388</v>
      </c>
    </row>
    <row r="636">
      <c r="A636" s="40" t="s">
        <v>325</v>
      </c>
      <c r="B636" s="385"/>
      <c r="C636" s="385"/>
      <c r="D636" s="385"/>
      <c r="E636" s="385"/>
      <c r="F636" s="385"/>
      <c r="G636" s="385"/>
      <c r="H636" s="385"/>
      <c r="I636" s="43">
        <f t="shared" si="153"/>
        <v>0</v>
      </c>
      <c r="J636" s="50">
        <f>I636*0.11</f>
        <v>0</v>
      </c>
      <c r="K636" s="311"/>
    </row>
    <row r="637">
      <c r="A637" s="40" t="s">
        <v>241</v>
      </c>
      <c r="B637" s="41">
        <v>918.0</v>
      </c>
      <c r="C637" s="45">
        <v>858.0</v>
      </c>
      <c r="D637" s="41">
        <v>366.0</v>
      </c>
      <c r="E637" s="41">
        <v>275.0</v>
      </c>
      <c r="F637" s="41">
        <v>0.0</v>
      </c>
      <c r="G637" s="41">
        <v>280.0</v>
      </c>
      <c r="H637" s="41">
        <v>313.0</v>
      </c>
      <c r="I637" s="43">
        <f t="shared" si="153"/>
        <v>3010</v>
      </c>
      <c r="J637" s="44">
        <f t="shared" ref="J637:J638" si="159">I637*0.1</f>
        <v>301</v>
      </c>
      <c r="K637" s="321" t="s">
        <v>389</v>
      </c>
    </row>
    <row r="638">
      <c r="A638" s="73" t="s">
        <v>233</v>
      </c>
      <c r="B638" s="378">
        <v>0.0</v>
      </c>
      <c r="C638" s="379">
        <v>0.0</v>
      </c>
      <c r="D638" s="378">
        <v>0.0</v>
      </c>
      <c r="E638" s="378">
        <v>0.0</v>
      </c>
      <c r="F638" s="378">
        <v>0.0</v>
      </c>
      <c r="G638" s="378">
        <v>289.0</v>
      </c>
      <c r="H638" s="378">
        <v>417.0</v>
      </c>
      <c r="I638" s="57">
        <f t="shared" si="153"/>
        <v>706</v>
      </c>
      <c r="J638" s="57">
        <f t="shared" si="159"/>
        <v>70.6</v>
      </c>
      <c r="K638" s="329" t="s">
        <v>43</v>
      </c>
    </row>
    <row r="639">
      <c r="A639" s="40" t="s">
        <v>35</v>
      </c>
      <c r="B639" s="41">
        <v>0.0</v>
      </c>
      <c r="C639" s="42">
        <v>878.0</v>
      </c>
      <c r="D639" s="41">
        <v>0.0</v>
      </c>
      <c r="E639" s="41">
        <v>305.0</v>
      </c>
      <c r="F639" s="41">
        <v>0.0</v>
      </c>
      <c r="G639" s="41">
        <v>0.0</v>
      </c>
      <c r="H639" s="41">
        <v>0.0</v>
      </c>
      <c r="I639" s="43">
        <f t="shared" si="153"/>
        <v>1183</v>
      </c>
      <c r="J639" s="46">
        <f t="shared" ref="J639:J640" si="160">I639*0.11</f>
        <v>130.13</v>
      </c>
      <c r="K639" s="339">
        <v>4.017121222194E12</v>
      </c>
    </row>
    <row r="640">
      <c r="A640" s="40" t="s">
        <v>328</v>
      </c>
      <c r="B640" s="41">
        <v>0.0</v>
      </c>
      <c r="C640" s="45">
        <v>0.0</v>
      </c>
      <c r="D640" s="41">
        <v>0.0</v>
      </c>
      <c r="E640" s="41">
        <v>0.0</v>
      </c>
      <c r="F640" s="41">
        <v>0.0</v>
      </c>
      <c r="G640" s="41">
        <v>0.0</v>
      </c>
      <c r="H640" s="41">
        <v>0.0</v>
      </c>
      <c r="I640" s="43">
        <f t="shared" si="153"/>
        <v>0</v>
      </c>
      <c r="J640" s="50">
        <f t="shared" si="160"/>
        <v>0</v>
      </c>
      <c r="K640" s="311"/>
    </row>
    <row r="641">
      <c r="A641" s="53" t="s">
        <v>36</v>
      </c>
      <c r="B641" s="41">
        <v>1018.0</v>
      </c>
      <c r="C641" s="42">
        <v>980.0</v>
      </c>
      <c r="D641" s="41">
        <v>933.0</v>
      </c>
      <c r="E641" s="41">
        <v>0.0</v>
      </c>
      <c r="F641" s="41">
        <v>857.0</v>
      </c>
      <c r="G641" s="41">
        <v>734.0</v>
      </c>
      <c r="H641" s="41">
        <v>504.0</v>
      </c>
      <c r="I641" s="43">
        <f t="shared" si="153"/>
        <v>5026</v>
      </c>
      <c r="J641" s="44">
        <f>I641*0.08</f>
        <v>402.08</v>
      </c>
      <c r="K641" s="321">
        <v>9.016026501102E12</v>
      </c>
    </row>
    <row r="642">
      <c r="A642" s="40" t="s">
        <v>37</v>
      </c>
      <c r="B642" s="41">
        <v>0.0</v>
      </c>
      <c r="C642" s="42">
        <v>1123.0</v>
      </c>
      <c r="D642" s="41">
        <v>842.0</v>
      </c>
      <c r="E642" s="41">
        <v>1016.0</v>
      </c>
      <c r="F642" s="41">
        <v>837.0</v>
      </c>
      <c r="G642" s="41">
        <v>1019.0</v>
      </c>
      <c r="H642" s="41">
        <v>1076.0</v>
      </c>
      <c r="I642" s="43">
        <f t="shared" si="153"/>
        <v>5913</v>
      </c>
      <c r="J642" s="44">
        <f t="shared" ref="J642:J644" si="161">I642*0.1</f>
        <v>591.3</v>
      </c>
      <c r="K642" s="321">
        <v>1.016912305592E12</v>
      </c>
    </row>
    <row r="643">
      <c r="A643" s="40" t="s">
        <v>38</v>
      </c>
      <c r="B643" s="41">
        <v>0.0</v>
      </c>
      <c r="C643" s="45">
        <v>179.0</v>
      </c>
      <c r="D643" s="41">
        <v>0.0</v>
      </c>
      <c r="E643" s="41">
        <v>245.0</v>
      </c>
      <c r="F643" s="41">
        <v>647.0</v>
      </c>
      <c r="G643" s="41">
        <v>450.0</v>
      </c>
      <c r="H643" s="41">
        <v>543.0</v>
      </c>
      <c r="I643" s="43">
        <f t="shared" si="153"/>
        <v>2064</v>
      </c>
      <c r="J643" s="44">
        <f t="shared" si="161"/>
        <v>206.4</v>
      </c>
      <c r="K643" s="321">
        <v>1.016962821551E12</v>
      </c>
    </row>
    <row r="644">
      <c r="A644" s="53" t="s">
        <v>332</v>
      </c>
      <c r="B644" s="385"/>
      <c r="C644" s="385"/>
      <c r="D644" s="385"/>
      <c r="E644" s="385"/>
      <c r="F644" s="385"/>
      <c r="G644" s="385"/>
      <c r="H644" s="385"/>
      <c r="I644" s="43">
        <f t="shared" si="153"/>
        <v>0</v>
      </c>
      <c r="J644" s="50">
        <f t="shared" si="161"/>
        <v>0</v>
      </c>
      <c r="K644" s="311"/>
    </row>
    <row r="645">
      <c r="A645" s="49" t="s">
        <v>39</v>
      </c>
      <c r="B645" s="41">
        <v>0.0</v>
      </c>
      <c r="C645" s="42">
        <v>720.0</v>
      </c>
      <c r="D645" s="41">
        <v>1335.0</v>
      </c>
      <c r="E645" s="41">
        <v>722.0</v>
      </c>
      <c r="F645" s="41">
        <v>859.0</v>
      </c>
      <c r="G645" s="41">
        <v>1028.0</v>
      </c>
      <c r="H645" s="41">
        <v>1241.0</v>
      </c>
      <c r="I645" s="43">
        <f t="shared" si="153"/>
        <v>5905</v>
      </c>
      <c r="J645" s="44">
        <f>I645*0.08</f>
        <v>472.4</v>
      </c>
      <c r="K645" s="321">
        <v>1.016892269856E12</v>
      </c>
    </row>
    <row r="646">
      <c r="A646" s="40" t="s">
        <v>63</v>
      </c>
      <c r="B646" s="41">
        <v>440.0</v>
      </c>
      <c r="C646" s="42">
        <v>243.0</v>
      </c>
      <c r="D646" s="41">
        <v>0.0</v>
      </c>
      <c r="E646" s="41">
        <v>0.0</v>
      </c>
      <c r="F646" s="41">
        <v>949.0</v>
      </c>
      <c r="G646" s="41">
        <v>315.0</v>
      </c>
      <c r="H646" s="41">
        <v>618.0</v>
      </c>
      <c r="I646" s="43">
        <f t="shared" si="153"/>
        <v>2565</v>
      </c>
      <c r="J646" s="44">
        <f>I646*0.11</f>
        <v>282.15</v>
      </c>
      <c r="K646" s="321">
        <v>5.017065176795E12</v>
      </c>
    </row>
    <row r="647">
      <c r="A647" s="40" t="s">
        <v>40</v>
      </c>
      <c r="B647" s="41">
        <v>1085.0</v>
      </c>
      <c r="C647" s="45">
        <v>912.0</v>
      </c>
      <c r="D647" s="41">
        <v>1134.0</v>
      </c>
      <c r="E647" s="41">
        <v>680.0</v>
      </c>
      <c r="F647" s="41">
        <v>873.0</v>
      </c>
      <c r="G647" s="41">
        <v>810.0</v>
      </c>
      <c r="H647" s="41">
        <v>0.0</v>
      </c>
      <c r="I647" s="43">
        <f t="shared" si="153"/>
        <v>5494</v>
      </c>
      <c r="J647" s="46">
        <f>I647*0.1</f>
        <v>549.4</v>
      </c>
      <c r="K647" s="339">
        <v>6.017298308448E12</v>
      </c>
    </row>
    <row r="648">
      <c r="A648" s="40" t="s">
        <v>379</v>
      </c>
      <c r="B648" s="41">
        <v>0.0</v>
      </c>
      <c r="C648" s="42">
        <v>0.0</v>
      </c>
      <c r="D648" s="41">
        <v>0.0</v>
      </c>
      <c r="E648" s="41">
        <v>724.0</v>
      </c>
      <c r="F648" s="41">
        <v>338.0</v>
      </c>
      <c r="G648" s="41">
        <v>0.0</v>
      </c>
      <c r="H648" s="41">
        <v>650.0</v>
      </c>
      <c r="I648" s="43">
        <f t="shared" si="153"/>
        <v>1712</v>
      </c>
      <c r="J648" s="382">
        <f t="shared" ref="J648:J649" si="162">I648*0.11</f>
        <v>188.32</v>
      </c>
      <c r="K648" s="388">
        <v>3.017186902555E12</v>
      </c>
    </row>
    <row r="649">
      <c r="A649" s="40" t="s">
        <v>41</v>
      </c>
      <c r="B649" s="41">
        <v>0.0</v>
      </c>
      <c r="C649" s="42">
        <v>0.0</v>
      </c>
      <c r="D649" s="41">
        <v>0.0</v>
      </c>
      <c r="E649" s="41">
        <v>413.0</v>
      </c>
      <c r="F649" s="41">
        <v>665.0</v>
      </c>
      <c r="G649" s="41">
        <v>472.0</v>
      </c>
      <c r="H649" s="41">
        <v>263.0</v>
      </c>
      <c r="I649" s="43">
        <f t="shared" si="153"/>
        <v>1813</v>
      </c>
      <c r="J649" s="46">
        <f t="shared" si="162"/>
        <v>199.43</v>
      </c>
      <c r="K649" s="339">
        <v>3.01699121497E12</v>
      </c>
      <c r="L649" s="393"/>
    </row>
    <row r="650">
      <c r="A650" s="40" t="s">
        <v>42</v>
      </c>
      <c r="B650" s="41">
        <v>0.0</v>
      </c>
      <c r="C650" s="45">
        <v>0.0</v>
      </c>
      <c r="D650" s="41">
        <v>711.0</v>
      </c>
      <c r="E650" s="41">
        <v>525.0</v>
      </c>
      <c r="F650" s="41">
        <v>700.0</v>
      </c>
      <c r="G650" s="41">
        <v>815.0</v>
      </c>
      <c r="H650" s="41">
        <v>430.0</v>
      </c>
      <c r="I650" s="43">
        <f t="shared" si="153"/>
        <v>3181</v>
      </c>
      <c r="J650" s="44">
        <f>I650*0.1</f>
        <v>318.1</v>
      </c>
      <c r="K650" s="321">
        <v>3.017081492534E12</v>
      </c>
    </row>
    <row r="651">
      <c r="A651" s="53" t="s">
        <v>334</v>
      </c>
      <c r="B651" s="41">
        <v>0.0</v>
      </c>
      <c r="C651" s="45">
        <v>0.0</v>
      </c>
      <c r="D651" s="41">
        <v>0.0</v>
      </c>
      <c r="E651" s="41">
        <v>0.0</v>
      </c>
      <c r="F651" s="41">
        <v>0.0</v>
      </c>
      <c r="G651" s="41">
        <v>0.0</v>
      </c>
      <c r="H651" s="41">
        <v>0.0</v>
      </c>
      <c r="I651" s="43">
        <f t="shared" si="153"/>
        <v>0</v>
      </c>
      <c r="J651" s="50">
        <f t="shared" ref="J651:J653" si="163">I651*0.11</f>
        <v>0</v>
      </c>
      <c r="K651" s="311"/>
    </row>
    <row r="652">
      <c r="A652" s="53" t="s">
        <v>44</v>
      </c>
      <c r="B652" s="41">
        <v>0.0</v>
      </c>
      <c r="C652" s="45">
        <v>0.0</v>
      </c>
      <c r="D652" s="41">
        <v>0.0</v>
      </c>
      <c r="E652" s="41">
        <v>0.0</v>
      </c>
      <c r="F652" s="41">
        <v>0.0</v>
      </c>
      <c r="G652" s="41">
        <v>472.0</v>
      </c>
      <c r="H652" s="41">
        <v>0.0</v>
      </c>
      <c r="I652" s="43">
        <f t="shared" si="153"/>
        <v>472</v>
      </c>
      <c r="J652" s="394">
        <f t="shared" si="163"/>
        <v>51.92</v>
      </c>
      <c r="K652" s="339">
        <v>9.017024597126E12</v>
      </c>
    </row>
    <row r="653">
      <c r="A653" s="53" t="s">
        <v>45</v>
      </c>
      <c r="B653" s="41">
        <v>527.0</v>
      </c>
      <c r="C653" s="45">
        <v>850.0</v>
      </c>
      <c r="D653" s="41">
        <v>555.0</v>
      </c>
      <c r="E653" s="41">
        <v>387.0</v>
      </c>
      <c r="F653" s="41">
        <v>0.0</v>
      </c>
      <c r="G653" s="41">
        <v>0.0</v>
      </c>
      <c r="H653" s="41">
        <v>0.0</v>
      </c>
      <c r="I653" s="43">
        <f t="shared" si="153"/>
        <v>2319</v>
      </c>
      <c r="J653" s="46">
        <f t="shared" si="163"/>
        <v>255.09</v>
      </c>
      <c r="K653" s="339">
        <v>9.0170224597126E13</v>
      </c>
      <c r="L653" s="395"/>
    </row>
    <row r="654">
      <c r="A654" s="53" t="s">
        <v>335</v>
      </c>
      <c r="B654" s="385"/>
      <c r="C654" s="385"/>
      <c r="D654" s="385"/>
      <c r="E654" s="385"/>
      <c r="F654" s="385"/>
      <c r="G654" s="385"/>
      <c r="H654" s="385"/>
      <c r="I654" s="43">
        <f t="shared" si="153"/>
        <v>0</v>
      </c>
      <c r="J654" s="50">
        <f>I654*0.1</f>
        <v>0</v>
      </c>
      <c r="K654" s="311"/>
    </row>
    <row r="655">
      <c r="A655" s="53" t="s">
        <v>46</v>
      </c>
      <c r="B655" s="41">
        <v>340.0</v>
      </c>
      <c r="C655" s="42">
        <v>0.0</v>
      </c>
      <c r="D655" s="41">
        <v>0.0</v>
      </c>
      <c r="E655" s="41">
        <v>0.0</v>
      </c>
      <c r="F655" s="41">
        <v>0.0</v>
      </c>
      <c r="G655" s="41">
        <v>0.0</v>
      </c>
      <c r="H655" s="41">
        <v>0.0</v>
      </c>
      <c r="I655" s="43">
        <f t="shared" si="153"/>
        <v>340</v>
      </c>
      <c r="J655" s="46">
        <f>I655*0.11</f>
        <v>37.4</v>
      </c>
      <c r="K655" s="339">
        <v>5.017200153642E12</v>
      </c>
    </row>
    <row r="656">
      <c r="A656" s="381" t="s">
        <v>20</v>
      </c>
      <c r="B656" s="382">
        <f t="shared" ref="B656:J656" si="164">SUM(B619:B655)</f>
        <v>11418</v>
      </c>
      <c r="C656" s="382">
        <f t="shared" si="164"/>
        <v>10958</v>
      </c>
      <c r="D656" s="382">
        <f t="shared" si="164"/>
        <v>10696</v>
      </c>
      <c r="E656" s="382">
        <f t="shared" si="164"/>
        <v>10474</v>
      </c>
      <c r="F656" s="382">
        <f t="shared" si="164"/>
        <v>12581</v>
      </c>
      <c r="G656" s="382">
        <f t="shared" si="164"/>
        <v>11821</v>
      </c>
      <c r="H656" s="382">
        <f t="shared" si="164"/>
        <v>15539</v>
      </c>
      <c r="I656" s="382">
        <f t="shared" si="164"/>
        <v>83487</v>
      </c>
      <c r="J656" s="382">
        <f t="shared" si="164"/>
        <v>8000.2</v>
      </c>
      <c r="K656" s="311"/>
    </row>
    <row r="657">
      <c r="A657" s="281"/>
      <c r="B657" s="110"/>
      <c r="C657" s="110"/>
      <c r="D657" s="110"/>
      <c r="E657" s="110"/>
      <c r="F657" s="110"/>
      <c r="G657" s="110"/>
      <c r="H657" s="110"/>
      <c r="I657" s="110"/>
      <c r="J657" s="110"/>
      <c r="K657" s="311"/>
    </row>
    <row r="658">
      <c r="A658" s="30" t="s">
        <v>19</v>
      </c>
      <c r="B658" s="31">
        <v>45402.0</v>
      </c>
      <c r="C658" s="31">
        <v>45403.0</v>
      </c>
      <c r="D658" s="31">
        <v>45404.0</v>
      </c>
      <c r="E658" s="31">
        <v>45405.0</v>
      </c>
      <c r="F658" s="31">
        <v>45406.0</v>
      </c>
      <c r="G658" s="31">
        <v>45407.0</v>
      </c>
      <c r="H658" s="31">
        <v>45408.0</v>
      </c>
      <c r="I658" s="32" t="s">
        <v>20</v>
      </c>
      <c r="J658" s="33" t="s">
        <v>21</v>
      </c>
      <c r="K658" s="311"/>
    </row>
    <row r="659">
      <c r="A659" s="35"/>
      <c r="B659" s="36"/>
      <c r="C659" s="36"/>
      <c r="D659" s="36"/>
      <c r="E659" s="36"/>
      <c r="F659" s="36"/>
      <c r="G659" s="36"/>
      <c r="H659" s="37"/>
      <c r="I659" s="37"/>
      <c r="J659" s="37"/>
      <c r="K659" s="311"/>
    </row>
    <row r="660">
      <c r="A660" s="40" t="s">
        <v>23</v>
      </c>
      <c r="B660" s="41">
        <v>280.0</v>
      </c>
      <c r="C660" s="42">
        <v>0.0</v>
      </c>
      <c r="D660" s="41">
        <v>0.0</v>
      </c>
      <c r="E660" s="41">
        <v>0.0</v>
      </c>
      <c r="F660" s="41">
        <v>0.0</v>
      </c>
      <c r="G660" s="41">
        <v>0.0</v>
      </c>
      <c r="H660" s="41">
        <v>750.0</v>
      </c>
      <c r="I660" s="43">
        <f t="shared" ref="I660:I685" si="165">SUM(B660:H660)</f>
        <v>1030</v>
      </c>
      <c r="J660" s="44">
        <f>I660*0.11</f>
        <v>113.3</v>
      </c>
      <c r="K660" s="321">
        <v>4.017082728509E12</v>
      </c>
    </row>
    <row r="661">
      <c r="A661" s="40" t="s">
        <v>24</v>
      </c>
      <c r="B661" s="41">
        <v>1449.0</v>
      </c>
      <c r="C661" s="42">
        <v>946.0</v>
      </c>
      <c r="D661" s="41">
        <v>0.0</v>
      </c>
      <c r="E661" s="41">
        <v>864.0</v>
      </c>
      <c r="F661" s="41">
        <v>974.0</v>
      </c>
      <c r="G661" s="41">
        <v>1145.0</v>
      </c>
      <c r="H661" s="41">
        <v>838.0</v>
      </c>
      <c r="I661" s="43">
        <f t="shared" si="165"/>
        <v>6216</v>
      </c>
      <c r="J661" s="44">
        <f>I661*0.09</f>
        <v>559.44</v>
      </c>
      <c r="K661" s="321">
        <v>8.017064964218E12</v>
      </c>
    </row>
    <row r="662">
      <c r="A662" s="49" t="s">
        <v>25</v>
      </c>
      <c r="B662" s="41">
        <v>605.0</v>
      </c>
      <c r="C662" s="42">
        <v>395.0</v>
      </c>
      <c r="D662" s="41">
        <v>510.0</v>
      </c>
      <c r="E662" s="41">
        <v>520.0</v>
      </c>
      <c r="F662" s="41">
        <v>979.0</v>
      </c>
      <c r="G662" s="41">
        <v>299.0</v>
      </c>
      <c r="H662" s="41">
        <v>624.0</v>
      </c>
      <c r="I662" s="43">
        <f t="shared" si="165"/>
        <v>3932</v>
      </c>
      <c r="J662" s="382">
        <f t="shared" ref="J662:J663" si="166">I662*0.08</f>
        <v>314.56</v>
      </c>
      <c r="K662" s="388">
        <v>1.726257865E10</v>
      </c>
    </row>
    <row r="663">
      <c r="A663" s="396" t="s">
        <v>26</v>
      </c>
      <c r="B663" s="397">
        <v>1352.0</v>
      </c>
      <c r="C663" s="398">
        <v>772.0</v>
      </c>
      <c r="D663" s="397">
        <v>0.0</v>
      </c>
      <c r="E663" s="397">
        <v>802.0</v>
      </c>
      <c r="F663" s="397">
        <v>394.0</v>
      </c>
      <c r="G663" s="397">
        <v>1100.0</v>
      </c>
      <c r="H663" s="397">
        <v>964.0</v>
      </c>
      <c r="I663" s="399">
        <f t="shared" si="165"/>
        <v>5384</v>
      </c>
      <c r="J663" s="46">
        <f t="shared" si="166"/>
        <v>430.72</v>
      </c>
      <c r="K663" s="339">
        <v>2.0173235314E11</v>
      </c>
      <c r="L663" s="393"/>
    </row>
    <row r="664">
      <c r="A664" s="40" t="s">
        <v>27</v>
      </c>
      <c r="B664" s="41">
        <v>440.0</v>
      </c>
      <c r="C664" s="45">
        <v>752.0</v>
      </c>
      <c r="D664" s="41">
        <v>375.0</v>
      </c>
      <c r="E664" s="41">
        <v>0.0</v>
      </c>
      <c r="F664" s="41">
        <v>0.0</v>
      </c>
      <c r="G664" s="41">
        <v>0.0</v>
      </c>
      <c r="H664" s="41">
        <v>445.0</v>
      </c>
      <c r="I664" s="43">
        <f t="shared" si="165"/>
        <v>2012</v>
      </c>
      <c r="J664" s="44">
        <f t="shared" ref="J664:J666" si="167">I664*0.1</f>
        <v>201.2</v>
      </c>
      <c r="K664" s="321">
        <v>1.017134011352E12</v>
      </c>
    </row>
    <row r="665">
      <c r="A665" s="52" t="s">
        <v>28</v>
      </c>
      <c r="B665" s="41">
        <v>620.0</v>
      </c>
      <c r="C665" s="42">
        <v>0.0</v>
      </c>
      <c r="D665" s="41">
        <v>675.0</v>
      </c>
      <c r="E665" s="41">
        <v>583.0</v>
      </c>
      <c r="F665" s="41">
        <v>1136.0</v>
      </c>
      <c r="G665" s="41">
        <v>545.0</v>
      </c>
      <c r="H665" s="41">
        <v>640.0</v>
      </c>
      <c r="I665" s="43">
        <f t="shared" si="165"/>
        <v>4199</v>
      </c>
      <c r="J665" s="44">
        <f t="shared" si="167"/>
        <v>419.9</v>
      </c>
      <c r="K665" s="321">
        <v>7.017136343851E12</v>
      </c>
    </row>
    <row r="666">
      <c r="A666" s="53" t="s">
        <v>29</v>
      </c>
      <c r="B666" s="54">
        <v>0.0</v>
      </c>
      <c r="C666" s="42">
        <v>949.0</v>
      </c>
      <c r="D666" s="54">
        <v>0.0</v>
      </c>
      <c r="E666" s="54">
        <v>0.0</v>
      </c>
      <c r="F666" s="54">
        <v>1016.0</v>
      </c>
      <c r="G666" s="54">
        <v>808.0</v>
      </c>
      <c r="H666" s="54">
        <v>400.0</v>
      </c>
      <c r="I666" s="43">
        <f t="shared" si="165"/>
        <v>3173</v>
      </c>
      <c r="J666" s="44">
        <f t="shared" si="167"/>
        <v>317.3</v>
      </c>
      <c r="K666" s="321">
        <v>3.017085884624E12</v>
      </c>
    </row>
    <row r="667">
      <c r="A667" s="40" t="s">
        <v>30</v>
      </c>
      <c r="B667" s="41">
        <v>3670.0</v>
      </c>
      <c r="C667" s="42">
        <v>1160.0</v>
      </c>
      <c r="D667" s="41">
        <v>0.0</v>
      </c>
      <c r="E667" s="41">
        <v>1070.0</v>
      </c>
      <c r="F667" s="41">
        <v>0.0</v>
      </c>
      <c r="G667" s="41">
        <v>585.0</v>
      </c>
      <c r="H667" s="41">
        <v>0.0</v>
      </c>
      <c r="I667" s="43">
        <f t="shared" si="165"/>
        <v>6485</v>
      </c>
      <c r="J667" s="44">
        <f t="shared" ref="J667:J668" si="168">I667*0.09</f>
        <v>583.65</v>
      </c>
      <c r="K667" s="321">
        <v>1.017065178654E12</v>
      </c>
    </row>
    <row r="668">
      <c r="A668" s="40" t="s">
        <v>31</v>
      </c>
      <c r="B668" s="41">
        <v>1287.0</v>
      </c>
      <c r="C668" s="42">
        <v>1048.0</v>
      </c>
      <c r="D668" s="41">
        <v>1224.0</v>
      </c>
      <c r="E668" s="41">
        <v>407.0</v>
      </c>
      <c r="F668" s="41">
        <v>1265.0</v>
      </c>
      <c r="G668" s="41">
        <v>1528.0</v>
      </c>
      <c r="H668" s="41">
        <v>1213.0</v>
      </c>
      <c r="I668" s="43">
        <f t="shared" si="165"/>
        <v>7972</v>
      </c>
      <c r="J668" s="44">
        <f t="shared" si="168"/>
        <v>717.48</v>
      </c>
      <c r="K668" s="321">
        <v>3.01707271218E12</v>
      </c>
    </row>
    <row r="669">
      <c r="A669" s="40" t="s">
        <v>32</v>
      </c>
      <c r="B669" s="41">
        <v>584.0</v>
      </c>
      <c r="C669" s="42">
        <v>0.0</v>
      </c>
      <c r="D669" s="41">
        <v>0.0</v>
      </c>
      <c r="E669" s="41">
        <v>265.0</v>
      </c>
      <c r="F669" s="41">
        <v>0.0</v>
      </c>
      <c r="G669" s="41">
        <v>0.0</v>
      </c>
      <c r="H669" s="41">
        <v>342.0</v>
      </c>
      <c r="I669" s="43">
        <f t="shared" si="165"/>
        <v>1191</v>
      </c>
      <c r="J669" s="44">
        <f>I669*0.11</f>
        <v>131.01</v>
      </c>
      <c r="K669" s="321">
        <v>2.017100514638E12</v>
      </c>
    </row>
    <row r="670">
      <c r="A670" s="49" t="s">
        <v>56</v>
      </c>
      <c r="B670" s="41">
        <v>775.0</v>
      </c>
      <c r="C670" s="45">
        <v>0.0</v>
      </c>
      <c r="D670" s="41">
        <v>259.0</v>
      </c>
      <c r="E670" s="41">
        <v>115.0</v>
      </c>
      <c r="F670" s="41">
        <v>420.0</v>
      </c>
      <c r="G670" s="41">
        <v>298.0</v>
      </c>
      <c r="H670" s="41">
        <v>754.0</v>
      </c>
      <c r="I670" s="43">
        <f t="shared" si="165"/>
        <v>2621</v>
      </c>
      <c r="J670" s="44">
        <f>I670*0.08</f>
        <v>209.68</v>
      </c>
      <c r="K670" s="321" t="s">
        <v>390</v>
      </c>
    </row>
    <row r="671">
      <c r="A671" s="40" t="s">
        <v>241</v>
      </c>
      <c r="B671" s="41">
        <v>0.0</v>
      </c>
      <c r="C671" s="45">
        <v>0.0</v>
      </c>
      <c r="D671" s="41">
        <v>758.0</v>
      </c>
      <c r="E671" s="41">
        <v>938.0</v>
      </c>
      <c r="F671" s="41">
        <v>470.0</v>
      </c>
      <c r="G671" s="41">
        <v>359.0</v>
      </c>
      <c r="H671" s="41">
        <v>227.0</v>
      </c>
      <c r="I671" s="43">
        <f t="shared" si="165"/>
        <v>2752</v>
      </c>
      <c r="J671" s="382">
        <f>I671*0.11</f>
        <v>302.72</v>
      </c>
      <c r="K671" s="388">
        <v>8.017105130689E12</v>
      </c>
    </row>
    <row r="672">
      <c r="A672" s="40" t="s">
        <v>233</v>
      </c>
      <c r="B672" s="41">
        <v>0.0</v>
      </c>
      <c r="C672" s="42">
        <v>0.0</v>
      </c>
      <c r="D672" s="41">
        <v>0.0</v>
      </c>
      <c r="E672" s="41">
        <v>0.0</v>
      </c>
      <c r="F672" s="41">
        <v>0.0</v>
      </c>
      <c r="G672" s="41">
        <v>0.0</v>
      </c>
      <c r="H672" s="41">
        <v>0.0</v>
      </c>
      <c r="I672" s="43">
        <f t="shared" si="165"/>
        <v>0</v>
      </c>
      <c r="J672" s="50">
        <f>I672*0.1</f>
        <v>0</v>
      </c>
      <c r="K672" s="311"/>
    </row>
    <row r="673">
      <c r="A673" s="40" t="s">
        <v>35</v>
      </c>
      <c r="B673" s="41">
        <v>0.0</v>
      </c>
      <c r="C673" s="42">
        <v>0.0</v>
      </c>
      <c r="D673" s="41">
        <v>0.0</v>
      </c>
      <c r="E673" s="41">
        <v>0.0</v>
      </c>
      <c r="F673" s="41">
        <v>0.0</v>
      </c>
      <c r="G673" s="41">
        <v>0.0</v>
      </c>
      <c r="H673" s="41">
        <v>0.0</v>
      </c>
      <c r="I673" s="43">
        <f t="shared" si="165"/>
        <v>0</v>
      </c>
      <c r="J673" s="50">
        <f>I673*0.11</f>
        <v>0</v>
      </c>
      <c r="K673" s="311"/>
    </row>
    <row r="674">
      <c r="A674" s="53" t="s">
        <v>36</v>
      </c>
      <c r="B674" s="41">
        <v>865.0</v>
      </c>
      <c r="C674" s="42">
        <v>698.0</v>
      </c>
      <c r="D674" s="41">
        <v>900.0</v>
      </c>
      <c r="E674" s="41">
        <v>1153.0</v>
      </c>
      <c r="F674" s="41">
        <v>0.0</v>
      </c>
      <c r="G674" s="41">
        <v>844.0</v>
      </c>
      <c r="H674" s="41">
        <v>714.0</v>
      </c>
      <c r="I674" s="43">
        <f t="shared" si="165"/>
        <v>5174</v>
      </c>
      <c r="J674" s="44">
        <f>I674*0.08</f>
        <v>413.92</v>
      </c>
      <c r="K674" s="321">
        <v>9.017074219338E12</v>
      </c>
    </row>
    <row r="675">
      <c r="A675" s="40" t="s">
        <v>37</v>
      </c>
      <c r="B675" s="41">
        <v>1097.0</v>
      </c>
      <c r="C675" s="42">
        <v>1012.0</v>
      </c>
      <c r="D675" s="41">
        <v>1127.0</v>
      </c>
      <c r="E675" s="41">
        <v>1015.0</v>
      </c>
      <c r="F675" s="41">
        <v>1005.0</v>
      </c>
      <c r="G675" s="41">
        <v>1049.0</v>
      </c>
      <c r="H675" s="41">
        <v>992.0</v>
      </c>
      <c r="I675" s="43">
        <f t="shared" si="165"/>
        <v>7297</v>
      </c>
      <c r="J675" s="44">
        <f>I675*0.09</f>
        <v>656.73</v>
      </c>
      <c r="K675" s="321">
        <v>1.017085334625E12</v>
      </c>
    </row>
    <row r="676">
      <c r="A676" s="40" t="s">
        <v>38</v>
      </c>
      <c r="B676" s="41">
        <v>0.0</v>
      </c>
      <c r="C676" s="45">
        <v>0.0</v>
      </c>
      <c r="D676" s="41">
        <v>0.0</v>
      </c>
      <c r="E676" s="41">
        <v>775.0</v>
      </c>
      <c r="F676" s="41">
        <v>670.0</v>
      </c>
      <c r="G676" s="41">
        <v>803.0</v>
      </c>
      <c r="H676" s="41">
        <v>625.0</v>
      </c>
      <c r="I676" s="43">
        <f t="shared" si="165"/>
        <v>2873</v>
      </c>
      <c r="J676" s="44">
        <f>I676*0.11</f>
        <v>316.03</v>
      </c>
      <c r="K676" s="321">
        <v>9.017166088243E12</v>
      </c>
    </row>
    <row r="677">
      <c r="A677" s="49" t="s">
        <v>39</v>
      </c>
      <c r="B677" s="41">
        <v>1262.0</v>
      </c>
      <c r="C677" s="42">
        <v>1513.0</v>
      </c>
      <c r="D677" s="41">
        <v>1243.0</v>
      </c>
      <c r="E677" s="41">
        <v>1370.0</v>
      </c>
      <c r="F677" s="41">
        <v>1258.0</v>
      </c>
      <c r="G677" s="41">
        <v>1364.0</v>
      </c>
      <c r="H677" s="41">
        <v>878.0</v>
      </c>
      <c r="I677" s="43">
        <f t="shared" si="165"/>
        <v>8888</v>
      </c>
      <c r="J677" s="44">
        <f>I677*0.08</f>
        <v>711.04</v>
      </c>
      <c r="K677" s="321">
        <v>1.017072328975E12</v>
      </c>
    </row>
    <row r="678">
      <c r="A678" s="40" t="s">
        <v>63</v>
      </c>
      <c r="B678" s="41">
        <v>1043.0</v>
      </c>
      <c r="C678" s="42">
        <v>580.0</v>
      </c>
      <c r="D678" s="41">
        <v>859.0</v>
      </c>
      <c r="E678" s="41">
        <v>305.0</v>
      </c>
      <c r="F678" s="41">
        <v>375.0</v>
      </c>
      <c r="G678" s="41">
        <v>420.0</v>
      </c>
      <c r="H678" s="41">
        <v>499.0</v>
      </c>
      <c r="I678" s="43">
        <f t="shared" si="165"/>
        <v>4081</v>
      </c>
      <c r="J678" s="46">
        <f t="shared" ref="J678:J679" si="169">I678*0.1</f>
        <v>408.1</v>
      </c>
      <c r="K678" s="339">
        <v>5.017300089688E12</v>
      </c>
    </row>
    <row r="679">
      <c r="A679" s="396" t="s">
        <v>40</v>
      </c>
      <c r="B679" s="397">
        <v>1202.0</v>
      </c>
      <c r="C679" s="397">
        <v>747.0</v>
      </c>
      <c r="D679" s="397">
        <v>976.0</v>
      </c>
      <c r="E679" s="397">
        <v>997.0</v>
      </c>
      <c r="F679" s="397">
        <v>785.0</v>
      </c>
      <c r="G679" s="397">
        <v>0.0</v>
      </c>
      <c r="H679" s="397">
        <v>0.0</v>
      </c>
      <c r="I679" s="399">
        <f t="shared" si="165"/>
        <v>4707</v>
      </c>
      <c r="J679" s="46">
        <f t="shared" si="169"/>
        <v>470.7</v>
      </c>
      <c r="K679" s="339">
        <v>6.017700530003E12</v>
      </c>
    </row>
    <row r="680">
      <c r="A680" s="73" t="s">
        <v>379</v>
      </c>
      <c r="B680" s="378">
        <v>0.0</v>
      </c>
      <c r="C680" s="379">
        <v>250.0</v>
      </c>
      <c r="D680" s="378">
        <v>672.0</v>
      </c>
      <c r="E680" s="378">
        <v>250.0</v>
      </c>
      <c r="F680" s="378">
        <v>540.0</v>
      </c>
      <c r="G680" s="378">
        <v>561.0</v>
      </c>
      <c r="H680" s="400"/>
      <c r="I680" s="57">
        <f t="shared" si="165"/>
        <v>2273</v>
      </c>
      <c r="J680" s="57">
        <f>I680*0.11</f>
        <v>250.03</v>
      </c>
      <c r="K680" s="329" t="s">
        <v>43</v>
      </c>
    </row>
    <row r="681">
      <c r="A681" s="40" t="s">
        <v>41</v>
      </c>
      <c r="B681" s="41">
        <v>650.0</v>
      </c>
      <c r="C681" s="42">
        <v>1102.0</v>
      </c>
      <c r="D681" s="41">
        <v>365.0</v>
      </c>
      <c r="E681" s="41">
        <v>370.0</v>
      </c>
      <c r="F681" s="41">
        <v>798.0</v>
      </c>
      <c r="G681" s="41">
        <v>324.0</v>
      </c>
      <c r="H681" s="41">
        <v>365.0</v>
      </c>
      <c r="I681" s="43">
        <f t="shared" si="165"/>
        <v>3974</v>
      </c>
      <c r="J681" s="44">
        <f t="shared" ref="J681:J682" si="170">I681*0.1</f>
        <v>397.4</v>
      </c>
      <c r="K681" s="321">
        <v>3.017140953346E12</v>
      </c>
    </row>
    <row r="682">
      <c r="A682" s="396" t="s">
        <v>42</v>
      </c>
      <c r="B682" s="397">
        <v>424.0</v>
      </c>
      <c r="C682" s="397">
        <v>751.0</v>
      </c>
      <c r="D682" s="397">
        <v>0.0</v>
      </c>
      <c r="E682" s="397">
        <v>805.0</v>
      </c>
      <c r="F682" s="397">
        <v>0.0</v>
      </c>
      <c r="G682" s="397">
        <v>528.0</v>
      </c>
      <c r="H682" s="397">
        <v>642.0</v>
      </c>
      <c r="I682" s="399">
        <f t="shared" si="165"/>
        <v>3150</v>
      </c>
      <c r="J682" s="46">
        <f t="shared" si="170"/>
        <v>315</v>
      </c>
      <c r="K682" s="339">
        <v>3.017315501531E12</v>
      </c>
    </row>
    <row r="683">
      <c r="A683" s="53" t="s">
        <v>44</v>
      </c>
      <c r="B683" s="41">
        <v>0.0</v>
      </c>
      <c r="C683" s="45">
        <v>0.0</v>
      </c>
      <c r="D683" s="41">
        <v>0.0</v>
      </c>
      <c r="E683" s="41">
        <v>0.0</v>
      </c>
      <c r="F683" s="41">
        <v>0.0</v>
      </c>
      <c r="G683" s="41">
        <v>0.0</v>
      </c>
      <c r="H683" s="41">
        <v>555.0</v>
      </c>
      <c r="I683" s="43">
        <f t="shared" si="165"/>
        <v>555</v>
      </c>
      <c r="J683" s="382">
        <f t="shared" ref="J683:J685" si="171">I683*0.11</f>
        <v>61.05</v>
      </c>
      <c r="K683" s="388">
        <v>9.017234062005E12</v>
      </c>
    </row>
    <row r="684">
      <c r="A684" s="396" t="s">
        <v>45</v>
      </c>
      <c r="B684" s="397">
        <v>0.0</v>
      </c>
      <c r="C684" s="397">
        <v>0.0</v>
      </c>
      <c r="D684" s="397">
        <v>585.0</v>
      </c>
      <c r="E684" s="397">
        <v>931.0</v>
      </c>
      <c r="F684" s="397">
        <v>760.0</v>
      </c>
      <c r="G684" s="397">
        <v>520.0</v>
      </c>
      <c r="H684" s="397">
        <v>674.0</v>
      </c>
      <c r="I684" s="399">
        <f t="shared" si="165"/>
        <v>3470</v>
      </c>
      <c r="J684" s="46">
        <f t="shared" si="171"/>
        <v>381.7</v>
      </c>
      <c r="K684" s="339">
        <v>5.017889127772E12</v>
      </c>
    </row>
    <row r="685">
      <c r="A685" s="53" t="s">
        <v>46</v>
      </c>
      <c r="B685" s="41">
        <v>0.0</v>
      </c>
      <c r="C685" s="42">
        <v>0.0</v>
      </c>
      <c r="D685" s="41">
        <v>0.0</v>
      </c>
      <c r="E685" s="41">
        <v>0.0</v>
      </c>
      <c r="F685" s="41">
        <v>0.0</v>
      </c>
      <c r="G685" s="41">
        <v>0.0</v>
      </c>
      <c r="H685" s="41">
        <v>0.0</v>
      </c>
      <c r="I685" s="43">
        <f t="shared" si="165"/>
        <v>0</v>
      </c>
      <c r="J685" s="50">
        <f t="shared" si="171"/>
        <v>0</v>
      </c>
      <c r="K685" s="311"/>
    </row>
    <row r="686">
      <c r="A686" s="381" t="s">
        <v>20</v>
      </c>
      <c r="B686" s="382">
        <f t="shared" ref="B686:J686" si="172">SUM(B660:B685)</f>
        <v>17605</v>
      </c>
      <c r="C686" s="382">
        <f t="shared" si="172"/>
        <v>12675</v>
      </c>
      <c r="D686" s="382">
        <f t="shared" si="172"/>
        <v>10528</v>
      </c>
      <c r="E686" s="382">
        <f t="shared" si="172"/>
        <v>13535</v>
      </c>
      <c r="F686" s="382">
        <f t="shared" si="172"/>
        <v>12845</v>
      </c>
      <c r="G686" s="382">
        <f t="shared" si="172"/>
        <v>13080</v>
      </c>
      <c r="H686" s="382">
        <f t="shared" si="172"/>
        <v>13141</v>
      </c>
      <c r="I686" s="382">
        <f t="shared" si="172"/>
        <v>93409</v>
      </c>
      <c r="J686" s="382">
        <f t="shared" si="172"/>
        <v>8682.66</v>
      </c>
      <c r="K686" s="311"/>
    </row>
    <row r="687">
      <c r="A687" s="110"/>
      <c r="B687" s="401"/>
      <c r="C687" s="401"/>
      <c r="D687" s="401"/>
      <c r="E687" s="401"/>
      <c r="F687" s="401"/>
      <c r="G687" s="401"/>
      <c r="H687" s="401"/>
      <c r="I687" s="110"/>
      <c r="J687" s="110"/>
      <c r="K687" s="311"/>
    </row>
    <row r="688">
      <c r="A688" s="30" t="s">
        <v>19</v>
      </c>
      <c r="B688" s="31">
        <v>45409.0</v>
      </c>
      <c r="C688" s="31">
        <v>45410.0</v>
      </c>
      <c r="D688" s="31">
        <v>45411.0</v>
      </c>
      <c r="E688" s="31">
        <v>45412.0</v>
      </c>
      <c r="F688" s="31">
        <v>45413.0</v>
      </c>
      <c r="G688" s="31">
        <v>45414.0</v>
      </c>
      <c r="H688" s="31">
        <v>45415.0</v>
      </c>
      <c r="I688" s="32" t="s">
        <v>20</v>
      </c>
      <c r="J688" s="33" t="s">
        <v>21</v>
      </c>
      <c r="K688" s="311"/>
    </row>
    <row r="689">
      <c r="A689" s="35"/>
      <c r="B689" s="36"/>
      <c r="C689" s="36"/>
      <c r="D689" s="36"/>
      <c r="E689" s="36"/>
      <c r="F689" s="36"/>
      <c r="G689" s="36"/>
      <c r="H689" s="37"/>
      <c r="I689" s="37"/>
      <c r="J689" s="37"/>
      <c r="K689" s="311"/>
    </row>
    <row r="690">
      <c r="A690" s="40" t="s">
        <v>23</v>
      </c>
      <c r="B690" s="41">
        <v>1012.0</v>
      </c>
      <c r="C690" s="42">
        <v>380.0</v>
      </c>
      <c r="D690" s="41">
        <v>819.0</v>
      </c>
      <c r="E690" s="41">
        <v>548.0</v>
      </c>
      <c r="F690" s="41">
        <v>780.0</v>
      </c>
      <c r="G690" s="41">
        <v>804.0</v>
      </c>
      <c r="H690" s="41">
        <v>0.0</v>
      </c>
      <c r="I690" s="43">
        <f t="shared" ref="I690:I715" si="173">SUM(B690:H690)</f>
        <v>4343</v>
      </c>
      <c r="J690" s="44">
        <f>I690*0.1</f>
        <v>434.3</v>
      </c>
      <c r="K690" s="321">
        <v>4.017298474589E12</v>
      </c>
    </row>
    <row r="691">
      <c r="A691" s="40" t="s">
        <v>24</v>
      </c>
      <c r="B691" s="41">
        <v>1188.0</v>
      </c>
      <c r="C691" s="42">
        <v>1645.0</v>
      </c>
      <c r="D691" s="41">
        <v>0.0</v>
      </c>
      <c r="E691" s="41">
        <v>1144.0</v>
      </c>
      <c r="F691" s="41">
        <v>1009.0</v>
      </c>
      <c r="G691" s="41">
        <v>805.0</v>
      </c>
      <c r="H691" s="41">
        <v>829.0</v>
      </c>
      <c r="I691" s="43">
        <f t="shared" si="173"/>
        <v>6620</v>
      </c>
      <c r="J691" s="44">
        <f>I691*0.09</f>
        <v>595.8</v>
      </c>
      <c r="K691" s="321">
        <v>8.017261149959E12</v>
      </c>
    </row>
    <row r="692">
      <c r="A692" s="49" t="s">
        <v>25</v>
      </c>
      <c r="B692" s="41">
        <v>0.0</v>
      </c>
      <c r="C692" s="42">
        <v>1260.0</v>
      </c>
      <c r="D692" s="41">
        <v>630.0</v>
      </c>
      <c r="E692" s="41">
        <v>452.0</v>
      </c>
      <c r="F692" s="41">
        <v>505.0</v>
      </c>
      <c r="G692" s="41">
        <v>205.0</v>
      </c>
      <c r="H692" s="41">
        <v>1153.0</v>
      </c>
      <c r="I692" s="43">
        <f t="shared" si="173"/>
        <v>4205</v>
      </c>
      <c r="J692" s="46">
        <f t="shared" ref="J692:J693" si="174">I692*0.08</f>
        <v>336.4</v>
      </c>
      <c r="K692" s="339" t="s">
        <v>391</v>
      </c>
    </row>
    <row r="693">
      <c r="A693" s="49" t="s">
        <v>26</v>
      </c>
      <c r="B693" s="41">
        <v>1183.0</v>
      </c>
      <c r="C693" s="42">
        <v>1190.0</v>
      </c>
      <c r="D693" s="41">
        <v>0.0</v>
      </c>
      <c r="E693" s="41">
        <v>0.0</v>
      </c>
      <c r="F693" s="41">
        <v>0.0</v>
      </c>
      <c r="G693" s="41">
        <v>0.0</v>
      </c>
      <c r="H693" s="41">
        <v>1091.0</v>
      </c>
      <c r="I693" s="43">
        <f t="shared" si="173"/>
        <v>3464</v>
      </c>
      <c r="J693" s="46">
        <f t="shared" si="174"/>
        <v>277.12</v>
      </c>
      <c r="K693" s="339">
        <v>1.017366868485E12</v>
      </c>
    </row>
    <row r="694">
      <c r="A694" s="40" t="s">
        <v>27</v>
      </c>
      <c r="B694" s="41">
        <v>604.0</v>
      </c>
      <c r="C694" s="45">
        <v>424.0</v>
      </c>
      <c r="D694" s="41">
        <v>438.0</v>
      </c>
      <c r="E694" s="41">
        <v>133.0</v>
      </c>
      <c r="F694" s="41">
        <v>0.0</v>
      </c>
      <c r="G694" s="41">
        <v>0.0</v>
      </c>
      <c r="H694" s="41">
        <v>0.0</v>
      </c>
      <c r="I694" s="43">
        <f t="shared" si="173"/>
        <v>1599</v>
      </c>
      <c r="J694" s="44">
        <f>I694*0.11</f>
        <v>175.89</v>
      </c>
      <c r="K694" s="321">
        <v>8.01729623662E11</v>
      </c>
    </row>
    <row r="695">
      <c r="A695" s="396" t="s">
        <v>28</v>
      </c>
      <c r="B695" s="397">
        <v>893.0</v>
      </c>
      <c r="C695" s="398">
        <v>0.0</v>
      </c>
      <c r="D695" s="397">
        <v>759.0</v>
      </c>
      <c r="E695" s="397">
        <v>531.0</v>
      </c>
      <c r="F695" s="397">
        <v>857.0</v>
      </c>
      <c r="G695" s="397">
        <v>487.0</v>
      </c>
      <c r="H695" s="397">
        <v>660.0</v>
      </c>
      <c r="I695" s="399">
        <f t="shared" si="173"/>
        <v>4187</v>
      </c>
      <c r="J695" s="46">
        <f t="shared" ref="J695:J696" si="175">I695*0.1</f>
        <v>418.7</v>
      </c>
      <c r="K695" s="339">
        <v>7.017405602758E12</v>
      </c>
    </row>
    <row r="696">
      <c r="A696" s="53" t="s">
        <v>29</v>
      </c>
      <c r="B696" s="54">
        <v>440.0</v>
      </c>
      <c r="C696" s="42">
        <v>0.0</v>
      </c>
      <c r="D696" s="54">
        <v>0.0</v>
      </c>
      <c r="E696" s="54">
        <v>0.0</v>
      </c>
      <c r="F696" s="54">
        <v>855.0</v>
      </c>
      <c r="G696" s="54">
        <v>874.0</v>
      </c>
      <c r="H696" s="54">
        <v>1005.0</v>
      </c>
      <c r="I696" s="43">
        <f t="shared" si="173"/>
        <v>3174</v>
      </c>
      <c r="J696" s="44">
        <f t="shared" si="175"/>
        <v>317.4</v>
      </c>
      <c r="K696" s="321">
        <v>3.017259591846E12</v>
      </c>
    </row>
    <row r="697">
      <c r="A697" s="40" t="s">
        <v>30</v>
      </c>
      <c r="B697" s="41">
        <v>0.0</v>
      </c>
      <c r="C697" s="42">
        <v>557.0</v>
      </c>
      <c r="D697" s="41">
        <v>808.0</v>
      </c>
      <c r="E697" s="41">
        <v>0.0</v>
      </c>
      <c r="F697" s="41">
        <v>2225.0</v>
      </c>
      <c r="G697" s="41">
        <v>3475.0</v>
      </c>
      <c r="H697" s="41">
        <v>2025.0</v>
      </c>
      <c r="I697" s="43">
        <f t="shared" si="173"/>
        <v>9090</v>
      </c>
      <c r="J697" s="44">
        <f t="shared" ref="J697:J698" si="176">I697*0.09</f>
        <v>818.1</v>
      </c>
      <c r="K697" s="321">
        <v>1.017246336922E12</v>
      </c>
    </row>
    <row r="698">
      <c r="A698" s="40" t="s">
        <v>31</v>
      </c>
      <c r="B698" s="41">
        <v>685.0</v>
      </c>
      <c r="C698" s="42">
        <v>1620.0</v>
      </c>
      <c r="D698" s="41">
        <v>1071.0</v>
      </c>
      <c r="E698" s="41">
        <v>1064.0</v>
      </c>
      <c r="F698" s="41">
        <v>1475.0</v>
      </c>
      <c r="G698" s="41">
        <v>1788.0</v>
      </c>
      <c r="H698" s="41">
        <v>1027.0</v>
      </c>
      <c r="I698" s="43">
        <f t="shared" si="173"/>
        <v>8730</v>
      </c>
      <c r="J698" s="44">
        <f t="shared" si="176"/>
        <v>785.7</v>
      </c>
      <c r="K698" s="321">
        <v>3.017247973382E12</v>
      </c>
    </row>
    <row r="699">
      <c r="A699" s="40" t="s">
        <v>32</v>
      </c>
      <c r="B699" s="41">
        <v>575.0</v>
      </c>
      <c r="C699" s="42">
        <v>0.0</v>
      </c>
      <c r="D699" s="41">
        <v>0.0</v>
      </c>
      <c r="E699" s="41">
        <v>435.0</v>
      </c>
      <c r="F699" s="41">
        <v>0.0</v>
      </c>
      <c r="G699" s="41">
        <v>922.0</v>
      </c>
      <c r="H699" s="41">
        <v>0.0</v>
      </c>
      <c r="I699" s="43">
        <f t="shared" si="173"/>
        <v>1932</v>
      </c>
      <c r="J699" s="44">
        <f>I699*0.11</f>
        <v>212.52</v>
      </c>
      <c r="K699" s="321">
        <v>2.017275633367E12</v>
      </c>
    </row>
    <row r="700">
      <c r="A700" s="49" t="s">
        <v>56</v>
      </c>
      <c r="B700" s="41">
        <v>0.0</v>
      </c>
      <c r="C700" s="45">
        <v>0.0</v>
      </c>
      <c r="D700" s="41">
        <v>125.0</v>
      </c>
      <c r="E700" s="41">
        <v>701.0</v>
      </c>
      <c r="F700" s="41">
        <v>49.0</v>
      </c>
      <c r="G700" s="41">
        <v>0.0</v>
      </c>
      <c r="H700" s="41">
        <v>663.0</v>
      </c>
      <c r="I700" s="43">
        <f t="shared" si="173"/>
        <v>1538</v>
      </c>
      <c r="J700" s="46">
        <f>I700*0.08</f>
        <v>123.04</v>
      </c>
      <c r="K700" s="339" t="s">
        <v>392</v>
      </c>
    </row>
    <row r="701">
      <c r="A701" s="396" t="s">
        <v>241</v>
      </c>
      <c r="B701" s="397">
        <v>0.0</v>
      </c>
      <c r="C701" s="397">
        <v>0.0</v>
      </c>
      <c r="D701" s="397">
        <v>688.0</v>
      </c>
      <c r="E701" s="397">
        <v>469.0</v>
      </c>
      <c r="F701" s="397">
        <v>890.0</v>
      </c>
      <c r="G701" s="397">
        <v>1076.0</v>
      </c>
      <c r="H701" s="397">
        <v>1087.0</v>
      </c>
      <c r="I701" s="399">
        <f t="shared" si="173"/>
        <v>4210</v>
      </c>
      <c r="J701" s="46">
        <f>I701*0.1</f>
        <v>421</v>
      </c>
      <c r="K701" s="402" t="s">
        <v>393</v>
      </c>
    </row>
    <row r="702">
      <c r="A702" s="73" t="s">
        <v>233</v>
      </c>
      <c r="B702" s="378">
        <v>0.0</v>
      </c>
      <c r="C702" s="379">
        <v>0.0</v>
      </c>
      <c r="D702" s="378">
        <v>0.0</v>
      </c>
      <c r="E702" s="378">
        <v>690.0</v>
      </c>
      <c r="F702" s="378">
        <v>0.0</v>
      </c>
      <c r="G702" s="378">
        <v>168.0</v>
      </c>
      <c r="H702" s="378">
        <v>0.0</v>
      </c>
      <c r="I702" s="57">
        <f t="shared" si="173"/>
        <v>858</v>
      </c>
      <c r="J702" s="46">
        <f t="shared" ref="J702:J703" si="177">I702*0.11</f>
        <v>94.38</v>
      </c>
      <c r="K702" s="339" t="s">
        <v>43</v>
      </c>
    </row>
    <row r="703">
      <c r="A703" s="396" t="s">
        <v>35</v>
      </c>
      <c r="B703" s="397">
        <v>0.0</v>
      </c>
      <c r="C703" s="398">
        <v>0.0</v>
      </c>
      <c r="D703" s="397">
        <v>0.0</v>
      </c>
      <c r="E703" s="397">
        <v>335.0</v>
      </c>
      <c r="F703" s="397">
        <v>0.0</v>
      </c>
      <c r="G703" s="397">
        <v>0.0</v>
      </c>
      <c r="H703" s="397">
        <v>0.0</v>
      </c>
      <c r="I703" s="399">
        <f t="shared" si="173"/>
        <v>335</v>
      </c>
      <c r="J703" s="46">
        <f t="shared" si="177"/>
        <v>36.85</v>
      </c>
      <c r="K703" s="339">
        <v>4.018168682173E12</v>
      </c>
    </row>
    <row r="704">
      <c r="A704" s="53" t="s">
        <v>36</v>
      </c>
      <c r="B704" s="41">
        <v>761.0</v>
      </c>
      <c r="C704" s="42">
        <v>1206.0</v>
      </c>
      <c r="D704" s="41">
        <v>800.0</v>
      </c>
      <c r="E704" s="41">
        <v>805.0</v>
      </c>
      <c r="F704" s="41">
        <v>0.0</v>
      </c>
      <c r="G704" s="41">
        <v>130.0</v>
      </c>
      <c r="H704" s="41">
        <v>1109.0</v>
      </c>
      <c r="I704" s="43">
        <f t="shared" si="173"/>
        <v>4811</v>
      </c>
      <c r="J704" s="44">
        <f>I704*0.08</f>
        <v>384.88</v>
      </c>
      <c r="K704" s="321">
        <v>9.017269455053E12</v>
      </c>
    </row>
    <row r="705">
      <c r="A705" s="40" t="s">
        <v>37</v>
      </c>
      <c r="B705" s="41">
        <v>1227.0</v>
      </c>
      <c r="C705" s="42">
        <v>1042.0</v>
      </c>
      <c r="D705" s="41">
        <v>775.0</v>
      </c>
      <c r="E705" s="41">
        <v>903.0</v>
      </c>
      <c r="F705" s="41">
        <v>898.0</v>
      </c>
      <c r="G705" s="41">
        <v>623.0</v>
      </c>
      <c r="H705" s="41">
        <v>839.0</v>
      </c>
      <c r="I705" s="43">
        <f t="shared" si="173"/>
        <v>6307</v>
      </c>
      <c r="J705" s="44">
        <f>I705*0.09</f>
        <v>567.63</v>
      </c>
      <c r="K705" s="321">
        <v>1.017275131273E12</v>
      </c>
    </row>
    <row r="706">
      <c r="A706" s="40" t="s">
        <v>38</v>
      </c>
      <c r="B706" s="41">
        <v>470.0</v>
      </c>
      <c r="C706" s="45">
        <v>469.0</v>
      </c>
      <c r="D706" s="41">
        <v>0.0</v>
      </c>
      <c r="E706" s="41">
        <v>0.0</v>
      </c>
      <c r="F706" s="41">
        <v>559.0</v>
      </c>
      <c r="G706" s="41">
        <v>560.0</v>
      </c>
      <c r="H706" s="41">
        <v>65.0</v>
      </c>
      <c r="I706" s="43">
        <f t="shared" si="173"/>
        <v>2123</v>
      </c>
      <c r="J706" s="44">
        <f>I706*0.11</f>
        <v>233.53</v>
      </c>
      <c r="K706" s="321">
        <v>9.017319253424E12</v>
      </c>
    </row>
    <row r="707">
      <c r="A707" s="49" t="s">
        <v>39</v>
      </c>
      <c r="B707" s="41">
        <v>1434.0</v>
      </c>
      <c r="C707" s="42">
        <v>1826.0</v>
      </c>
      <c r="D707" s="41">
        <v>1275.0</v>
      </c>
      <c r="E707" s="41">
        <v>770.0</v>
      </c>
      <c r="F707" s="41">
        <v>1241.0</v>
      </c>
      <c r="G707" s="41">
        <v>1161.0</v>
      </c>
      <c r="H707" s="41">
        <v>2806.0</v>
      </c>
      <c r="I707" s="43">
        <f t="shared" si="173"/>
        <v>10513</v>
      </c>
      <c r="J707" s="44">
        <f>I707*0.08</f>
        <v>841.04</v>
      </c>
      <c r="K707" s="321">
        <v>1.017310848133E12</v>
      </c>
    </row>
    <row r="708">
      <c r="A708" s="396" t="s">
        <v>63</v>
      </c>
      <c r="B708" s="397">
        <v>453.0</v>
      </c>
      <c r="C708" s="398">
        <v>0.0</v>
      </c>
      <c r="D708" s="397">
        <v>0.0</v>
      </c>
      <c r="E708" s="397">
        <v>140.0</v>
      </c>
      <c r="F708" s="397">
        <v>0.0</v>
      </c>
      <c r="G708" s="397">
        <v>125.0</v>
      </c>
      <c r="H708" s="397">
        <v>831.0</v>
      </c>
      <c r="I708" s="399">
        <f t="shared" si="173"/>
        <v>1549</v>
      </c>
      <c r="J708" s="46">
        <f>I708*0.11</f>
        <v>170.39</v>
      </c>
      <c r="K708" s="339">
        <v>5.017512860994E12</v>
      </c>
    </row>
    <row r="709">
      <c r="A709" s="396" t="s">
        <v>40</v>
      </c>
      <c r="B709" s="397">
        <v>0.0</v>
      </c>
      <c r="C709" s="397">
        <v>0.0</v>
      </c>
      <c r="D709" s="397">
        <v>1061.0</v>
      </c>
      <c r="E709" s="397">
        <v>969.0</v>
      </c>
      <c r="F709" s="397">
        <v>433.0</v>
      </c>
      <c r="G709" s="397">
        <v>1088.0</v>
      </c>
      <c r="H709" s="397">
        <v>697.0</v>
      </c>
      <c r="I709" s="399">
        <f t="shared" si="173"/>
        <v>4248</v>
      </c>
      <c r="J709" s="382">
        <f>I709*0.1</f>
        <v>424.8</v>
      </c>
      <c r="K709" s="388">
        <v>6.018035943225E12</v>
      </c>
    </row>
    <row r="710">
      <c r="A710" s="73" t="s">
        <v>379</v>
      </c>
      <c r="B710" s="378">
        <v>911.0</v>
      </c>
      <c r="C710" s="379">
        <v>0.0</v>
      </c>
      <c r="D710" s="378">
        <v>0.0</v>
      </c>
      <c r="E710" s="378">
        <v>0.0</v>
      </c>
      <c r="F710" s="378">
        <v>865.0</v>
      </c>
      <c r="G710" s="378">
        <v>578.0</v>
      </c>
      <c r="H710" s="378">
        <v>474.0</v>
      </c>
      <c r="I710" s="57">
        <f t="shared" si="173"/>
        <v>2828</v>
      </c>
      <c r="J710" s="57">
        <f t="shared" ref="J710:J711" si="178">I710*0.11</f>
        <v>311.08</v>
      </c>
      <c r="K710" s="329" t="s">
        <v>43</v>
      </c>
    </row>
    <row r="711">
      <c r="A711" s="396" t="s">
        <v>41</v>
      </c>
      <c r="B711" s="397">
        <v>0.0</v>
      </c>
      <c r="C711" s="398">
        <v>0.0</v>
      </c>
      <c r="D711" s="397">
        <v>0.0</v>
      </c>
      <c r="E711" s="397">
        <v>657.0</v>
      </c>
      <c r="F711" s="397">
        <v>343.0</v>
      </c>
      <c r="G711" s="397">
        <v>0.0</v>
      </c>
      <c r="H711" s="397">
        <v>631.0</v>
      </c>
      <c r="I711" s="399">
        <f t="shared" si="173"/>
        <v>1631</v>
      </c>
      <c r="J711" s="46">
        <f t="shared" si="178"/>
        <v>179.41</v>
      </c>
      <c r="K711" s="339">
        <v>3.017485791607E12</v>
      </c>
    </row>
    <row r="712">
      <c r="A712" s="396" t="s">
        <v>42</v>
      </c>
      <c r="B712" s="397">
        <v>662.0</v>
      </c>
      <c r="C712" s="397">
        <v>1248.0</v>
      </c>
      <c r="D712" s="397">
        <v>238.0</v>
      </c>
      <c r="E712" s="397">
        <v>185.0</v>
      </c>
      <c r="F712" s="397">
        <v>1006.0</v>
      </c>
      <c r="G712" s="397">
        <v>832.0</v>
      </c>
      <c r="H712" s="397">
        <v>273.0</v>
      </c>
      <c r="I712" s="399">
        <f t="shared" si="173"/>
        <v>4444</v>
      </c>
      <c r="J712" s="46">
        <f>I712*0.1</f>
        <v>444.4</v>
      </c>
      <c r="K712" s="339">
        <v>3.017966790813E12</v>
      </c>
    </row>
    <row r="713">
      <c r="A713" s="53" t="s">
        <v>44</v>
      </c>
      <c r="B713" s="41">
        <v>0.0</v>
      </c>
      <c r="C713" s="45">
        <v>0.0</v>
      </c>
      <c r="D713" s="41">
        <v>0.0</v>
      </c>
      <c r="E713" s="41">
        <v>448.0</v>
      </c>
      <c r="F713" s="41">
        <v>593.0</v>
      </c>
      <c r="G713" s="41">
        <v>458.0</v>
      </c>
      <c r="H713" s="41">
        <v>0.0</v>
      </c>
      <c r="I713" s="43">
        <f t="shared" si="173"/>
        <v>1499</v>
      </c>
      <c r="J713" s="46">
        <f>I713*0.11</f>
        <v>164.89</v>
      </c>
      <c r="K713" s="339">
        <v>9.017363754768E12</v>
      </c>
    </row>
    <row r="714">
      <c r="A714" s="396" t="s">
        <v>45</v>
      </c>
      <c r="B714" s="397">
        <v>502.0</v>
      </c>
      <c r="C714" s="397">
        <v>1295.0</v>
      </c>
      <c r="D714" s="397">
        <v>940.0</v>
      </c>
      <c r="E714" s="397">
        <v>549.0</v>
      </c>
      <c r="F714" s="397">
        <v>430.0</v>
      </c>
      <c r="G714" s="397">
        <v>627.0</v>
      </c>
      <c r="H714" s="397">
        <v>0.0</v>
      </c>
      <c r="I714" s="399">
        <f t="shared" si="173"/>
        <v>4343</v>
      </c>
      <c r="J714" s="46">
        <f>I714*0.1</f>
        <v>434.3</v>
      </c>
      <c r="K714" s="339">
        <v>5.017889127772E12</v>
      </c>
    </row>
    <row r="715">
      <c r="A715" s="52" t="s">
        <v>46</v>
      </c>
      <c r="B715" s="54">
        <v>0.0</v>
      </c>
      <c r="C715" s="403">
        <v>0.0</v>
      </c>
      <c r="D715" s="54">
        <v>0.0</v>
      </c>
      <c r="E715" s="54">
        <v>0.0</v>
      </c>
      <c r="F715" s="54">
        <v>0.0</v>
      </c>
      <c r="G715" s="54">
        <v>0.0</v>
      </c>
      <c r="H715" s="54">
        <v>0.0</v>
      </c>
      <c r="I715" s="59">
        <f t="shared" si="173"/>
        <v>0</v>
      </c>
      <c r="J715" s="404">
        <f>I715*0.11</f>
        <v>0</v>
      </c>
      <c r="K715" s="311"/>
    </row>
    <row r="716">
      <c r="A716" s="381" t="s">
        <v>20</v>
      </c>
      <c r="B716" s="382">
        <f t="shared" ref="B716:J716" si="179">SUM(B690:B715)</f>
        <v>13000</v>
      </c>
      <c r="C716" s="382">
        <f t="shared" si="179"/>
        <v>14162</v>
      </c>
      <c r="D716" s="382">
        <f t="shared" si="179"/>
        <v>10427</v>
      </c>
      <c r="E716" s="382">
        <f t="shared" si="179"/>
        <v>11928</v>
      </c>
      <c r="F716" s="382">
        <f t="shared" si="179"/>
        <v>15013</v>
      </c>
      <c r="G716" s="382">
        <f t="shared" si="179"/>
        <v>16786</v>
      </c>
      <c r="H716" s="382">
        <f t="shared" si="179"/>
        <v>17265</v>
      </c>
      <c r="I716" s="382">
        <f t="shared" si="179"/>
        <v>98581</v>
      </c>
      <c r="J716" s="382">
        <f t="shared" si="179"/>
        <v>9203.55</v>
      </c>
      <c r="K716" s="311"/>
    </row>
    <row r="717">
      <c r="A717" s="281"/>
      <c r="B717" s="110"/>
      <c r="C717" s="110"/>
      <c r="D717" s="110"/>
      <c r="E717" s="110"/>
      <c r="F717" s="110"/>
      <c r="G717" s="110"/>
      <c r="H717" s="110"/>
      <c r="I717" s="110"/>
      <c r="J717" s="110"/>
      <c r="K717" s="311"/>
    </row>
    <row r="718">
      <c r="A718" s="30" t="s">
        <v>19</v>
      </c>
      <c r="B718" s="31">
        <v>45416.0</v>
      </c>
      <c r="C718" s="31">
        <v>45417.0</v>
      </c>
      <c r="D718" s="31">
        <v>45418.0</v>
      </c>
      <c r="E718" s="31">
        <v>45419.0</v>
      </c>
      <c r="F718" s="31">
        <v>45420.0</v>
      </c>
      <c r="G718" s="31">
        <v>45421.0</v>
      </c>
      <c r="H718" s="31">
        <v>45422.0</v>
      </c>
      <c r="I718" s="32" t="s">
        <v>20</v>
      </c>
      <c r="J718" s="33" t="s">
        <v>21</v>
      </c>
      <c r="K718" s="311"/>
    </row>
    <row r="719">
      <c r="A719" s="35"/>
      <c r="B719" s="36"/>
      <c r="C719" s="36"/>
      <c r="D719" s="36"/>
      <c r="E719" s="36"/>
      <c r="F719" s="36"/>
      <c r="G719" s="36"/>
      <c r="H719" s="37"/>
      <c r="I719" s="37"/>
      <c r="J719" s="37"/>
      <c r="K719" s="311"/>
    </row>
    <row r="720">
      <c r="A720" s="396" t="s">
        <v>23</v>
      </c>
      <c r="B720" s="397">
        <v>669.0</v>
      </c>
      <c r="C720" s="398">
        <v>665.0</v>
      </c>
      <c r="D720" s="397">
        <v>768.0</v>
      </c>
      <c r="E720" s="397">
        <v>773.0</v>
      </c>
      <c r="F720" s="397">
        <v>613.0</v>
      </c>
      <c r="G720" s="397">
        <v>418.0</v>
      </c>
      <c r="H720" s="397">
        <v>948.0</v>
      </c>
      <c r="I720" s="399">
        <f t="shared" ref="I720:I748" si="180">SUM(B720:H720)</f>
        <v>4854</v>
      </c>
      <c r="J720" s="44">
        <f t="shared" ref="J720:J721" si="181">I720*0.1</f>
        <v>485.4</v>
      </c>
      <c r="K720" s="112">
        <v>4.017511858595E12</v>
      </c>
    </row>
    <row r="721">
      <c r="A721" s="40" t="s">
        <v>24</v>
      </c>
      <c r="B721" s="41">
        <v>637.0</v>
      </c>
      <c r="C721" s="42">
        <v>1152.0</v>
      </c>
      <c r="D721" s="41">
        <v>110.0</v>
      </c>
      <c r="E721" s="41">
        <v>823.0</v>
      </c>
      <c r="F721" s="41">
        <v>550.0</v>
      </c>
      <c r="G721" s="41">
        <v>1018.0</v>
      </c>
      <c r="H721" s="41">
        <v>936.0</v>
      </c>
      <c r="I721" s="43">
        <f t="shared" si="180"/>
        <v>5226</v>
      </c>
      <c r="J721" s="44">
        <f t="shared" si="181"/>
        <v>522.6</v>
      </c>
      <c r="K721" s="112">
        <v>8.017497439302E12</v>
      </c>
    </row>
    <row r="722">
      <c r="A722" s="49" t="s">
        <v>25</v>
      </c>
      <c r="B722" s="41">
        <v>767.0</v>
      </c>
      <c r="C722" s="42">
        <v>0.0</v>
      </c>
      <c r="D722" s="41">
        <v>844.0</v>
      </c>
      <c r="E722" s="41">
        <v>0.0</v>
      </c>
      <c r="F722" s="41">
        <v>0.0</v>
      </c>
      <c r="G722" s="41">
        <v>380.0</v>
      </c>
      <c r="H722" s="41">
        <v>0.0</v>
      </c>
      <c r="I722" s="43">
        <f t="shared" si="180"/>
        <v>1991</v>
      </c>
      <c r="J722" s="44">
        <f t="shared" ref="J722:J723" si="182">I722*0.08</f>
        <v>159.28</v>
      </c>
      <c r="K722" s="112">
        <v>1.7513784568E10</v>
      </c>
    </row>
    <row r="723">
      <c r="A723" s="49" t="s">
        <v>26</v>
      </c>
      <c r="B723" s="41">
        <v>983.0</v>
      </c>
      <c r="C723" s="42">
        <v>1419.0</v>
      </c>
      <c r="D723" s="41">
        <v>0.0</v>
      </c>
      <c r="E723" s="41">
        <v>782.0</v>
      </c>
      <c r="F723" s="41">
        <v>0.0</v>
      </c>
      <c r="G723" s="41">
        <v>0.0</v>
      </c>
      <c r="H723" s="41">
        <v>593.0</v>
      </c>
      <c r="I723" s="43">
        <f t="shared" si="180"/>
        <v>3777</v>
      </c>
      <c r="J723" s="44">
        <f t="shared" si="182"/>
        <v>302.16</v>
      </c>
      <c r="K723" s="112">
        <v>2.017715501908E12</v>
      </c>
    </row>
    <row r="724">
      <c r="A724" s="40" t="s">
        <v>27</v>
      </c>
      <c r="B724" s="41">
        <v>821.0</v>
      </c>
      <c r="C724" s="45">
        <v>726.0</v>
      </c>
      <c r="D724" s="41">
        <v>540.0</v>
      </c>
      <c r="E724" s="41">
        <v>305.0</v>
      </c>
      <c r="F724" s="41">
        <v>0.0</v>
      </c>
      <c r="G724" s="41">
        <v>344.0</v>
      </c>
      <c r="H724" s="41">
        <v>543.0</v>
      </c>
      <c r="I724" s="43">
        <f t="shared" si="180"/>
        <v>3279</v>
      </c>
      <c r="J724" s="44">
        <f>I724*0.1</f>
        <v>327.9</v>
      </c>
      <c r="K724" s="112">
        <v>1.017562314506E12</v>
      </c>
    </row>
    <row r="725">
      <c r="A725" s="52" t="s">
        <v>28</v>
      </c>
      <c r="B725" s="41">
        <v>0.0</v>
      </c>
      <c r="C725" s="42">
        <v>559.0</v>
      </c>
      <c r="D725" s="41">
        <v>585.0</v>
      </c>
      <c r="E725" s="41">
        <v>248.0</v>
      </c>
      <c r="F725" s="41">
        <v>397.0</v>
      </c>
      <c r="G725" s="41">
        <v>249.0</v>
      </c>
      <c r="H725" s="41">
        <v>580.0</v>
      </c>
      <c r="I725" s="43">
        <f t="shared" si="180"/>
        <v>2618</v>
      </c>
      <c r="J725" s="44">
        <f>I725*0.11</f>
        <v>287.98</v>
      </c>
      <c r="K725" s="112">
        <v>7.017567406921E12</v>
      </c>
    </row>
    <row r="726">
      <c r="A726" s="53" t="s">
        <v>29</v>
      </c>
      <c r="B726" s="54">
        <v>0.0</v>
      </c>
      <c r="C726" s="42">
        <v>602.0</v>
      </c>
      <c r="D726" s="54">
        <v>0.0</v>
      </c>
      <c r="E726" s="54">
        <v>803.0</v>
      </c>
      <c r="F726" s="54">
        <v>813.0</v>
      </c>
      <c r="G726" s="54">
        <v>741.0</v>
      </c>
      <c r="H726" s="54">
        <v>575.0</v>
      </c>
      <c r="I726" s="43">
        <f t="shared" si="180"/>
        <v>3534</v>
      </c>
      <c r="J726" s="44">
        <f>I726*0.1</f>
        <v>353.4</v>
      </c>
      <c r="K726" s="112">
        <v>3.017486454155E12</v>
      </c>
    </row>
    <row r="727">
      <c r="A727" s="40" t="s">
        <v>30</v>
      </c>
      <c r="B727" s="41">
        <v>0.0</v>
      </c>
      <c r="C727" s="42">
        <v>90.0</v>
      </c>
      <c r="D727" s="41">
        <v>0.0</v>
      </c>
      <c r="E727" s="41">
        <v>0.0</v>
      </c>
      <c r="F727" s="41">
        <v>655.0</v>
      </c>
      <c r="G727" s="41">
        <v>215.0</v>
      </c>
      <c r="H727" s="41">
        <v>0.0</v>
      </c>
      <c r="I727" s="43">
        <f t="shared" si="180"/>
        <v>960</v>
      </c>
      <c r="J727" s="44">
        <f>I727*0.11</f>
        <v>105.6</v>
      </c>
      <c r="K727" s="112">
        <v>1.01784417649E11</v>
      </c>
    </row>
    <row r="728">
      <c r="A728" s="40" t="s">
        <v>31</v>
      </c>
      <c r="B728" s="41">
        <v>1378.0</v>
      </c>
      <c r="C728" s="42">
        <v>1239.0</v>
      </c>
      <c r="D728" s="41">
        <v>1367.0</v>
      </c>
      <c r="E728" s="41">
        <v>886.0</v>
      </c>
      <c r="F728" s="41">
        <v>1051.0</v>
      </c>
      <c r="G728" s="41">
        <v>1290.0</v>
      </c>
      <c r="H728" s="41">
        <v>1565.0</v>
      </c>
      <c r="I728" s="43">
        <f t="shared" si="180"/>
        <v>8776</v>
      </c>
      <c r="J728" s="44">
        <f>I728*0.09</f>
        <v>789.84</v>
      </c>
      <c r="K728" s="112">
        <v>3.017476255249E12</v>
      </c>
      <c r="L728" s="405"/>
    </row>
    <row r="729">
      <c r="A729" s="40" t="s">
        <v>32</v>
      </c>
      <c r="B729" s="41">
        <v>0.0</v>
      </c>
      <c r="C729" s="42">
        <v>380.0</v>
      </c>
      <c r="D729" s="41">
        <v>0.0</v>
      </c>
      <c r="E729" s="41">
        <v>0.0</v>
      </c>
      <c r="F729" s="41">
        <v>0.0</v>
      </c>
      <c r="G729" s="41">
        <v>0.0</v>
      </c>
      <c r="H729" s="41">
        <v>0.0</v>
      </c>
      <c r="I729" s="43">
        <f t="shared" si="180"/>
        <v>380</v>
      </c>
      <c r="J729" s="44">
        <f>I729*0.11</f>
        <v>41.8</v>
      </c>
      <c r="K729" s="112">
        <v>2.017478386695E12</v>
      </c>
    </row>
    <row r="730">
      <c r="A730" s="49" t="s">
        <v>56</v>
      </c>
      <c r="B730" s="41">
        <v>0.0</v>
      </c>
      <c r="C730" s="45">
        <v>0.0</v>
      </c>
      <c r="D730" s="41">
        <v>0.0</v>
      </c>
      <c r="E730" s="41">
        <v>60.0</v>
      </c>
      <c r="F730" s="41">
        <v>330.0</v>
      </c>
      <c r="G730" s="41">
        <v>869.0</v>
      </c>
      <c r="H730" s="41">
        <v>125.0</v>
      </c>
      <c r="I730" s="43">
        <f t="shared" si="180"/>
        <v>1384</v>
      </c>
      <c r="J730" s="44">
        <f>I730*0.08</f>
        <v>110.72</v>
      </c>
      <c r="K730" s="112">
        <v>1.752255465E10</v>
      </c>
    </row>
    <row r="731">
      <c r="A731" s="40" t="s">
        <v>241</v>
      </c>
      <c r="B731" s="41">
        <v>1114.0</v>
      </c>
      <c r="C731" s="45">
        <v>0.0</v>
      </c>
      <c r="D731" s="41">
        <v>355.0</v>
      </c>
      <c r="E731" s="41">
        <v>1005.0</v>
      </c>
      <c r="F731" s="41">
        <v>407.0</v>
      </c>
      <c r="G731" s="41">
        <v>833.0</v>
      </c>
      <c r="H731" s="41">
        <v>0.0</v>
      </c>
      <c r="I731" s="43">
        <f t="shared" si="180"/>
        <v>3714</v>
      </c>
      <c r="J731" s="44">
        <f t="shared" ref="J731:J732" si="183">I731*0.1</f>
        <v>371.4</v>
      </c>
      <c r="K731" s="112">
        <v>8.017522472351E12</v>
      </c>
    </row>
    <row r="732">
      <c r="A732" s="40" t="s">
        <v>233</v>
      </c>
      <c r="B732" s="41">
        <v>0.0</v>
      </c>
      <c r="C732" s="42">
        <v>0.0</v>
      </c>
      <c r="D732" s="41">
        <v>0.0</v>
      </c>
      <c r="E732" s="41">
        <v>0.0</v>
      </c>
      <c r="F732" s="41">
        <v>0.0</v>
      </c>
      <c r="G732" s="41">
        <v>0.0</v>
      </c>
      <c r="H732" s="41">
        <v>0.0</v>
      </c>
      <c r="I732" s="43">
        <f t="shared" si="180"/>
        <v>0</v>
      </c>
      <c r="J732" s="50">
        <f t="shared" si="183"/>
        <v>0</v>
      </c>
      <c r="K732" s="321" t="s">
        <v>394</v>
      </c>
    </row>
    <row r="733">
      <c r="A733" s="40" t="s">
        <v>35</v>
      </c>
      <c r="B733" s="41">
        <v>520.0</v>
      </c>
      <c r="C733" s="42">
        <v>475.0</v>
      </c>
      <c r="D733" s="41">
        <v>0.0</v>
      </c>
      <c r="E733" s="41">
        <v>0.0</v>
      </c>
      <c r="F733" s="41">
        <v>0.0</v>
      </c>
      <c r="G733" s="41">
        <v>105.0</v>
      </c>
      <c r="H733" s="41">
        <v>0.0</v>
      </c>
      <c r="I733" s="43">
        <f t="shared" si="180"/>
        <v>1100</v>
      </c>
      <c r="J733" s="44">
        <f>I733*0.11</f>
        <v>121</v>
      </c>
      <c r="K733" s="112">
        <v>4.017477745685E12</v>
      </c>
    </row>
    <row r="734">
      <c r="A734" s="53" t="s">
        <v>36</v>
      </c>
      <c r="B734" s="41">
        <v>1252.0</v>
      </c>
      <c r="C734" s="42">
        <v>125.0</v>
      </c>
      <c r="D734" s="41">
        <v>739.0</v>
      </c>
      <c r="E734" s="41">
        <v>1080.0</v>
      </c>
      <c r="F734" s="41">
        <v>850.0</v>
      </c>
      <c r="G734" s="41">
        <v>613.0</v>
      </c>
      <c r="H734" s="41">
        <v>753.0</v>
      </c>
      <c r="I734" s="43">
        <f t="shared" si="180"/>
        <v>5412</v>
      </c>
      <c r="J734" s="44">
        <f>I734*0.08</f>
        <v>432.96</v>
      </c>
      <c r="K734" s="112">
        <v>9.017476734567E12</v>
      </c>
    </row>
    <row r="735">
      <c r="A735" s="40" t="s">
        <v>37</v>
      </c>
      <c r="B735" s="41">
        <v>742.0</v>
      </c>
      <c r="C735" s="42">
        <v>796.0</v>
      </c>
      <c r="D735" s="41">
        <v>1140.0</v>
      </c>
      <c r="E735" s="41">
        <v>1004.0</v>
      </c>
      <c r="F735" s="41">
        <v>1246.0</v>
      </c>
      <c r="G735" s="41">
        <v>1117.0</v>
      </c>
      <c r="H735" s="41">
        <v>1229.0</v>
      </c>
      <c r="I735" s="43">
        <f t="shared" si="180"/>
        <v>7274</v>
      </c>
      <c r="J735" s="44">
        <f>I735*0.09</f>
        <v>654.66</v>
      </c>
      <c r="K735" s="112">
        <v>1.017497851259E12</v>
      </c>
    </row>
    <row r="736">
      <c r="A736" s="40" t="s">
        <v>38</v>
      </c>
      <c r="B736" s="41">
        <v>0.0</v>
      </c>
      <c r="C736" s="45">
        <v>0.0</v>
      </c>
      <c r="D736" s="41">
        <v>690.0</v>
      </c>
      <c r="E736" s="41">
        <v>678.0</v>
      </c>
      <c r="F736" s="41">
        <v>0.0</v>
      </c>
      <c r="G736" s="41">
        <v>533.0</v>
      </c>
      <c r="H736" s="41">
        <v>0.0</v>
      </c>
      <c r="I736" s="43">
        <f t="shared" si="180"/>
        <v>1901</v>
      </c>
      <c r="J736" s="44">
        <f>I736*0.11</f>
        <v>209.11</v>
      </c>
      <c r="K736" s="112">
        <v>9.017512515307E12</v>
      </c>
    </row>
    <row r="737">
      <c r="A737" s="49" t="s">
        <v>39</v>
      </c>
      <c r="B737" s="41">
        <v>1673.0</v>
      </c>
      <c r="C737" s="42">
        <v>335.0</v>
      </c>
      <c r="D737" s="41">
        <v>0.0</v>
      </c>
      <c r="E737" s="41">
        <v>874.0</v>
      </c>
      <c r="F737" s="41">
        <v>911.0</v>
      </c>
      <c r="G737" s="41">
        <v>775.0</v>
      </c>
      <c r="H737" s="41">
        <v>1522.0</v>
      </c>
      <c r="I737" s="43">
        <f t="shared" si="180"/>
        <v>6090</v>
      </c>
      <c r="J737" s="44">
        <f>I737*0.08</f>
        <v>487.2</v>
      </c>
      <c r="K737" s="112">
        <v>1.017485093549E12</v>
      </c>
    </row>
    <row r="738">
      <c r="A738" s="40" t="s">
        <v>63</v>
      </c>
      <c r="B738" s="41">
        <v>0.0</v>
      </c>
      <c r="C738" s="42">
        <v>299.0</v>
      </c>
      <c r="D738" s="41">
        <v>0.0</v>
      </c>
      <c r="E738" s="41">
        <v>0.0</v>
      </c>
      <c r="F738" s="41">
        <v>501.0</v>
      </c>
      <c r="G738" s="41">
        <v>0.0</v>
      </c>
      <c r="H738" s="41">
        <v>429.0</v>
      </c>
      <c r="I738" s="43">
        <f t="shared" si="180"/>
        <v>1229</v>
      </c>
      <c r="J738" s="44">
        <f>I738*0.11</f>
        <v>135.19</v>
      </c>
      <c r="K738" s="112">
        <v>5.017512891652E12</v>
      </c>
    </row>
    <row r="739">
      <c r="A739" s="396" t="s">
        <v>40</v>
      </c>
      <c r="B739" s="397">
        <v>1060.0</v>
      </c>
      <c r="C739" s="397">
        <v>828.0</v>
      </c>
      <c r="D739" s="397">
        <v>953.0</v>
      </c>
      <c r="E739" s="397">
        <v>943.0</v>
      </c>
      <c r="F739" s="397">
        <v>850.0</v>
      </c>
      <c r="G739" s="397">
        <v>870.0</v>
      </c>
      <c r="H739" s="397">
        <v>1093.0</v>
      </c>
      <c r="I739" s="399">
        <f t="shared" si="180"/>
        <v>6597</v>
      </c>
      <c r="J739" s="382">
        <f>I739*0.09</f>
        <v>593.73</v>
      </c>
      <c r="K739" s="388">
        <v>6.018011274276E12</v>
      </c>
    </row>
    <row r="740">
      <c r="A740" s="73" t="s">
        <v>379</v>
      </c>
      <c r="B740" s="378">
        <v>0.0</v>
      </c>
      <c r="C740" s="379">
        <v>504.0</v>
      </c>
      <c r="D740" s="378">
        <v>390.0</v>
      </c>
      <c r="E740" s="378">
        <v>493.0</v>
      </c>
      <c r="F740" s="378">
        <v>601.0</v>
      </c>
      <c r="G740" s="378">
        <v>399.0</v>
      </c>
      <c r="H740" s="378">
        <v>355.0</v>
      </c>
      <c r="I740" s="57">
        <f t="shared" si="180"/>
        <v>2742</v>
      </c>
      <c r="J740" s="57">
        <f t="shared" ref="J740:J741" si="184">I740*0.11</f>
        <v>301.62</v>
      </c>
      <c r="K740" s="329" t="s">
        <v>43</v>
      </c>
    </row>
    <row r="741">
      <c r="A741" s="40" t="s">
        <v>41</v>
      </c>
      <c r="B741" s="41">
        <v>699.0</v>
      </c>
      <c r="C741" s="42">
        <v>0.0</v>
      </c>
      <c r="D741" s="41">
        <v>0.0</v>
      </c>
      <c r="E741" s="41">
        <v>0.0</v>
      </c>
      <c r="F741" s="41">
        <v>400.0</v>
      </c>
      <c r="G741" s="41">
        <v>1325.0</v>
      </c>
      <c r="H741" s="41">
        <v>991.0</v>
      </c>
      <c r="I741" s="43">
        <f t="shared" si="180"/>
        <v>3415</v>
      </c>
      <c r="J741" s="44">
        <f t="shared" si="184"/>
        <v>375.65</v>
      </c>
      <c r="K741" s="112">
        <v>3.017485791607E12</v>
      </c>
      <c r="L741" s="369"/>
    </row>
    <row r="742">
      <c r="A742" s="73" t="s">
        <v>42</v>
      </c>
      <c r="B742" s="378">
        <v>0.0</v>
      </c>
      <c r="C742" s="378">
        <v>0.0</v>
      </c>
      <c r="D742" s="378">
        <v>0.0</v>
      </c>
      <c r="E742" s="378">
        <v>597.0</v>
      </c>
      <c r="F742" s="378">
        <v>0.0</v>
      </c>
      <c r="G742" s="378">
        <v>270.0</v>
      </c>
      <c r="H742" s="378">
        <v>0.0</v>
      </c>
      <c r="I742" s="57">
        <f t="shared" si="180"/>
        <v>867</v>
      </c>
      <c r="J742" s="46">
        <f>I742*0.1</f>
        <v>86.7</v>
      </c>
      <c r="K742" s="339">
        <v>3.017966790813E12</v>
      </c>
      <c r="L742" s="389" t="s">
        <v>395</v>
      </c>
    </row>
    <row r="743">
      <c r="A743" s="396" t="s">
        <v>44</v>
      </c>
      <c r="B743" s="397">
        <v>0.0</v>
      </c>
      <c r="C743" s="397">
        <v>0.0</v>
      </c>
      <c r="D743" s="397">
        <v>0.0</v>
      </c>
      <c r="E743" s="397">
        <v>0.0</v>
      </c>
      <c r="F743" s="397">
        <v>0.0</v>
      </c>
      <c r="G743" s="397">
        <v>194.0</v>
      </c>
      <c r="H743" s="397">
        <v>0.0</v>
      </c>
      <c r="I743" s="399">
        <f t="shared" si="180"/>
        <v>194</v>
      </c>
      <c r="J743" s="382">
        <f t="shared" ref="J743:J748" si="185">I743*0.11</f>
        <v>21.34</v>
      </c>
      <c r="K743" s="388">
        <v>9.017796801423E12</v>
      </c>
    </row>
    <row r="744">
      <c r="A744" s="53" t="s">
        <v>45</v>
      </c>
      <c r="B744" s="41">
        <v>0.0</v>
      </c>
      <c r="C744" s="45">
        <v>0.0</v>
      </c>
      <c r="D744" s="41">
        <v>0.0</v>
      </c>
      <c r="E744" s="41">
        <v>0.0</v>
      </c>
      <c r="F744" s="41">
        <v>0.0</v>
      </c>
      <c r="G744" s="41">
        <v>0.0</v>
      </c>
      <c r="H744" s="41">
        <v>0.0</v>
      </c>
      <c r="I744" s="43">
        <f t="shared" si="180"/>
        <v>0</v>
      </c>
      <c r="J744" s="50">
        <f t="shared" si="185"/>
        <v>0</v>
      </c>
      <c r="K744" s="321" t="s">
        <v>394</v>
      </c>
    </row>
    <row r="745">
      <c r="A745" s="53" t="s">
        <v>46</v>
      </c>
      <c r="B745" s="41">
        <v>0.0</v>
      </c>
      <c r="C745" s="42">
        <v>0.0</v>
      </c>
      <c r="D745" s="41">
        <v>0.0</v>
      </c>
      <c r="E745" s="41">
        <v>729.0</v>
      </c>
      <c r="F745" s="41">
        <v>0.0</v>
      </c>
      <c r="G745" s="41">
        <v>0.0</v>
      </c>
      <c r="H745" s="41">
        <v>0.0</v>
      </c>
      <c r="I745" s="43">
        <f t="shared" si="180"/>
        <v>729</v>
      </c>
      <c r="J745" s="44">
        <f t="shared" si="185"/>
        <v>80.19</v>
      </c>
      <c r="K745" s="112">
        <v>5.01747752147E12</v>
      </c>
    </row>
    <row r="746">
      <c r="A746" s="67" t="s">
        <v>396</v>
      </c>
      <c r="B746" s="41">
        <v>0.0</v>
      </c>
      <c r="C746" s="42">
        <v>0.0</v>
      </c>
      <c r="D746" s="41">
        <v>581.0</v>
      </c>
      <c r="E746" s="41">
        <v>699.0</v>
      </c>
      <c r="F746" s="41">
        <v>541.0</v>
      </c>
      <c r="G746" s="41">
        <v>0.0</v>
      </c>
      <c r="H746" s="41">
        <v>659.0</v>
      </c>
      <c r="I746" s="43">
        <f t="shared" si="180"/>
        <v>2480</v>
      </c>
      <c r="J746" s="44">
        <f t="shared" si="185"/>
        <v>272.8</v>
      </c>
      <c r="K746" s="112">
        <v>2.017476820562E12</v>
      </c>
    </row>
    <row r="747">
      <c r="A747" s="67" t="s">
        <v>47</v>
      </c>
      <c r="B747" s="41">
        <v>0.0</v>
      </c>
      <c r="C747" s="42">
        <v>488.0</v>
      </c>
      <c r="D747" s="41">
        <v>0.0</v>
      </c>
      <c r="E747" s="41">
        <v>440.0</v>
      </c>
      <c r="F747" s="41">
        <v>0.0</v>
      </c>
      <c r="G747" s="41">
        <v>554.0</v>
      </c>
      <c r="H747" s="41">
        <v>417.0</v>
      </c>
      <c r="I747" s="43">
        <f t="shared" si="180"/>
        <v>1899</v>
      </c>
      <c r="J747" s="44">
        <f t="shared" si="185"/>
        <v>208.89</v>
      </c>
      <c r="K747" s="112">
        <v>1.017839073169E12</v>
      </c>
    </row>
    <row r="748">
      <c r="A748" s="406" t="s">
        <v>74</v>
      </c>
      <c r="B748" s="398">
        <v>245.0</v>
      </c>
      <c r="C748" s="398">
        <v>0.0</v>
      </c>
      <c r="D748" s="397">
        <v>505.0</v>
      </c>
      <c r="E748" s="397">
        <v>459.0</v>
      </c>
      <c r="F748" s="397">
        <v>516.0</v>
      </c>
      <c r="G748" s="397">
        <v>370.0</v>
      </c>
      <c r="H748" s="397">
        <v>733.0</v>
      </c>
      <c r="I748" s="399">
        <f t="shared" si="180"/>
        <v>2828</v>
      </c>
      <c r="J748" s="46">
        <f t="shared" si="185"/>
        <v>311.08</v>
      </c>
      <c r="K748" s="339">
        <v>1.017839073169E12</v>
      </c>
    </row>
    <row r="749">
      <c r="A749" s="381" t="s">
        <v>20</v>
      </c>
      <c r="B749" s="382">
        <f t="shared" ref="B749:H749" si="186">SUM(B720:B745)</f>
        <v>12315</v>
      </c>
      <c r="C749" s="382">
        <f t="shared" si="186"/>
        <v>10194</v>
      </c>
      <c r="D749" s="382">
        <f t="shared" si="186"/>
        <v>8481</v>
      </c>
      <c r="E749" s="382">
        <f t="shared" si="186"/>
        <v>12083</v>
      </c>
      <c r="F749" s="382">
        <f t="shared" si="186"/>
        <v>10175</v>
      </c>
      <c r="G749" s="382">
        <f t="shared" si="186"/>
        <v>12558</v>
      </c>
      <c r="H749" s="382">
        <f t="shared" si="186"/>
        <v>12237</v>
      </c>
      <c r="I749" s="382">
        <f t="shared" ref="I749:J749" si="187">SUM(I720:I748)</f>
        <v>85250</v>
      </c>
      <c r="J749" s="382">
        <f t="shared" si="187"/>
        <v>8150.2</v>
      </c>
      <c r="K749" s="311"/>
    </row>
    <row r="750">
      <c r="A750" s="281"/>
      <c r="B750" s="110"/>
      <c r="C750" s="110"/>
      <c r="D750" s="110"/>
      <c r="E750" s="110"/>
      <c r="F750" s="110"/>
      <c r="G750" s="110"/>
      <c r="H750" s="110"/>
      <c r="I750" s="110"/>
      <c r="J750" s="110"/>
      <c r="K750" s="311"/>
    </row>
    <row r="751">
      <c r="A751" s="30" t="s">
        <v>19</v>
      </c>
      <c r="B751" s="31">
        <v>45423.0</v>
      </c>
      <c r="C751" s="31">
        <v>45424.0</v>
      </c>
      <c r="D751" s="31">
        <v>45425.0</v>
      </c>
      <c r="E751" s="31">
        <v>45426.0</v>
      </c>
      <c r="F751" s="31">
        <v>45427.0</v>
      </c>
      <c r="G751" s="31">
        <v>45428.0</v>
      </c>
      <c r="H751" s="31">
        <v>45429.0</v>
      </c>
      <c r="I751" s="32" t="s">
        <v>20</v>
      </c>
      <c r="J751" s="33" t="s">
        <v>21</v>
      </c>
      <c r="K751" s="311"/>
    </row>
    <row r="752">
      <c r="A752" s="35"/>
      <c r="B752" s="36"/>
      <c r="C752" s="36"/>
      <c r="D752" s="36"/>
      <c r="E752" s="36"/>
      <c r="F752" s="36"/>
      <c r="G752" s="36"/>
      <c r="H752" s="37"/>
      <c r="I752" s="37"/>
      <c r="J752" s="37"/>
      <c r="K752" s="311"/>
    </row>
    <row r="753">
      <c r="A753" s="40" t="s">
        <v>23</v>
      </c>
      <c r="B753" s="41">
        <v>613.0</v>
      </c>
      <c r="C753" s="42">
        <v>1485.0</v>
      </c>
      <c r="D753" s="41">
        <v>446.0</v>
      </c>
      <c r="E753" s="41">
        <v>741.0</v>
      </c>
      <c r="F753" s="41">
        <v>1161.0</v>
      </c>
      <c r="G753" s="41">
        <v>590.0</v>
      </c>
      <c r="H753" s="41">
        <v>304.0</v>
      </c>
      <c r="I753" s="43">
        <f t="shared" ref="I753:I781" si="188">SUM(B753:H753)</f>
        <v>5340</v>
      </c>
      <c r="J753" s="44">
        <f>I753*0.1</f>
        <v>534</v>
      </c>
      <c r="K753" s="112">
        <v>4.017684507739E12</v>
      </c>
    </row>
    <row r="754">
      <c r="A754" s="40" t="s">
        <v>24</v>
      </c>
      <c r="B754" s="41">
        <v>228.0</v>
      </c>
      <c r="C754" s="42">
        <v>1401.0</v>
      </c>
      <c r="D754" s="41">
        <v>0.0</v>
      </c>
      <c r="E754" s="41">
        <v>1291.0</v>
      </c>
      <c r="F754" s="41">
        <v>563.0</v>
      </c>
      <c r="G754" s="41">
        <v>991.0</v>
      </c>
      <c r="H754" s="41">
        <v>1061.0</v>
      </c>
      <c r="I754" s="43">
        <f t="shared" si="188"/>
        <v>5535</v>
      </c>
      <c r="J754" s="44">
        <f>I754*0.09</f>
        <v>498.15</v>
      </c>
      <c r="K754" s="112">
        <v>8.017634847144E12</v>
      </c>
    </row>
    <row r="755">
      <c r="A755" s="52" t="s">
        <v>25</v>
      </c>
      <c r="B755" s="54">
        <v>0.0</v>
      </c>
      <c r="C755" s="403">
        <v>1370.0</v>
      </c>
      <c r="D755" s="54">
        <v>0.0</v>
      </c>
      <c r="E755" s="54">
        <v>365.0</v>
      </c>
      <c r="F755" s="54">
        <v>684.0</v>
      </c>
      <c r="G755" s="54">
        <v>594.0</v>
      </c>
      <c r="H755" s="54">
        <v>288.0</v>
      </c>
      <c r="I755" s="59">
        <f t="shared" si="188"/>
        <v>3301</v>
      </c>
      <c r="J755" s="382">
        <f t="shared" ref="J755:J756" si="189">I755*0.08</f>
        <v>264.08</v>
      </c>
      <c r="K755" s="407" t="s">
        <v>397</v>
      </c>
    </row>
    <row r="756">
      <c r="A756" s="49" t="s">
        <v>26</v>
      </c>
      <c r="B756" s="41">
        <v>0.0</v>
      </c>
      <c r="C756" s="42">
        <v>893.0</v>
      </c>
      <c r="D756" s="41">
        <v>568.0</v>
      </c>
      <c r="E756" s="41">
        <v>175.0</v>
      </c>
      <c r="F756" s="41">
        <v>674.0</v>
      </c>
      <c r="G756" s="41">
        <v>768.0</v>
      </c>
      <c r="H756" s="41">
        <v>564.0</v>
      </c>
      <c r="I756" s="43">
        <f t="shared" si="188"/>
        <v>3642</v>
      </c>
      <c r="J756" s="44">
        <f t="shared" si="189"/>
        <v>291.36</v>
      </c>
      <c r="K756" s="112">
        <v>2.017715501908E12</v>
      </c>
    </row>
    <row r="757">
      <c r="A757" s="52" t="s">
        <v>27</v>
      </c>
      <c r="B757" s="54">
        <v>651.0</v>
      </c>
      <c r="C757" s="54">
        <v>794.0</v>
      </c>
      <c r="D757" s="54">
        <v>565.0</v>
      </c>
      <c r="E757" s="54">
        <v>504.0</v>
      </c>
      <c r="F757" s="54">
        <v>0.0</v>
      </c>
      <c r="G757" s="54">
        <v>554.0</v>
      </c>
      <c r="H757" s="54">
        <v>657.0</v>
      </c>
      <c r="I757" s="59">
        <f t="shared" si="188"/>
        <v>3725</v>
      </c>
      <c r="J757" s="382">
        <f t="shared" ref="J757:J758" si="190">I757*0.1</f>
        <v>372.5</v>
      </c>
      <c r="K757" s="388">
        <v>1.017972121221E12</v>
      </c>
    </row>
    <row r="758">
      <c r="A758" s="52" t="s">
        <v>28</v>
      </c>
      <c r="B758" s="41">
        <v>448.0</v>
      </c>
      <c r="C758" s="42">
        <v>0.0</v>
      </c>
      <c r="D758" s="41">
        <v>800.0</v>
      </c>
      <c r="E758" s="41">
        <v>325.0</v>
      </c>
      <c r="F758" s="41">
        <v>517.0</v>
      </c>
      <c r="G758" s="41">
        <v>385.0</v>
      </c>
      <c r="H758" s="41">
        <v>345.0</v>
      </c>
      <c r="I758" s="43">
        <f t="shared" si="188"/>
        <v>2820</v>
      </c>
      <c r="J758" s="44">
        <f t="shared" si="190"/>
        <v>282</v>
      </c>
      <c r="K758" s="112">
        <v>7.017728199868E12</v>
      </c>
    </row>
    <row r="759">
      <c r="A759" s="53" t="s">
        <v>29</v>
      </c>
      <c r="B759" s="54">
        <v>791.0</v>
      </c>
      <c r="C759" s="42">
        <v>0.0</v>
      </c>
      <c r="D759" s="54">
        <v>0.0</v>
      </c>
      <c r="E759" s="54">
        <v>0.0</v>
      </c>
      <c r="F759" s="54">
        <v>361.0</v>
      </c>
      <c r="G759" s="54">
        <v>784.0</v>
      </c>
      <c r="H759" s="54">
        <v>527.0</v>
      </c>
      <c r="I759" s="43">
        <f t="shared" si="188"/>
        <v>2463</v>
      </c>
      <c r="J759" s="44">
        <f>I759*0.11</f>
        <v>270.93</v>
      </c>
      <c r="K759" s="112">
        <v>3.017619234432E12</v>
      </c>
      <c r="L759" s="333"/>
    </row>
    <row r="760">
      <c r="A760" s="40" t="s">
        <v>30</v>
      </c>
      <c r="B760" s="41">
        <v>570.0</v>
      </c>
      <c r="C760" s="42">
        <v>0.0</v>
      </c>
      <c r="D760" s="41">
        <v>0.0</v>
      </c>
      <c r="E760" s="41">
        <v>2770.0</v>
      </c>
      <c r="F760" s="41">
        <v>2225.0</v>
      </c>
      <c r="G760" s="41">
        <v>385.0</v>
      </c>
      <c r="H760" s="41">
        <v>0.0</v>
      </c>
      <c r="I760" s="43">
        <f t="shared" si="188"/>
        <v>5950</v>
      </c>
      <c r="J760" s="44">
        <f>I760*0.1</f>
        <v>595</v>
      </c>
      <c r="K760" s="112">
        <v>1.01762110344E12</v>
      </c>
    </row>
    <row r="761">
      <c r="A761" s="40" t="s">
        <v>31</v>
      </c>
      <c r="B761" s="41">
        <v>1599.0</v>
      </c>
      <c r="C761" s="42">
        <v>2373.0</v>
      </c>
      <c r="D761" s="41">
        <v>1185.0</v>
      </c>
      <c r="E761" s="41">
        <v>860.0</v>
      </c>
      <c r="F761" s="41">
        <v>937.0</v>
      </c>
      <c r="G761" s="41">
        <v>1215.0</v>
      </c>
      <c r="H761" s="41">
        <v>1750.0</v>
      </c>
      <c r="I761" s="43">
        <f t="shared" si="188"/>
        <v>9919</v>
      </c>
      <c r="J761" s="44">
        <f>I761*0.08</f>
        <v>793.52</v>
      </c>
      <c r="K761" s="112">
        <v>3.017620646181E12</v>
      </c>
    </row>
    <row r="762">
      <c r="A762" s="40" t="s">
        <v>32</v>
      </c>
      <c r="B762" s="41">
        <v>792.0</v>
      </c>
      <c r="C762" s="42">
        <v>838.0</v>
      </c>
      <c r="D762" s="41">
        <v>524.0</v>
      </c>
      <c r="E762" s="41">
        <v>0.0</v>
      </c>
      <c r="F762" s="41">
        <v>0.0</v>
      </c>
      <c r="G762" s="41">
        <v>329.0</v>
      </c>
      <c r="H762" s="41">
        <v>629.0</v>
      </c>
      <c r="I762" s="43">
        <f t="shared" si="188"/>
        <v>3112</v>
      </c>
      <c r="J762" s="44">
        <f>I762*0.1</f>
        <v>311.2</v>
      </c>
      <c r="K762" s="112">
        <v>2.017650706142E12</v>
      </c>
    </row>
    <row r="763">
      <c r="A763" s="49" t="s">
        <v>56</v>
      </c>
      <c r="B763" s="41">
        <v>220.0</v>
      </c>
      <c r="C763" s="45">
        <v>0.0</v>
      </c>
      <c r="D763" s="41">
        <v>327.0</v>
      </c>
      <c r="E763" s="41">
        <v>503.0</v>
      </c>
      <c r="F763" s="41">
        <v>313.0</v>
      </c>
      <c r="G763" s="41">
        <v>189.0</v>
      </c>
      <c r="H763" s="41">
        <v>643.0</v>
      </c>
      <c r="I763" s="43">
        <f t="shared" si="188"/>
        <v>2195</v>
      </c>
      <c r="J763" s="44">
        <f>I763*0.08</f>
        <v>175.6</v>
      </c>
      <c r="K763" s="408" t="s">
        <v>398</v>
      </c>
    </row>
    <row r="764">
      <c r="A764" s="396" t="s">
        <v>241</v>
      </c>
      <c r="B764" s="397">
        <v>633.0</v>
      </c>
      <c r="C764" s="397">
        <v>620.0</v>
      </c>
      <c r="D764" s="397">
        <v>0.0</v>
      </c>
      <c r="E764" s="397">
        <v>628.0</v>
      </c>
      <c r="F764" s="397">
        <v>851.0</v>
      </c>
      <c r="G764" s="397">
        <v>520.0</v>
      </c>
      <c r="H764" s="397">
        <v>973.0</v>
      </c>
      <c r="I764" s="399">
        <f t="shared" si="188"/>
        <v>4225</v>
      </c>
      <c r="J764" s="46">
        <f>I764*0.1</f>
        <v>422.5</v>
      </c>
      <c r="K764" s="339">
        <v>8.017869229344E12</v>
      </c>
    </row>
    <row r="765">
      <c r="A765" s="73" t="s">
        <v>233</v>
      </c>
      <c r="B765" s="378">
        <v>120.0</v>
      </c>
      <c r="C765" s="379">
        <v>555.0</v>
      </c>
      <c r="D765" s="378">
        <v>105.0</v>
      </c>
      <c r="E765" s="378">
        <v>0.0</v>
      </c>
      <c r="F765" s="378">
        <v>0.0</v>
      </c>
      <c r="G765" s="378">
        <v>0.0</v>
      </c>
      <c r="H765" s="378">
        <v>0.0</v>
      </c>
      <c r="I765" s="57">
        <f t="shared" si="188"/>
        <v>780</v>
      </c>
      <c r="J765" s="57">
        <f t="shared" ref="J765:J766" si="191">I765*0.11</f>
        <v>85.8</v>
      </c>
      <c r="K765" s="329" t="s">
        <v>43</v>
      </c>
    </row>
    <row r="766">
      <c r="A766" s="40" t="s">
        <v>35</v>
      </c>
      <c r="B766" s="41">
        <v>0.0</v>
      </c>
      <c r="C766" s="42">
        <v>1016.0</v>
      </c>
      <c r="D766" s="41">
        <v>0.0</v>
      </c>
      <c r="E766" s="41">
        <v>0.0</v>
      </c>
      <c r="F766" s="41">
        <v>0.0</v>
      </c>
      <c r="G766" s="41">
        <v>0.0</v>
      </c>
      <c r="H766" s="41">
        <v>0.0</v>
      </c>
      <c r="I766" s="43">
        <f t="shared" si="188"/>
        <v>1016</v>
      </c>
      <c r="J766" s="44">
        <f t="shared" si="191"/>
        <v>111.76</v>
      </c>
      <c r="K766" s="112">
        <v>4.017645896924E12</v>
      </c>
    </row>
    <row r="767">
      <c r="A767" s="53" t="s">
        <v>36</v>
      </c>
      <c r="B767" s="41">
        <v>1018.0</v>
      </c>
      <c r="C767" s="42">
        <v>1310.0</v>
      </c>
      <c r="D767" s="41">
        <v>1445.0</v>
      </c>
      <c r="E767" s="41">
        <v>584.0</v>
      </c>
      <c r="F767" s="41">
        <v>0.0</v>
      </c>
      <c r="G767" s="41">
        <v>918.0</v>
      </c>
      <c r="H767" s="41">
        <v>1438.0</v>
      </c>
      <c r="I767" s="43">
        <f t="shared" si="188"/>
        <v>6713</v>
      </c>
      <c r="J767" s="44">
        <f>I767*0.08</f>
        <v>537.04</v>
      </c>
      <c r="K767" s="112">
        <v>9.017632406815E12</v>
      </c>
    </row>
    <row r="768">
      <c r="A768" s="40" t="s">
        <v>37</v>
      </c>
      <c r="B768" s="41">
        <v>963.0</v>
      </c>
      <c r="C768" s="42">
        <v>1093.0</v>
      </c>
      <c r="D768" s="41">
        <v>906.0</v>
      </c>
      <c r="E768" s="41">
        <v>663.0</v>
      </c>
      <c r="F768" s="41">
        <v>996.0</v>
      </c>
      <c r="G768" s="41">
        <v>0.0</v>
      </c>
      <c r="H768" s="41">
        <v>0.0</v>
      </c>
      <c r="I768" s="43">
        <f t="shared" si="188"/>
        <v>4621</v>
      </c>
      <c r="J768" s="44">
        <f t="shared" ref="J768:J769" si="192">I768*0.1</f>
        <v>462.1</v>
      </c>
      <c r="K768" s="112">
        <v>1.017735863943E12</v>
      </c>
    </row>
    <row r="769">
      <c r="A769" s="40" t="s">
        <v>38</v>
      </c>
      <c r="B769" s="41">
        <v>360.0</v>
      </c>
      <c r="C769" s="45">
        <v>419.0</v>
      </c>
      <c r="D769" s="41">
        <v>0.0</v>
      </c>
      <c r="E769" s="41">
        <v>796.0</v>
      </c>
      <c r="F769" s="41">
        <v>867.0</v>
      </c>
      <c r="G769" s="41">
        <v>738.0</v>
      </c>
      <c r="H769" s="41">
        <v>883.0</v>
      </c>
      <c r="I769" s="43">
        <f t="shared" si="188"/>
        <v>4063</v>
      </c>
      <c r="J769" s="46">
        <f t="shared" si="192"/>
        <v>406.3</v>
      </c>
      <c r="K769" s="339">
        <v>9.017779596956E12</v>
      </c>
    </row>
    <row r="770">
      <c r="A770" s="49" t="s">
        <v>39</v>
      </c>
      <c r="B770" s="41">
        <v>1313.0</v>
      </c>
      <c r="C770" s="42">
        <v>2105.0</v>
      </c>
      <c r="D770" s="41">
        <v>1305.0</v>
      </c>
      <c r="E770" s="41">
        <v>850.0</v>
      </c>
      <c r="F770" s="41">
        <v>183.0</v>
      </c>
      <c r="G770" s="41">
        <v>1169.0</v>
      </c>
      <c r="H770" s="41">
        <v>1483.0</v>
      </c>
      <c r="I770" s="43">
        <f t="shared" si="188"/>
        <v>8408</v>
      </c>
      <c r="J770" s="44">
        <f>I770*0.08</f>
        <v>672.64</v>
      </c>
      <c r="K770" s="112">
        <v>1.017728292307E12</v>
      </c>
    </row>
    <row r="771">
      <c r="A771" s="40" t="s">
        <v>63</v>
      </c>
      <c r="B771" s="41">
        <v>533.0</v>
      </c>
      <c r="C771" s="42">
        <v>600.0</v>
      </c>
      <c r="D771" s="41">
        <v>368.0</v>
      </c>
      <c r="E771" s="41">
        <v>280.0</v>
      </c>
      <c r="F771" s="41">
        <v>0.0</v>
      </c>
      <c r="G771" s="41">
        <v>363.0</v>
      </c>
      <c r="H771" s="41">
        <v>255.0</v>
      </c>
      <c r="I771" s="43">
        <f t="shared" si="188"/>
        <v>2399</v>
      </c>
      <c r="J771" s="44">
        <f>I771*0.11</f>
        <v>263.89</v>
      </c>
      <c r="K771" s="112">
        <v>5.017632784243E12</v>
      </c>
    </row>
    <row r="772">
      <c r="A772" s="396" t="s">
        <v>40</v>
      </c>
      <c r="B772" s="397">
        <v>923.0</v>
      </c>
      <c r="C772" s="397">
        <v>2109.0</v>
      </c>
      <c r="D772" s="397">
        <v>1178.0</v>
      </c>
      <c r="E772" s="397">
        <v>0.0</v>
      </c>
      <c r="F772" s="397">
        <v>1017.0</v>
      </c>
      <c r="G772" s="397">
        <v>1290.0</v>
      </c>
      <c r="H772" s="397">
        <v>0.0</v>
      </c>
      <c r="I772" s="399">
        <f t="shared" si="188"/>
        <v>6517</v>
      </c>
      <c r="J772" s="46">
        <f>I772*0.09</f>
        <v>586.53</v>
      </c>
      <c r="K772" s="339">
        <v>6.018067873208E12</v>
      </c>
    </row>
    <row r="773">
      <c r="A773" s="73" t="s">
        <v>379</v>
      </c>
      <c r="B773" s="378">
        <v>355.0</v>
      </c>
      <c r="C773" s="379">
        <v>195.0</v>
      </c>
      <c r="D773" s="378">
        <v>0.0</v>
      </c>
      <c r="E773" s="378">
        <v>130.0</v>
      </c>
      <c r="F773" s="378">
        <v>0.0</v>
      </c>
      <c r="G773" s="378">
        <v>0.0</v>
      </c>
      <c r="H773" s="378">
        <v>0.0</v>
      </c>
      <c r="I773" s="57">
        <f t="shared" si="188"/>
        <v>680</v>
      </c>
      <c r="J773" s="57">
        <f t="shared" ref="J773:J781" si="193">I773*0.11</f>
        <v>74.8</v>
      </c>
      <c r="K773" s="329" t="s">
        <v>43</v>
      </c>
    </row>
    <row r="774">
      <c r="A774" s="40" t="s">
        <v>41</v>
      </c>
      <c r="B774" s="41">
        <v>650.0</v>
      </c>
      <c r="C774" s="42">
        <v>1130.0</v>
      </c>
      <c r="D774" s="41">
        <v>778.0</v>
      </c>
      <c r="E774" s="41">
        <v>925.0</v>
      </c>
      <c r="F774" s="41">
        <v>0.0</v>
      </c>
      <c r="G774" s="41">
        <v>0.0</v>
      </c>
      <c r="H774" s="41">
        <v>652.0</v>
      </c>
      <c r="I774" s="43">
        <f t="shared" si="188"/>
        <v>4135</v>
      </c>
      <c r="J774" s="44">
        <f t="shared" si="193"/>
        <v>454.85</v>
      </c>
      <c r="K774" s="112">
        <v>3.017714492526E12</v>
      </c>
    </row>
    <row r="775">
      <c r="A775" s="52" t="s">
        <v>42</v>
      </c>
      <c r="B775" s="54">
        <v>602.0</v>
      </c>
      <c r="C775" s="54">
        <v>0.0</v>
      </c>
      <c r="D775" s="54">
        <v>474.0</v>
      </c>
      <c r="E775" s="54">
        <v>463.0</v>
      </c>
      <c r="F775" s="54">
        <v>398.0</v>
      </c>
      <c r="G775" s="54">
        <v>0.0</v>
      </c>
      <c r="H775" s="54">
        <v>567.0</v>
      </c>
      <c r="I775" s="59">
        <f t="shared" si="188"/>
        <v>2504</v>
      </c>
      <c r="J775" s="46">
        <f t="shared" si="193"/>
        <v>275.44</v>
      </c>
      <c r="K775" s="339">
        <v>3.018441606154E12</v>
      </c>
    </row>
    <row r="776">
      <c r="A776" s="53" t="s">
        <v>44</v>
      </c>
      <c r="B776" s="41">
        <v>0.0</v>
      </c>
      <c r="C776" s="45">
        <v>0.0</v>
      </c>
      <c r="D776" s="41">
        <v>0.0</v>
      </c>
      <c r="E776" s="41">
        <v>0.0</v>
      </c>
      <c r="F776" s="41">
        <v>0.0</v>
      </c>
      <c r="G776" s="41">
        <v>0.0</v>
      </c>
      <c r="H776" s="41">
        <v>0.0</v>
      </c>
      <c r="I776" s="43">
        <f t="shared" si="188"/>
        <v>0</v>
      </c>
      <c r="J776" s="59">
        <f t="shared" si="193"/>
        <v>0</v>
      </c>
      <c r="K776" s="321"/>
    </row>
    <row r="777">
      <c r="A777" s="396" t="s">
        <v>45</v>
      </c>
      <c r="B777" s="397">
        <v>120.0</v>
      </c>
      <c r="C777" s="397">
        <v>0.0</v>
      </c>
      <c r="D777" s="397">
        <v>0.0</v>
      </c>
      <c r="E777" s="397">
        <v>385.0</v>
      </c>
      <c r="F777" s="397">
        <v>774.0</v>
      </c>
      <c r="G777" s="397">
        <v>440.0</v>
      </c>
      <c r="H777" s="397">
        <v>325.0</v>
      </c>
      <c r="I777" s="399">
        <f t="shared" si="188"/>
        <v>2044</v>
      </c>
      <c r="J777" s="382">
        <f t="shared" si="193"/>
        <v>224.84</v>
      </c>
      <c r="K777" s="388">
        <v>5.018053998981E12</v>
      </c>
    </row>
    <row r="778">
      <c r="A778" s="53" t="s">
        <v>46</v>
      </c>
      <c r="B778" s="41">
        <v>0.0</v>
      </c>
      <c r="C778" s="45">
        <v>0.0</v>
      </c>
      <c r="D778" s="41">
        <v>0.0</v>
      </c>
      <c r="E778" s="41">
        <v>0.0</v>
      </c>
      <c r="F778" s="41">
        <v>0.0</v>
      </c>
      <c r="G778" s="41">
        <v>0.0</v>
      </c>
      <c r="H778" s="41">
        <v>0.0</v>
      </c>
      <c r="I778" s="43">
        <f t="shared" si="188"/>
        <v>0</v>
      </c>
      <c r="J778" s="50">
        <f t="shared" si="193"/>
        <v>0</v>
      </c>
      <c r="K778" s="311"/>
    </row>
    <row r="779">
      <c r="A779" s="67" t="s">
        <v>396</v>
      </c>
      <c r="B779" s="41">
        <v>0.0</v>
      </c>
      <c r="C779" s="42">
        <v>505.0</v>
      </c>
      <c r="D779" s="41">
        <v>680.0</v>
      </c>
      <c r="E779" s="41">
        <v>0.0</v>
      </c>
      <c r="F779" s="41">
        <v>609.0</v>
      </c>
      <c r="G779" s="41">
        <v>0.0</v>
      </c>
      <c r="H779" s="41">
        <v>0.0</v>
      </c>
      <c r="I779" s="43">
        <f t="shared" si="188"/>
        <v>1794</v>
      </c>
      <c r="J779" s="44">
        <f t="shared" si="193"/>
        <v>197.34</v>
      </c>
      <c r="K779" s="112">
        <v>2.01765914064E12</v>
      </c>
    </row>
    <row r="780">
      <c r="A780" s="67" t="s">
        <v>47</v>
      </c>
      <c r="B780" s="41">
        <v>168.0</v>
      </c>
      <c r="C780" s="42">
        <v>746.0</v>
      </c>
      <c r="D780" s="41">
        <v>0.0</v>
      </c>
      <c r="E780" s="41">
        <v>355.0</v>
      </c>
      <c r="F780" s="41">
        <v>0.0</v>
      </c>
      <c r="G780" s="41">
        <v>285.0</v>
      </c>
      <c r="H780" s="41">
        <v>200.0</v>
      </c>
      <c r="I780" s="43">
        <f t="shared" si="188"/>
        <v>1754</v>
      </c>
      <c r="J780" s="44">
        <f t="shared" si="193"/>
        <v>192.94</v>
      </c>
      <c r="K780" s="112">
        <v>7.017629811501E12</v>
      </c>
    </row>
    <row r="781">
      <c r="A781" s="67" t="s">
        <v>74</v>
      </c>
      <c r="B781" s="41">
        <v>0.0</v>
      </c>
      <c r="C781" s="42">
        <v>0.0</v>
      </c>
      <c r="D781" s="41">
        <v>0.0</v>
      </c>
      <c r="E781" s="41">
        <v>0.0</v>
      </c>
      <c r="F781" s="41">
        <v>0.0</v>
      </c>
      <c r="G781" s="41">
        <v>0.0</v>
      </c>
      <c r="H781" s="41">
        <v>0.0</v>
      </c>
      <c r="I781" s="43">
        <f t="shared" si="188"/>
        <v>0</v>
      </c>
      <c r="J781" s="50">
        <f t="shared" si="193"/>
        <v>0</v>
      </c>
      <c r="K781" s="311"/>
    </row>
    <row r="782">
      <c r="A782" s="381" t="s">
        <v>20</v>
      </c>
      <c r="B782" s="382">
        <f t="shared" ref="B782:H782" si="194">SUM(B753:B778)</f>
        <v>13502</v>
      </c>
      <c r="C782" s="382">
        <f t="shared" si="194"/>
        <v>20306</v>
      </c>
      <c r="D782" s="382">
        <f t="shared" si="194"/>
        <v>10974</v>
      </c>
      <c r="E782" s="382">
        <f t="shared" si="194"/>
        <v>13238</v>
      </c>
      <c r="F782" s="382">
        <f t="shared" si="194"/>
        <v>12521</v>
      </c>
      <c r="G782" s="382">
        <f t="shared" si="194"/>
        <v>12222</v>
      </c>
      <c r="H782" s="382">
        <f t="shared" si="194"/>
        <v>13344</v>
      </c>
      <c r="I782" s="382">
        <f t="shared" ref="I782:J782" si="195">SUM(I753:I781)</f>
        <v>99655</v>
      </c>
      <c r="J782" s="382">
        <f t="shared" si="195"/>
        <v>9357.11</v>
      </c>
      <c r="K782" s="311"/>
    </row>
    <row r="783">
      <c r="A783" s="281"/>
      <c r="B783" s="110"/>
      <c r="C783" s="110"/>
      <c r="D783" s="110"/>
      <c r="E783" s="110"/>
      <c r="F783" s="110"/>
      <c r="G783" s="110"/>
      <c r="H783" s="110"/>
      <c r="I783" s="110"/>
      <c r="J783" s="110"/>
      <c r="K783" s="311"/>
    </row>
    <row r="784">
      <c r="A784" s="30" t="s">
        <v>19</v>
      </c>
      <c r="B784" s="31">
        <v>45430.0</v>
      </c>
      <c r="C784" s="31">
        <v>45431.0</v>
      </c>
      <c r="D784" s="31">
        <v>45432.0</v>
      </c>
      <c r="E784" s="31">
        <v>45433.0</v>
      </c>
      <c r="F784" s="31">
        <v>45434.0</v>
      </c>
      <c r="G784" s="31">
        <v>45435.0</v>
      </c>
      <c r="H784" s="31">
        <v>45436.0</v>
      </c>
      <c r="I784" s="32" t="s">
        <v>20</v>
      </c>
      <c r="J784" s="33" t="s">
        <v>21</v>
      </c>
      <c r="K784" s="311"/>
    </row>
    <row r="785">
      <c r="A785" s="35"/>
      <c r="B785" s="36"/>
      <c r="C785" s="36"/>
      <c r="D785" s="36"/>
      <c r="E785" s="36"/>
      <c r="F785" s="36"/>
      <c r="G785" s="36"/>
      <c r="H785" s="37"/>
      <c r="I785" s="37"/>
      <c r="J785" s="37"/>
      <c r="K785" s="311"/>
    </row>
    <row r="786">
      <c r="A786" s="40" t="s">
        <v>23</v>
      </c>
      <c r="B786" s="41">
        <v>790.0</v>
      </c>
      <c r="C786" s="42">
        <v>473.0</v>
      </c>
      <c r="D786" s="41">
        <v>830.0</v>
      </c>
      <c r="E786" s="41">
        <v>0.0</v>
      </c>
      <c r="F786" s="41">
        <v>1347.0</v>
      </c>
      <c r="G786" s="41">
        <v>493.0</v>
      </c>
      <c r="H786" s="41">
        <v>615.0</v>
      </c>
      <c r="I786" s="43">
        <f t="shared" ref="I786:I814" si="196">SUM(B786:H786)</f>
        <v>4548</v>
      </c>
      <c r="J786" s="44">
        <f>I786*0.1</f>
        <v>454.8</v>
      </c>
      <c r="K786" s="112">
        <v>4.017852115805E12</v>
      </c>
    </row>
    <row r="787">
      <c r="A787" s="40" t="s">
        <v>24</v>
      </c>
      <c r="B787" s="41">
        <v>701.0</v>
      </c>
      <c r="C787" s="42">
        <v>1363.0</v>
      </c>
      <c r="D787" s="41">
        <v>0.0</v>
      </c>
      <c r="E787" s="41">
        <v>763.0</v>
      </c>
      <c r="F787" s="41">
        <v>1542.0</v>
      </c>
      <c r="G787" s="41">
        <v>944.0</v>
      </c>
      <c r="H787" s="41">
        <v>1044.0</v>
      </c>
      <c r="I787" s="43">
        <f t="shared" si="196"/>
        <v>6357</v>
      </c>
      <c r="J787" s="44">
        <f>I787*0.09</f>
        <v>572.13</v>
      </c>
      <c r="K787" s="112">
        <v>8.017828668295E12</v>
      </c>
    </row>
    <row r="788">
      <c r="A788" s="49" t="s">
        <v>25</v>
      </c>
      <c r="B788" s="41">
        <v>639.0</v>
      </c>
      <c r="C788" s="42">
        <v>0.0</v>
      </c>
      <c r="D788" s="41">
        <v>80.0</v>
      </c>
      <c r="E788" s="41">
        <v>230.0</v>
      </c>
      <c r="F788" s="41">
        <v>0.0</v>
      </c>
      <c r="G788" s="41">
        <v>475.0</v>
      </c>
      <c r="H788" s="41">
        <v>534.0</v>
      </c>
      <c r="I788" s="43">
        <f t="shared" si="196"/>
        <v>1958</v>
      </c>
      <c r="J788" s="44">
        <f t="shared" ref="J788:J789" si="197">I788*0.08</f>
        <v>156.64</v>
      </c>
      <c r="K788" s="408" t="s">
        <v>399</v>
      </c>
    </row>
    <row r="789">
      <c r="A789" s="49" t="s">
        <v>26</v>
      </c>
      <c r="B789" s="41">
        <v>1289.0</v>
      </c>
      <c r="C789" s="42">
        <v>0.0</v>
      </c>
      <c r="D789" s="41">
        <v>0.0</v>
      </c>
      <c r="E789" s="41">
        <v>1084.0</v>
      </c>
      <c r="F789" s="41">
        <v>1143.0</v>
      </c>
      <c r="G789" s="41">
        <v>615.0</v>
      </c>
      <c r="H789" s="41">
        <v>656.0</v>
      </c>
      <c r="I789" s="43">
        <f t="shared" si="196"/>
        <v>4787</v>
      </c>
      <c r="J789" s="46">
        <f t="shared" si="197"/>
        <v>382.96</v>
      </c>
      <c r="K789" s="339">
        <v>2.018054312131E12</v>
      </c>
      <c r="N789" s="84">
        <f>425.5 + 393.6</f>
        <v>819.1</v>
      </c>
    </row>
    <row r="790">
      <c r="A790" s="40" t="s">
        <v>27</v>
      </c>
      <c r="B790" s="41">
        <v>0.0</v>
      </c>
      <c r="C790" s="45">
        <v>0.0</v>
      </c>
      <c r="D790" s="41">
        <v>0.0</v>
      </c>
      <c r="E790" s="41">
        <v>0.0</v>
      </c>
      <c r="F790" s="41">
        <v>0.0</v>
      </c>
      <c r="G790" s="41">
        <v>0.0</v>
      </c>
      <c r="H790" s="41">
        <v>0.0</v>
      </c>
      <c r="I790" s="43">
        <f t="shared" si="196"/>
        <v>0</v>
      </c>
      <c r="J790" s="59">
        <f t="shared" ref="J790:J791" si="198">I790*0.11</f>
        <v>0</v>
      </c>
      <c r="K790" s="311"/>
    </row>
    <row r="791">
      <c r="A791" s="52" t="s">
        <v>28</v>
      </c>
      <c r="B791" s="41">
        <v>0.0</v>
      </c>
      <c r="C791" s="42">
        <v>0.0</v>
      </c>
      <c r="D791" s="41">
        <v>691.0</v>
      </c>
      <c r="E791" s="41">
        <v>385.0</v>
      </c>
      <c r="F791" s="41">
        <v>576.0</v>
      </c>
      <c r="G791" s="41">
        <v>280.0</v>
      </c>
      <c r="H791" s="41">
        <v>290.0</v>
      </c>
      <c r="I791" s="43">
        <f t="shared" si="196"/>
        <v>2222</v>
      </c>
      <c r="J791" s="46">
        <f t="shared" si="198"/>
        <v>244.42</v>
      </c>
      <c r="K791" s="339">
        <v>7.017958981856E12</v>
      </c>
    </row>
    <row r="792">
      <c r="A792" s="53" t="s">
        <v>29</v>
      </c>
      <c r="B792" s="54">
        <v>660.0</v>
      </c>
      <c r="C792" s="42">
        <v>1070.0</v>
      </c>
      <c r="D792" s="54">
        <v>0.0</v>
      </c>
      <c r="E792" s="54">
        <v>877.0</v>
      </c>
      <c r="F792" s="54">
        <v>0.0</v>
      </c>
      <c r="G792" s="54">
        <v>719.0</v>
      </c>
      <c r="H792" s="54">
        <v>789.0</v>
      </c>
      <c r="I792" s="43">
        <f t="shared" si="196"/>
        <v>4115</v>
      </c>
      <c r="J792" s="44">
        <f>I792*0.1</f>
        <v>411.5</v>
      </c>
      <c r="K792" s="112">
        <v>3.017825737477E12</v>
      </c>
    </row>
    <row r="793">
      <c r="A793" s="40" t="s">
        <v>30</v>
      </c>
      <c r="B793" s="41">
        <v>0.0</v>
      </c>
      <c r="C793" s="42">
        <v>771.0</v>
      </c>
      <c r="D793" s="41">
        <v>496.0</v>
      </c>
      <c r="E793" s="41">
        <v>2110.0</v>
      </c>
      <c r="F793" s="41">
        <v>265.0</v>
      </c>
      <c r="G793" s="41">
        <v>3870.0</v>
      </c>
      <c r="H793" s="41">
        <v>508.0</v>
      </c>
      <c r="I793" s="43">
        <f t="shared" si="196"/>
        <v>8020</v>
      </c>
      <c r="J793" s="44">
        <f t="shared" ref="J793:J794" si="199">I793*0.09</f>
        <v>721.8</v>
      </c>
      <c r="K793" s="112">
        <v>1.01781563112E12</v>
      </c>
    </row>
    <row r="794">
      <c r="A794" s="40" t="s">
        <v>31</v>
      </c>
      <c r="B794" s="41">
        <v>1378.0</v>
      </c>
      <c r="C794" s="42">
        <v>1079.0</v>
      </c>
      <c r="D794" s="41">
        <v>1655.0</v>
      </c>
      <c r="E794" s="41">
        <v>1039.0</v>
      </c>
      <c r="F794" s="41">
        <v>1062.0</v>
      </c>
      <c r="G794" s="41">
        <v>1205.0</v>
      </c>
      <c r="H794" s="41">
        <v>1253.0</v>
      </c>
      <c r="I794" s="43">
        <f t="shared" si="196"/>
        <v>8671</v>
      </c>
      <c r="J794" s="44">
        <f t="shared" si="199"/>
        <v>780.39</v>
      </c>
      <c r="K794" s="112">
        <v>3.017816471828E12</v>
      </c>
    </row>
    <row r="795">
      <c r="A795" s="40" t="s">
        <v>32</v>
      </c>
      <c r="B795" s="41">
        <v>0.0</v>
      </c>
      <c r="C795" s="42">
        <v>0.0</v>
      </c>
      <c r="D795" s="41">
        <v>0.0</v>
      </c>
      <c r="E795" s="41">
        <v>315.0</v>
      </c>
      <c r="F795" s="41">
        <v>0.0</v>
      </c>
      <c r="G795" s="41">
        <v>820.0</v>
      </c>
      <c r="H795" s="41">
        <v>0.0</v>
      </c>
      <c r="I795" s="43">
        <f t="shared" si="196"/>
        <v>1135</v>
      </c>
      <c r="J795" s="44">
        <f>I795*0.11</f>
        <v>124.85</v>
      </c>
      <c r="K795" s="112">
        <v>2.01855599034E11</v>
      </c>
    </row>
    <row r="796">
      <c r="A796" s="49" t="s">
        <v>56</v>
      </c>
      <c r="B796" s="41">
        <v>0.0</v>
      </c>
      <c r="C796" s="45">
        <v>0.0</v>
      </c>
      <c r="D796" s="41">
        <v>961.0</v>
      </c>
      <c r="E796" s="41">
        <v>918.0</v>
      </c>
      <c r="F796" s="41">
        <v>573.0</v>
      </c>
      <c r="G796" s="41">
        <v>189.0</v>
      </c>
      <c r="H796" s="41">
        <v>0.0</v>
      </c>
      <c r="I796" s="43">
        <f t="shared" si="196"/>
        <v>2641</v>
      </c>
      <c r="J796" s="44">
        <f>I796*0.08</f>
        <v>211.28</v>
      </c>
      <c r="K796" s="408" t="s">
        <v>400</v>
      </c>
    </row>
    <row r="797">
      <c r="A797" s="40" t="s">
        <v>241</v>
      </c>
      <c r="B797" s="41">
        <v>1122.0</v>
      </c>
      <c r="C797" s="45">
        <v>336.0</v>
      </c>
      <c r="D797" s="41">
        <v>506.0</v>
      </c>
      <c r="E797" s="41">
        <v>1232.0</v>
      </c>
      <c r="F797" s="41">
        <v>0.0</v>
      </c>
      <c r="G797" s="41">
        <v>740.0</v>
      </c>
      <c r="H797" s="41">
        <v>0.0</v>
      </c>
      <c r="I797" s="43">
        <f t="shared" si="196"/>
        <v>3936</v>
      </c>
      <c r="J797" s="44">
        <f>I797*0.1</f>
        <v>393.6</v>
      </c>
      <c r="K797" s="112">
        <v>8.017869229344E12</v>
      </c>
    </row>
    <row r="798">
      <c r="A798" s="40" t="s">
        <v>233</v>
      </c>
      <c r="B798" s="41">
        <v>0.0</v>
      </c>
      <c r="C798" s="42">
        <v>0.0</v>
      </c>
      <c r="D798" s="41">
        <v>0.0</v>
      </c>
      <c r="E798" s="41">
        <v>0.0</v>
      </c>
      <c r="F798" s="41">
        <v>0.0</v>
      </c>
      <c r="G798" s="41">
        <v>0.0</v>
      </c>
      <c r="H798" s="41">
        <v>0.0</v>
      </c>
      <c r="I798" s="43">
        <f t="shared" si="196"/>
        <v>0</v>
      </c>
      <c r="J798" s="50">
        <f t="shared" ref="J798:J799" si="200">I798*0.11</f>
        <v>0</v>
      </c>
      <c r="K798" s="311"/>
    </row>
    <row r="799">
      <c r="A799" s="40" t="s">
        <v>35</v>
      </c>
      <c r="B799" s="41">
        <v>1104.0</v>
      </c>
      <c r="C799" s="42">
        <v>0.0</v>
      </c>
      <c r="D799" s="41">
        <v>0.0</v>
      </c>
      <c r="E799" s="41">
        <v>0.0</v>
      </c>
      <c r="F799" s="41">
        <v>1152.0</v>
      </c>
      <c r="G799" s="41">
        <v>0.0</v>
      </c>
      <c r="H799" s="41">
        <v>0.0</v>
      </c>
      <c r="I799" s="43">
        <f t="shared" si="196"/>
        <v>2256</v>
      </c>
      <c r="J799" s="46">
        <f t="shared" si="200"/>
        <v>248.16</v>
      </c>
      <c r="K799" s="339">
        <v>4.018007349681E12</v>
      </c>
    </row>
    <row r="800">
      <c r="A800" s="53" t="s">
        <v>36</v>
      </c>
      <c r="B800" s="41">
        <v>1395.0</v>
      </c>
      <c r="C800" s="42">
        <v>770.0</v>
      </c>
      <c r="D800" s="41">
        <v>563.0</v>
      </c>
      <c r="E800" s="41">
        <v>0.0</v>
      </c>
      <c r="F800" s="41">
        <v>1058.0</v>
      </c>
      <c r="G800" s="41">
        <v>947.0</v>
      </c>
      <c r="H800" s="41">
        <v>937.0</v>
      </c>
      <c r="I800" s="43">
        <f t="shared" si="196"/>
        <v>5670</v>
      </c>
      <c r="J800" s="44">
        <f>I800*0.08</f>
        <v>453.6</v>
      </c>
      <c r="K800" s="112">
        <v>9.017815875552E12</v>
      </c>
    </row>
    <row r="801">
      <c r="A801" s="40" t="s">
        <v>37</v>
      </c>
      <c r="B801" s="41">
        <v>1137.0</v>
      </c>
      <c r="C801" s="42">
        <v>808.0</v>
      </c>
      <c r="D801" s="41">
        <v>800.0</v>
      </c>
      <c r="E801" s="41">
        <v>1043.0</v>
      </c>
      <c r="F801" s="41">
        <v>1030.0</v>
      </c>
      <c r="G801" s="41">
        <v>683.0</v>
      </c>
      <c r="H801" s="41">
        <v>1243.0</v>
      </c>
      <c r="I801" s="43">
        <f t="shared" si="196"/>
        <v>6744</v>
      </c>
      <c r="J801" s="44">
        <f>I801*0.09</f>
        <v>606.96</v>
      </c>
      <c r="K801" s="112">
        <v>1.01784831931E12</v>
      </c>
    </row>
    <row r="802">
      <c r="A802" s="40" t="s">
        <v>38</v>
      </c>
      <c r="B802" s="41">
        <v>480.0</v>
      </c>
      <c r="C802" s="45" t="s">
        <v>59</v>
      </c>
      <c r="D802" s="41">
        <v>0.0</v>
      </c>
      <c r="E802" s="41">
        <v>0.0</v>
      </c>
      <c r="F802" s="41">
        <v>0.0</v>
      </c>
      <c r="G802" s="41">
        <v>410.0</v>
      </c>
      <c r="H802" s="41">
        <v>579.0</v>
      </c>
      <c r="I802" s="43">
        <f t="shared" si="196"/>
        <v>1469</v>
      </c>
      <c r="J802" s="46">
        <f>I802*0.11</f>
        <v>161.59</v>
      </c>
      <c r="K802" s="339">
        <v>9.017956470022E12</v>
      </c>
    </row>
    <row r="803">
      <c r="A803" s="49" t="s">
        <v>39</v>
      </c>
      <c r="B803" s="41">
        <v>1495.0</v>
      </c>
      <c r="C803" s="42">
        <v>993.0</v>
      </c>
      <c r="D803" s="41">
        <v>519.0</v>
      </c>
      <c r="E803" s="41">
        <v>210.0</v>
      </c>
      <c r="F803" s="41">
        <v>955.0</v>
      </c>
      <c r="G803" s="41">
        <v>1435.0</v>
      </c>
      <c r="H803" s="41">
        <v>1286.0</v>
      </c>
      <c r="I803" s="43">
        <f t="shared" si="196"/>
        <v>6893</v>
      </c>
      <c r="J803" s="44">
        <f>I803*0.08</f>
        <v>551.44</v>
      </c>
      <c r="K803" s="112">
        <v>1.017852828586E12</v>
      </c>
    </row>
    <row r="804">
      <c r="A804" s="40" t="s">
        <v>63</v>
      </c>
      <c r="B804" s="41">
        <v>527.0</v>
      </c>
      <c r="C804" s="42">
        <v>0.0</v>
      </c>
      <c r="D804" s="41">
        <v>169.0</v>
      </c>
      <c r="E804" s="41">
        <v>0.0</v>
      </c>
      <c r="F804" s="41">
        <v>0.0</v>
      </c>
      <c r="G804" s="41">
        <v>0.0</v>
      </c>
      <c r="H804" s="41">
        <v>755.0</v>
      </c>
      <c r="I804" s="43">
        <f t="shared" si="196"/>
        <v>1451</v>
      </c>
      <c r="J804" s="44">
        <f>I804*0.11</f>
        <v>159.61</v>
      </c>
      <c r="K804" s="112">
        <v>5.017815517827E12</v>
      </c>
    </row>
    <row r="805">
      <c r="A805" s="52" t="s">
        <v>40</v>
      </c>
      <c r="B805" s="54">
        <v>1106.0</v>
      </c>
      <c r="C805" s="54">
        <v>1108.0</v>
      </c>
      <c r="D805" s="54">
        <v>930.0</v>
      </c>
      <c r="E805" s="54">
        <v>1411.0</v>
      </c>
      <c r="F805" s="54">
        <v>0.0</v>
      </c>
      <c r="G805" s="54">
        <v>715.0</v>
      </c>
      <c r="H805" s="54">
        <v>840.0</v>
      </c>
      <c r="I805" s="59">
        <f t="shared" si="196"/>
        <v>6110</v>
      </c>
      <c r="J805" s="46">
        <f>I805*0.09</f>
        <v>549.9</v>
      </c>
      <c r="K805" s="339">
        <v>6.018198150917E12</v>
      </c>
    </row>
    <row r="806">
      <c r="A806" s="40" t="s">
        <v>379</v>
      </c>
      <c r="B806" s="41">
        <v>0.0</v>
      </c>
      <c r="C806" s="42">
        <v>0.0</v>
      </c>
      <c r="D806" s="41">
        <v>0.0</v>
      </c>
      <c r="E806" s="41">
        <v>0.0</v>
      </c>
      <c r="F806" s="41">
        <v>0.0</v>
      </c>
      <c r="G806" s="41">
        <v>0.0</v>
      </c>
      <c r="H806" s="41">
        <v>0.0</v>
      </c>
      <c r="I806" s="43">
        <f t="shared" si="196"/>
        <v>0</v>
      </c>
      <c r="J806" s="59">
        <f>I806*0.11</f>
        <v>0</v>
      </c>
      <c r="K806" s="311"/>
    </row>
    <row r="807">
      <c r="A807" s="40" t="s">
        <v>41</v>
      </c>
      <c r="B807" s="41">
        <v>585.0</v>
      </c>
      <c r="C807" s="42">
        <v>989.0</v>
      </c>
      <c r="D807" s="41">
        <v>390.0</v>
      </c>
      <c r="E807" s="41">
        <v>1177.0</v>
      </c>
      <c r="F807" s="41">
        <v>614.0</v>
      </c>
      <c r="G807" s="41">
        <v>975.0</v>
      </c>
      <c r="H807" s="41">
        <v>0.0</v>
      </c>
      <c r="I807" s="43">
        <f t="shared" si="196"/>
        <v>4730</v>
      </c>
      <c r="J807" s="44">
        <f>I807*0.1</f>
        <v>473</v>
      </c>
      <c r="K807" s="112">
        <v>3.017867222095E12</v>
      </c>
    </row>
    <row r="808">
      <c r="A808" s="52" t="s">
        <v>42</v>
      </c>
      <c r="B808" s="54">
        <v>0.0</v>
      </c>
      <c r="C808" s="54">
        <v>360.0</v>
      </c>
      <c r="D808" s="54">
        <v>0.0</v>
      </c>
      <c r="E808" s="54">
        <v>0.0</v>
      </c>
      <c r="F808" s="54">
        <v>0.0</v>
      </c>
      <c r="G808" s="54">
        <v>646.0</v>
      </c>
      <c r="H808" s="54">
        <v>795.0</v>
      </c>
      <c r="I808" s="59">
        <f t="shared" si="196"/>
        <v>1801</v>
      </c>
      <c r="J808" s="46">
        <f t="shared" ref="J808:J812" si="201">I808*0.11</f>
        <v>198.11</v>
      </c>
      <c r="K808" s="339">
        <v>3.018441606154E12</v>
      </c>
      <c r="L808" s="409" t="s">
        <v>401</v>
      </c>
      <c r="M808" s="113" t="s">
        <v>402</v>
      </c>
    </row>
    <row r="809">
      <c r="A809" s="53" t="s">
        <v>44</v>
      </c>
      <c r="B809" s="41">
        <v>0.0</v>
      </c>
      <c r="C809" s="45">
        <v>0.0</v>
      </c>
      <c r="D809" s="41">
        <v>0.0</v>
      </c>
      <c r="E809" s="41">
        <v>0.0</v>
      </c>
      <c r="F809" s="41">
        <v>0.0</v>
      </c>
      <c r="G809" s="41">
        <v>0.0</v>
      </c>
      <c r="H809" s="41">
        <v>0.0</v>
      </c>
      <c r="I809" s="43">
        <f t="shared" si="196"/>
        <v>0</v>
      </c>
      <c r="J809" s="59">
        <f t="shared" si="201"/>
        <v>0</v>
      </c>
      <c r="K809" s="311"/>
    </row>
    <row r="810">
      <c r="A810" s="53" t="s">
        <v>45</v>
      </c>
      <c r="B810" s="41">
        <v>533.0</v>
      </c>
      <c r="C810" s="45">
        <v>0.0</v>
      </c>
      <c r="D810" s="41">
        <v>887.0</v>
      </c>
      <c r="E810" s="41">
        <v>410.0</v>
      </c>
      <c r="F810" s="41">
        <v>0.0</v>
      </c>
      <c r="G810" s="41">
        <v>0.0</v>
      </c>
      <c r="H810" s="41">
        <v>0.0</v>
      </c>
      <c r="I810" s="43">
        <f t="shared" si="196"/>
        <v>1830</v>
      </c>
      <c r="J810" s="410">
        <f t="shared" si="201"/>
        <v>201.3</v>
      </c>
      <c r="K810" s="411">
        <v>5.017889127772E12</v>
      </c>
    </row>
    <row r="811">
      <c r="A811" s="53" t="s">
        <v>46</v>
      </c>
      <c r="B811" s="41">
        <v>0.0</v>
      </c>
      <c r="C811" s="45">
        <v>0.0</v>
      </c>
      <c r="D811" s="41">
        <v>0.0</v>
      </c>
      <c r="E811" s="41">
        <v>480.0</v>
      </c>
      <c r="F811" s="41">
        <v>325.0</v>
      </c>
      <c r="G811" s="41">
        <v>0.0</v>
      </c>
      <c r="H811" s="41">
        <v>475.0</v>
      </c>
      <c r="I811" s="43">
        <f t="shared" si="196"/>
        <v>1280</v>
      </c>
      <c r="J811" s="44">
        <f t="shared" si="201"/>
        <v>140.8</v>
      </c>
      <c r="K811" s="112">
        <v>5.017823820532E12</v>
      </c>
    </row>
    <row r="812">
      <c r="A812" s="67" t="s">
        <v>396</v>
      </c>
      <c r="B812" s="41">
        <v>0.0</v>
      </c>
      <c r="C812" s="42">
        <v>630.0</v>
      </c>
      <c r="D812" s="41">
        <v>0.0</v>
      </c>
      <c r="E812" s="41">
        <v>0.0</v>
      </c>
      <c r="F812" s="41">
        <v>0.0</v>
      </c>
      <c r="G812" s="41">
        <v>0.0</v>
      </c>
      <c r="H812" s="41">
        <v>475.0</v>
      </c>
      <c r="I812" s="43">
        <f t="shared" si="196"/>
        <v>1105</v>
      </c>
      <c r="J812" s="44">
        <f t="shared" si="201"/>
        <v>121.55</v>
      </c>
      <c r="K812" s="112">
        <v>2.017823740496E12</v>
      </c>
    </row>
    <row r="813">
      <c r="A813" s="67" t="s">
        <v>47</v>
      </c>
      <c r="B813" s="41">
        <v>735.0</v>
      </c>
      <c r="C813" s="42">
        <v>981.0</v>
      </c>
      <c r="D813" s="41">
        <v>316.0</v>
      </c>
      <c r="E813" s="41">
        <v>429.0</v>
      </c>
      <c r="F813" s="41">
        <v>208.0</v>
      </c>
      <c r="G813" s="41">
        <v>390.0</v>
      </c>
      <c r="H813" s="41">
        <v>0.0</v>
      </c>
      <c r="I813" s="43">
        <f t="shared" si="196"/>
        <v>3059</v>
      </c>
      <c r="J813" s="44">
        <f>I813*0.1</f>
        <v>305.9</v>
      </c>
      <c r="K813" s="112">
        <v>7.017827579976E12</v>
      </c>
    </row>
    <row r="814">
      <c r="A814" s="83" t="s">
        <v>74</v>
      </c>
      <c r="B814" s="54">
        <v>590.0</v>
      </c>
      <c r="C814" s="403">
        <v>194.0</v>
      </c>
      <c r="D814" s="54">
        <v>661.0</v>
      </c>
      <c r="E814" s="54">
        <v>0.0</v>
      </c>
      <c r="F814" s="54">
        <v>0.0</v>
      </c>
      <c r="G814" s="54">
        <v>0.0</v>
      </c>
      <c r="H814" s="54">
        <v>0.0</v>
      </c>
      <c r="I814" s="59">
        <f t="shared" si="196"/>
        <v>1445</v>
      </c>
      <c r="J814" s="46">
        <f>I814*0.11</f>
        <v>158.95</v>
      </c>
      <c r="K814" s="339">
        <v>3.018512842315E12</v>
      </c>
    </row>
    <row r="815">
      <c r="A815" s="381" t="s">
        <v>20</v>
      </c>
      <c r="B815" s="382">
        <f t="shared" ref="B815:H815" si="202">SUM(B786:B811)</f>
        <v>14941</v>
      </c>
      <c r="C815" s="382">
        <f t="shared" si="202"/>
        <v>10120</v>
      </c>
      <c r="D815" s="382">
        <f t="shared" si="202"/>
        <v>9477</v>
      </c>
      <c r="E815" s="382">
        <f t="shared" si="202"/>
        <v>13684</v>
      </c>
      <c r="F815" s="382">
        <f t="shared" si="202"/>
        <v>11642</v>
      </c>
      <c r="G815" s="382">
        <f t="shared" si="202"/>
        <v>16161</v>
      </c>
      <c r="H815" s="382">
        <f t="shared" si="202"/>
        <v>12599</v>
      </c>
      <c r="I815" s="382">
        <f t="shared" ref="I815:J815" si="203">SUM(I786:I814)</f>
        <v>94233</v>
      </c>
      <c r="J815" s="382">
        <f t="shared" si="203"/>
        <v>8785.24</v>
      </c>
      <c r="K815" s="311"/>
    </row>
    <row r="816">
      <c r="A816" s="63"/>
      <c r="B816" s="64"/>
      <c r="C816" s="64"/>
      <c r="D816" s="64"/>
      <c r="E816" s="64"/>
      <c r="F816" s="64"/>
      <c r="G816" s="64"/>
      <c r="H816" s="64"/>
      <c r="I816" s="64"/>
      <c r="J816" s="64"/>
      <c r="K816" s="412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>
      <c r="A817" s="30" t="s">
        <v>19</v>
      </c>
      <c r="B817" s="31">
        <v>45437.0</v>
      </c>
      <c r="C817" s="31">
        <v>45438.0</v>
      </c>
      <c r="D817" s="31">
        <v>45439.0</v>
      </c>
      <c r="E817" s="31">
        <v>45440.0</v>
      </c>
      <c r="F817" s="31">
        <v>45441.0</v>
      </c>
      <c r="G817" s="31">
        <v>45442.0</v>
      </c>
      <c r="H817" s="31">
        <v>45443.0</v>
      </c>
      <c r="I817" s="32" t="s">
        <v>20</v>
      </c>
      <c r="J817" s="33" t="s">
        <v>21</v>
      </c>
      <c r="K817" s="412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>
      <c r="A818" s="35"/>
      <c r="B818" s="36"/>
      <c r="C818" s="36"/>
      <c r="D818" s="36"/>
      <c r="E818" s="36"/>
      <c r="F818" s="36"/>
      <c r="G818" s="36"/>
      <c r="H818" s="37"/>
      <c r="I818" s="37"/>
      <c r="J818" s="37"/>
      <c r="K818" s="412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>
      <c r="A819" s="40" t="s">
        <v>23</v>
      </c>
      <c r="B819" s="41">
        <v>658.0</v>
      </c>
      <c r="C819" s="42">
        <v>667.0</v>
      </c>
      <c r="D819" s="41">
        <v>747.0</v>
      </c>
      <c r="E819" s="41">
        <v>278.0</v>
      </c>
      <c r="F819" s="41">
        <v>1130.0</v>
      </c>
      <c r="G819" s="41">
        <v>529.0</v>
      </c>
      <c r="H819" s="41">
        <v>1170.0</v>
      </c>
      <c r="I819" s="43">
        <f t="shared" ref="I819:I848" si="204">SUM(B819:H819)</f>
        <v>5179</v>
      </c>
      <c r="J819" s="44">
        <f>I819*0.1</f>
        <v>517.9</v>
      </c>
      <c r="K819" s="408" t="s">
        <v>403</v>
      </c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>
      <c r="A820" s="40" t="s">
        <v>24</v>
      </c>
      <c r="B820" s="41">
        <v>331.0</v>
      </c>
      <c r="C820" s="42">
        <v>932.0</v>
      </c>
      <c r="D820" s="41">
        <v>0.0</v>
      </c>
      <c r="E820" s="41">
        <v>1304.0</v>
      </c>
      <c r="F820" s="41">
        <v>1276.0</v>
      </c>
      <c r="G820" s="41">
        <v>1343.0</v>
      </c>
      <c r="H820" s="41">
        <v>1281.0</v>
      </c>
      <c r="I820" s="43">
        <f t="shared" si="204"/>
        <v>6467</v>
      </c>
      <c r="J820" s="44">
        <f>I820*0.09</f>
        <v>582.03</v>
      </c>
      <c r="K820" s="112">
        <v>1.018051030555E12</v>
      </c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>
      <c r="A821" s="49" t="s">
        <v>25</v>
      </c>
      <c r="B821" s="41">
        <v>101.0</v>
      </c>
      <c r="C821" s="42">
        <v>0.0</v>
      </c>
      <c r="D821" s="41">
        <v>625.0</v>
      </c>
      <c r="E821" s="41">
        <v>702.0</v>
      </c>
      <c r="F821" s="41">
        <v>0.0</v>
      </c>
      <c r="G821" s="41">
        <v>1209.0</v>
      </c>
      <c r="H821" s="41">
        <v>1071.0</v>
      </c>
      <c r="I821" s="43">
        <f t="shared" si="204"/>
        <v>3708</v>
      </c>
      <c r="J821" s="46">
        <f t="shared" ref="J821:J822" si="205">I821*0.08</f>
        <v>296.64</v>
      </c>
      <c r="K821" s="402" t="s">
        <v>403</v>
      </c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>
      <c r="A822" s="49" t="s">
        <v>26</v>
      </c>
      <c r="B822" s="41">
        <v>1788.0</v>
      </c>
      <c r="C822" s="42">
        <v>0.0</v>
      </c>
      <c r="D822" s="41">
        <v>365.0</v>
      </c>
      <c r="E822" s="41">
        <v>798.0</v>
      </c>
      <c r="F822" s="41">
        <v>0.0</v>
      </c>
      <c r="G822" s="41">
        <v>0.0</v>
      </c>
      <c r="H822" s="41">
        <v>1006.0</v>
      </c>
      <c r="I822" s="43">
        <f t="shared" si="204"/>
        <v>3957</v>
      </c>
      <c r="J822" s="44">
        <f t="shared" si="205"/>
        <v>316.56</v>
      </c>
      <c r="K822" s="112">
        <v>2.018054312131E12</v>
      </c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>
      <c r="A823" s="396" t="s">
        <v>27</v>
      </c>
      <c r="B823" s="397">
        <v>644.0</v>
      </c>
      <c r="C823" s="397">
        <v>592.0</v>
      </c>
      <c r="D823" s="397">
        <v>415.0</v>
      </c>
      <c r="E823" s="397">
        <v>745.0</v>
      </c>
      <c r="F823" s="397">
        <v>0.0</v>
      </c>
      <c r="G823" s="397">
        <v>675.0</v>
      </c>
      <c r="H823" s="397">
        <v>900.0</v>
      </c>
      <c r="I823" s="399">
        <f t="shared" si="204"/>
        <v>3971</v>
      </c>
      <c r="J823" s="46">
        <f t="shared" ref="J823:J824" si="206">I823*0.1</f>
        <v>397.1</v>
      </c>
      <c r="K823" s="339">
        <v>1.018115192779E12</v>
      </c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>
      <c r="A824" s="52" t="s">
        <v>28</v>
      </c>
      <c r="B824" s="41">
        <v>0.0</v>
      </c>
      <c r="C824" s="42">
        <v>0.0</v>
      </c>
      <c r="D824" s="41">
        <v>0.0</v>
      </c>
      <c r="E824" s="41">
        <v>0.0</v>
      </c>
      <c r="F824" s="41">
        <v>0.0</v>
      </c>
      <c r="G824" s="41">
        <v>0.0</v>
      </c>
      <c r="H824" s="41">
        <v>0.0</v>
      </c>
      <c r="I824" s="43">
        <f t="shared" si="204"/>
        <v>0</v>
      </c>
      <c r="J824" s="59">
        <f t="shared" si="206"/>
        <v>0</v>
      </c>
      <c r="K824" s="321" t="s">
        <v>394</v>
      </c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>
      <c r="A825" s="53" t="s">
        <v>29</v>
      </c>
      <c r="B825" s="54">
        <v>564.0</v>
      </c>
      <c r="C825" s="42">
        <v>0.0</v>
      </c>
      <c r="D825" s="54">
        <v>0.0</v>
      </c>
      <c r="E825" s="54">
        <v>1071.0</v>
      </c>
      <c r="F825" s="54">
        <v>0.0</v>
      </c>
      <c r="G825" s="54">
        <v>0.0</v>
      </c>
      <c r="H825" s="54">
        <v>845.0</v>
      </c>
      <c r="I825" s="43">
        <f t="shared" si="204"/>
        <v>2480</v>
      </c>
      <c r="J825" s="44">
        <f t="shared" ref="J825:J826" si="207">I825*0.11</f>
        <v>272.8</v>
      </c>
      <c r="K825" s="112">
        <v>9.018005860613E12</v>
      </c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>
      <c r="A826" s="40" t="s">
        <v>30</v>
      </c>
      <c r="B826" s="41">
        <v>650.0</v>
      </c>
      <c r="C826" s="42">
        <v>0.0</v>
      </c>
      <c r="D826" s="41">
        <v>0.0</v>
      </c>
      <c r="E826" s="41">
        <v>600.0</v>
      </c>
      <c r="F826" s="41">
        <v>0.0</v>
      </c>
      <c r="G826" s="41">
        <v>480.0</v>
      </c>
      <c r="H826" s="41">
        <v>0.0</v>
      </c>
      <c r="I826" s="43">
        <f t="shared" si="204"/>
        <v>1730</v>
      </c>
      <c r="J826" s="44">
        <f t="shared" si="207"/>
        <v>190.3</v>
      </c>
      <c r="K826" s="112">
        <v>1.017999143346E12</v>
      </c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>
      <c r="A827" s="40" t="s">
        <v>31</v>
      </c>
      <c r="B827" s="41">
        <v>1854.0</v>
      </c>
      <c r="C827" s="42">
        <v>1196.0</v>
      </c>
      <c r="D827" s="41">
        <v>1027.0</v>
      </c>
      <c r="E827" s="41">
        <v>748.0</v>
      </c>
      <c r="F827" s="41">
        <v>976.0</v>
      </c>
      <c r="G827" s="41">
        <v>1483.0</v>
      </c>
      <c r="H827" s="41">
        <v>1184.0</v>
      </c>
      <c r="I827" s="43">
        <f t="shared" si="204"/>
        <v>8468</v>
      </c>
      <c r="J827" s="44">
        <f>I827*0.09</f>
        <v>762.12</v>
      </c>
      <c r="K827" s="112">
        <v>3.018006109289E12</v>
      </c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>
      <c r="A828" s="40" t="s">
        <v>32</v>
      </c>
      <c r="B828" s="41">
        <v>0.0</v>
      </c>
      <c r="C828" s="42">
        <v>0.0</v>
      </c>
      <c r="D828" s="41">
        <v>0.0</v>
      </c>
      <c r="E828" s="41">
        <v>350.0</v>
      </c>
      <c r="F828" s="41">
        <v>0.0</v>
      </c>
      <c r="G828" s="41">
        <v>796.0</v>
      </c>
      <c r="H828" s="41">
        <v>730.0</v>
      </c>
      <c r="I828" s="43">
        <f t="shared" si="204"/>
        <v>1876</v>
      </c>
      <c r="J828" s="44">
        <f>I828*0.11</f>
        <v>206.36</v>
      </c>
      <c r="K828" s="112">
        <v>2.018026580514E12</v>
      </c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>
      <c r="A829" s="49" t="s">
        <v>56</v>
      </c>
      <c r="B829" s="41">
        <v>0.0</v>
      </c>
      <c r="C829" s="45">
        <v>0.0</v>
      </c>
      <c r="D829" s="41">
        <v>0.0</v>
      </c>
      <c r="E829" s="41">
        <v>0.0</v>
      </c>
      <c r="F829" s="41">
        <v>160.0</v>
      </c>
      <c r="G829" s="41">
        <v>0.0</v>
      </c>
      <c r="H829" s="41">
        <v>0.0</v>
      </c>
      <c r="I829" s="43">
        <f t="shared" si="204"/>
        <v>160</v>
      </c>
      <c r="J829" s="44">
        <f>I829*0.08</f>
        <v>12.8</v>
      </c>
      <c r="K829" s="112">
        <v>1.8026739186E10</v>
      </c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>
      <c r="A830" s="396" t="s">
        <v>241</v>
      </c>
      <c r="B830" s="397">
        <v>765.0</v>
      </c>
      <c r="C830" s="397">
        <v>739.0</v>
      </c>
      <c r="D830" s="397">
        <v>340.0</v>
      </c>
      <c r="E830" s="397">
        <v>789.0</v>
      </c>
      <c r="F830" s="397"/>
      <c r="G830" s="397">
        <v>0.0</v>
      </c>
      <c r="H830" s="397">
        <v>0.0</v>
      </c>
      <c r="I830" s="399">
        <f t="shared" si="204"/>
        <v>2633</v>
      </c>
      <c r="J830" s="46">
        <f>I830*0.1</f>
        <v>263.3</v>
      </c>
      <c r="K830" s="402" t="s">
        <v>404</v>
      </c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>
      <c r="A831" s="40" t="s">
        <v>233</v>
      </c>
      <c r="B831" s="41">
        <v>0.0</v>
      </c>
      <c r="C831" s="42">
        <v>0.0</v>
      </c>
      <c r="D831" s="41">
        <v>0.0</v>
      </c>
      <c r="E831" s="41">
        <v>0.0</v>
      </c>
      <c r="F831" s="41">
        <v>0.0</v>
      </c>
      <c r="G831" s="41">
        <v>0.0</v>
      </c>
      <c r="H831" s="41">
        <v>0.0</v>
      </c>
      <c r="I831" s="43">
        <f t="shared" si="204"/>
        <v>0</v>
      </c>
      <c r="J831" s="59">
        <f t="shared" ref="J831:J832" si="208">I831*0.11</f>
        <v>0</v>
      </c>
      <c r="K831" s="321" t="s">
        <v>394</v>
      </c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>
      <c r="A832" s="40" t="s">
        <v>35</v>
      </c>
      <c r="B832" s="41">
        <v>0.0</v>
      </c>
      <c r="C832" s="42">
        <v>0.0</v>
      </c>
      <c r="D832" s="41">
        <v>0.0</v>
      </c>
      <c r="E832" s="41">
        <v>0.0</v>
      </c>
      <c r="F832" s="41">
        <v>0.0</v>
      </c>
      <c r="G832" s="41">
        <v>0.0</v>
      </c>
      <c r="H832" s="41">
        <v>0.0</v>
      </c>
      <c r="I832" s="43">
        <f t="shared" si="204"/>
        <v>0</v>
      </c>
      <c r="J832" s="59">
        <f t="shared" si="208"/>
        <v>0</v>
      </c>
      <c r="K832" s="321" t="s">
        <v>394</v>
      </c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>
      <c r="A833" s="53" t="s">
        <v>36</v>
      </c>
      <c r="B833" s="41">
        <v>740.0</v>
      </c>
      <c r="C833" s="42">
        <v>0.0</v>
      </c>
      <c r="D833" s="41">
        <v>875.0</v>
      </c>
      <c r="E833" s="41">
        <v>858.0</v>
      </c>
      <c r="F833" s="41">
        <v>1370.0</v>
      </c>
      <c r="G833" s="41">
        <v>1193.0</v>
      </c>
      <c r="H833" s="41">
        <v>590.0</v>
      </c>
      <c r="I833" s="43">
        <f t="shared" si="204"/>
        <v>5626</v>
      </c>
      <c r="J833" s="44">
        <f>I833*0.08</f>
        <v>450.08</v>
      </c>
      <c r="K833" s="112">
        <v>9.018005889449E12</v>
      </c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>
      <c r="A834" s="40" t="s">
        <v>37</v>
      </c>
      <c r="B834" s="41">
        <v>533.0</v>
      </c>
      <c r="C834" s="42">
        <v>0.0</v>
      </c>
      <c r="D834" s="41">
        <v>972.0</v>
      </c>
      <c r="E834" s="41">
        <v>1050.0</v>
      </c>
      <c r="F834" s="41">
        <v>1072.0</v>
      </c>
      <c r="G834" s="41">
        <v>1510.0</v>
      </c>
      <c r="H834" s="41">
        <v>1412.0</v>
      </c>
      <c r="I834" s="43">
        <f t="shared" si="204"/>
        <v>6549</v>
      </c>
      <c r="J834" s="44">
        <f>I834*0.09</f>
        <v>589.41</v>
      </c>
      <c r="K834" s="112">
        <v>3.018107104444E12</v>
      </c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>
      <c r="A835" s="52" t="s">
        <v>38</v>
      </c>
      <c r="B835" s="54">
        <v>530.0</v>
      </c>
      <c r="C835" s="54">
        <v>0.0</v>
      </c>
      <c r="D835" s="54">
        <v>0.0</v>
      </c>
      <c r="E835" s="54">
        <v>0.0</v>
      </c>
      <c r="F835" s="54">
        <v>0.0</v>
      </c>
      <c r="G835" s="54">
        <v>0.0</v>
      </c>
      <c r="H835" s="54">
        <v>863.0</v>
      </c>
      <c r="I835" s="59">
        <f t="shared" si="204"/>
        <v>1393</v>
      </c>
      <c r="J835" s="46">
        <f>I835*0.11</f>
        <v>153.23</v>
      </c>
      <c r="K835" s="339">
        <v>9.018145881668E12</v>
      </c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>
      <c r="A836" s="49" t="s">
        <v>39</v>
      </c>
      <c r="B836" s="41">
        <v>2286.0</v>
      </c>
      <c r="C836" s="42">
        <v>797.0</v>
      </c>
      <c r="D836" s="41">
        <v>0.0</v>
      </c>
      <c r="E836" s="41">
        <v>0.0</v>
      </c>
      <c r="F836" s="41">
        <v>0.0</v>
      </c>
      <c r="G836" s="41">
        <v>0.0</v>
      </c>
      <c r="H836" s="41">
        <v>1124.0</v>
      </c>
      <c r="I836" s="43">
        <f t="shared" si="204"/>
        <v>4207</v>
      </c>
      <c r="J836" s="44">
        <f>I836*0.08</f>
        <v>336.56</v>
      </c>
      <c r="K836" s="112">
        <v>1.018012267926E12</v>
      </c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>
      <c r="A837" s="40" t="s">
        <v>63</v>
      </c>
      <c r="B837" s="41">
        <v>925.0</v>
      </c>
      <c r="C837" s="42">
        <v>70.0</v>
      </c>
      <c r="D837" s="41">
        <v>0.0</v>
      </c>
      <c r="E837" s="41">
        <v>995.0</v>
      </c>
      <c r="F837" s="41">
        <v>1145.0</v>
      </c>
      <c r="G837" s="41">
        <v>503.0</v>
      </c>
      <c r="H837" s="41">
        <v>356.0</v>
      </c>
      <c r="I837" s="43">
        <f t="shared" si="204"/>
        <v>3994</v>
      </c>
      <c r="J837" s="44">
        <f t="shared" ref="J837:J838" si="209">I837*0.1</f>
        <v>399.4</v>
      </c>
      <c r="K837" s="112">
        <v>5.017996707611E12</v>
      </c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>
      <c r="A838" s="396" t="s">
        <v>40</v>
      </c>
      <c r="B838" s="397">
        <v>0.0</v>
      </c>
      <c r="C838" s="397">
        <v>0.0</v>
      </c>
      <c r="D838" s="397">
        <v>1184.0</v>
      </c>
      <c r="E838" s="397">
        <v>850.0</v>
      </c>
      <c r="F838" s="397">
        <v>1208.0</v>
      </c>
      <c r="G838" s="397">
        <v>720.0</v>
      </c>
      <c r="H838" s="397">
        <v>1368.0</v>
      </c>
      <c r="I838" s="399">
        <f t="shared" si="204"/>
        <v>5330</v>
      </c>
      <c r="J838" s="46">
        <f t="shared" si="209"/>
        <v>533</v>
      </c>
      <c r="K838" s="339">
        <v>6.018314889083E12</v>
      </c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>
      <c r="A839" s="40" t="s">
        <v>379</v>
      </c>
      <c r="B839" s="41">
        <v>0.0</v>
      </c>
      <c r="C839" s="42">
        <v>0.0</v>
      </c>
      <c r="D839" s="41">
        <v>0.0</v>
      </c>
      <c r="E839" s="41">
        <v>0.0</v>
      </c>
      <c r="F839" s="41">
        <v>0.0</v>
      </c>
      <c r="G839" s="41">
        <v>0.0</v>
      </c>
      <c r="H839" s="41">
        <v>0.0</v>
      </c>
      <c r="I839" s="43">
        <f t="shared" si="204"/>
        <v>0</v>
      </c>
      <c r="J839" s="59">
        <f t="shared" ref="J839:J840" si="210">I839*0.11</f>
        <v>0</v>
      </c>
      <c r="K839" s="321" t="s">
        <v>394</v>
      </c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>
      <c r="A840" s="396" t="s">
        <v>41</v>
      </c>
      <c r="B840" s="397">
        <v>0.0</v>
      </c>
      <c r="C840" s="398">
        <v>0.0</v>
      </c>
      <c r="D840" s="397">
        <v>475.0</v>
      </c>
      <c r="E840" s="397">
        <v>758.0</v>
      </c>
      <c r="F840" s="397">
        <v>748.0</v>
      </c>
      <c r="G840" s="397">
        <v>785.0</v>
      </c>
      <c r="H840" s="397">
        <v>0.0</v>
      </c>
      <c r="I840" s="399">
        <f t="shared" si="204"/>
        <v>2766</v>
      </c>
      <c r="J840" s="46">
        <f t="shared" si="210"/>
        <v>304.26</v>
      </c>
      <c r="K840" s="339">
        <v>3.018107104444E12</v>
      </c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>
      <c r="A841" s="73" t="s">
        <v>42</v>
      </c>
      <c r="B841" s="378">
        <v>380.0</v>
      </c>
      <c r="C841" s="378">
        <v>0.0</v>
      </c>
      <c r="D841" s="378">
        <v>421.0</v>
      </c>
      <c r="E841" s="378">
        <v>1125.0</v>
      </c>
      <c r="F841" s="378">
        <v>595.0</v>
      </c>
      <c r="G841" s="378">
        <v>792.0</v>
      </c>
      <c r="H841" s="378">
        <v>0.0</v>
      </c>
      <c r="I841" s="57">
        <f t="shared" si="204"/>
        <v>3313</v>
      </c>
      <c r="J841" s="57">
        <f>I841*0.1</f>
        <v>331.3</v>
      </c>
      <c r="K841" s="413" t="s">
        <v>43</v>
      </c>
      <c r="L841" s="414" t="s">
        <v>405</v>
      </c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>
      <c r="A842" s="53" t="s">
        <v>44</v>
      </c>
      <c r="B842" s="41">
        <v>0.0</v>
      </c>
      <c r="C842" s="45">
        <v>0.0</v>
      </c>
      <c r="D842" s="41">
        <v>0.0</v>
      </c>
      <c r="E842" s="41">
        <v>0.0</v>
      </c>
      <c r="F842" s="41">
        <v>0.0</v>
      </c>
      <c r="G842" s="41">
        <v>0.0</v>
      </c>
      <c r="H842" s="41">
        <v>0.0</v>
      </c>
      <c r="I842" s="43">
        <f t="shared" si="204"/>
        <v>0</v>
      </c>
      <c r="J842" s="59">
        <f t="shared" ref="J842:J847" si="211">I842*0.11</f>
        <v>0</v>
      </c>
      <c r="K842" s="321" t="s">
        <v>394</v>
      </c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>
      <c r="A843" s="53" t="s">
        <v>45</v>
      </c>
      <c r="B843" s="41">
        <v>0.0</v>
      </c>
      <c r="C843" s="45">
        <v>0.0</v>
      </c>
      <c r="D843" s="41">
        <v>0.0</v>
      </c>
      <c r="E843" s="41">
        <v>0.0</v>
      </c>
      <c r="F843" s="41">
        <v>0.0</v>
      </c>
      <c r="G843" s="41">
        <v>0.0</v>
      </c>
      <c r="H843" s="41">
        <v>0.0</v>
      </c>
      <c r="I843" s="43">
        <f t="shared" si="204"/>
        <v>0</v>
      </c>
      <c r="J843" s="59">
        <f t="shared" si="211"/>
        <v>0</v>
      </c>
      <c r="K843" s="321" t="s">
        <v>394</v>
      </c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>
      <c r="A844" s="53" t="s">
        <v>46</v>
      </c>
      <c r="B844" s="41">
        <v>0.0</v>
      </c>
      <c r="C844" s="45">
        <v>0.0</v>
      </c>
      <c r="D844" s="41">
        <v>0.0</v>
      </c>
      <c r="E844" s="41">
        <v>640.0</v>
      </c>
      <c r="F844" s="41">
        <v>0.0</v>
      </c>
      <c r="G844" s="41">
        <v>0.0</v>
      </c>
      <c r="H844" s="41">
        <v>0.0</v>
      </c>
      <c r="I844" s="43">
        <f t="shared" si="204"/>
        <v>640</v>
      </c>
      <c r="J844" s="44">
        <f t="shared" si="211"/>
        <v>70.4</v>
      </c>
      <c r="K844" s="112">
        <v>5.01812997014E11</v>
      </c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>
      <c r="A845" s="67" t="s">
        <v>396</v>
      </c>
      <c r="B845" s="41">
        <v>305.0</v>
      </c>
      <c r="C845" s="42">
        <v>0.0</v>
      </c>
      <c r="D845" s="41">
        <v>536.0</v>
      </c>
      <c r="E845" s="41">
        <v>621.0</v>
      </c>
      <c r="F845" s="41">
        <v>339.0</v>
      </c>
      <c r="G845" s="41">
        <v>685.0</v>
      </c>
      <c r="H845" s="41">
        <v>0.0</v>
      </c>
      <c r="I845" s="43">
        <f t="shared" si="204"/>
        <v>2486</v>
      </c>
      <c r="J845" s="44">
        <f t="shared" si="211"/>
        <v>273.46</v>
      </c>
      <c r="K845" s="112">
        <v>2.018011823419E12</v>
      </c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>
      <c r="A846" s="83" t="s">
        <v>47</v>
      </c>
      <c r="B846" s="54">
        <v>0.0</v>
      </c>
      <c r="C846" s="403">
        <v>0.0</v>
      </c>
      <c r="D846" s="54">
        <v>0.0</v>
      </c>
      <c r="E846" s="54">
        <v>0.0</v>
      </c>
      <c r="F846" s="54">
        <v>0.0</v>
      </c>
      <c r="G846" s="54">
        <v>54.0</v>
      </c>
      <c r="H846" s="54">
        <v>0.0</v>
      </c>
      <c r="I846" s="59">
        <f t="shared" si="204"/>
        <v>54</v>
      </c>
      <c r="J846" s="46">
        <f t="shared" si="211"/>
        <v>5.94</v>
      </c>
      <c r="K846" s="339">
        <v>7.01890704566E11</v>
      </c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>
      <c r="A847" s="83" t="s">
        <v>74</v>
      </c>
      <c r="B847" s="54">
        <v>355.0</v>
      </c>
      <c r="C847" s="403">
        <v>430.0</v>
      </c>
      <c r="D847" s="54">
        <v>582.0</v>
      </c>
      <c r="E847" s="54">
        <v>0.0</v>
      </c>
      <c r="F847" s="54">
        <v>401.0</v>
      </c>
      <c r="G847" s="54">
        <v>391.0</v>
      </c>
      <c r="H847" s="54">
        <v>210.0</v>
      </c>
      <c r="I847" s="59">
        <f t="shared" si="204"/>
        <v>2369</v>
      </c>
      <c r="J847" s="46">
        <f t="shared" si="211"/>
        <v>260.59</v>
      </c>
      <c r="K847" s="339">
        <v>3.018512842315E12</v>
      </c>
      <c r="L847" s="41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>
      <c r="A848" s="67" t="s">
        <v>406</v>
      </c>
      <c r="B848" s="41">
        <v>0.0</v>
      </c>
      <c r="C848" s="42">
        <v>1038.0</v>
      </c>
      <c r="D848" s="41">
        <v>1059.0</v>
      </c>
      <c r="E848" s="41">
        <v>0.0</v>
      </c>
      <c r="F848" s="41">
        <v>751.0</v>
      </c>
      <c r="G848" s="41">
        <v>832.0</v>
      </c>
      <c r="H848" s="41">
        <v>696.0</v>
      </c>
      <c r="I848" s="43">
        <f t="shared" si="204"/>
        <v>4376</v>
      </c>
      <c r="J848" s="44">
        <f>I848*0.1</f>
        <v>437.6</v>
      </c>
      <c r="K848" s="112">
        <v>8.018170196518E12</v>
      </c>
    </row>
    <row r="849">
      <c r="A849" s="381" t="s">
        <v>20</v>
      </c>
      <c r="B849" s="382">
        <f t="shared" ref="B849:H849" si="212">SUM(B819:B844)</f>
        <v>12749</v>
      </c>
      <c r="C849" s="382">
        <f t="shared" si="212"/>
        <v>4993</v>
      </c>
      <c r="D849" s="382">
        <f t="shared" si="212"/>
        <v>7446</v>
      </c>
      <c r="E849" s="382">
        <f t="shared" si="212"/>
        <v>13661</v>
      </c>
      <c r="F849" s="382">
        <f t="shared" si="212"/>
        <v>9680</v>
      </c>
      <c r="G849" s="382">
        <f t="shared" si="212"/>
        <v>12018</v>
      </c>
      <c r="H849" s="382">
        <f t="shared" si="212"/>
        <v>13900</v>
      </c>
      <c r="I849" s="382">
        <f t="shared" ref="I849:J849" si="213">SUM(I819:I848)</f>
        <v>83732</v>
      </c>
      <c r="J849" s="382">
        <f t="shared" si="213"/>
        <v>7963.14</v>
      </c>
      <c r="K849" s="412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>
      <c r="A850" s="281"/>
      <c r="B850" s="110"/>
      <c r="C850" s="110"/>
      <c r="D850" s="110"/>
      <c r="E850" s="110"/>
      <c r="F850" s="110"/>
      <c r="G850" s="110"/>
      <c r="H850" s="110"/>
      <c r="I850" s="110"/>
      <c r="J850" s="110"/>
      <c r="K850" s="311"/>
    </row>
    <row r="851">
      <c r="A851" s="30" t="s">
        <v>19</v>
      </c>
      <c r="B851" s="31">
        <v>45444.0</v>
      </c>
      <c r="C851" s="31">
        <v>45445.0</v>
      </c>
      <c r="D851" s="31">
        <v>45446.0</v>
      </c>
      <c r="E851" s="31">
        <v>45447.0</v>
      </c>
      <c r="F851" s="31">
        <v>45448.0</v>
      </c>
      <c r="G851" s="31">
        <v>45449.0</v>
      </c>
      <c r="H851" s="31">
        <v>45450.0</v>
      </c>
      <c r="I851" s="32" t="s">
        <v>20</v>
      </c>
      <c r="J851" s="33" t="s">
        <v>21</v>
      </c>
      <c r="K851" s="311"/>
    </row>
    <row r="852">
      <c r="A852" s="35"/>
      <c r="B852" s="36"/>
      <c r="C852" s="36"/>
      <c r="D852" s="36"/>
      <c r="E852" s="36"/>
      <c r="F852" s="36"/>
      <c r="G852" s="36"/>
      <c r="H852" s="37"/>
      <c r="I852" s="37"/>
      <c r="J852" s="37"/>
      <c r="K852" s="311"/>
    </row>
    <row r="853">
      <c r="A853" s="40" t="s">
        <v>23</v>
      </c>
      <c r="B853" s="41">
        <v>979.0</v>
      </c>
      <c r="C853" s="42">
        <v>879.0</v>
      </c>
      <c r="D853" s="41">
        <v>782.0</v>
      </c>
      <c r="E853" s="41">
        <v>555.0</v>
      </c>
      <c r="F853" s="41">
        <v>0.0</v>
      </c>
      <c r="G853" s="41">
        <v>825.0</v>
      </c>
      <c r="H853" s="41">
        <v>499.0</v>
      </c>
      <c r="I853" s="43">
        <f t="shared" ref="I853:I884" si="214">SUM(B853:H853)</f>
        <v>4519</v>
      </c>
      <c r="J853" s="44">
        <f t="shared" ref="J853:J854" si="215">I853*0.1</f>
        <v>451.9</v>
      </c>
      <c r="K853" s="112">
        <v>4.018251734586E12</v>
      </c>
    </row>
    <row r="854">
      <c r="A854" s="40" t="s">
        <v>24</v>
      </c>
      <c r="B854" s="41">
        <v>308.0</v>
      </c>
      <c r="C854" s="42">
        <v>1159.0</v>
      </c>
      <c r="D854" s="41">
        <v>565.0</v>
      </c>
      <c r="E854" s="41">
        <v>441.0</v>
      </c>
      <c r="F854" s="41">
        <v>927.0</v>
      </c>
      <c r="G854" s="41">
        <v>1325.0</v>
      </c>
      <c r="H854" s="41">
        <v>831.0</v>
      </c>
      <c r="I854" s="43">
        <f t="shared" si="214"/>
        <v>5556</v>
      </c>
      <c r="J854" s="44">
        <f t="shared" si="215"/>
        <v>555.6</v>
      </c>
      <c r="K854" s="112">
        <v>8.018212288844E12</v>
      </c>
    </row>
    <row r="855">
      <c r="A855" s="396" t="s">
        <v>25</v>
      </c>
      <c r="B855" s="397">
        <v>0.0</v>
      </c>
      <c r="C855" s="398">
        <v>980.0</v>
      </c>
      <c r="D855" s="397">
        <v>80.0</v>
      </c>
      <c r="E855" s="397">
        <v>562.0</v>
      </c>
      <c r="F855" s="397">
        <v>529.0</v>
      </c>
      <c r="G855" s="397">
        <v>595.0</v>
      </c>
      <c r="H855" s="397">
        <v>695.0</v>
      </c>
      <c r="I855" s="399">
        <f t="shared" si="214"/>
        <v>3441</v>
      </c>
      <c r="J855" s="46">
        <f t="shared" ref="J855:J856" si="216">I855*0.08</f>
        <v>275.28</v>
      </c>
      <c r="K855" s="402" t="s">
        <v>407</v>
      </c>
    </row>
    <row r="856">
      <c r="A856" s="53" t="s">
        <v>26</v>
      </c>
      <c r="B856" s="41">
        <v>1750.0</v>
      </c>
      <c r="C856" s="86">
        <v>0.0</v>
      </c>
      <c r="D856" s="41">
        <v>2025.0</v>
      </c>
      <c r="E856" s="41">
        <v>0.0</v>
      </c>
      <c r="F856" s="41">
        <v>0.0</v>
      </c>
      <c r="G856" s="41">
        <v>235.0</v>
      </c>
      <c r="H856" s="41">
        <v>0.0</v>
      </c>
      <c r="I856" s="50">
        <f t="shared" si="214"/>
        <v>4010</v>
      </c>
      <c r="J856" s="46">
        <f t="shared" si="216"/>
        <v>320.8</v>
      </c>
      <c r="K856" s="339">
        <v>2.018440870052E12</v>
      </c>
    </row>
    <row r="857">
      <c r="A857" s="52" t="s">
        <v>27</v>
      </c>
      <c r="B857" s="54">
        <v>630.0</v>
      </c>
      <c r="C857" s="54">
        <v>488.0</v>
      </c>
      <c r="D857" s="54">
        <v>489.0</v>
      </c>
      <c r="E857" s="54">
        <v>556.0</v>
      </c>
      <c r="F857" s="54">
        <v>0.0</v>
      </c>
      <c r="G857" s="54">
        <v>487.0</v>
      </c>
      <c r="H857" s="54">
        <v>330.0</v>
      </c>
      <c r="I857" s="59">
        <f t="shared" si="214"/>
        <v>2980</v>
      </c>
      <c r="J857" s="46">
        <f>I857*0.11</f>
        <v>327.8</v>
      </c>
      <c r="K857" s="339">
        <v>1.018323612198E12</v>
      </c>
    </row>
    <row r="858">
      <c r="A858" s="52" t="s">
        <v>28</v>
      </c>
      <c r="B858" s="41">
        <v>0.0</v>
      </c>
      <c r="C858" s="42">
        <v>0.0</v>
      </c>
      <c r="D858" s="41">
        <v>0.0</v>
      </c>
      <c r="E858" s="41">
        <v>0.0</v>
      </c>
      <c r="F858" s="41">
        <v>0.0</v>
      </c>
      <c r="G858" s="41">
        <v>0.0</v>
      </c>
      <c r="H858" s="41">
        <v>0.0</v>
      </c>
      <c r="I858" s="43">
        <f t="shared" si="214"/>
        <v>0</v>
      </c>
      <c r="J858" s="59">
        <f t="shared" ref="J858:J860" si="217">I858*0.1</f>
        <v>0</v>
      </c>
      <c r="K858" s="321" t="s">
        <v>394</v>
      </c>
    </row>
    <row r="859">
      <c r="A859" s="53" t="s">
        <v>29</v>
      </c>
      <c r="B859" s="54">
        <v>0.0</v>
      </c>
      <c r="C859" s="42">
        <v>976.0</v>
      </c>
      <c r="D859" s="54">
        <v>704.0</v>
      </c>
      <c r="E859" s="54">
        <v>0.0</v>
      </c>
      <c r="F859" s="54">
        <v>0.0</v>
      </c>
      <c r="G859" s="54">
        <v>718.0</v>
      </c>
      <c r="H859" s="54">
        <v>910.0</v>
      </c>
      <c r="I859" s="43">
        <f t="shared" si="214"/>
        <v>3308</v>
      </c>
      <c r="J859" s="44">
        <f t="shared" si="217"/>
        <v>330.8</v>
      </c>
      <c r="K859" s="112">
        <v>9.018182742528E12</v>
      </c>
    </row>
    <row r="860">
      <c r="A860" s="40" t="s">
        <v>30</v>
      </c>
      <c r="B860" s="41">
        <v>0.0</v>
      </c>
      <c r="C860" s="42">
        <v>75.0</v>
      </c>
      <c r="D860" s="41">
        <v>0.0</v>
      </c>
      <c r="E860" s="41">
        <v>385.0</v>
      </c>
      <c r="F860" s="41">
        <v>1915.0</v>
      </c>
      <c r="G860" s="41">
        <v>550.0</v>
      </c>
      <c r="H860" s="41">
        <v>345.0</v>
      </c>
      <c r="I860" s="43">
        <f t="shared" si="214"/>
        <v>3270</v>
      </c>
      <c r="J860" s="44">
        <f t="shared" si="217"/>
        <v>327</v>
      </c>
      <c r="K860" s="112">
        <v>1.018186346185E12</v>
      </c>
    </row>
    <row r="861">
      <c r="A861" s="40" t="s">
        <v>31</v>
      </c>
      <c r="B861" s="41">
        <v>1677.0</v>
      </c>
      <c r="C861" s="42">
        <v>562.0</v>
      </c>
      <c r="D861" s="41">
        <v>1325.0</v>
      </c>
      <c r="E861" s="41">
        <v>2090.0</v>
      </c>
      <c r="F861" s="41">
        <v>1385.0</v>
      </c>
      <c r="G861" s="41">
        <v>1120.0</v>
      </c>
      <c r="H861" s="41">
        <v>1359.0</v>
      </c>
      <c r="I861" s="43">
        <f t="shared" si="214"/>
        <v>9518</v>
      </c>
      <c r="J861" s="44">
        <f>I861*0.08</f>
        <v>761.44</v>
      </c>
      <c r="K861" s="112">
        <v>3.018170754028E12</v>
      </c>
    </row>
    <row r="862">
      <c r="A862" s="396" t="s">
        <v>32</v>
      </c>
      <c r="B862" s="397">
        <v>279.0</v>
      </c>
      <c r="C862" s="398">
        <v>0.0</v>
      </c>
      <c r="D862" s="397">
        <v>0.0</v>
      </c>
      <c r="E862" s="397">
        <v>0.0</v>
      </c>
      <c r="F862" s="397">
        <v>0.0</v>
      </c>
      <c r="G862" s="397">
        <v>115.0</v>
      </c>
      <c r="H862" s="397">
        <v>0.0</v>
      </c>
      <c r="I862" s="399">
        <f t="shared" si="214"/>
        <v>394</v>
      </c>
      <c r="J862" s="46">
        <f>I862*0.11</f>
        <v>43.34</v>
      </c>
      <c r="K862" s="339">
        <v>1.018435031933E12</v>
      </c>
    </row>
    <row r="863">
      <c r="A863" s="49" t="s">
        <v>56</v>
      </c>
      <c r="B863" s="41">
        <v>0.0</v>
      </c>
      <c r="C863" s="45">
        <v>0.0</v>
      </c>
      <c r="D863" s="41">
        <v>0.0</v>
      </c>
      <c r="E863" s="41">
        <v>0.0</v>
      </c>
      <c r="F863" s="41">
        <v>0.0</v>
      </c>
      <c r="G863" s="41">
        <v>0.0</v>
      </c>
      <c r="H863" s="41">
        <v>0.0</v>
      </c>
      <c r="I863" s="43">
        <f t="shared" si="214"/>
        <v>0</v>
      </c>
      <c r="J863" s="59">
        <f>I863*0.08</f>
        <v>0</v>
      </c>
      <c r="K863" s="321" t="s">
        <v>394</v>
      </c>
    </row>
    <row r="864">
      <c r="A864" s="40" t="s">
        <v>241</v>
      </c>
      <c r="B864" s="41">
        <v>1081.0</v>
      </c>
      <c r="C864" s="45">
        <v>255.0</v>
      </c>
      <c r="D864" s="41">
        <v>870.0</v>
      </c>
      <c r="E864" s="41">
        <v>152.0</v>
      </c>
      <c r="F864" s="41">
        <v>0.0</v>
      </c>
      <c r="G864" s="41">
        <v>393.0</v>
      </c>
      <c r="H864" s="41">
        <v>710.0</v>
      </c>
      <c r="I864" s="43">
        <f t="shared" si="214"/>
        <v>3461</v>
      </c>
      <c r="J864" s="44">
        <f>I864*0.1</f>
        <v>346.1</v>
      </c>
      <c r="K864" s="408" t="s">
        <v>408</v>
      </c>
    </row>
    <row r="865">
      <c r="A865" s="40" t="s">
        <v>233</v>
      </c>
      <c r="B865" s="41">
        <v>0.0</v>
      </c>
      <c r="C865" s="42">
        <v>0.0</v>
      </c>
      <c r="D865" s="41">
        <v>0.0</v>
      </c>
      <c r="E865" s="41">
        <v>0.0</v>
      </c>
      <c r="F865" s="41">
        <v>0.0</v>
      </c>
      <c r="G865" s="41">
        <v>0.0</v>
      </c>
      <c r="H865" s="41">
        <v>0.0</v>
      </c>
      <c r="I865" s="43">
        <f t="shared" si="214"/>
        <v>0</v>
      </c>
      <c r="J865" s="59">
        <f t="shared" ref="J865:J866" si="218">I865*0.11</f>
        <v>0</v>
      </c>
      <c r="K865" s="321" t="s">
        <v>394</v>
      </c>
    </row>
    <row r="866">
      <c r="A866" s="40" t="s">
        <v>35</v>
      </c>
      <c r="B866" s="41">
        <v>0.0</v>
      </c>
      <c r="C866" s="42">
        <v>0.0</v>
      </c>
      <c r="D866" s="41">
        <v>162.0</v>
      </c>
      <c r="E866" s="41">
        <v>492.0</v>
      </c>
      <c r="F866" s="41">
        <v>280.0</v>
      </c>
      <c r="G866" s="41">
        <v>0.0</v>
      </c>
      <c r="H866" s="41">
        <v>0.0</v>
      </c>
      <c r="I866" s="43">
        <f t="shared" si="214"/>
        <v>934</v>
      </c>
      <c r="J866" s="44">
        <f t="shared" si="218"/>
        <v>102.74</v>
      </c>
      <c r="K866" s="112">
        <v>4.018168682173E12</v>
      </c>
    </row>
    <row r="867">
      <c r="A867" s="53" t="s">
        <v>36</v>
      </c>
      <c r="B867" s="41">
        <v>0.0</v>
      </c>
      <c r="C867" s="42">
        <v>1215.0</v>
      </c>
      <c r="D867" s="41">
        <v>920.0</v>
      </c>
      <c r="E867" s="41">
        <v>536.0</v>
      </c>
      <c r="F867" s="41">
        <v>785.0</v>
      </c>
      <c r="G867" s="41">
        <v>905.0</v>
      </c>
      <c r="H867" s="41">
        <v>856.0</v>
      </c>
      <c r="I867" s="43">
        <f t="shared" si="214"/>
        <v>5217</v>
      </c>
      <c r="J867" s="44">
        <f>I867*0.08</f>
        <v>417.36</v>
      </c>
      <c r="K867" s="112">
        <v>9.018169311701E12</v>
      </c>
    </row>
    <row r="868">
      <c r="A868" s="40" t="s">
        <v>37</v>
      </c>
      <c r="B868" s="41">
        <v>1202.0</v>
      </c>
      <c r="C868" s="42">
        <v>1122.0</v>
      </c>
      <c r="D868" s="41">
        <v>943.0</v>
      </c>
      <c r="E868" s="41">
        <v>735.0</v>
      </c>
      <c r="F868" s="41">
        <v>1040.0</v>
      </c>
      <c r="G868" s="41">
        <v>978.0</v>
      </c>
      <c r="H868" s="41">
        <v>1034.0</v>
      </c>
      <c r="I868" s="43">
        <f t="shared" si="214"/>
        <v>7054</v>
      </c>
      <c r="J868" s="44">
        <f>I868*0.09</f>
        <v>634.86</v>
      </c>
      <c r="K868" s="112">
        <v>1.018197779906E12</v>
      </c>
    </row>
    <row r="869">
      <c r="A869" s="40" t="s">
        <v>38</v>
      </c>
      <c r="B869" s="54">
        <v>741.0</v>
      </c>
      <c r="C869" s="54">
        <v>309.0</v>
      </c>
      <c r="D869" s="54">
        <v>0.0</v>
      </c>
      <c r="E869" s="54">
        <v>0.0</v>
      </c>
      <c r="F869" s="54">
        <v>0.0</v>
      </c>
      <c r="G869" s="54">
        <v>0.0</v>
      </c>
      <c r="H869" s="54">
        <v>290.0</v>
      </c>
      <c r="I869" s="59">
        <f t="shared" si="214"/>
        <v>1340</v>
      </c>
      <c r="J869" s="46">
        <f>I869*0.11</f>
        <v>147.4</v>
      </c>
      <c r="K869" s="339">
        <v>9.018822877638E12</v>
      </c>
    </row>
    <row r="870">
      <c r="A870" s="49" t="s">
        <v>39</v>
      </c>
      <c r="B870" s="41">
        <v>0.0</v>
      </c>
      <c r="C870" s="42">
        <v>1361.0</v>
      </c>
      <c r="D870" s="41">
        <v>295.0</v>
      </c>
      <c r="E870" s="41">
        <v>0.0</v>
      </c>
      <c r="F870" s="41">
        <v>1060.0</v>
      </c>
      <c r="G870" s="41">
        <v>660.0</v>
      </c>
      <c r="H870" s="41">
        <v>1180.0</v>
      </c>
      <c r="I870" s="43">
        <f t="shared" si="214"/>
        <v>4556</v>
      </c>
      <c r="J870" s="44">
        <f>I870*0.08</f>
        <v>364.48</v>
      </c>
      <c r="K870" s="112">
        <v>1.01817319555E12</v>
      </c>
    </row>
    <row r="871">
      <c r="A871" s="40" t="s">
        <v>63</v>
      </c>
      <c r="B871" s="41">
        <v>585.0</v>
      </c>
      <c r="C871" s="42">
        <v>401.0</v>
      </c>
      <c r="D871" s="41">
        <v>840.0</v>
      </c>
      <c r="E871" s="41">
        <v>420.0</v>
      </c>
      <c r="F871" s="41">
        <v>650.0</v>
      </c>
      <c r="G871" s="41">
        <v>369.0</v>
      </c>
      <c r="H871" s="41">
        <v>385.0</v>
      </c>
      <c r="I871" s="43">
        <f t="shared" si="214"/>
        <v>3650</v>
      </c>
      <c r="J871" s="44">
        <f t="shared" ref="J871:J872" si="219">I871*0.1</f>
        <v>365</v>
      </c>
      <c r="K871" s="112">
        <v>5.01816959207E12</v>
      </c>
    </row>
    <row r="872">
      <c r="A872" s="40" t="s">
        <v>40</v>
      </c>
      <c r="B872" s="397">
        <v>0.0</v>
      </c>
      <c r="C872" s="397">
        <v>1520.0</v>
      </c>
      <c r="D872" s="397">
        <v>935.0</v>
      </c>
      <c r="E872" s="397">
        <v>1170.0</v>
      </c>
      <c r="F872" s="397">
        <v>0.0</v>
      </c>
      <c r="G872" s="397">
        <v>95.0</v>
      </c>
      <c r="H872" s="397">
        <v>0.0</v>
      </c>
      <c r="I872" s="399">
        <f t="shared" si="214"/>
        <v>3720</v>
      </c>
      <c r="J872" s="46">
        <f t="shared" si="219"/>
        <v>372</v>
      </c>
      <c r="K872" s="339">
        <v>6.018411190016E12</v>
      </c>
    </row>
    <row r="873">
      <c r="A873" s="40" t="s">
        <v>379</v>
      </c>
      <c r="B873" s="41">
        <v>0.0</v>
      </c>
      <c r="C873" s="42">
        <v>0.0</v>
      </c>
      <c r="D873" s="41">
        <v>0.0</v>
      </c>
      <c r="E873" s="41">
        <v>0.0</v>
      </c>
      <c r="F873" s="41">
        <v>0.0</v>
      </c>
      <c r="G873" s="41">
        <v>0.0</v>
      </c>
      <c r="H873" s="41">
        <v>0.0</v>
      </c>
      <c r="I873" s="43">
        <f t="shared" si="214"/>
        <v>0</v>
      </c>
      <c r="J873" s="59">
        <f>I873*0.11</f>
        <v>0</v>
      </c>
      <c r="K873" s="311"/>
    </row>
    <row r="874">
      <c r="A874" s="40" t="s">
        <v>41</v>
      </c>
      <c r="B874" s="397">
        <v>0.0</v>
      </c>
      <c r="C874" s="398">
        <v>756.0</v>
      </c>
      <c r="D874" s="397">
        <v>610.0</v>
      </c>
      <c r="E874" s="397">
        <v>740.0</v>
      </c>
      <c r="F874" s="397">
        <v>553.0</v>
      </c>
      <c r="G874" s="397">
        <v>470.0</v>
      </c>
      <c r="H874" s="397">
        <v>0.0</v>
      </c>
      <c r="I874" s="399">
        <f t="shared" si="214"/>
        <v>3129</v>
      </c>
      <c r="J874" s="46">
        <f>I874*0.1</f>
        <v>312.9</v>
      </c>
      <c r="K874" s="339">
        <v>3.018401317456E12</v>
      </c>
    </row>
    <row r="875">
      <c r="A875" s="40" t="s">
        <v>42</v>
      </c>
      <c r="B875" s="54">
        <v>498.0</v>
      </c>
      <c r="C875" s="54">
        <v>0.0</v>
      </c>
      <c r="D875" s="54">
        <v>155.0</v>
      </c>
      <c r="E875" s="54">
        <v>0.0</v>
      </c>
      <c r="F875" s="54">
        <v>0.0</v>
      </c>
      <c r="G875" s="54">
        <v>0.0</v>
      </c>
      <c r="H875" s="54">
        <v>0.0</v>
      </c>
      <c r="I875" s="59">
        <f t="shared" si="214"/>
        <v>653</v>
      </c>
      <c r="J875" s="416">
        <f t="shared" ref="J875:J882" si="220">I875*0.11</f>
        <v>71.83</v>
      </c>
      <c r="K875" s="329" t="s">
        <v>43</v>
      </c>
      <c r="L875" s="113" t="s">
        <v>409</v>
      </c>
    </row>
    <row r="876">
      <c r="A876" s="53" t="s">
        <v>44</v>
      </c>
      <c r="B876" s="41">
        <v>0.0</v>
      </c>
      <c r="C876" s="45">
        <v>0.0</v>
      </c>
      <c r="D876" s="41">
        <v>0.0</v>
      </c>
      <c r="E876" s="41">
        <v>0.0</v>
      </c>
      <c r="F876" s="41">
        <v>0.0</v>
      </c>
      <c r="G876" s="41">
        <v>0.0</v>
      </c>
      <c r="H876" s="41">
        <v>0.0</v>
      </c>
      <c r="I876" s="43">
        <f t="shared" si="214"/>
        <v>0</v>
      </c>
      <c r="J876" s="59">
        <f t="shared" si="220"/>
        <v>0</v>
      </c>
      <c r="K876" s="321" t="s">
        <v>394</v>
      </c>
    </row>
    <row r="877">
      <c r="A877" s="53" t="s">
        <v>45</v>
      </c>
      <c r="B877" s="41">
        <v>0.0</v>
      </c>
      <c r="C877" s="41">
        <v>0.0</v>
      </c>
      <c r="D877" s="41">
        <v>0.0</v>
      </c>
      <c r="E877" s="41">
        <v>455.0</v>
      </c>
      <c r="F877" s="41">
        <v>300.0</v>
      </c>
      <c r="G877" s="41">
        <v>373.0</v>
      </c>
      <c r="H877" s="41">
        <v>708.0</v>
      </c>
      <c r="I877" s="50">
        <f t="shared" si="214"/>
        <v>1836</v>
      </c>
      <c r="J877" s="46">
        <f t="shared" si="220"/>
        <v>201.96</v>
      </c>
      <c r="K877" s="339">
        <v>5.018667942066E12</v>
      </c>
    </row>
    <row r="878">
      <c r="A878" s="53" t="s">
        <v>46</v>
      </c>
      <c r="B878" s="41">
        <v>0.0</v>
      </c>
      <c r="C878" s="45">
        <v>0.0</v>
      </c>
      <c r="D878" s="41">
        <v>0.0</v>
      </c>
      <c r="E878" s="41">
        <v>0.0</v>
      </c>
      <c r="F878" s="41">
        <v>0.0</v>
      </c>
      <c r="G878" s="41">
        <v>0.0</v>
      </c>
      <c r="H878" s="41">
        <v>0.0</v>
      </c>
      <c r="I878" s="43">
        <f t="shared" si="214"/>
        <v>0</v>
      </c>
      <c r="J878" s="59">
        <f t="shared" si="220"/>
        <v>0</v>
      </c>
      <c r="K878" s="311"/>
    </row>
    <row r="879">
      <c r="A879" s="67" t="s">
        <v>396</v>
      </c>
      <c r="B879" s="41">
        <v>0.0</v>
      </c>
      <c r="C879" s="42">
        <v>374.0</v>
      </c>
      <c r="D879" s="41">
        <v>0.0</v>
      </c>
      <c r="E879" s="41">
        <v>0.0</v>
      </c>
      <c r="F879" s="41">
        <v>761.0</v>
      </c>
      <c r="G879" s="41">
        <v>0.0</v>
      </c>
      <c r="H879" s="41">
        <v>220.0</v>
      </c>
      <c r="I879" s="43">
        <f t="shared" si="214"/>
        <v>1355</v>
      </c>
      <c r="J879" s="44">
        <f t="shared" si="220"/>
        <v>149.05</v>
      </c>
      <c r="K879" s="112">
        <v>2.028237678943E12</v>
      </c>
    </row>
    <row r="880">
      <c r="A880" s="67" t="s">
        <v>47</v>
      </c>
      <c r="B880" s="41">
        <v>0.0</v>
      </c>
      <c r="C880" s="42">
        <v>845.0</v>
      </c>
      <c r="D880" s="41">
        <v>470.0</v>
      </c>
      <c r="E880" s="41">
        <v>987.0</v>
      </c>
      <c r="F880" s="41">
        <v>400.0</v>
      </c>
      <c r="G880" s="41">
        <v>0.0</v>
      </c>
      <c r="H880" s="41">
        <v>243.0</v>
      </c>
      <c r="I880" s="43">
        <f t="shared" si="214"/>
        <v>2945</v>
      </c>
      <c r="J880" s="44">
        <f t="shared" si="220"/>
        <v>323.95</v>
      </c>
      <c r="K880" s="112">
        <v>7.01890704566E11</v>
      </c>
    </row>
    <row r="881">
      <c r="A881" s="67" t="s">
        <v>74</v>
      </c>
      <c r="B881" s="54">
        <v>0.0</v>
      </c>
      <c r="C881" s="403">
        <v>0.0</v>
      </c>
      <c r="D881" s="54">
        <v>487.0</v>
      </c>
      <c r="E881" s="54">
        <v>195.0</v>
      </c>
      <c r="F881" s="54">
        <v>380.0</v>
      </c>
      <c r="G881" s="54">
        <v>0.0</v>
      </c>
      <c r="H881" s="54">
        <v>0.0</v>
      </c>
      <c r="I881" s="59">
        <f t="shared" si="214"/>
        <v>1062</v>
      </c>
      <c r="J881" s="46">
        <f t="shared" si="220"/>
        <v>116.82</v>
      </c>
      <c r="K881" s="339">
        <v>3.018512842315E12</v>
      </c>
    </row>
    <row r="882">
      <c r="A882" s="67" t="s">
        <v>410</v>
      </c>
      <c r="B882" s="41">
        <v>870.0</v>
      </c>
      <c r="C882" s="42">
        <v>504.0</v>
      </c>
      <c r="D882" s="41">
        <v>0.0</v>
      </c>
      <c r="E882" s="41">
        <v>661.0</v>
      </c>
      <c r="F882" s="41">
        <v>0.0</v>
      </c>
      <c r="G882" s="41">
        <v>250.0</v>
      </c>
      <c r="H882" s="41">
        <v>0.0</v>
      </c>
      <c r="I882" s="43">
        <f t="shared" si="214"/>
        <v>2285</v>
      </c>
      <c r="J882" s="44">
        <f t="shared" si="220"/>
        <v>251.35</v>
      </c>
      <c r="K882" s="112">
        <v>2.018189860792E12</v>
      </c>
    </row>
    <row r="883">
      <c r="A883" s="67" t="s">
        <v>49</v>
      </c>
      <c r="B883" s="41">
        <v>0.0</v>
      </c>
      <c r="C883" s="42">
        <v>0.0</v>
      </c>
      <c r="D883" s="41">
        <v>0.0</v>
      </c>
      <c r="E883" s="41">
        <v>1130.0</v>
      </c>
      <c r="F883" s="41">
        <v>1122.0</v>
      </c>
      <c r="G883" s="41">
        <v>1006.0</v>
      </c>
      <c r="H883" s="41">
        <v>265.0</v>
      </c>
      <c r="I883" s="43">
        <f t="shared" si="214"/>
        <v>3523</v>
      </c>
      <c r="J883" s="44">
        <f>I883*0.1</f>
        <v>352.3</v>
      </c>
      <c r="K883" s="112">
        <v>1.8197495799E10</v>
      </c>
    </row>
    <row r="884">
      <c r="A884" s="67" t="s">
        <v>406</v>
      </c>
      <c r="B884" s="41">
        <v>1098.0</v>
      </c>
      <c r="C884" s="42">
        <v>365.0</v>
      </c>
      <c r="D884" s="41">
        <v>165.0</v>
      </c>
      <c r="E884" s="41">
        <v>0.0</v>
      </c>
      <c r="F884" s="41">
        <v>0.0</v>
      </c>
      <c r="G884" s="41">
        <v>0.0</v>
      </c>
      <c r="H884" s="41">
        <v>0.0</v>
      </c>
      <c r="I884" s="43">
        <f t="shared" si="214"/>
        <v>1628</v>
      </c>
      <c r="J884" s="44">
        <f>I884*0.11</f>
        <v>179.08</v>
      </c>
      <c r="K884" s="112">
        <v>8.018170196518E12</v>
      </c>
    </row>
    <row r="885">
      <c r="A885" s="381" t="s">
        <v>20</v>
      </c>
      <c r="B885" s="382">
        <f t="shared" ref="B885:H885" si="221">SUM(B853:B878)</f>
        <v>9730</v>
      </c>
      <c r="C885" s="382">
        <f t="shared" si="221"/>
        <v>12058</v>
      </c>
      <c r="D885" s="382">
        <f t="shared" si="221"/>
        <v>11700</v>
      </c>
      <c r="E885" s="382">
        <f t="shared" si="221"/>
        <v>9289</v>
      </c>
      <c r="F885" s="382">
        <f t="shared" si="221"/>
        <v>9424</v>
      </c>
      <c r="G885" s="382">
        <f t="shared" si="221"/>
        <v>10213</v>
      </c>
      <c r="H885" s="382">
        <f t="shared" si="221"/>
        <v>10132</v>
      </c>
      <c r="I885" s="382">
        <f t="shared" ref="I885:J885" si="222">SUM(I853:I884)</f>
        <v>85344</v>
      </c>
      <c r="J885" s="382">
        <f t="shared" si="222"/>
        <v>8103.14</v>
      </c>
      <c r="K885" s="311"/>
    </row>
    <row r="886">
      <c r="A886" s="281"/>
      <c r="B886" s="110"/>
      <c r="C886" s="110"/>
      <c r="D886" s="110"/>
      <c r="E886" s="110"/>
      <c r="F886" s="110"/>
      <c r="G886" s="110"/>
      <c r="H886" s="110"/>
      <c r="I886" s="110"/>
      <c r="J886" s="110"/>
      <c r="K886" s="311"/>
    </row>
    <row r="887">
      <c r="A887" s="30" t="s">
        <v>19</v>
      </c>
      <c r="B887" s="31">
        <v>45451.0</v>
      </c>
      <c r="C887" s="31">
        <v>45452.0</v>
      </c>
      <c r="D887" s="31">
        <v>45453.0</v>
      </c>
      <c r="E887" s="31">
        <v>45454.0</v>
      </c>
      <c r="F887" s="31">
        <v>45455.0</v>
      </c>
      <c r="G887" s="31">
        <v>45456.0</v>
      </c>
      <c r="H887" s="31">
        <v>45457.0</v>
      </c>
      <c r="I887" s="32" t="s">
        <v>20</v>
      </c>
      <c r="J887" s="33" t="s">
        <v>21</v>
      </c>
      <c r="K887" s="311"/>
    </row>
    <row r="888">
      <c r="A888" s="35"/>
      <c r="B888" s="36"/>
      <c r="C888" s="36"/>
      <c r="D888" s="36"/>
      <c r="E888" s="36"/>
      <c r="F888" s="36"/>
      <c r="G888" s="36"/>
      <c r="H888" s="37"/>
      <c r="I888" s="37"/>
      <c r="J888" s="37"/>
      <c r="K888" s="311"/>
    </row>
    <row r="889">
      <c r="A889" s="40" t="s">
        <v>23</v>
      </c>
      <c r="B889" s="41">
        <v>535.0</v>
      </c>
      <c r="C889" s="42">
        <v>559.0</v>
      </c>
      <c r="D889" s="41">
        <v>0.0</v>
      </c>
      <c r="E889" s="41">
        <v>485.0</v>
      </c>
      <c r="F889" s="41">
        <v>135.0</v>
      </c>
      <c r="G889" s="41">
        <v>700.0</v>
      </c>
      <c r="H889" s="41">
        <v>225.0</v>
      </c>
      <c r="I889" s="43">
        <f t="shared" ref="I889:I920" si="223">SUM(B889:H889)</f>
        <v>2639</v>
      </c>
      <c r="J889" s="376">
        <f>I889*0.11</f>
        <v>290.29</v>
      </c>
      <c r="K889" s="417">
        <v>4.018416281173E12</v>
      </c>
    </row>
    <row r="890">
      <c r="A890" s="40" t="s">
        <v>24</v>
      </c>
      <c r="B890" s="41">
        <v>497.0</v>
      </c>
      <c r="C890" s="42">
        <v>1277.0</v>
      </c>
      <c r="D890" s="41">
        <v>0.0</v>
      </c>
      <c r="E890" s="41">
        <v>672.0</v>
      </c>
      <c r="F890" s="41">
        <v>345.0</v>
      </c>
      <c r="G890" s="41">
        <v>909.0</v>
      </c>
      <c r="H890" s="41">
        <v>917.0</v>
      </c>
      <c r="I890" s="43">
        <f t="shared" si="223"/>
        <v>4617</v>
      </c>
      <c r="J890" s="376">
        <f>I890*0.1</f>
        <v>461.7</v>
      </c>
      <c r="K890" s="417">
        <v>8.018360966058E12</v>
      </c>
    </row>
    <row r="891">
      <c r="A891" s="49" t="s">
        <v>25</v>
      </c>
      <c r="B891" s="41">
        <v>215.0</v>
      </c>
      <c r="C891" s="42">
        <v>0.0</v>
      </c>
      <c r="D891" s="41">
        <v>440.0</v>
      </c>
      <c r="E891" s="41">
        <v>418.0</v>
      </c>
      <c r="F891" s="41">
        <v>148.0</v>
      </c>
      <c r="G891" s="41">
        <v>748.0</v>
      </c>
      <c r="H891" s="41">
        <v>732.0</v>
      </c>
      <c r="I891" s="43">
        <f t="shared" si="223"/>
        <v>2701</v>
      </c>
      <c r="J891" s="376">
        <f t="shared" ref="J891:J892" si="224">I891*0.08</f>
        <v>216.08</v>
      </c>
      <c r="K891" s="418" t="s">
        <v>407</v>
      </c>
    </row>
    <row r="892">
      <c r="A892" s="53" t="s">
        <v>26</v>
      </c>
      <c r="B892" s="41">
        <v>409.0</v>
      </c>
      <c r="C892" s="86">
        <v>0.0</v>
      </c>
      <c r="D892" s="41">
        <v>918.0</v>
      </c>
      <c r="E892" s="41">
        <v>690.0</v>
      </c>
      <c r="F892" s="41">
        <v>0.0</v>
      </c>
      <c r="G892" s="41">
        <v>0.0</v>
      </c>
      <c r="H892" s="41">
        <v>810.0</v>
      </c>
      <c r="I892" s="50">
        <f t="shared" si="223"/>
        <v>2827</v>
      </c>
      <c r="J892" s="46">
        <f t="shared" si="224"/>
        <v>226.16</v>
      </c>
      <c r="K892" s="339">
        <v>2.018440870052E12</v>
      </c>
      <c r="L892" s="389">
        <v>2.0186187875E12</v>
      </c>
    </row>
    <row r="893">
      <c r="A893" s="40" t="s">
        <v>27</v>
      </c>
      <c r="B893" s="41">
        <v>330.0</v>
      </c>
      <c r="C893" s="45">
        <v>609.0</v>
      </c>
      <c r="D893" s="41">
        <v>611.0</v>
      </c>
      <c r="E893" s="41">
        <v>323.0</v>
      </c>
      <c r="F893" s="41">
        <v>217.0</v>
      </c>
      <c r="G893" s="41">
        <v>0.0</v>
      </c>
      <c r="H893" s="41">
        <v>452.0</v>
      </c>
      <c r="I893" s="43">
        <f t="shared" si="223"/>
        <v>2542</v>
      </c>
      <c r="J893" s="376">
        <f>I893*0.11</f>
        <v>279.62</v>
      </c>
      <c r="K893" s="417">
        <v>7.018402633629E12</v>
      </c>
    </row>
    <row r="894">
      <c r="A894" s="52" t="s">
        <v>28</v>
      </c>
      <c r="B894" s="41">
        <v>0.0</v>
      </c>
      <c r="C894" s="42">
        <v>0.0</v>
      </c>
      <c r="D894" s="41">
        <v>0.0</v>
      </c>
      <c r="E894" s="41">
        <v>0.0</v>
      </c>
      <c r="F894" s="41">
        <v>0.0</v>
      </c>
      <c r="G894" s="41">
        <v>0.0</v>
      </c>
      <c r="H894" s="41">
        <v>0.0</v>
      </c>
      <c r="I894" s="43">
        <f t="shared" si="223"/>
        <v>0</v>
      </c>
      <c r="J894" s="50">
        <f t="shared" ref="J894:J895" si="225">I894*0.1</f>
        <v>0</v>
      </c>
      <c r="K894" s="311"/>
    </row>
    <row r="895">
      <c r="A895" s="53" t="s">
        <v>29</v>
      </c>
      <c r="B895" s="54">
        <v>235.0</v>
      </c>
      <c r="C895" s="42">
        <v>895.0</v>
      </c>
      <c r="D895" s="54">
        <v>0.0</v>
      </c>
      <c r="E895" s="54">
        <v>440.0</v>
      </c>
      <c r="F895" s="54">
        <v>782.0</v>
      </c>
      <c r="G895" s="54">
        <v>563.0</v>
      </c>
      <c r="H895" s="54">
        <v>455.0</v>
      </c>
      <c r="I895" s="43">
        <f t="shared" si="223"/>
        <v>3370</v>
      </c>
      <c r="J895" s="376">
        <f t="shared" si="225"/>
        <v>337</v>
      </c>
      <c r="K895" s="417">
        <v>3.018355988683E12</v>
      </c>
    </row>
    <row r="896">
      <c r="A896" s="40" t="s">
        <v>30</v>
      </c>
      <c r="B896" s="41">
        <v>0.0</v>
      </c>
      <c r="C896" s="42">
        <v>0.0</v>
      </c>
      <c r="D896" s="41">
        <v>0.0</v>
      </c>
      <c r="E896" s="41">
        <v>0.0</v>
      </c>
      <c r="F896" s="41">
        <v>0.0</v>
      </c>
      <c r="G896" s="41">
        <v>300.0</v>
      </c>
      <c r="H896" s="41">
        <v>0.0</v>
      </c>
      <c r="I896" s="43">
        <f t="shared" si="223"/>
        <v>300</v>
      </c>
      <c r="J896" s="376">
        <f>I896*0.11</f>
        <v>33</v>
      </c>
      <c r="K896" s="417">
        <v>1.018360064011E12</v>
      </c>
    </row>
    <row r="897">
      <c r="A897" s="40" t="s">
        <v>31</v>
      </c>
      <c r="B897" s="41">
        <v>790.0</v>
      </c>
      <c r="C897" s="42">
        <v>483.0</v>
      </c>
      <c r="D897" s="41">
        <v>550.0</v>
      </c>
      <c r="E897" s="41">
        <v>888.0</v>
      </c>
      <c r="F897" s="41">
        <v>1228.0</v>
      </c>
      <c r="G897" s="41">
        <v>145.0</v>
      </c>
      <c r="H897" s="41">
        <v>0.0</v>
      </c>
      <c r="I897" s="43">
        <f t="shared" si="223"/>
        <v>4084</v>
      </c>
      <c r="J897" s="376">
        <f>I897*0.1</f>
        <v>408.4</v>
      </c>
      <c r="K897" s="417">
        <v>3.018368045302E12</v>
      </c>
    </row>
    <row r="898">
      <c r="A898" s="40" t="s">
        <v>32</v>
      </c>
      <c r="B898" s="41">
        <v>0.0</v>
      </c>
      <c r="C898" s="42">
        <v>270.0</v>
      </c>
      <c r="D898" s="41">
        <v>0.0</v>
      </c>
      <c r="E898" s="41">
        <v>0.0</v>
      </c>
      <c r="F898" s="41">
        <v>0.0</v>
      </c>
      <c r="G898" s="41">
        <v>0.0</v>
      </c>
      <c r="H898" s="41">
        <v>0.0</v>
      </c>
      <c r="I898" s="43">
        <f t="shared" si="223"/>
        <v>270</v>
      </c>
      <c r="J898" s="44">
        <f>I898*0.11</f>
        <v>29.7</v>
      </c>
      <c r="K898" s="112">
        <v>1.018435031933E12</v>
      </c>
    </row>
    <row r="899">
      <c r="A899" s="49" t="s">
        <v>56</v>
      </c>
      <c r="B899" s="41">
        <v>0.0</v>
      </c>
      <c r="C899" s="45">
        <v>0.0</v>
      </c>
      <c r="D899" s="41">
        <v>0.0</v>
      </c>
      <c r="E899" s="41">
        <v>0.0</v>
      </c>
      <c r="F899" s="41">
        <v>0.0</v>
      </c>
      <c r="G899" s="41">
        <v>0.0</v>
      </c>
      <c r="H899" s="41">
        <v>0.0</v>
      </c>
      <c r="I899" s="43">
        <f t="shared" si="223"/>
        <v>0</v>
      </c>
      <c r="J899" s="50">
        <f>I899*0.08</f>
        <v>0</v>
      </c>
      <c r="K899" s="311"/>
    </row>
    <row r="900">
      <c r="A900" s="396" t="s">
        <v>241</v>
      </c>
      <c r="B900" s="397">
        <v>1201.0</v>
      </c>
      <c r="C900" s="397">
        <v>774.0</v>
      </c>
      <c r="D900" s="397">
        <v>507.0</v>
      </c>
      <c r="E900" s="397">
        <v>410.0</v>
      </c>
      <c r="F900" s="397">
        <v>755.0</v>
      </c>
      <c r="G900" s="397">
        <v>481.0</v>
      </c>
      <c r="H900" s="397">
        <v>698.0</v>
      </c>
      <c r="I900" s="46">
        <f t="shared" si="223"/>
        <v>4826</v>
      </c>
      <c r="J900" s="46">
        <f>I900*0.1</f>
        <v>482.6</v>
      </c>
      <c r="K900" s="339">
        <v>8.020193802611E12</v>
      </c>
      <c r="L900" s="113" t="s">
        <v>411</v>
      </c>
    </row>
    <row r="901">
      <c r="A901" s="40" t="s">
        <v>233</v>
      </c>
      <c r="B901" s="41">
        <v>0.0</v>
      </c>
      <c r="C901" s="42">
        <v>0.0</v>
      </c>
      <c r="D901" s="41">
        <v>0.0</v>
      </c>
      <c r="E901" s="41">
        <v>0.0</v>
      </c>
      <c r="F901" s="41">
        <v>0.0</v>
      </c>
      <c r="G901" s="41">
        <v>0.0</v>
      </c>
      <c r="H901" s="41">
        <v>0.0</v>
      </c>
      <c r="I901" s="43">
        <f t="shared" si="223"/>
        <v>0</v>
      </c>
      <c r="J901" s="50">
        <f t="shared" ref="J901:J902" si="226">I901*0.11</f>
        <v>0</v>
      </c>
      <c r="K901" s="311"/>
    </row>
    <row r="902">
      <c r="A902" s="396" t="s">
        <v>35</v>
      </c>
      <c r="B902" s="397">
        <v>0.0</v>
      </c>
      <c r="C902" s="398">
        <v>0.0</v>
      </c>
      <c r="D902" s="397">
        <v>0.0</v>
      </c>
      <c r="E902" s="397">
        <v>0.0</v>
      </c>
      <c r="F902" s="397">
        <v>617.0</v>
      </c>
      <c r="G902" s="397">
        <v>0.0</v>
      </c>
      <c r="H902" s="397">
        <v>0.0</v>
      </c>
      <c r="I902" s="399">
        <f t="shared" si="223"/>
        <v>617</v>
      </c>
      <c r="J902" s="46">
        <f t="shared" si="226"/>
        <v>67.87</v>
      </c>
      <c r="K902" s="339">
        <v>4.018593279778E12</v>
      </c>
    </row>
    <row r="903">
      <c r="A903" s="53" t="s">
        <v>36</v>
      </c>
      <c r="B903" s="41">
        <v>897.0</v>
      </c>
      <c r="C903" s="42">
        <v>640.0</v>
      </c>
      <c r="D903" s="41">
        <v>0.0</v>
      </c>
      <c r="E903" s="41">
        <v>779.0</v>
      </c>
      <c r="F903" s="41">
        <v>385.0</v>
      </c>
      <c r="G903" s="41">
        <v>625.0</v>
      </c>
      <c r="H903" s="41">
        <v>1054.0</v>
      </c>
      <c r="I903" s="43">
        <f t="shared" si="223"/>
        <v>4380</v>
      </c>
      <c r="J903" s="376">
        <f>I903*0.08</f>
        <v>350.4</v>
      </c>
      <c r="K903" s="417">
        <v>9.018358866231E12</v>
      </c>
    </row>
    <row r="904">
      <c r="A904" s="40" t="s">
        <v>37</v>
      </c>
      <c r="B904" s="41">
        <v>1095.0</v>
      </c>
      <c r="C904" s="42">
        <v>1145.0</v>
      </c>
      <c r="D904" s="41">
        <v>1025.0</v>
      </c>
      <c r="E904" s="41">
        <v>1044.0</v>
      </c>
      <c r="F904" s="41">
        <v>863.0</v>
      </c>
      <c r="G904" s="41">
        <v>1070.0</v>
      </c>
      <c r="H904" s="41">
        <v>795.0</v>
      </c>
      <c r="I904" s="43">
        <f t="shared" si="223"/>
        <v>7037</v>
      </c>
      <c r="J904" s="376">
        <f>I904*0.09</f>
        <v>633.33</v>
      </c>
      <c r="K904" s="419">
        <v>9.018358866231E12</v>
      </c>
    </row>
    <row r="905">
      <c r="A905" s="52" t="s">
        <v>38</v>
      </c>
      <c r="B905" s="54">
        <v>343.0</v>
      </c>
      <c r="C905" s="54">
        <v>0.0</v>
      </c>
      <c r="D905" s="54">
        <v>0.0</v>
      </c>
      <c r="E905" s="54">
        <v>0.0</v>
      </c>
      <c r="F905" s="54">
        <v>0.0</v>
      </c>
      <c r="G905" s="54">
        <v>0.0</v>
      </c>
      <c r="H905" s="54">
        <v>0.0</v>
      </c>
      <c r="I905" s="59">
        <f t="shared" si="223"/>
        <v>343</v>
      </c>
      <c r="J905" s="46">
        <f>I905*0.11</f>
        <v>37.73</v>
      </c>
      <c r="K905" s="339">
        <v>9.018822877638E12</v>
      </c>
    </row>
    <row r="906">
      <c r="A906" s="49" t="s">
        <v>39</v>
      </c>
      <c r="B906" s="41">
        <v>754.0</v>
      </c>
      <c r="C906" s="42">
        <v>930.0</v>
      </c>
      <c r="D906" s="41">
        <v>0.0</v>
      </c>
      <c r="E906" s="41">
        <v>1038.0</v>
      </c>
      <c r="F906" s="41">
        <v>2387.0</v>
      </c>
      <c r="G906" s="41">
        <v>1223.0</v>
      </c>
      <c r="H906" s="41">
        <v>840.0</v>
      </c>
      <c r="I906" s="43">
        <f t="shared" si="223"/>
        <v>7172</v>
      </c>
      <c r="J906" s="376">
        <f>I906*0.08</f>
        <v>573.76</v>
      </c>
      <c r="K906" s="417">
        <v>1.018400460596E12</v>
      </c>
    </row>
    <row r="907">
      <c r="A907" s="40" t="s">
        <v>63</v>
      </c>
      <c r="B907" s="41">
        <v>479.0</v>
      </c>
      <c r="C907" s="42">
        <v>917.0</v>
      </c>
      <c r="D907" s="41">
        <v>980.0</v>
      </c>
      <c r="E907" s="41">
        <v>588.0</v>
      </c>
      <c r="F907" s="41">
        <v>455.0</v>
      </c>
      <c r="G907" s="41">
        <v>0.0</v>
      </c>
      <c r="H907" s="41">
        <v>653.0</v>
      </c>
      <c r="I907" s="43">
        <f t="shared" si="223"/>
        <v>4072</v>
      </c>
      <c r="J907" s="376">
        <f t="shared" ref="J907:J908" si="227">I907*0.1</f>
        <v>407.2</v>
      </c>
      <c r="K907" s="417">
        <v>5.018417404133E12</v>
      </c>
    </row>
    <row r="908">
      <c r="A908" s="396" t="s">
        <v>40</v>
      </c>
      <c r="B908" s="397">
        <v>534.0</v>
      </c>
      <c r="C908" s="397">
        <v>1640.0</v>
      </c>
      <c r="D908" s="397">
        <v>963.0</v>
      </c>
      <c r="E908" s="397">
        <v>558.0</v>
      </c>
      <c r="F908" s="397">
        <v>1659.0</v>
      </c>
      <c r="G908" s="397">
        <v>465.0</v>
      </c>
      <c r="H908" s="397">
        <v>0.0</v>
      </c>
      <c r="I908" s="399">
        <f t="shared" si="223"/>
        <v>5819</v>
      </c>
      <c r="J908" s="46">
        <f t="shared" si="227"/>
        <v>581.9</v>
      </c>
      <c r="K908" s="339">
        <v>6.018440645814E12</v>
      </c>
    </row>
    <row r="909">
      <c r="A909" s="40" t="s">
        <v>379</v>
      </c>
      <c r="B909" s="41">
        <v>0.0</v>
      </c>
      <c r="C909" s="42">
        <v>0.0</v>
      </c>
      <c r="D909" s="41">
        <v>0.0</v>
      </c>
      <c r="E909" s="41">
        <v>0.0</v>
      </c>
      <c r="F909" s="41">
        <v>0.0</v>
      </c>
      <c r="G909" s="41">
        <v>0.0</v>
      </c>
      <c r="H909" s="41">
        <v>0.0</v>
      </c>
      <c r="I909" s="43">
        <f t="shared" si="223"/>
        <v>0</v>
      </c>
      <c r="J909" s="50">
        <f t="shared" ref="J909:J915" si="228">I909*0.11</f>
        <v>0</v>
      </c>
      <c r="K909" s="311"/>
    </row>
    <row r="910">
      <c r="A910" s="396" t="s">
        <v>41</v>
      </c>
      <c r="B910" s="397">
        <v>0.0</v>
      </c>
      <c r="C910" s="398">
        <v>390.0</v>
      </c>
      <c r="D910" s="397">
        <v>435.0</v>
      </c>
      <c r="E910" s="397">
        <v>318.0</v>
      </c>
      <c r="F910" s="397">
        <v>420.0</v>
      </c>
      <c r="G910" s="397">
        <v>785.0</v>
      </c>
      <c r="H910" s="397">
        <v>0.0</v>
      </c>
      <c r="I910" s="399">
        <f t="shared" si="223"/>
        <v>2348</v>
      </c>
      <c r="J910" s="46">
        <f t="shared" si="228"/>
        <v>258.28</v>
      </c>
      <c r="K910" s="339">
        <v>3.01607016828E11</v>
      </c>
    </row>
    <row r="911">
      <c r="A911" s="73" t="s">
        <v>42</v>
      </c>
      <c r="B911" s="378">
        <v>105.0</v>
      </c>
      <c r="C911" s="378">
        <v>223.0</v>
      </c>
      <c r="D911" s="378">
        <v>485.0</v>
      </c>
      <c r="E911" s="378">
        <v>0.0</v>
      </c>
      <c r="F911" s="378">
        <v>205.0</v>
      </c>
      <c r="G911" s="378">
        <v>0.0</v>
      </c>
      <c r="H911" s="378">
        <v>508.0</v>
      </c>
      <c r="I911" s="57">
        <f t="shared" si="223"/>
        <v>1526</v>
      </c>
      <c r="J911" s="57">
        <f t="shared" si="228"/>
        <v>167.86</v>
      </c>
      <c r="K911" s="329" t="s">
        <v>43</v>
      </c>
      <c r="L911" s="113" t="s">
        <v>412</v>
      </c>
    </row>
    <row r="912">
      <c r="A912" s="53" t="s">
        <v>44</v>
      </c>
      <c r="B912" s="41">
        <v>0.0</v>
      </c>
      <c r="C912" s="45">
        <v>0.0</v>
      </c>
      <c r="D912" s="41">
        <v>0.0</v>
      </c>
      <c r="E912" s="41">
        <v>0.0</v>
      </c>
      <c r="F912" s="41">
        <v>0.0</v>
      </c>
      <c r="G912" s="41">
        <v>0.0</v>
      </c>
      <c r="H912" s="41">
        <v>0.0</v>
      </c>
      <c r="I912" s="43">
        <f t="shared" si="223"/>
        <v>0</v>
      </c>
      <c r="J912" s="50">
        <f t="shared" si="228"/>
        <v>0</v>
      </c>
      <c r="K912" s="311"/>
    </row>
    <row r="913">
      <c r="A913" s="52" t="s">
        <v>45</v>
      </c>
      <c r="B913" s="54">
        <v>0.0</v>
      </c>
      <c r="C913" s="54">
        <v>0.0</v>
      </c>
      <c r="D913" s="54">
        <v>590.0</v>
      </c>
      <c r="E913" s="54">
        <v>140.0</v>
      </c>
      <c r="F913" s="54">
        <v>77.0</v>
      </c>
      <c r="G913" s="54">
        <v>583.0</v>
      </c>
      <c r="H913" s="54">
        <v>0.0</v>
      </c>
      <c r="I913" s="59">
        <f t="shared" si="223"/>
        <v>1390</v>
      </c>
      <c r="J913" s="46">
        <f t="shared" si="228"/>
        <v>152.9</v>
      </c>
      <c r="K913" s="339">
        <v>5.018667942066E12</v>
      </c>
    </row>
    <row r="914">
      <c r="A914" s="53" t="s">
        <v>46</v>
      </c>
      <c r="B914" s="41">
        <v>0.0</v>
      </c>
      <c r="C914" s="45">
        <v>0.0</v>
      </c>
      <c r="D914" s="41">
        <v>0.0</v>
      </c>
      <c r="E914" s="41">
        <v>300.0</v>
      </c>
      <c r="F914" s="41">
        <v>590.0</v>
      </c>
      <c r="G914" s="41">
        <v>0.0</v>
      </c>
      <c r="H914" s="41">
        <v>0.0</v>
      </c>
      <c r="I914" s="43">
        <f t="shared" si="223"/>
        <v>890</v>
      </c>
      <c r="J914" s="46">
        <f t="shared" si="228"/>
        <v>97.9</v>
      </c>
      <c r="K914" s="339">
        <v>5.018434588811E12</v>
      </c>
    </row>
    <row r="915">
      <c r="A915" s="83" t="s">
        <v>396</v>
      </c>
      <c r="B915" s="54">
        <v>0.0</v>
      </c>
      <c r="C915" s="403">
        <v>0.0</v>
      </c>
      <c r="D915" s="54">
        <v>0.0</v>
      </c>
      <c r="E915" s="54">
        <v>0.0</v>
      </c>
      <c r="F915" s="54">
        <v>0.0</v>
      </c>
      <c r="G915" s="54">
        <v>351.0</v>
      </c>
      <c r="H915" s="54">
        <v>299.0</v>
      </c>
      <c r="I915" s="59">
        <f t="shared" si="223"/>
        <v>650</v>
      </c>
      <c r="J915" s="46">
        <f t="shared" si="228"/>
        <v>71.5</v>
      </c>
      <c r="K915" s="339">
        <v>2.018560970825E12</v>
      </c>
    </row>
    <row r="916">
      <c r="A916" s="67" t="s">
        <v>47</v>
      </c>
      <c r="B916" s="41">
        <v>628.0</v>
      </c>
      <c r="C916" s="42">
        <v>747.0</v>
      </c>
      <c r="D916" s="41">
        <v>655.0</v>
      </c>
      <c r="E916" s="41">
        <v>618.0</v>
      </c>
      <c r="F916" s="41">
        <v>155.0</v>
      </c>
      <c r="G916" s="41">
        <v>426.0</v>
      </c>
      <c r="H916" s="41">
        <v>469.0</v>
      </c>
      <c r="I916" s="43">
        <f t="shared" si="223"/>
        <v>3698</v>
      </c>
      <c r="J916" s="376">
        <f>I916*0.1</f>
        <v>369.8</v>
      </c>
      <c r="K916" s="417">
        <v>7.018403100318E12</v>
      </c>
    </row>
    <row r="917">
      <c r="A917" s="83" t="s">
        <v>74</v>
      </c>
      <c r="B917" s="54">
        <v>0.0</v>
      </c>
      <c r="C917" s="403">
        <v>376.0</v>
      </c>
      <c r="D917" s="54">
        <v>0.0</v>
      </c>
      <c r="E917" s="54">
        <v>175.0</v>
      </c>
      <c r="F917" s="54">
        <v>295.0</v>
      </c>
      <c r="G917" s="54">
        <v>125.0</v>
      </c>
      <c r="H917" s="54">
        <v>0.0</v>
      </c>
      <c r="I917" s="59">
        <f t="shared" si="223"/>
        <v>971</v>
      </c>
      <c r="J917" s="46">
        <f t="shared" ref="J917:J918" si="229">I917*0.11</f>
        <v>106.81</v>
      </c>
      <c r="K917" s="339">
        <v>3.018814643309E12</v>
      </c>
      <c r="L917" s="113" t="s">
        <v>413</v>
      </c>
    </row>
    <row r="918">
      <c r="A918" s="83" t="s">
        <v>410</v>
      </c>
      <c r="B918" s="54">
        <v>0.0</v>
      </c>
      <c r="C918" s="403">
        <v>0.0</v>
      </c>
      <c r="D918" s="54">
        <v>0.0</v>
      </c>
      <c r="E918" s="54">
        <v>0.0</v>
      </c>
      <c r="F918" s="54">
        <v>816.0</v>
      </c>
      <c r="G918" s="54">
        <v>658.0</v>
      </c>
      <c r="H918" s="54">
        <v>0.0</v>
      </c>
      <c r="I918" s="59">
        <f t="shared" si="223"/>
        <v>1474</v>
      </c>
      <c r="J918" s="46">
        <f t="shared" si="229"/>
        <v>162.14</v>
      </c>
      <c r="K918" s="339">
        <v>9.018559689892E12</v>
      </c>
      <c r="L918" s="113" t="s">
        <v>414</v>
      </c>
    </row>
    <row r="919">
      <c r="A919" s="67" t="s">
        <v>49</v>
      </c>
      <c r="B919" s="41">
        <v>1243.0</v>
      </c>
      <c r="C919" s="42">
        <v>995.0</v>
      </c>
      <c r="D919" s="41">
        <v>0.0</v>
      </c>
      <c r="E919" s="41">
        <v>718.0</v>
      </c>
      <c r="F919" s="41">
        <v>843.0</v>
      </c>
      <c r="G919" s="41">
        <v>319.0</v>
      </c>
      <c r="H919" s="41">
        <v>1344.0</v>
      </c>
      <c r="I919" s="43">
        <f t="shared" si="223"/>
        <v>5462</v>
      </c>
      <c r="J919" s="376">
        <f>I919*0.1</f>
        <v>546.2</v>
      </c>
      <c r="K919" s="418" t="s">
        <v>415</v>
      </c>
      <c r="L919" s="420">
        <v>1.8581240937E10</v>
      </c>
      <c r="M919" s="420"/>
    </row>
    <row r="920">
      <c r="A920" s="83" t="s">
        <v>406</v>
      </c>
      <c r="B920" s="54">
        <v>165.0</v>
      </c>
      <c r="C920" s="403">
        <v>0.0</v>
      </c>
      <c r="D920" s="54">
        <v>135.0</v>
      </c>
      <c r="E920" s="54">
        <v>0.0</v>
      </c>
      <c r="F920" s="54">
        <v>0.0</v>
      </c>
      <c r="G920" s="54">
        <v>0.0</v>
      </c>
      <c r="H920" s="54">
        <v>0.0</v>
      </c>
      <c r="I920" s="59">
        <f t="shared" si="223"/>
        <v>300</v>
      </c>
      <c r="J920" s="46">
        <f>I920*0.11</f>
        <v>33</v>
      </c>
      <c r="K920" s="339">
        <v>8.018560504165E12</v>
      </c>
    </row>
    <row r="921">
      <c r="A921" s="421" t="s">
        <v>20</v>
      </c>
      <c r="B921" s="46">
        <f t="shared" ref="B921:H921" si="230">SUM(B889:B914)</f>
        <v>8419</v>
      </c>
      <c r="C921" s="46">
        <f t="shared" si="230"/>
        <v>10752</v>
      </c>
      <c r="D921" s="46">
        <f t="shared" si="230"/>
        <v>7504</v>
      </c>
      <c r="E921" s="46">
        <f t="shared" si="230"/>
        <v>9091</v>
      </c>
      <c r="F921" s="46">
        <f t="shared" si="230"/>
        <v>11268</v>
      </c>
      <c r="G921" s="46">
        <f t="shared" si="230"/>
        <v>8597</v>
      </c>
      <c r="H921" s="46">
        <f t="shared" si="230"/>
        <v>8139</v>
      </c>
      <c r="I921" s="46">
        <f t="shared" ref="I921:J921" si="231">SUM(I889:I920)</f>
        <v>76325</v>
      </c>
      <c r="J921" s="46">
        <f t="shared" si="231"/>
        <v>7383.13</v>
      </c>
      <c r="K921" s="311"/>
    </row>
    <row r="922">
      <c r="A922" s="63"/>
      <c r="B922" s="64"/>
      <c r="C922" s="64"/>
      <c r="D922" s="64"/>
      <c r="E922" s="64"/>
      <c r="F922" s="64"/>
      <c r="G922" s="64"/>
      <c r="H922" s="64"/>
      <c r="I922" s="64"/>
      <c r="J922" s="64"/>
      <c r="K922" s="311"/>
    </row>
    <row r="923">
      <c r="A923" s="30" t="s">
        <v>19</v>
      </c>
      <c r="B923" s="31">
        <v>45458.0</v>
      </c>
      <c r="C923" s="31">
        <v>45459.0</v>
      </c>
      <c r="D923" s="31">
        <v>45460.0</v>
      </c>
      <c r="E923" s="31">
        <v>45461.0</v>
      </c>
      <c r="F923" s="31">
        <v>45462.0</v>
      </c>
      <c r="G923" s="31">
        <v>45463.0</v>
      </c>
      <c r="H923" s="31">
        <v>45464.0</v>
      </c>
      <c r="I923" s="32" t="s">
        <v>20</v>
      </c>
      <c r="J923" s="33" t="s">
        <v>21</v>
      </c>
      <c r="K923" s="311"/>
    </row>
    <row r="924">
      <c r="A924" s="35"/>
      <c r="B924" s="36"/>
      <c r="C924" s="36"/>
      <c r="D924" s="36"/>
      <c r="E924" s="36"/>
      <c r="F924" s="36"/>
      <c r="G924" s="36"/>
      <c r="H924" s="37"/>
      <c r="I924" s="37"/>
      <c r="J924" s="37"/>
      <c r="K924" s="311"/>
    </row>
    <row r="925">
      <c r="A925" s="40" t="s">
        <v>23</v>
      </c>
      <c r="B925" s="41">
        <v>1325.0</v>
      </c>
      <c r="C925" s="42">
        <v>620.0</v>
      </c>
      <c r="D925" s="41">
        <v>625.0</v>
      </c>
      <c r="E925" s="41">
        <v>0.0</v>
      </c>
      <c r="F925" s="41">
        <v>632.0</v>
      </c>
      <c r="G925" s="41">
        <v>0.0</v>
      </c>
      <c r="H925" s="41">
        <v>707.0</v>
      </c>
      <c r="I925" s="43">
        <f t="shared" ref="I925:I958" si="232">SUM(B925:H925)</f>
        <v>3909</v>
      </c>
      <c r="J925" s="44">
        <f t="shared" ref="J925:J926" si="233">I925*0.1</f>
        <v>390.9</v>
      </c>
      <c r="K925" s="112">
        <v>4.018618229435E12</v>
      </c>
    </row>
    <row r="926">
      <c r="A926" s="40" t="s">
        <v>24</v>
      </c>
      <c r="B926" s="41">
        <v>1662.0</v>
      </c>
      <c r="C926" s="42">
        <v>1123.0</v>
      </c>
      <c r="D926" s="41">
        <v>0.0</v>
      </c>
      <c r="E926" s="41">
        <v>696.0</v>
      </c>
      <c r="F926" s="41">
        <v>0.0</v>
      </c>
      <c r="G926" s="41">
        <v>1351.0</v>
      </c>
      <c r="H926" s="41">
        <v>633.0</v>
      </c>
      <c r="I926" s="43">
        <f t="shared" si="232"/>
        <v>5465</v>
      </c>
      <c r="J926" s="44">
        <f t="shared" si="233"/>
        <v>546.5</v>
      </c>
      <c r="K926" s="112">
        <v>8.01856806302E12</v>
      </c>
    </row>
    <row r="927">
      <c r="A927" s="52" t="s">
        <v>25</v>
      </c>
      <c r="B927" s="54">
        <v>1295.0</v>
      </c>
      <c r="C927" s="403">
        <v>520.0</v>
      </c>
      <c r="D927" s="54">
        <v>0.0</v>
      </c>
      <c r="E927" s="54">
        <v>0.0</v>
      </c>
      <c r="F927" s="54">
        <v>0.0</v>
      </c>
      <c r="G927" s="54">
        <v>827.0</v>
      </c>
      <c r="H927" s="54">
        <v>155.0</v>
      </c>
      <c r="I927" s="59">
        <f t="shared" si="232"/>
        <v>2797</v>
      </c>
      <c r="J927" s="46">
        <f t="shared" ref="J927:J928" si="234">I927*0.08</f>
        <v>223.76</v>
      </c>
      <c r="K927" s="339">
        <v>1.8637250563E10</v>
      </c>
    </row>
    <row r="928">
      <c r="A928" s="49" t="s">
        <v>26</v>
      </c>
      <c r="B928" s="41">
        <v>0.0</v>
      </c>
      <c r="C928" s="42">
        <v>1144.0</v>
      </c>
      <c r="D928" s="41">
        <v>890.0</v>
      </c>
      <c r="E928" s="41">
        <v>209.0</v>
      </c>
      <c r="F928" s="41">
        <v>0.0</v>
      </c>
      <c r="G928" s="41">
        <v>496.0</v>
      </c>
      <c r="H928" s="41">
        <v>993.0</v>
      </c>
      <c r="I928" s="43">
        <f t="shared" si="232"/>
        <v>3732</v>
      </c>
      <c r="J928" s="44">
        <f t="shared" si="234"/>
        <v>298.56</v>
      </c>
      <c r="K928" s="112">
        <v>2.0186187875E12</v>
      </c>
    </row>
    <row r="929">
      <c r="A929" s="40" t="s">
        <v>27</v>
      </c>
      <c r="B929" s="41">
        <v>314.0</v>
      </c>
      <c r="C929" s="45">
        <v>613.0</v>
      </c>
      <c r="D929" s="41">
        <v>220.0</v>
      </c>
      <c r="E929" s="41">
        <v>579.0</v>
      </c>
      <c r="F929" s="41">
        <v>0.0</v>
      </c>
      <c r="G929" s="41">
        <v>252.0</v>
      </c>
      <c r="H929" s="41">
        <v>391.0</v>
      </c>
      <c r="I929" s="43">
        <f t="shared" si="232"/>
        <v>2369</v>
      </c>
      <c r="J929" s="44">
        <f>I929*0.11</f>
        <v>260.59</v>
      </c>
      <c r="K929" s="112">
        <v>1.018615287942E12</v>
      </c>
    </row>
    <row r="930">
      <c r="A930" s="52" t="s">
        <v>28</v>
      </c>
      <c r="B930" s="41">
        <v>0.0</v>
      </c>
      <c r="C930" s="42">
        <v>0.0</v>
      </c>
      <c r="D930" s="41">
        <v>0.0</v>
      </c>
      <c r="E930" s="41">
        <v>0.0</v>
      </c>
      <c r="F930" s="41">
        <v>0.0</v>
      </c>
      <c r="G930" s="41">
        <v>0.0</v>
      </c>
      <c r="H930" s="41">
        <v>0.0</v>
      </c>
      <c r="I930" s="43">
        <f t="shared" si="232"/>
        <v>0</v>
      </c>
      <c r="J930" s="50">
        <f t="shared" ref="J930:J932" si="235">I930*0.1</f>
        <v>0</v>
      </c>
      <c r="K930" s="311"/>
    </row>
    <row r="931">
      <c r="A931" s="53" t="s">
        <v>29</v>
      </c>
      <c r="B931" s="54">
        <v>685.0</v>
      </c>
      <c r="C931" s="42">
        <v>260.0</v>
      </c>
      <c r="D931" s="54">
        <v>229.0</v>
      </c>
      <c r="E931" s="54">
        <v>0.0</v>
      </c>
      <c r="F931" s="54">
        <v>996.0</v>
      </c>
      <c r="G931" s="54">
        <v>175.0</v>
      </c>
      <c r="H931" s="54">
        <v>1048.0</v>
      </c>
      <c r="I931" s="43">
        <f t="shared" si="232"/>
        <v>3393</v>
      </c>
      <c r="J931" s="44">
        <f t="shared" si="235"/>
        <v>339.3</v>
      </c>
      <c r="K931" s="112">
        <v>3.018546440176E12</v>
      </c>
    </row>
    <row r="932">
      <c r="A932" s="40" t="s">
        <v>30</v>
      </c>
      <c r="B932" s="41">
        <v>0.0</v>
      </c>
      <c r="C932" s="42">
        <v>0.0</v>
      </c>
      <c r="D932" s="41">
        <v>1360.0</v>
      </c>
      <c r="E932" s="41">
        <v>2370.0</v>
      </c>
      <c r="F932" s="41">
        <v>1730.0</v>
      </c>
      <c r="G932" s="41">
        <v>170.0</v>
      </c>
      <c r="H932" s="41">
        <v>0.0</v>
      </c>
      <c r="I932" s="43">
        <f t="shared" si="232"/>
        <v>5630</v>
      </c>
      <c r="J932" s="44">
        <f t="shared" si="235"/>
        <v>563</v>
      </c>
      <c r="K932" s="112">
        <v>1.018548458546E12</v>
      </c>
    </row>
    <row r="933">
      <c r="A933" s="40" t="s">
        <v>31</v>
      </c>
      <c r="B933" s="41"/>
      <c r="C933" s="42">
        <v>940.0</v>
      </c>
      <c r="D933" s="41">
        <v>1400.0</v>
      </c>
      <c r="E933" s="41">
        <v>1220.0</v>
      </c>
      <c r="F933" s="41">
        <v>2159.0</v>
      </c>
      <c r="G933" s="41">
        <v>1371.0</v>
      </c>
      <c r="H933" s="41">
        <v>966.0</v>
      </c>
      <c r="I933" s="43">
        <f t="shared" si="232"/>
        <v>8056</v>
      </c>
      <c r="J933" s="44">
        <f>I933*0.09</f>
        <v>725.04</v>
      </c>
      <c r="K933" s="112">
        <v>3.01854800728E12</v>
      </c>
    </row>
    <row r="934">
      <c r="A934" s="40" t="s">
        <v>32</v>
      </c>
      <c r="B934" s="41">
        <v>351.0</v>
      </c>
      <c r="C934" s="42">
        <v>300.0</v>
      </c>
      <c r="D934" s="41">
        <v>0.0</v>
      </c>
      <c r="E934" s="41">
        <v>323.0</v>
      </c>
      <c r="F934" s="41">
        <v>0.0</v>
      </c>
      <c r="G934" s="41">
        <v>0.0</v>
      </c>
      <c r="H934" s="41">
        <v>420.0</v>
      </c>
      <c r="I934" s="43">
        <f t="shared" si="232"/>
        <v>1394</v>
      </c>
      <c r="J934" s="44">
        <f>I934*0.11</f>
        <v>153.34</v>
      </c>
      <c r="K934" s="112">
        <v>2.018613792401E12</v>
      </c>
    </row>
    <row r="935">
      <c r="A935" s="49" t="s">
        <v>56</v>
      </c>
      <c r="B935" s="41">
        <v>0.0</v>
      </c>
      <c r="C935" s="45">
        <v>0.0</v>
      </c>
      <c r="D935" s="41">
        <v>0.0</v>
      </c>
      <c r="E935" s="41">
        <v>0.0</v>
      </c>
      <c r="F935" s="41">
        <v>0.0</v>
      </c>
      <c r="G935" s="41">
        <v>0.0</v>
      </c>
      <c r="H935" s="41">
        <v>0.0</v>
      </c>
      <c r="I935" s="43">
        <f t="shared" si="232"/>
        <v>0</v>
      </c>
      <c r="J935" s="50">
        <f>I935*0.08</f>
        <v>0</v>
      </c>
      <c r="K935" s="311"/>
    </row>
    <row r="936">
      <c r="A936" s="365" t="s">
        <v>241</v>
      </c>
      <c r="B936" s="422">
        <v>1000.0</v>
      </c>
      <c r="C936" s="422">
        <v>585.0</v>
      </c>
      <c r="D936" s="422">
        <v>163.0</v>
      </c>
      <c r="E936" s="422">
        <v>0.0</v>
      </c>
      <c r="F936" s="422">
        <v>1075.0</v>
      </c>
      <c r="G936" s="422">
        <v>532.0</v>
      </c>
      <c r="H936" s="422">
        <v>625.0</v>
      </c>
      <c r="I936" s="46">
        <f t="shared" si="232"/>
        <v>3980</v>
      </c>
      <c r="J936" s="46">
        <f>I936*0.1</f>
        <v>398</v>
      </c>
      <c r="K936" s="339">
        <v>8.020193802611E12</v>
      </c>
      <c r="L936" s="113" t="s">
        <v>416</v>
      </c>
    </row>
    <row r="937">
      <c r="A937" s="40" t="s">
        <v>233</v>
      </c>
      <c r="B937" s="41">
        <v>0.0</v>
      </c>
      <c r="C937" s="42">
        <v>0.0</v>
      </c>
      <c r="D937" s="41">
        <v>0.0</v>
      </c>
      <c r="E937" s="41">
        <v>0.0</v>
      </c>
      <c r="F937" s="41">
        <v>0.0</v>
      </c>
      <c r="G937" s="41">
        <v>0.0</v>
      </c>
      <c r="H937" s="41">
        <v>0.0</v>
      </c>
      <c r="I937" s="43">
        <f t="shared" si="232"/>
        <v>0</v>
      </c>
      <c r="J937" s="50">
        <f>I937*0.11</f>
        <v>0</v>
      </c>
      <c r="K937" s="311"/>
    </row>
    <row r="938">
      <c r="A938" s="40" t="s">
        <v>35</v>
      </c>
      <c r="B938" s="41">
        <v>1135.0</v>
      </c>
      <c r="C938" s="42">
        <v>1037.0</v>
      </c>
      <c r="D938" s="41">
        <v>0.0</v>
      </c>
      <c r="E938" s="41">
        <v>0.0</v>
      </c>
      <c r="F938" s="41">
        <v>555.0</v>
      </c>
      <c r="G938" s="41">
        <v>704.0</v>
      </c>
      <c r="H938" s="41">
        <v>105.0</v>
      </c>
      <c r="I938" s="43">
        <f t="shared" si="232"/>
        <v>3536</v>
      </c>
      <c r="J938" s="44">
        <f>I938*0.1</f>
        <v>353.6</v>
      </c>
      <c r="K938" s="112">
        <v>4.018593279778E12</v>
      </c>
    </row>
    <row r="939">
      <c r="A939" s="53" t="s">
        <v>36</v>
      </c>
      <c r="B939" s="41">
        <v>1156.0</v>
      </c>
      <c r="C939" s="42">
        <v>1531.0</v>
      </c>
      <c r="D939" s="41">
        <v>465.0</v>
      </c>
      <c r="E939" s="41">
        <v>554.0</v>
      </c>
      <c r="F939" s="41">
        <v>862.0</v>
      </c>
      <c r="G939" s="41">
        <v>1358.0</v>
      </c>
      <c r="H939" s="41">
        <v>0.0</v>
      </c>
      <c r="I939" s="43">
        <f t="shared" si="232"/>
        <v>5926</v>
      </c>
      <c r="J939" s="44">
        <f>I939*0.08</f>
        <v>474.08</v>
      </c>
      <c r="K939" s="112">
        <v>9.01854541782E12</v>
      </c>
    </row>
    <row r="940">
      <c r="A940" s="40" t="s">
        <v>37</v>
      </c>
      <c r="B940" s="41">
        <v>1228.0</v>
      </c>
      <c r="C940" s="42">
        <v>1140.0</v>
      </c>
      <c r="D940" s="41">
        <v>763.0</v>
      </c>
      <c r="E940" s="41">
        <v>1035.0</v>
      </c>
      <c r="F940" s="41">
        <v>810.0</v>
      </c>
      <c r="G940" s="41">
        <v>1263.0</v>
      </c>
      <c r="H940" s="41">
        <v>1090.0</v>
      </c>
      <c r="I940" s="43">
        <f t="shared" si="232"/>
        <v>7329</v>
      </c>
      <c r="J940" s="44">
        <f>I940*0.09</f>
        <v>659.61</v>
      </c>
      <c r="K940" s="112">
        <v>1.018555356142E12</v>
      </c>
    </row>
    <row r="941">
      <c r="A941" s="40" t="s">
        <v>38</v>
      </c>
      <c r="B941" s="41">
        <v>0.0</v>
      </c>
      <c r="C941" s="45">
        <v>0.0</v>
      </c>
      <c r="D941" s="41">
        <v>0.0</v>
      </c>
      <c r="E941" s="41">
        <v>0.0</v>
      </c>
      <c r="F941" s="41">
        <v>0.0</v>
      </c>
      <c r="G941" s="41">
        <v>0.0</v>
      </c>
      <c r="H941" s="41">
        <v>0.0</v>
      </c>
      <c r="I941" s="43">
        <f t="shared" si="232"/>
        <v>0</v>
      </c>
      <c r="J941" s="50">
        <f>I941*0.11</f>
        <v>0</v>
      </c>
      <c r="K941" s="311"/>
    </row>
    <row r="942">
      <c r="A942" s="49" t="s">
        <v>39</v>
      </c>
      <c r="B942" s="41">
        <v>1489.0</v>
      </c>
      <c r="C942" s="42">
        <v>160.0</v>
      </c>
      <c r="D942" s="41">
        <v>785.0</v>
      </c>
      <c r="E942" s="41">
        <v>1475.0</v>
      </c>
      <c r="F942" s="41">
        <v>678.0</v>
      </c>
      <c r="G942" s="41">
        <v>523.0</v>
      </c>
      <c r="H942" s="41">
        <v>1460.0</v>
      </c>
      <c r="I942" s="43">
        <f t="shared" si="232"/>
        <v>6570</v>
      </c>
      <c r="J942" s="44">
        <f>I942*0.08</f>
        <v>525.6</v>
      </c>
      <c r="K942" s="112">
        <v>1.018546290238E12</v>
      </c>
    </row>
    <row r="943">
      <c r="A943" s="40" t="s">
        <v>63</v>
      </c>
      <c r="B943" s="41">
        <v>872.0</v>
      </c>
      <c r="C943" s="42">
        <v>781.0</v>
      </c>
      <c r="D943" s="41">
        <v>1370.0</v>
      </c>
      <c r="E943" s="41">
        <v>370.0</v>
      </c>
      <c r="F943" s="41">
        <v>685.0</v>
      </c>
      <c r="G943" s="41">
        <v>577.0</v>
      </c>
      <c r="H943" s="41">
        <v>557.0</v>
      </c>
      <c r="I943" s="43">
        <f t="shared" si="232"/>
        <v>5212</v>
      </c>
      <c r="J943" s="44">
        <f t="shared" ref="J943:J944" si="236">I943*0.1</f>
        <v>521.2</v>
      </c>
      <c r="K943" s="112">
        <v>5.018555069964E12</v>
      </c>
    </row>
    <row r="944">
      <c r="A944" s="40" t="s">
        <v>40</v>
      </c>
      <c r="B944" s="41">
        <v>0.0</v>
      </c>
      <c r="C944" s="45">
        <v>1080.0</v>
      </c>
      <c r="D944" s="41">
        <v>686.0</v>
      </c>
      <c r="E944" s="41">
        <v>1150.0</v>
      </c>
      <c r="F944" s="41">
        <v>0.0</v>
      </c>
      <c r="G944" s="41">
        <v>0.0</v>
      </c>
      <c r="H944" s="41">
        <v>0.0</v>
      </c>
      <c r="I944" s="43">
        <f t="shared" si="232"/>
        <v>2916</v>
      </c>
      <c r="J944" s="44">
        <f t="shared" si="236"/>
        <v>291.6</v>
      </c>
      <c r="K944" s="112">
        <v>6.018568336417E12</v>
      </c>
    </row>
    <row r="945">
      <c r="A945" s="40" t="s">
        <v>379</v>
      </c>
      <c r="B945" s="41">
        <v>0.0</v>
      </c>
      <c r="C945" s="42">
        <v>0.0</v>
      </c>
      <c r="D945" s="41">
        <v>0.0</v>
      </c>
      <c r="E945" s="41">
        <v>0.0</v>
      </c>
      <c r="F945" s="41">
        <v>0.0</v>
      </c>
      <c r="G945" s="41">
        <v>0.0</v>
      </c>
      <c r="H945" s="41">
        <v>0.0</v>
      </c>
      <c r="I945" s="43">
        <f t="shared" si="232"/>
        <v>0</v>
      </c>
      <c r="J945" s="50">
        <f t="shared" ref="J945:J946" si="237">I945*0.11</f>
        <v>0</v>
      </c>
      <c r="K945" s="311"/>
    </row>
    <row r="946">
      <c r="A946" s="52" t="s">
        <v>41</v>
      </c>
      <c r="B946" s="54">
        <v>0.0</v>
      </c>
      <c r="C946" s="403">
        <v>830.0</v>
      </c>
      <c r="D946" s="54">
        <v>535.0</v>
      </c>
      <c r="E946" s="54">
        <v>769.0</v>
      </c>
      <c r="F946" s="54">
        <v>530.0</v>
      </c>
      <c r="G946" s="54">
        <v>0.0</v>
      </c>
      <c r="H946" s="54">
        <v>0.0</v>
      </c>
      <c r="I946" s="59">
        <f t="shared" si="232"/>
        <v>2664</v>
      </c>
      <c r="J946" s="46">
        <f t="shared" si="237"/>
        <v>293.04</v>
      </c>
      <c r="K946" s="339">
        <v>3.018706188808E12</v>
      </c>
    </row>
    <row r="947">
      <c r="A947" s="40" t="s">
        <v>42</v>
      </c>
      <c r="B947" s="41">
        <v>0.0</v>
      </c>
      <c r="C947" s="45">
        <v>0.0</v>
      </c>
      <c r="D947" s="41">
        <v>0.0</v>
      </c>
      <c r="E947" s="41">
        <v>0.0</v>
      </c>
      <c r="F947" s="41">
        <v>0.0</v>
      </c>
      <c r="G947" s="41">
        <v>0.0</v>
      </c>
      <c r="H947" s="41">
        <v>0.0</v>
      </c>
      <c r="I947" s="43">
        <f t="shared" si="232"/>
        <v>0</v>
      </c>
      <c r="J947" s="50">
        <f>I947*0.1</f>
        <v>0</v>
      </c>
      <c r="K947" s="311"/>
    </row>
    <row r="948">
      <c r="A948" s="53" t="s">
        <v>44</v>
      </c>
      <c r="B948" s="41">
        <v>0.0</v>
      </c>
      <c r="C948" s="45">
        <v>0.0</v>
      </c>
      <c r="D948" s="41">
        <v>0.0</v>
      </c>
      <c r="E948" s="41">
        <v>0.0</v>
      </c>
      <c r="F948" s="41">
        <v>0.0</v>
      </c>
      <c r="G948" s="41">
        <v>0.0</v>
      </c>
      <c r="H948" s="41">
        <v>0.0</v>
      </c>
      <c r="I948" s="43">
        <f t="shared" si="232"/>
        <v>0</v>
      </c>
      <c r="J948" s="50">
        <f t="shared" ref="J948:J954" si="238">I948*0.11</f>
        <v>0</v>
      </c>
      <c r="K948" s="311"/>
    </row>
    <row r="949">
      <c r="A949" s="53" t="s">
        <v>45</v>
      </c>
      <c r="B949" s="41">
        <v>0.0</v>
      </c>
      <c r="C949" s="45">
        <v>0.0</v>
      </c>
      <c r="D949" s="41">
        <v>0.0</v>
      </c>
      <c r="E949" s="41">
        <v>0.0</v>
      </c>
      <c r="F949" s="41">
        <v>0.0</v>
      </c>
      <c r="G949" s="41">
        <v>0.0</v>
      </c>
      <c r="H949" s="41">
        <v>0.0</v>
      </c>
      <c r="I949" s="43">
        <f t="shared" si="232"/>
        <v>0</v>
      </c>
      <c r="J949" s="50">
        <f t="shared" si="238"/>
        <v>0</v>
      </c>
      <c r="K949" s="311"/>
    </row>
    <row r="950">
      <c r="A950" s="53" t="s">
        <v>46</v>
      </c>
      <c r="B950" s="41">
        <v>300.0</v>
      </c>
      <c r="C950" s="45">
        <v>470.0</v>
      </c>
      <c r="D950" s="41">
        <v>300.0</v>
      </c>
      <c r="E950" s="41">
        <v>0.0</v>
      </c>
      <c r="F950" s="41">
        <v>0.0</v>
      </c>
      <c r="G950" s="41">
        <v>0.0</v>
      </c>
      <c r="H950" s="41">
        <v>0.0</v>
      </c>
      <c r="I950" s="43">
        <f t="shared" si="232"/>
        <v>1070</v>
      </c>
      <c r="J950" s="44">
        <f t="shared" si="238"/>
        <v>117.7</v>
      </c>
      <c r="K950" s="112">
        <v>5.018545744935E12</v>
      </c>
    </row>
    <row r="951">
      <c r="A951" s="67" t="s">
        <v>396</v>
      </c>
      <c r="B951" s="41">
        <v>0.0</v>
      </c>
      <c r="C951" s="42">
        <v>0.0</v>
      </c>
      <c r="D951" s="41">
        <v>0.0</v>
      </c>
      <c r="E951" s="41">
        <v>460.0</v>
      </c>
      <c r="F951" s="41">
        <v>0.0</v>
      </c>
      <c r="G951" s="41">
        <v>0.0</v>
      </c>
      <c r="H951" s="41">
        <v>315.0</v>
      </c>
      <c r="I951" s="43">
        <f t="shared" si="232"/>
        <v>775</v>
      </c>
      <c r="J951" s="44">
        <f t="shared" si="238"/>
        <v>85.25</v>
      </c>
      <c r="K951" s="112">
        <v>2.018560970825E12</v>
      </c>
    </row>
    <row r="952">
      <c r="A952" s="67" t="s">
        <v>47</v>
      </c>
      <c r="B952" s="41">
        <v>0.0</v>
      </c>
      <c r="C952" s="42">
        <v>205.0</v>
      </c>
      <c r="D952" s="41">
        <v>0.0</v>
      </c>
      <c r="E952" s="41">
        <v>415.0</v>
      </c>
      <c r="F952" s="41">
        <v>345.0</v>
      </c>
      <c r="G952" s="41">
        <v>255.0</v>
      </c>
      <c r="H952" s="41">
        <v>0.0</v>
      </c>
      <c r="I952" s="43">
        <f t="shared" si="232"/>
        <v>1220</v>
      </c>
      <c r="J952" s="44">
        <f t="shared" si="238"/>
        <v>134.2</v>
      </c>
      <c r="K952" s="112">
        <v>7.018559430936E12</v>
      </c>
    </row>
    <row r="953">
      <c r="A953" s="83" t="s">
        <v>74</v>
      </c>
      <c r="B953" s="54">
        <v>149.0</v>
      </c>
      <c r="C953" s="403">
        <v>144.0</v>
      </c>
      <c r="D953" s="54">
        <v>568.0</v>
      </c>
      <c r="E953" s="54">
        <v>350.0</v>
      </c>
      <c r="F953" s="54">
        <v>265.0</v>
      </c>
      <c r="G953" s="54">
        <v>0.0</v>
      </c>
      <c r="H953" s="54">
        <v>570.0</v>
      </c>
      <c r="I953" s="59">
        <f t="shared" si="232"/>
        <v>2046</v>
      </c>
      <c r="J953" s="46">
        <f t="shared" si="238"/>
        <v>225.06</v>
      </c>
      <c r="K953" s="339">
        <v>3.018814643309E12</v>
      </c>
    </row>
    <row r="954">
      <c r="A954" s="67" t="s">
        <v>410</v>
      </c>
      <c r="B954" s="41">
        <v>0.0</v>
      </c>
      <c r="C954" s="42">
        <v>0.0</v>
      </c>
      <c r="D954" s="41">
        <v>0.0</v>
      </c>
      <c r="E954" s="41">
        <v>0.0</v>
      </c>
      <c r="F954" s="41">
        <v>1217.0</v>
      </c>
      <c r="G954" s="41">
        <v>0.0</v>
      </c>
      <c r="H954" s="41">
        <v>0.0</v>
      </c>
      <c r="I954" s="43">
        <f t="shared" si="232"/>
        <v>1217</v>
      </c>
      <c r="J954" s="44">
        <f t="shared" si="238"/>
        <v>133.87</v>
      </c>
      <c r="K954" s="112">
        <v>9.018559689892E12</v>
      </c>
    </row>
    <row r="955">
      <c r="A955" s="67" t="s">
        <v>49</v>
      </c>
      <c r="B955" s="41">
        <v>326.0</v>
      </c>
      <c r="C955" s="42">
        <v>907.0</v>
      </c>
      <c r="D955" s="41">
        <v>934.0</v>
      </c>
      <c r="E955" s="41">
        <v>984.0</v>
      </c>
      <c r="F955" s="41">
        <v>848.0</v>
      </c>
      <c r="G955" s="41">
        <v>1218.0</v>
      </c>
      <c r="H955" s="41">
        <v>0.0</v>
      </c>
      <c r="I955" s="43">
        <f t="shared" si="232"/>
        <v>5217</v>
      </c>
      <c r="J955" s="44">
        <f>I955*0.1</f>
        <v>521.7</v>
      </c>
      <c r="K955" s="112">
        <v>1.8581240937E10</v>
      </c>
    </row>
    <row r="956">
      <c r="A956" s="67" t="s">
        <v>406</v>
      </c>
      <c r="B956" s="41">
        <v>0.0</v>
      </c>
      <c r="C956" s="42">
        <v>0.0</v>
      </c>
      <c r="D956" s="41">
        <v>0.0</v>
      </c>
      <c r="E956" s="41">
        <v>0.0</v>
      </c>
      <c r="F956" s="41">
        <v>0.0</v>
      </c>
      <c r="G956" s="41">
        <v>0.0</v>
      </c>
      <c r="H956" s="41">
        <v>0.0</v>
      </c>
      <c r="I956" s="43">
        <f t="shared" si="232"/>
        <v>0</v>
      </c>
      <c r="J956" s="50">
        <f t="shared" ref="J956:J957" si="239">I956*0.11</f>
        <v>0</v>
      </c>
      <c r="K956" s="311"/>
    </row>
    <row r="957">
      <c r="A957" s="67" t="s">
        <v>86</v>
      </c>
      <c r="B957" s="41">
        <v>1291.0</v>
      </c>
      <c r="C957" s="42">
        <v>0.0</v>
      </c>
      <c r="D957" s="41">
        <v>485.0</v>
      </c>
      <c r="E957" s="41">
        <v>0.0</v>
      </c>
      <c r="F957" s="41">
        <v>0.0</v>
      </c>
      <c r="G957" s="41">
        <v>0.0</v>
      </c>
      <c r="H957" s="41">
        <v>0.0</v>
      </c>
      <c r="I957" s="43">
        <f t="shared" si="232"/>
        <v>1776</v>
      </c>
      <c r="J957" s="44">
        <f t="shared" si="239"/>
        <v>195.36</v>
      </c>
      <c r="K957" s="112">
        <v>2.018546003971E12</v>
      </c>
      <c r="L957" s="368" t="s">
        <v>417</v>
      </c>
    </row>
    <row r="958">
      <c r="A958" s="423" t="s">
        <v>51</v>
      </c>
      <c r="B958" s="422">
        <v>1183.0</v>
      </c>
      <c r="C958" s="424">
        <v>850.0</v>
      </c>
      <c r="D958" s="422">
        <v>936.0</v>
      </c>
      <c r="E958" s="422">
        <v>944.0</v>
      </c>
      <c r="F958" s="422">
        <v>885.0</v>
      </c>
      <c r="G958" s="422">
        <v>1099.0</v>
      </c>
      <c r="H958" s="422">
        <v>0.0</v>
      </c>
      <c r="I958" s="46">
        <f t="shared" si="232"/>
        <v>5897</v>
      </c>
      <c r="J958" s="46">
        <f>I958*0.1</f>
        <v>589.7</v>
      </c>
      <c r="K958" s="339">
        <v>3.019862983415E12</v>
      </c>
      <c r="L958" s="113" t="s">
        <v>418</v>
      </c>
    </row>
    <row r="959">
      <c r="A959" s="61" t="s">
        <v>20</v>
      </c>
      <c r="B959" s="59">
        <f t="shared" ref="B959:H959" si="240">SUM(B925:B950)</f>
        <v>12812</v>
      </c>
      <c r="C959" s="59">
        <f t="shared" si="240"/>
        <v>13134</v>
      </c>
      <c r="D959" s="59">
        <f t="shared" si="240"/>
        <v>9791</v>
      </c>
      <c r="E959" s="59">
        <f t="shared" si="240"/>
        <v>10750</v>
      </c>
      <c r="F959" s="59">
        <f t="shared" si="240"/>
        <v>10712</v>
      </c>
      <c r="G959" s="59">
        <f t="shared" si="240"/>
        <v>9599</v>
      </c>
      <c r="H959" s="59">
        <f t="shared" si="240"/>
        <v>9150</v>
      </c>
      <c r="I959" s="59">
        <f t="shared" ref="I959:J959" si="241">SUM(I925:I958)</f>
        <v>94096</v>
      </c>
      <c r="J959" s="59">
        <f t="shared" si="241"/>
        <v>9020.56</v>
      </c>
      <c r="K959" s="311"/>
    </row>
    <row r="960">
      <c r="A960" s="63"/>
      <c r="B960" s="64"/>
      <c r="C960" s="64"/>
      <c r="D960" s="64"/>
      <c r="E960" s="64"/>
      <c r="F960" s="64"/>
      <c r="G960" s="64"/>
      <c r="H960" s="64"/>
      <c r="I960" s="64"/>
      <c r="J960" s="64"/>
      <c r="K960" s="311"/>
    </row>
    <row r="961">
      <c r="A961" s="30" t="s">
        <v>19</v>
      </c>
      <c r="B961" s="31">
        <v>45465.0</v>
      </c>
      <c r="C961" s="31">
        <v>45466.0</v>
      </c>
      <c r="D961" s="31">
        <v>45467.0</v>
      </c>
      <c r="E961" s="31">
        <v>45468.0</v>
      </c>
      <c r="F961" s="31">
        <v>45469.0</v>
      </c>
      <c r="G961" s="31">
        <v>45470.0</v>
      </c>
      <c r="H961" s="31">
        <v>45471.0</v>
      </c>
      <c r="I961" s="32" t="s">
        <v>20</v>
      </c>
      <c r="J961" s="33" t="s">
        <v>21</v>
      </c>
      <c r="K961" s="311"/>
    </row>
    <row r="962">
      <c r="A962" s="35"/>
      <c r="B962" s="36"/>
      <c r="C962" s="36"/>
      <c r="D962" s="36"/>
      <c r="E962" s="36"/>
      <c r="F962" s="36"/>
      <c r="G962" s="36"/>
      <c r="H962" s="37"/>
      <c r="I962" s="37"/>
      <c r="J962" s="37"/>
      <c r="K962" s="311"/>
    </row>
    <row r="963">
      <c r="A963" s="40" t="s">
        <v>23</v>
      </c>
      <c r="B963" s="41">
        <v>720.0</v>
      </c>
      <c r="C963" s="42">
        <v>785.0</v>
      </c>
      <c r="D963" s="41">
        <v>0.0</v>
      </c>
      <c r="E963" s="41">
        <v>620.0</v>
      </c>
      <c r="F963" s="41">
        <v>649.0</v>
      </c>
      <c r="G963" s="41">
        <v>552.0</v>
      </c>
      <c r="H963" s="41">
        <v>370.0</v>
      </c>
      <c r="I963" s="43">
        <f t="shared" ref="I963:I996" si="242">SUM(B963:H963)</f>
        <v>3696</v>
      </c>
      <c r="J963" s="44">
        <f t="shared" ref="J963:J964" si="243">I963*0.1</f>
        <v>369.6</v>
      </c>
      <c r="K963" s="112">
        <v>4.018786835017E12</v>
      </c>
    </row>
    <row r="964">
      <c r="A964" s="40" t="s">
        <v>24</v>
      </c>
      <c r="B964" s="41">
        <v>880.0</v>
      </c>
      <c r="C964" s="42">
        <v>964.0</v>
      </c>
      <c r="D964" s="41">
        <v>0.0</v>
      </c>
      <c r="E964" s="41">
        <v>678.0</v>
      </c>
      <c r="F964" s="41">
        <v>755.0</v>
      </c>
      <c r="G964" s="41">
        <v>479.0</v>
      </c>
      <c r="H964" s="41">
        <v>1042.0</v>
      </c>
      <c r="I964" s="43">
        <f t="shared" si="242"/>
        <v>4798</v>
      </c>
      <c r="J964" s="44">
        <f t="shared" si="243"/>
        <v>479.8</v>
      </c>
      <c r="K964" s="112">
        <v>8.018725702184E12</v>
      </c>
    </row>
    <row r="965">
      <c r="A965" s="49" t="s">
        <v>25</v>
      </c>
      <c r="B965" s="41">
        <v>675.0</v>
      </c>
      <c r="C965" s="42">
        <v>0.0</v>
      </c>
      <c r="D965" s="41">
        <v>160.0</v>
      </c>
      <c r="E965" s="41">
        <v>214.0</v>
      </c>
      <c r="F965" s="41">
        <v>1029.0</v>
      </c>
      <c r="G965" s="41">
        <v>295.0</v>
      </c>
      <c r="H965" s="41">
        <v>520.0</v>
      </c>
      <c r="I965" s="43">
        <f t="shared" si="242"/>
        <v>2893</v>
      </c>
      <c r="J965" s="44">
        <f t="shared" ref="J965:J966" si="244">I965*0.08</f>
        <v>231.44</v>
      </c>
      <c r="K965" s="112">
        <v>1.8801165867E10</v>
      </c>
    </row>
    <row r="966">
      <c r="A966" s="52" t="s">
        <v>26</v>
      </c>
      <c r="B966" s="54">
        <v>0.0</v>
      </c>
      <c r="C966" s="403">
        <v>488.0</v>
      </c>
      <c r="D966" s="54">
        <v>893.0</v>
      </c>
      <c r="E966" s="54">
        <v>380.0</v>
      </c>
      <c r="F966" s="54">
        <v>0.0</v>
      </c>
      <c r="G966" s="54">
        <v>0.0</v>
      </c>
      <c r="H966" s="54">
        <v>843.0</v>
      </c>
      <c r="I966" s="59">
        <f t="shared" si="242"/>
        <v>2604</v>
      </c>
      <c r="J966" s="46">
        <f t="shared" si="244"/>
        <v>208.32</v>
      </c>
      <c r="K966" s="339">
        <v>2.018869019777E12</v>
      </c>
      <c r="L966" s="425" t="s">
        <v>419</v>
      </c>
    </row>
    <row r="967">
      <c r="A967" s="40" t="s">
        <v>27</v>
      </c>
      <c r="B967" s="41">
        <v>0.0</v>
      </c>
      <c r="C967" s="45">
        <v>470.0</v>
      </c>
      <c r="D967" s="41">
        <v>589.0</v>
      </c>
      <c r="E967" s="41">
        <v>523.0</v>
      </c>
      <c r="F967" s="41">
        <v>0.0</v>
      </c>
      <c r="G967" s="41">
        <v>429.0</v>
      </c>
      <c r="H967" s="41">
        <v>818.0</v>
      </c>
      <c r="I967" s="43">
        <f t="shared" si="242"/>
        <v>2829</v>
      </c>
      <c r="J967" s="44">
        <f>I967*0.11</f>
        <v>311.19</v>
      </c>
      <c r="K967" s="112">
        <v>1.018773047538E12</v>
      </c>
    </row>
    <row r="968">
      <c r="A968" s="52" t="s">
        <v>28</v>
      </c>
      <c r="B968" s="41">
        <v>0.0</v>
      </c>
      <c r="C968" s="42">
        <v>0.0</v>
      </c>
      <c r="D968" s="41">
        <v>0.0</v>
      </c>
      <c r="E968" s="41">
        <v>0.0</v>
      </c>
      <c r="F968" s="41">
        <v>0.0</v>
      </c>
      <c r="G968" s="41">
        <v>0.0</v>
      </c>
      <c r="H968" s="41">
        <v>0.0</v>
      </c>
      <c r="I968" s="43">
        <f t="shared" si="242"/>
        <v>0</v>
      </c>
      <c r="J968" s="50">
        <f>I968*0.1</f>
        <v>0</v>
      </c>
      <c r="K968" s="311"/>
    </row>
    <row r="969">
      <c r="A969" s="53" t="s">
        <v>29</v>
      </c>
      <c r="B969" s="54">
        <v>682.0</v>
      </c>
      <c r="C969" s="42">
        <v>0.0</v>
      </c>
      <c r="D969" s="54">
        <v>0.0</v>
      </c>
      <c r="E969" s="54">
        <v>615.0</v>
      </c>
      <c r="F969" s="54">
        <v>0.0</v>
      </c>
      <c r="G969" s="54">
        <v>905.0</v>
      </c>
      <c r="H969" s="54">
        <v>755.0</v>
      </c>
      <c r="I969" s="43">
        <f t="shared" si="242"/>
        <v>2957</v>
      </c>
      <c r="J969" s="44">
        <f>I969*0.11</f>
        <v>325.27</v>
      </c>
      <c r="K969" s="112">
        <v>3.018726140501E12</v>
      </c>
    </row>
    <row r="970">
      <c r="A970" s="40" t="s">
        <v>30</v>
      </c>
      <c r="B970" s="41">
        <v>430.0</v>
      </c>
      <c r="C970" s="42">
        <v>0.0</v>
      </c>
      <c r="D970" s="41">
        <v>0.0</v>
      </c>
      <c r="E970" s="41">
        <v>930.0</v>
      </c>
      <c r="F970" s="41">
        <v>2470.0</v>
      </c>
      <c r="G970" s="41">
        <v>2185.0</v>
      </c>
      <c r="H970" s="41">
        <v>0.0</v>
      </c>
      <c r="I970" s="43">
        <f t="shared" si="242"/>
        <v>6015</v>
      </c>
      <c r="J970" s="44">
        <f t="shared" ref="J970:J971" si="245">I970*0.09</f>
        <v>541.35</v>
      </c>
      <c r="K970" s="112">
        <v>1.018726329272E12</v>
      </c>
    </row>
    <row r="971">
      <c r="A971" s="40" t="s">
        <v>31</v>
      </c>
      <c r="B971" s="41">
        <v>1349.0</v>
      </c>
      <c r="C971" s="42">
        <v>1379.0</v>
      </c>
      <c r="D971" s="41">
        <v>967.0</v>
      </c>
      <c r="E971" s="41">
        <v>1085.0</v>
      </c>
      <c r="F971" s="41">
        <v>1181.0</v>
      </c>
      <c r="G971" s="41">
        <v>1102.0</v>
      </c>
      <c r="H971" s="41">
        <v>961.0</v>
      </c>
      <c r="I971" s="43">
        <f t="shared" si="242"/>
        <v>8024</v>
      </c>
      <c r="J971" s="44">
        <f t="shared" si="245"/>
        <v>722.16</v>
      </c>
      <c r="K971" s="112">
        <v>3.018730838017E12</v>
      </c>
    </row>
    <row r="972">
      <c r="A972" s="40" t="s">
        <v>32</v>
      </c>
      <c r="B972" s="41">
        <v>330.0</v>
      </c>
      <c r="C972" s="42">
        <v>0.0</v>
      </c>
      <c r="D972" s="41">
        <v>0.0</v>
      </c>
      <c r="E972" s="41">
        <v>0.0</v>
      </c>
      <c r="F972" s="41">
        <v>0.0</v>
      </c>
      <c r="G972" s="41">
        <v>0.0</v>
      </c>
      <c r="H972" s="41">
        <v>269.0</v>
      </c>
      <c r="I972" s="43">
        <f t="shared" si="242"/>
        <v>599</v>
      </c>
      <c r="J972" s="44">
        <f>I972*0.11</f>
        <v>65.89</v>
      </c>
      <c r="K972" s="112">
        <v>1.0188093000463E13</v>
      </c>
    </row>
    <row r="973">
      <c r="A973" s="49" t="s">
        <v>56</v>
      </c>
      <c r="B973" s="41">
        <v>0.0</v>
      </c>
      <c r="C973" s="45">
        <v>0.0</v>
      </c>
      <c r="D973" s="41">
        <v>0.0</v>
      </c>
      <c r="E973" s="41">
        <v>0.0</v>
      </c>
      <c r="F973" s="41">
        <v>0.0</v>
      </c>
      <c r="G973" s="41">
        <v>0.0</v>
      </c>
      <c r="H973" s="41">
        <v>0.0</v>
      </c>
      <c r="I973" s="43">
        <f t="shared" si="242"/>
        <v>0</v>
      </c>
      <c r="J973" s="50">
        <f>I973*0.08</f>
        <v>0</v>
      </c>
      <c r="K973" s="311"/>
    </row>
    <row r="974">
      <c r="A974" s="40" t="s">
        <v>241</v>
      </c>
      <c r="B974" s="41">
        <v>213.0</v>
      </c>
      <c r="C974" s="45">
        <v>188.0</v>
      </c>
      <c r="D974" s="41">
        <v>189.0</v>
      </c>
      <c r="E974" s="41">
        <v>764.0</v>
      </c>
      <c r="F974" s="41">
        <v>512.0</v>
      </c>
      <c r="G974" s="41">
        <v>445.0</v>
      </c>
      <c r="H974" s="41">
        <v>565.0</v>
      </c>
      <c r="I974" s="43">
        <f t="shared" si="242"/>
        <v>2876</v>
      </c>
      <c r="J974" s="44">
        <f t="shared" ref="J974:J976" si="246">I974*0.11</f>
        <v>316.36</v>
      </c>
      <c r="K974" s="112">
        <v>1.8779399059E10</v>
      </c>
    </row>
    <row r="975">
      <c r="A975" s="40" t="s">
        <v>233</v>
      </c>
      <c r="B975" s="41">
        <v>0.0</v>
      </c>
      <c r="C975" s="42">
        <v>0.0</v>
      </c>
      <c r="D975" s="41">
        <v>0.0</v>
      </c>
      <c r="E975" s="41">
        <v>0.0</v>
      </c>
      <c r="F975" s="41">
        <v>0.0</v>
      </c>
      <c r="G975" s="41">
        <v>0.0</v>
      </c>
      <c r="H975" s="41">
        <v>0.0</v>
      </c>
      <c r="I975" s="43">
        <f t="shared" si="242"/>
        <v>0</v>
      </c>
      <c r="J975" s="50">
        <f t="shared" si="246"/>
        <v>0</v>
      </c>
      <c r="K975" s="311"/>
    </row>
    <row r="976">
      <c r="A976" s="40" t="s">
        <v>35</v>
      </c>
      <c r="B976" s="41">
        <v>155.0</v>
      </c>
      <c r="C976" s="42">
        <v>518.0</v>
      </c>
      <c r="D976" s="41">
        <v>268.0</v>
      </c>
      <c r="E976" s="41">
        <v>827.0</v>
      </c>
      <c r="F976" s="41">
        <v>0.0</v>
      </c>
      <c r="G976" s="41">
        <v>0.0</v>
      </c>
      <c r="H976" s="41">
        <v>0.0</v>
      </c>
      <c r="I976" s="43">
        <f t="shared" si="242"/>
        <v>1768</v>
      </c>
      <c r="J976" s="44">
        <f t="shared" si="246"/>
        <v>194.48</v>
      </c>
      <c r="K976" s="112">
        <v>4.018768182725E12</v>
      </c>
    </row>
    <row r="977">
      <c r="A977" s="53" t="s">
        <v>36</v>
      </c>
      <c r="B977" s="41">
        <v>1127.0</v>
      </c>
      <c r="C977" s="42">
        <v>435.0</v>
      </c>
      <c r="D977" s="41">
        <v>829.0</v>
      </c>
      <c r="E977" s="41">
        <v>0.0</v>
      </c>
      <c r="F977" s="41">
        <v>160.0</v>
      </c>
      <c r="G977" s="41">
        <v>550.0</v>
      </c>
      <c r="H977" s="41">
        <v>682.0</v>
      </c>
      <c r="I977" s="43">
        <f t="shared" si="242"/>
        <v>3783</v>
      </c>
      <c r="J977" s="44">
        <f>I977*0.08</f>
        <v>302.64</v>
      </c>
      <c r="K977" s="112">
        <v>9.018724647215E12</v>
      </c>
    </row>
    <row r="978">
      <c r="A978" s="40" t="s">
        <v>37</v>
      </c>
      <c r="B978" s="41">
        <v>963.0</v>
      </c>
      <c r="C978" s="42">
        <v>1081.0</v>
      </c>
      <c r="D978" s="41">
        <v>733.0</v>
      </c>
      <c r="E978" s="41">
        <v>955.0</v>
      </c>
      <c r="F978" s="41">
        <v>1025.0</v>
      </c>
      <c r="G978" s="41">
        <v>663.0</v>
      </c>
      <c r="H978" s="41">
        <v>740.0</v>
      </c>
      <c r="I978" s="43">
        <f t="shared" si="242"/>
        <v>6160</v>
      </c>
      <c r="J978" s="44">
        <f>I978*0.09</f>
        <v>554.4</v>
      </c>
      <c r="K978" s="112">
        <v>1.018733372477E12</v>
      </c>
    </row>
    <row r="979">
      <c r="A979" s="40" t="s">
        <v>38</v>
      </c>
      <c r="B979" s="41">
        <v>0.0</v>
      </c>
      <c r="C979" s="45">
        <v>0.0</v>
      </c>
      <c r="D979" s="41">
        <v>0.0</v>
      </c>
      <c r="E979" s="41">
        <v>0.0</v>
      </c>
      <c r="F979" s="41">
        <v>0.0</v>
      </c>
      <c r="G979" s="41">
        <v>0.0</v>
      </c>
      <c r="H979" s="41">
        <v>280.0</v>
      </c>
      <c r="I979" s="43">
        <f t="shared" si="242"/>
        <v>280</v>
      </c>
      <c r="J979" s="44">
        <f>I979*0.11</f>
        <v>30.8</v>
      </c>
      <c r="K979" s="112">
        <v>9.018822877638E12</v>
      </c>
    </row>
    <row r="980">
      <c r="A980" s="49" t="s">
        <v>39</v>
      </c>
      <c r="B980" s="41">
        <v>868.0</v>
      </c>
      <c r="C980" s="42">
        <v>981.0</v>
      </c>
      <c r="D980" s="41">
        <v>772.0</v>
      </c>
      <c r="E980" s="41">
        <v>2202.0</v>
      </c>
      <c r="F980" s="41">
        <v>777.0</v>
      </c>
      <c r="G980" s="41">
        <v>898.0</v>
      </c>
      <c r="H980" s="41">
        <v>922.0</v>
      </c>
      <c r="I980" s="43">
        <f t="shared" si="242"/>
        <v>7420</v>
      </c>
      <c r="J980" s="44">
        <f>I980*0.08</f>
        <v>593.6</v>
      </c>
      <c r="K980" s="112">
        <v>1.018741199447E12</v>
      </c>
    </row>
    <row r="981">
      <c r="A981" s="40" t="s">
        <v>63</v>
      </c>
      <c r="B981" s="41">
        <v>483.0</v>
      </c>
      <c r="C981" s="42">
        <v>196.0</v>
      </c>
      <c r="D981" s="41">
        <v>1397.0</v>
      </c>
      <c r="E981" s="41">
        <v>75.0</v>
      </c>
      <c r="F981" s="41">
        <v>465.0</v>
      </c>
      <c r="G981" s="41">
        <v>767.0</v>
      </c>
      <c r="H981" s="41">
        <v>0.0</v>
      </c>
      <c r="I981" s="43">
        <f t="shared" si="242"/>
        <v>3383</v>
      </c>
      <c r="J981" s="44">
        <f t="shared" ref="J981:J982" si="247">I981*0.1</f>
        <v>338.3</v>
      </c>
      <c r="K981" s="112">
        <v>5.018724735776E12</v>
      </c>
    </row>
    <row r="982">
      <c r="A982" s="40" t="s">
        <v>40</v>
      </c>
      <c r="B982" s="41">
        <v>935.0</v>
      </c>
      <c r="C982" s="45">
        <v>638.0</v>
      </c>
      <c r="D982" s="41">
        <v>730.0</v>
      </c>
      <c r="E982" s="41">
        <v>1188.0</v>
      </c>
      <c r="F982" s="41">
        <v>820.0</v>
      </c>
      <c r="G982" s="41">
        <v>1173.0</v>
      </c>
      <c r="H982" s="41">
        <v>0.0</v>
      </c>
      <c r="I982" s="43">
        <f t="shared" si="242"/>
        <v>5484</v>
      </c>
      <c r="J982" s="44">
        <f t="shared" si="247"/>
        <v>548.4</v>
      </c>
      <c r="K982" s="112">
        <v>6.018724794614E12</v>
      </c>
    </row>
    <row r="983">
      <c r="A983" s="40" t="s">
        <v>379</v>
      </c>
      <c r="B983" s="41">
        <v>0.0</v>
      </c>
      <c r="C983" s="42">
        <v>0.0</v>
      </c>
      <c r="D983" s="41">
        <v>0.0</v>
      </c>
      <c r="E983" s="41">
        <v>0.0</v>
      </c>
      <c r="F983" s="41">
        <v>0.0</v>
      </c>
      <c r="G983" s="41">
        <v>0.0</v>
      </c>
      <c r="H983" s="41">
        <v>0.0</v>
      </c>
      <c r="I983" s="43">
        <f t="shared" si="242"/>
        <v>0</v>
      </c>
      <c r="J983" s="50">
        <f t="shared" ref="J983:J991" si="248">I983*0.11</f>
        <v>0</v>
      </c>
      <c r="K983" s="311"/>
    </row>
    <row r="984">
      <c r="A984" s="40" t="s">
        <v>41</v>
      </c>
      <c r="B984" s="41">
        <v>0.0</v>
      </c>
      <c r="C984" s="42">
        <v>640.0</v>
      </c>
      <c r="D984" s="41">
        <v>223.0</v>
      </c>
      <c r="E984" s="41">
        <v>722.0</v>
      </c>
      <c r="F984" s="41">
        <v>528.0</v>
      </c>
      <c r="G984" s="41">
        <v>0.0</v>
      </c>
      <c r="H984" s="41">
        <v>0.0</v>
      </c>
      <c r="I984" s="43">
        <f t="shared" si="242"/>
        <v>2113</v>
      </c>
      <c r="J984" s="44">
        <f t="shared" si="248"/>
        <v>232.43</v>
      </c>
      <c r="K984" s="112">
        <v>3.01881209089E12</v>
      </c>
      <c r="L984" s="368" t="s">
        <v>420</v>
      </c>
    </row>
    <row r="985">
      <c r="A985" s="73" t="s">
        <v>42</v>
      </c>
      <c r="B985" s="378">
        <v>188.0</v>
      </c>
      <c r="C985" s="378">
        <v>0.0</v>
      </c>
      <c r="D985" s="378">
        <v>0.0</v>
      </c>
      <c r="E985" s="378">
        <v>0.0</v>
      </c>
      <c r="F985" s="378">
        <v>0.0</v>
      </c>
      <c r="G985" s="378">
        <v>0.0</v>
      </c>
      <c r="H985" s="378">
        <v>0.0</v>
      </c>
      <c r="I985" s="57">
        <f t="shared" si="242"/>
        <v>188</v>
      </c>
      <c r="J985" s="57">
        <f t="shared" si="248"/>
        <v>20.68</v>
      </c>
      <c r="K985" s="329" t="s">
        <v>43</v>
      </c>
      <c r="L985" s="113" t="s">
        <v>421</v>
      </c>
    </row>
    <row r="986">
      <c r="A986" s="53" t="s">
        <v>44</v>
      </c>
      <c r="B986" s="41">
        <v>0.0</v>
      </c>
      <c r="C986" s="45">
        <v>0.0</v>
      </c>
      <c r="D986" s="41">
        <v>0.0</v>
      </c>
      <c r="E986" s="41">
        <v>0.0</v>
      </c>
      <c r="F986" s="41">
        <v>0.0</v>
      </c>
      <c r="G986" s="41">
        <v>0.0</v>
      </c>
      <c r="H986" s="41">
        <v>0.0</v>
      </c>
      <c r="I986" s="43">
        <f t="shared" si="242"/>
        <v>0</v>
      </c>
      <c r="J986" s="50">
        <f t="shared" si="248"/>
        <v>0</v>
      </c>
      <c r="K986" s="311"/>
    </row>
    <row r="987">
      <c r="A987" s="53" t="s">
        <v>45</v>
      </c>
      <c r="B987" s="41">
        <v>0.0</v>
      </c>
      <c r="C987" s="45">
        <v>0.0</v>
      </c>
      <c r="D987" s="41">
        <v>0.0</v>
      </c>
      <c r="E987" s="41">
        <v>0.0</v>
      </c>
      <c r="F987" s="41">
        <v>0.0</v>
      </c>
      <c r="G987" s="41">
        <v>220.0</v>
      </c>
      <c r="H987" s="41">
        <v>395.0</v>
      </c>
      <c r="I987" s="43">
        <f t="shared" si="242"/>
        <v>615</v>
      </c>
      <c r="J987" s="44">
        <f t="shared" si="248"/>
        <v>67.65</v>
      </c>
      <c r="K987" s="112">
        <v>5.018812411721E12</v>
      </c>
    </row>
    <row r="988">
      <c r="A988" s="53" t="s">
        <v>46</v>
      </c>
      <c r="B988" s="41">
        <v>363.0</v>
      </c>
      <c r="C988" s="45">
        <v>0.0</v>
      </c>
      <c r="D988" s="41">
        <v>267.0</v>
      </c>
      <c r="E988" s="41">
        <v>0.0</v>
      </c>
      <c r="F988" s="41">
        <v>0.0</v>
      </c>
      <c r="G988" s="41">
        <v>0.0</v>
      </c>
      <c r="H988" s="41">
        <v>620.0</v>
      </c>
      <c r="I988" s="43">
        <f t="shared" si="242"/>
        <v>1250</v>
      </c>
      <c r="J988" s="44">
        <f t="shared" si="248"/>
        <v>137.5</v>
      </c>
      <c r="K988" s="112">
        <v>5.018730265556E12</v>
      </c>
    </row>
    <row r="989">
      <c r="A989" s="67" t="s">
        <v>396</v>
      </c>
      <c r="B989" s="41">
        <v>265.0</v>
      </c>
      <c r="C989" s="42">
        <v>0.0</v>
      </c>
      <c r="D989" s="41">
        <v>0.0</v>
      </c>
      <c r="E989" s="41">
        <v>0.0</v>
      </c>
      <c r="F989" s="41">
        <v>0.0</v>
      </c>
      <c r="G989" s="41">
        <v>0.0</v>
      </c>
      <c r="H989" s="41">
        <v>0.0</v>
      </c>
      <c r="I989" s="43">
        <f t="shared" si="242"/>
        <v>265</v>
      </c>
      <c r="J989" s="44">
        <f t="shared" si="248"/>
        <v>29.15</v>
      </c>
      <c r="K989" s="112">
        <v>1.0188093000463E13</v>
      </c>
    </row>
    <row r="990">
      <c r="A990" s="67" t="s">
        <v>47</v>
      </c>
      <c r="B990" s="41">
        <v>475.0</v>
      </c>
      <c r="C990" s="42">
        <v>144.0</v>
      </c>
      <c r="D990" s="41">
        <v>0.0</v>
      </c>
      <c r="E990" s="41">
        <v>209.0</v>
      </c>
      <c r="F990" s="41">
        <v>0.0</v>
      </c>
      <c r="G990" s="41">
        <v>210.0</v>
      </c>
      <c r="H990" s="41">
        <v>583.0</v>
      </c>
      <c r="I990" s="43">
        <f t="shared" si="242"/>
        <v>1621</v>
      </c>
      <c r="J990" s="44">
        <f t="shared" si="248"/>
        <v>178.31</v>
      </c>
      <c r="K990" s="112">
        <v>7.018787702962E12</v>
      </c>
    </row>
    <row r="991">
      <c r="A991" s="67" t="s">
        <v>74</v>
      </c>
      <c r="B991" s="41">
        <v>0.0</v>
      </c>
      <c r="C991" s="42">
        <v>570.0</v>
      </c>
      <c r="D991" s="41">
        <v>100.0</v>
      </c>
      <c r="E991" s="41">
        <v>345.0</v>
      </c>
      <c r="F991" s="41">
        <v>491.0</v>
      </c>
      <c r="G991" s="41">
        <v>450.0</v>
      </c>
      <c r="H991" s="41">
        <v>175.0</v>
      </c>
      <c r="I991" s="43">
        <f t="shared" si="242"/>
        <v>2131</v>
      </c>
      <c r="J991" s="44">
        <f t="shared" si="248"/>
        <v>234.41</v>
      </c>
      <c r="K991" s="112">
        <v>3.018814643309E12</v>
      </c>
    </row>
    <row r="992">
      <c r="A992" s="67" t="s">
        <v>410</v>
      </c>
      <c r="B992" s="41">
        <v>1443.0</v>
      </c>
      <c r="C992" s="42">
        <v>727.0</v>
      </c>
      <c r="D992" s="41">
        <v>563.0</v>
      </c>
      <c r="E992" s="41">
        <v>534.0</v>
      </c>
      <c r="F992" s="41">
        <v>0.0</v>
      </c>
      <c r="G992" s="41">
        <v>0.0</v>
      </c>
      <c r="H992" s="41">
        <v>790.0</v>
      </c>
      <c r="I992" s="43">
        <f t="shared" si="242"/>
        <v>4057</v>
      </c>
      <c r="J992" s="44">
        <f t="shared" ref="J992:J993" si="249">I992*0.1</f>
        <v>405.7</v>
      </c>
      <c r="K992" s="112">
        <v>9.018786526188E12</v>
      </c>
    </row>
    <row r="993">
      <c r="A993" s="67" t="s">
        <v>49</v>
      </c>
      <c r="B993" s="41">
        <v>0.0</v>
      </c>
      <c r="C993" s="42">
        <v>494.0</v>
      </c>
      <c r="D993" s="41">
        <v>1055.0</v>
      </c>
      <c r="E993" s="41">
        <v>355.0</v>
      </c>
      <c r="F993" s="41">
        <v>1353.0</v>
      </c>
      <c r="G993" s="41">
        <v>858.0</v>
      </c>
      <c r="H993" s="41">
        <v>0.0</v>
      </c>
      <c r="I993" s="43">
        <f t="shared" si="242"/>
        <v>4115</v>
      </c>
      <c r="J993" s="44">
        <f t="shared" si="249"/>
        <v>411.5</v>
      </c>
      <c r="K993" s="112">
        <v>1.8783397953E10</v>
      </c>
    </row>
    <row r="994">
      <c r="A994" s="67" t="s">
        <v>406</v>
      </c>
      <c r="B994" s="41">
        <v>0.0</v>
      </c>
      <c r="C994" s="42">
        <v>0.0</v>
      </c>
      <c r="D994" s="41">
        <v>0.0</v>
      </c>
      <c r="E994" s="41">
        <v>0.0</v>
      </c>
      <c r="F994" s="41">
        <v>0.0</v>
      </c>
      <c r="G994" s="41">
        <v>0.0</v>
      </c>
      <c r="H994" s="41">
        <v>0.0</v>
      </c>
      <c r="I994" s="43">
        <f t="shared" si="242"/>
        <v>0</v>
      </c>
      <c r="J994" s="50">
        <f t="shared" ref="J994:J996" si="250">I994*0.11</f>
        <v>0</v>
      </c>
      <c r="K994" s="311"/>
    </row>
    <row r="995">
      <c r="A995" s="67" t="s">
        <v>86</v>
      </c>
      <c r="B995" s="41">
        <v>784.0</v>
      </c>
      <c r="C995" s="42">
        <v>0.0</v>
      </c>
      <c r="D995" s="41">
        <v>0.0</v>
      </c>
      <c r="E995" s="41">
        <v>0.0</v>
      </c>
      <c r="F995" s="41">
        <v>0.0</v>
      </c>
      <c r="G995" s="41">
        <v>0.0</v>
      </c>
      <c r="H995" s="41">
        <v>0.0</v>
      </c>
      <c r="I995" s="43">
        <f t="shared" si="242"/>
        <v>784</v>
      </c>
      <c r="J995" s="44">
        <f t="shared" si="250"/>
        <v>86.24</v>
      </c>
      <c r="K995" s="112">
        <v>2.018732060256E12</v>
      </c>
    </row>
    <row r="996">
      <c r="A996" s="67" t="s">
        <v>51</v>
      </c>
      <c r="B996" s="41">
        <v>0.0</v>
      </c>
      <c r="C996" s="42">
        <v>0.0</v>
      </c>
      <c r="D996" s="41">
        <v>0.0</v>
      </c>
      <c r="E996" s="41">
        <v>0.0</v>
      </c>
      <c r="F996" s="41">
        <v>0.0</v>
      </c>
      <c r="G996" s="41">
        <v>0.0</v>
      </c>
      <c r="H996" s="41">
        <v>0.0</v>
      </c>
      <c r="I996" s="43">
        <f t="shared" si="242"/>
        <v>0</v>
      </c>
      <c r="J996" s="50">
        <f t="shared" si="250"/>
        <v>0</v>
      </c>
      <c r="K996" s="311"/>
    </row>
    <row r="997">
      <c r="A997" s="61" t="s">
        <v>20</v>
      </c>
      <c r="B997" s="59">
        <f t="shared" ref="B997:H997" si="251">SUM(B963:B988)</f>
        <v>10361</v>
      </c>
      <c r="C997" s="59">
        <f t="shared" si="251"/>
        <v>8763</v>
      </c>
      <c r="D997" s="59">
        <f t="shared" si="251"/>
        <v>8017</v>
      </c>
      <c r="E997" s="59">
        <f t="shared" si="251"/>
        <v>11778</v>
      </c>
      <c r="F997" s="59">
        <f t="shared" si="251"/>
        <v>10371</v>
      </c>
      <c r="G997" s="59">
        <f t="shared" si="251"/>
        <v>10663</v>
      </c>
      <c r="H997" s="59">
        <f t="shared" si="251"/>
        <v>9782</v>
      </c>
      <c r="I997" s="59">
        <f t="shared" ref="I997:J997" si="252">SUM(I963:I996)</f>
        <v>82708</v>
      </c>
      <c r="J997" s="59">
        <f t="shared" si="252"/>
        <v>7937.57</v>
      </c>
      <c r="K997" s="311"/>
    </row>
    <row r="998">
      <c r="A998" s="63"/>
      <c r="B998" s="64"/>
      <c r="C998" s="64"/>
      <c r="D998" s="64"/>
      <c r="E998" s="64"/>
      <c r="F998" s="64"/>
      <c r="G998" s="64"/>
      <c r="H998" s="64"/>
      <c r="I998" s="64"/>
      <c r="J998" s="64"/>
      <c r="K998" s="311"/>
    </row>
    <row r="999">
      <c r="A999" s="30" t="s">
        <v>19</v>
      </c>
      <c r="B999" s="31">
        <v>45472.0</v>
      </c>
      <c r="C999" s="31">
        <v>45473.0</v>
      </c>
      <c r="D999" s="31">
        <v>45474.0</v>
      </c>
      <c r="E999" s="31">
        <v>45475.0</v>
      </c>
      <c r="F999" s="31">
        <v>45476.0</v>
      </c>
      <c r="G999" s="31">
        <v>45477.0</v>
      </c>
      <c r="H999" s="31">
        <v>45478.0</v>
      </c>
      <c r="I999" s="32" t="s">
        <v>20</v>
      </c>
      <c r="J999" s="33" t="s">
        <v>21</v>
      </c>
      <c r="K999" s="311"/>
    </row>
    <row r="1000">
      <c r="A1000" s="35"/>
      <c r="B1000" s="36"/>
      <c r="C1000" s="36"/>
      <c r="D1000" s="36"/>
      <c r="E1000" s="36"/>
      <c r="F1000" s="36"/>
      <c r="G1000" s="36"/>
      <c r="H1000" s="37"/>
      <c r="I1000" s="37"/>
      <c r="J1000" s="37"/>
      <c r="K1000" s="311"/>
    </row>
    <row r="1001">
      <c r="A1001" s="40" t="s">
        <v>23</v>
      </c>
      <c r="B1001" s="41">
        <v>650.0</v>
      </c>
      <c r="C1001" s="42">
        <v>580.0</v>
      </c>
      <c r="D1001" s="41">
        <v>0.0</v>
      </c>
      <c r="E1001" s="41">
        <v>885.0</v>
      </c>
      <c r="F1001" s="41">
        <v>775.0</v>
      </c>
      <c r="G1001" s="41">
        <v>718.0</v>
      </c>
      <c r="H1001" s="41">
        <v>691.0</v>
      </c>
      <c r="I1001" s="43">
        <f t="shared" ref="I1001:I1038" si="253">SUM(B1001:H1001)</f>
        <v>4299</v>
      </c>
      <c r="J1001" s="44">
        <f t="shared" ref="J1001:J1002" si="254">I1001*0.1</f>
        <v>429.9</v>
      </c>
      <c r="K1001" s="112">
        <v>4.018974082992E12</v>
      </c>
    </row>
    <row r="1002">
      <c r="A1002" s="40" t="s">
        <v>24</v>
      </c>
      <c r="B1002" s="41">
        <v>715.0</v>
      </c>
      <c r="C1002" s="42">
        <v>649.0</v>
      </c>
      <c r="D1002" s="41">
        <v>0.0</v>
      </c>
      <c r="E1002" s="41">
        <v>846.0</v>
      </c>
      <c r="F1002" s="41">
        <v>416.0</v>
      </c>
      <c r="G1002" s="41">
        <v>1167.0</v>
      </c>
      <c r="H1002" s="41">
        <v>1035.0</v>
      </c>
      <c r="I1002" s="43">
        <f t="shared" si="253"/>
        <v>4828</v>
      </c>
      <c r="J1002" s="44">
        <f t="shared" si="254"/>
        <v>482.8</v>
      </c>
      <c r="K1002" s="112">
        <v>8.018925750312E12</v>
      </c>
    </row>
    <row r="1003">
      <c r="A1003" s="49" t="s">
        <v>25</v>
      </c>
      <c r="B1003" s="41">
        <v>0.0</v>
      </c>
      <c r="C1003" s="42">
        <v>0.0</v>
      </c>
      <c r="D1003" s="41">
        <v>0.0</v>
      </c>
      <c r="E1003" s="41">
        <v>0.0</v>
      </c>
      <c r="F1003" s="41">
        <v>0.0</v>
      </c>
      <c r="G1003" s="41">
        <v>0.0</v>
      </c>
      <c r="H1003" s="41">
        <v>0.0</v>
      </c>
      <c r="I1003" s="43">
        <f t="shared" si="253"/>
        <v>0</v>
      </c>
      <c r="J1003" s="50">
        <f t="shared" ref="J1003:J1004" si="255">I1003*0.08</f>
        <v>0</v>
      </c>
      <c r="K1003" s="311"/>
    </row>
    <row r="1004">
      <c r="A1004" s="49" t="s">
        <v>26</v>
      </c>
      <c r="B1004" s="41">
        <v>108.0</v>
      </c>
      <c r="C1004" s="42">
        <v>895.0</v>
      </c>
      <c r="D1004" s="41">
        <v>0.0</v>
      </c>
      <c r="E1004" s="41">
        <v>0.0</v>
      </c>
      <c r="F1004" s="41">
        <v>776.0</v>
      </c>
      <c r="G1004" s="41">
        <v>0.0</v>
      </c>
      <c r="H1004" s="41">
        <v>370.0</v>
      </c>
      <c r="I1004" s="43">
        <f t="shared" si="253"/>
        <v>2149</v>
      </c>
      <c r="J1004" s="44">
        <f t="shared" si="255"/>
        <v>171.92</v>
      </c>
      <c r="K1004" s="112">
        <v>2.019007107709E12</v>
      </c>
    </row>
    <row r="1005">
      <c r="A1005" s="40" t="s">
        <v>27</v>
      </c>
      <c r="B1005" s="41">
        <v>408.0</v>
      </c>
      <c r="C1005" s="45">
        <v>304.0</v>
      </c>
      <c r="D1005" s="41">
        <v>562.0</v>
      </c>
      <c r="E1005" s="41">
        <v>130.0</v>
      </c>
      <c r="F1005" s="41">
        <v>0.0</v>
      </c>
      <c r="G1005" s="41">
        <v>325.0</v>
      </c>
      <c r="H1005" s="41">
        <v>453.0</v>
      </c>
      <c r="I1005" s="43">
        <f t="shared" si="253"/>
        <v>2182</v>
      </c>
      <c r="J1005" s="44">
        <f>I1005*0.11</f>
        <v>240.02</v>
      </c>
      <c r="K1005" s="112">
        <v>1.018994867326E12</v>
      </c>
    </row>
    <row r="1006">
      <c r="A1006" s="52" t="s">
        <v>28</v>
      </c>
      <c r="B1006" s="41">
        <v>0.0</v>
      </c>
      <c r="C1006" s="42">
        <v>0.0</v>
      </c>
      <c r="D1006" s="41">
        <v>0.0</v>
      </c>
      <c r="E1006" s="41">
        <v>0.0</v>
      </c>
      <c r="F1006" s="41">
        <v>0.0</v>
      </c>
      <c r="G1006" s="41">
        <v>0.0</v>
      </c>
      <c r="H1006" s="41">
        <v>0.0</v>
      </c>
      <c r="I1006" s="43">
        <f t="shared" si="253"/>
        <v>0</v>
      </c>
      <c r="J1006" s="50">
        <f t="shared" ref="J1006:J1007" si="256">I1006*0.1</f>
        <v>0</v>
      </c>
      <c r="K1006" s="311"/>
    </row>
    <row r="1007">
      <c r="A1007" s="53" t="s">
        <v>29</v>
      </c>
      <c r="B1007" s="54">
        <v>939.0</v>
      </c>
      <c r="C1007" s="42">
        <v>0.0</v>
      </c>
      <c r="D1007" s="54">
        <v>0.0</v>
      </c>
      <c r="E1007" s="54">
        <v>405.0</v>
      </c>
      <c r="F1007" s="54">
        <v>753.0</v>
      </c>
      <c r="G1007" s="54">
        <v>908.0</v>
      </c>
      <c r="H1007" s="54">
        <v>0.0</v>
      </c>
      <c r="I1007" s="43">
        <f t="shared" si="253"/>
        <v>3005</v>
      </c>
      <c r="J1007" s="44">
        <f t="shared" si="256"/>
        <v>300.5</v>
      </c>
      <c r="K1007" s="112">
        <v>3.018944339942E12</v>
      </c>
    </row>
    <row r="1008">
      <c r="A1008" s="40" t="s">
        <v>30</v>
      </c>
      <c r="B1008" s="41">
        <v>0.0</v>
      </c>
      <c r="C1008" s="42">
        <v>0.0</v>
      </c>
      <c r="D1008" s="41">
        <v>825.0</v>
      </c>
      <c r="E1008" s="41">
        <v>0.0</v>
      </c>
      <c r="F1008" s="41">
        <v>520.0</v>
      </c>
      <c r="G1008" s="41">
        <v>90.0</v>
      </c>
      <c r="H1008" s="41">
        <v>0.0</v>
      </c>
      <c r="I1008" s="43">
        <f t="shared" si="253"/>
        <v>1435</v>
      </c>
      <c r="J1008" s="44">
        <f>I1008*0.11</f>
        <v>157.85</v>
      </c>
      <c r="K1008" s="112">
        <v>1.01892297918E12</v>
      </c>
    </row>
    <row r="1009">
      <c r="A1009" s="40" t="s">
        <v>31</v>
      </c>
      <c r="B1009" s="41">
        <v>0.0</v>
      </c>
      <c r="C1009" s="42">
        <v>0.0</v>
      </c>
      <c r="D1009" s="41">
        <v>0.0</v>
      </c>
      <c r="E1009" s="41">
        <v>0.0</v>
      </c>
      <c r="F1009" s="41">
        <v>0.0</v>
      </c>
      <c r="G1009" s="41">
        <v>0.0</v>
      </c>
      <c r="H1009" s="41">
        <v>0.0</v>
      </c>
      <c r="I1009" s="43">
        <f t="shared" si="253"/>
        <v>0</v>
      </c>
      <c r="J1009" s="50">
        <f>I1009*0.09</f>
        <v>0</v>
      </c>
      <c r="K1009" s="311"/>
    </row>
    <row r="1010">
      <c r="A1010" s="40" t="s">
        <v>32</v>
      </c>
      <c r="B1010" s="41">
        <v>0.0</v>
      </c>
      <c r="C1010" s="42">
        <v>0.0</v>
      </c>
      <c r="D1010" s="41">
        <v>0.0</v>
      </c>
      <c r="E1010" s="41">
        <v>548.0</v>
      </c>
      <c r="F1010" s="41">
        <v>0.0</v>
      </c>
      <c r="G1010" s="41">
        <v>582.0</v>
      </c>
      <c r="H1010" s="41">
        <v>669.0</v>
      </c>
      <c r="I1010" s="43">
        <f t="shared" si="253"/>
        <v>1799</v>
      </c>
      <c r="J1010" s="44">
        <f>I1010*0.11</f>
        <v>197.89</v>
      </c>
      <c r="K1010" s="112">
        <v>2.018945354004E12</v>
      </c>
    </row>
    <row r="1011">
      <c r="A1011" s="49" t="s">
        <v>56</v>
      </c>
      <c r="B1011" s="41">
        <v>0.0</v>
      </c>
      <c r="C1011" s="45">
        <v>0.0</v>
      </c>
      <c r="D1011" s="41">
        <v>0.0</v>
      </c>
      <c r="E1011" s="41">
        <v>0.0</v>
      </c>
      <c r="F1011" s="41">
        <v>0.0</v>
      </c>
      <c r="G1011" s="41">
        <v>0.0</v>
      </c>
      <c r="H1011" s="41">
        <v>0.0</v>
      </c>
      <c r="I1011" s="43">
        <f t="shared" si="253"/>
        <v>0</v>
      </c>
      <c r="J1011" s="50">
        <f>I1011*0.08</f>
        <v>0</v>
      </c>
      <c r="K1011" s="311"/>
    </row>
    <row r="1012">
      <c r="A1012" s="40" t="s">
        <v>241</v>
      </c>
      <c r="B1012" s="41">
        <v>0.0</v>
      </c>
      <c r="C1012" s="45">
        <v>208.0</v>
      </c>
      <c r="D1012" s="41">
        <v>396.0</v>
      </c>
      <c r="E1012" s="41">
        <v>0.0</v>
      </c>
      <c r="F1012" s="41">
        <v>0.0</v>
      </c>
      <c r="G1012" s="41">
        <v>185.0</v>
      </c>
      <c r="H1012" s="41">
        <v>245.0</v>
      </c>
      <c r="I1012" s="43">
        <f t="shared" si="253"/>
        <v>1034</v>
      </c>
      <c r="J1012" s="44">
        <f t="shared" ref="J1012:J1014" si="257">I1012*0.11</f>
        <v>113.74</v>
      </c>
      <c r="K1012" s="408" t="s">
        <v>422</v>
      </c>
    </row>
    <row r="1013">
      <c r="A1013" s="40" t="s">
        <v>233</v>
      </c>
      <c r="B1013" s="41">
        <v>0.0</v>
      </c>
      <c r="C1013" s="42">
        <v>0.0</v>
      </c>
      <c r="D1013" s="41">
        <v>0.0</v>
      </c>
      <c r="E1013" s="41">
        <v>0.0</v>
      </c>
      <c r="F1013" s="41">
        <v>0.0</v>
      </c>
      <c r="G1013" s="41">
        <v>0.0</v>
      </c>
      <c r="H1013" s="41">
        <v>290.0</v>
      </c>
      <c r="I1013" s="43">
        <f t="shared" si="253"/>
        <v>290</v>
      </c>
      <c r="J1013" s="44">
        <f t="shared" si="257"/>
        <v>31.9</v>
      </c>
      <c r="K1013" s="112">
        <v>1.01894730754E12</v>
      </c>
    </row>
    <row r="1014">
      <c r="A1014" s="40" t="s">
        <v>35</v>
      </c>
      <c r="B1014" s="41">
        <v>695.0</v>
      </c>
      <c r="C1014" s="42">
        <v>0.0</v>
      </c>
      <c r="D1014" s="41">
        <v>0.0</v>
      </c>
      <c r="E1014" s="41">
        <v>473.0</v>
      </c>
      <c r="F1014" s="41">
        <v>810.0</v>
      </c>
      <c r="G1014" s="41">
        <v>215.0</v>
      </c>
      <c r="H1014" s="41">
        <v>0.0</v>
      </c>
      <c r="I1014" s="43">
        <f t="shared" si="253"/>
        <v>2193</v>
      </c>
      <c r="J1014" s="44">
        <f t="shared" si="257"/>
        <v>241.23</v>
      </c>
      <c r="K1014" s="112">
        <v>4.01897425906E12</v>
      </c>
    </row>
    <row r="1015">
      <c r="A1015" s="53" t="s">
        <v>36</v>
      </c>
      <c r="B1015" s="41">
        <v>936.0</v>
      </c>
      <c r="C1015" s="42">
        <v>0.0</v>
      </c>
      <c r="D1015" s="41">
        <v>771.0</v>
      </c>
      <c r="E1015" s="41">
        <v>1100.0</v>
      </c>
      <c r="F1015" s="41">
        <v>643.0</v>
      </c>
      <c r="G1015" s="41">
        <v>758.0</v>
      </c>
      <c r="H1015" s="41">
        <v>768.0</v>
      </c>
      <c r="I1015" s="43">
        <f t="shared" si="253"/>
        <v>4976</v>
      </c>
      <c r="J1015" s="44">
        <f>I1015*0.08</f>
        <v>398.08</v>
      </c>
      <c r="K1015" s="112">
        <v>9.01892078098E12</v>
      </c>
    </row>
    <row r="1016">
      <c r="A1016" s="40" t="s">
        <v>37</v>
      </c>
      <c r="B1016" s="41">
        <v>740.0</v>
      </c>
      <c r="C1016" s="42">
        <v>1026.0</v>
      </c>
      <c r="D1016" s="41">
        <v>615.0</v>
      </c>
      <c r="E1016" s="41">
        <v>910.0</v>
      </c>
      <c r="F1016" s="41">
        <v>1346.0</v>
      </c>
      <c r="G1016" s="41">
        <v>738.0</v>
      </c>
      <c r="H1016" s="41">
        <v>984.0</v>
      </c>
      <c r="I1016" s="43">
        <f t="shared" si="253"/>
        <v>6359</v>
      </c>
      <c r="J1016" s="44">
        <f>I1016*0.09</f>
        <v>572.31</v>
      </c>
      <c r="K1016" s="112">
        <v>1.01892179314E12</v>
      </c>
    </row>
    <row r="1017">
      <c r="A1017" s="396" t="s">
        <v>38</v>
      </c>
      <c r="B1017" s="397">
        <v>0.0</v>
      </c>
      <c r="C1017" s="397">
        <v>0.0</v>
      </c>
      <c r="D1017" s="397">
        <v>418.0</v>
      </c>
      <c r="E1017" s="397">
        <v>0.0</v>
      </c>
      <c r="F1017" s="397">
        <v>1045.0</v>
      </c>
      <c r="G1017" s="397">
        <v>0.0</v>
      </c>
      <c r="H1017" s="397">
        <v>546.0</v>
      </c>
      <c r="I1017" s="399">
        <f t="shared" si="253"/>
        <v>2009</v>
      </c>
      <c r="J1017" s="46">
        <f>I1017*0.11</f>
        <v>220.99</v>
      </c>
      <c r="K1017" s="339">
        <v>9.019204014032E12</v>
      </c>
      <c r="L1017" s="113" t="s">
        <v>423</v>
      </c>
    </row>
    <row r="1018">
      <c r="A1018" s="49" t="s">
        <v>39</v>
      </c>
      <c r="B1018" s="41">
        <v>788.0</v>
      </c>
      <c r="C1018" s="42">
        <v>918.0</v>
      </c>
      <c r="D1018" s="41">
        <v>0.0</v>
      </c>
      <c r="E1018" s="41">
        <v>863.0</v>
      </c>
      <c r="F1018" s="41">
        <v>1650.0</v>
      </c>
      <c r="G1018" s="41">
        <v>1221.0</v>
      </c>
      <c r="H1018" s="41">
        <v>938.0</v>
      </c>
      <c r="I1018" s="43">
        <f t="shared" si="253"/>
        <v>6378</v>
      </c>
      <c r="J1018" s="44">
        <f>I1018*0.08</f>
        <v>510.24</v>
      </c>
      <c r="K1018" s="112">
        <v>1.018955666125E12</v>
      </c>
    </row>
    <row r="1019">
      <c r="A1019" s="40" t="s">
        <v>63</v>
      </c>
      <c r="B1019" s="41">
        <v>521.0</v>
      </c>
      <c r="C1019" s="42">
        <v>383.0</v>
      </c>
      <c r="D1019" s="41">
        <v>530.0</v>
      </c>
      <c r="E1019" s="41">
        <v>428.0</v>
      </c>
      <c r="F1019" s="41">
        <v>150.0</v>
      </c>
      <c r="G1019" s="41">
        <v>250.0</v>
      </c>
      <c r="H1019" s="41">
        <v>885.0</v>
      </c>
      <c r="I1019" s="43">
        <f t="shared" si="253"/>
        <v>3147</v>
      </c>
      <c r="J1019" s="44">
        <f t="shared" ref="J1019:J1020" si="258">I1019*0.1</f>
        <v>314.7</v>
      </c>
      <c r="K1019" s="112">
        <v>5.018999595603E12</v>
      </c>
    </row>
    <row r="1020">
      <c r="A1020" s="40" t="s">
        <v>40</v>
      </c>
      <c r="B1020" s="41">
        <v>0.0</v>
      </c>
      <c r="C1020" s="45">
        <v>579.0</v>
      </c>
      <c r="D1020" s="41">
        <v>1257.0</v>
      </c>
      <c r="E1020" s="41">
        <v>1648.0</v>
      </c>
      <c r="F1020" s="41">
        <v>419.0</v>
      </c>
      <c r="G1020" s="41">
        <v>0.0</v>
      </c>
      <c r="H1020" s="41">
        <v>919.0</v>
      </c>
      <c r="I1020" s="43">
        <f t="shared" si="253"/>
        <v>4822</v>
      </c>
      <c r="J1020" s="44">
        <f t="shared" si="258"/>
        <v>482.2</v>
      </c>
      <c r="K1020" s="112">
        <v>6.01894817756E12</v>
      </c>
    </row>
    <row r="1021">
      <c r="A1021" s="40" t="s">
        <v>379</v>
      </c>
      <c r="B1021" s="41">
        <v>0.0</v>
      </c>
      <c r="C1021" s="42">
        <v>0.0</v>
      </c>
      <c r="D1021" s="41">
        <v>0.0</v>
      </c>
      <c r="E1021" s="41">
        <v>0.0</v>
      </c>
      <c r="F1021" s="41">
        <v>0.0</v>
      </c>
      <c r="G1021" s="41">
        <v>0.0</v>
      </c>
      <c r="H1021" s="41">
        <v>0.0</v>
      </c>
      <c r="I1021" s="43">
        <f t="shared" si="253"/>
        <v>0</v>
      </c>
      <c r="J1021" s="50">
        <f>I1021*0.11</f>
        <v>0</v>
      </c>
      <c r="K1021" s="311"/>
    </row>
    <row r="1022">
      <c r="A1022" s="40" t="s">
        <v>41</v>
      </c>
      <c r="B1022" s="41">
        <v>778.0</v>
      </c>
      <c r="C1022" s="42">
        <v>635.0</v>
      </c>
      <c r="D1022" s="41">
        <v>528.0</v>
      </c>
      <c r="E1022" s="41">
        <v>651.0</v>
      </c>
      <c r="F1022" s="41">
        <v>370.0</v>
      </c>
      <c r="G1022" s="41">
        <v>415.0</v>
      </c>
      <c r="H1022" s="41">
        <v>0.0</v>
      </c>
      <c r="I1022" s="43">
        <f t="shared" si="253"/>
        <v>3377</v>
      </c>
      <c r="J1022" s="81">
        <f>I1022*0.1</f>
        <v>337.7</v>
      </c>
      <c r="K1022" s="426">
        <v>3.019008359524E12</v>
      </c>
    </row>
    <row r="1023">
      <c r="A1023" s="73" t="s">
        <v>42</v>
      </c>
      <c r="B1023" s="378">
        <v>0.0</v>
      </c>
      <c r="C1023" s="378">
        <v>248.0</v>
      </c>
      <c r="D1023" s="378">
        <v>100.0</v>
      </c>
      <c r="E1023" s="378">
        <v>0.0</v>
      </c>
      <c r="F1023" s="378">
        <v>327.0</v>
      </c>
      <c r="G1023" s="378">
        <v>0.0</v>
      </c>
      <c r="H1023" s="378">
        <v>0.0</v>
      </c>
      <c r="I1023" s="57">
        <f t="shared" si="253"/>
        <v>675</v>
      </c>
      <c r="J1023" s="57">
        <f t="shared" ref="J1023:J1027" si="259">I1023*0.11</f>
        <v>74.25</v>
      </c>
      <c r="K1023" s="329" t="s">
        <v>43</v>
      </c>
      <c r="L1023" s="113" t="s">
        <v>424</v>
      </c>
    </row>
    <row r="1024">
      <c r="A1024" s="53" t="s">
        <v>44</v>
      </c>
      <c r="B1024" s="41">
        <v>0.0</v>
      </c>
      <c r="C1024" s="45">
        <v>0.0</v>
      </c>
      <c r="D1024" s="41">
        <v>0.0</v>
      </c>
      <c r="E1024" s="41">
        <v>0.0</v>
      </c>
      <c r="F1024" s="41">
        <v>0.0</v>
      </c>
      <c r="G1024" s="41">
        <v>705.0</v>
      </c>
      <c r="H1024" s="41">
        <v>510.0</v>
      </c>
      <c r="I1024" s="43">
        <f t="shared" si="253"/>
        <v>1215</v>
      </c>
      <c r="J1024" s="44">
        <f t="shared" si="259"/>
        <v>133.65</v>
      </c>
      <c r="K1024" s="112">
        <v>9.018974612654E12</v>
      </c>
    </row>
    <row r="1025">
      <c r="A1025" s="52" t="s">
        <v>45</v>
      </c>
      <c r="B1025" s="54">
        <v>782.0</v>
      </c>
      <c r="C1025" s="54">
        <v>0.0</v>
      </c>
      <c r="D1025" s="54">
        <v>563.0</v>
      </c>
      <c r="E1025" s="54">
        <v>355.0</v>
      </c>
      <c r="F1025" s="54">
        <v>440.0</v>
      </c>
      <c r="G1025" s="54">
        <v>0.0</v>
      </c>
      <c r="H1025" s="54">
        <v>0.0</v>
      </c>
      <c r="I1025" s="59">
        <f t="shared" si="253"/>
        <v>2140</v>
      </c>
      <c r="J1025" s="46">
        <f t="shared" si="259"/>
        <v>235.4</v>
      </c>
      <c r="K1025" s="339">
        <v>5.019076262325E12</v>
      </c>
      <c r="L1025" s="113" t="s">
        <v>425</v>
      </c>
    </row>
    <row r="1026">
      <c r="A1026" s="53" t="s">
        <v>46</v>
      </c>
      <c r="B1026" s="41">
        <v>0.0</v>
      </c>
      <c r="C1026" s="45">
        <v>0.0</v>
      </c>
      <c r="D1026" s="41">
        <v>646.0</v>
      </c>
      <c r="E1026" s="41">
        <v>0.0</v>
      </c>
      <c r="F1026" s="41">
        <v>0.0</v>
      </c>
      <c r="G1026" s="41">
        <v>0.0</v>
      </c>
      <c r="H1026" s="41">
        <v>0.0</v>
      </c>
      <c r="I1026" s="43">
        <f t="shared" si="253"/>
        <v>646</v>
      </c>
      <c r="J1026" s="44">
        <f t="shared" si="259"/>
        <v>71.06</v>
      </c>
      <c r="K1026" s="112">
        <v>5.018921445535E12</v>
      </c>
    </row>
    <row r="1027">
      <c r="A1027" s="67" t="s">
        <v>396</v>
      </c>
      <c r="B1027" s="41">
        <v>283.0</v>
      </c>
      <c r="C1027" s="42">
        <v>675.0</v>
      </c>
      <c r="D1027" s="41">
        <v>0.0</v>
      </c>
      <c r="E1027" s="41">
        <v>0.0</v>
      </c>
      <c r="F1027" s="41">
        <v>0.0</v>
      </c>
      <c r="G1027" s="41">
        <v>0.0</v>
      </c>
      <c r="H1027" s="41">
        <v>0.0</v>
      </c>
      <c r="I1027" s="43">
        <f t="shared" si="253"/>
        <v>958</v>
      </c>
      <c r="J1027" s="44">
        <f t="shared" si="259"/>
        <v>105.38</v>
      </c>
      <c r="K1027" s="112">
        <v>2.019011562436E12</v>
      </c>
    </row>
    <row r="1028">
      <c r="A1028" s="67" t="s">
        <v>47</v>
      </c>
      <c r="B1028" s="41">
        <v>470.0</v>
      </c>
      <c r="C1028" s="42">
        <v>475.0</v>
      </c>
      <c r="D1028" s="41">
        <v>210.0</v>
      </c>
      <c r="E1028" s="41">
        <v>603.0</v>
      </c>
      <c r="F1028" s="41">
        <v>515.0</v>
      </c>
      <c r="G1028" s="41">
        <v>683.0</v>
      </c>
      <c r="H1028" s="41">
        <v>772.0</v>
      </c>
      <c r="I1028" s="43">
        <f t="shared" si="253"/>
        <v>3728</v>
      </c>
      <c r="J1028" s="44">
        <f>I1028*0.1</f>
        <v>372.8</v>
      </c>
      <c r="K1028" s="112">
        <v>7.018927444141E12</v>
      </c>
    </row>
    <row r="1029">
      <c r="A1029" s="406" t="s">
        <v>74</v>
      </c>
      <c r="B1029" s="397">
        <v>0.0</v>
      </c>
      <c r="C1029" s="398">
        <v>0.0</v>
      </c>
      <c r="D1029" s="397">
        <v>0.0</v>
      </c>
      <c r="E1029" s="397">
        <v>0.0</v>
      </c>
      <c r="F1029" s="397">
        <v>275.0</v>
      </c>
      <c r="G1029" s="397">
        <v>125.0</v>
      </c>
      <c r="H1029" s="397">
        <v>0.0</v>
      </c>
      <c r="I1029" s="46">
        <f t="shared" si="253"/>
        <v>400</v>
      </c>
      <c r="J1029" s="46">
        <f t="shared" ref="J1029:J1034" si="260">I1029*0.11</f>
        <v>44</v>
      </c>
      <c r="K1029" s="339">
        <v>1.0120170366825E13</v>
      </c>
      <c r="L1029" s="113" t="s">
        <v>426</v>
      </c>
    </row>
    <row r="1030">
      <c r="A1030" s="67" t="s">
        <v>410</v>
      </c>
      <c r="B1030" s="41">
        <v>570.0</v>
      </c>
      <c r="C1030" s="42">
        <v>725.0</v>
      </c>
      <c r="D1030" s="41">
        <v>0.0</v>
      </c>
      <c r="E1030" s="41">
        <v>0.0</v>
      </c>
      <c r="F1030" s="41">
        <v>0.0</v>
      </c>
      <c r="G1030" s="41">
        <v>0.0</v>
      </c>
      <c r="H1030" s="41">
        <v>0.0</v>
      </c>
      <c r="I1030" s="43">
        <f t="shared" si="253"/>
        <v>1295</v>
      </c>
      <c r="J1030" s="44">
        <f t="shared" si="260"/>
        <v>142.45</v>
      </c>
      <c r="K1030" s="112">
        <v>2.019007033222E12</v>
      </c>
    </row>
    <row r="1031">
      <c r="A1031" s="67" t="s">
        <v>49</v>
      </c>
      <c r="B1031" s="41">
        <v>0.0</v>
      </c>
      <c r="C1031" s="42">
        <v>616.0</v>
      </c>
      <c r="D1031" s="41">
        <v>264.0</v>
      </c>
      <c r="E1031" s="41">
        <v>0.0</v>
      </c>
      <c r="F1031" s="41">
        <v>0.0</v>
      </c>
      <c r="G1031" s="41">
        <v>505.0</v>
      </c>
      <c r="H1031" s="41">
        <v>519.0</v>
      </c>
      <c r="I1031" s="43">
        <f t="shared" si="253"/>
        <v>1904</v>
      </c>
      <c r="J1031" s="44">
        <f t="shared" si="260"/>
        <v>209.44</v>
      </c>
      <c r="K1031" s="112">
        <v>1.8926820843E10</v>
      </c>
    </row>
    <row r="1032">
      <c r="A1032" s="67" t="s">
        <v>406</v>
      </c>
      <c r="B1032" s="41">
        <v>0.0</v>
      </c>
      <c r="C1032" s="42">
        <v>0.0</v>
      </c>
      <c r="D1032" s="41">
        <v>0.0</v>
      </c>
      <c r="E1032" s="41">
        <v>0.0</v>
      </c>
      <c r="F1032" s="41">
        <v>0.0</v>
      </c>
      <c r="G1032" s="41">
        <v>0.0</v>
      </c>
      <c r="H1032" s="41">
        <v>0.0</v>
      </c>
      <c r="I1032" s="43">
        <f t="shared" si="253"/>
        <v>0</v>
      </c>
      <c r="J1032" s="50">
        <f t="shared" si="260"/>
        <v>0</v>
      </c>
      <c r="K1032" s="311"/>
    </row>
    <row r="1033">
      <c r="A1033" s="67" t="s">
        <v>86</v>
      </c>
      <c r="B1033" s="41">
        <v>0.0</v>
      </c>
      <c r="C1033" s="42">
        <v>0.0</v>
      </c>
      <c r="D1033" s="41">
        <v>0.0</v>
      </c>
      <c r="E1033" s="41">
        <v>0.0</v>
      </c>
      <c r="F1033" s="41">
        <v>0.0</v>
      </c>
      <c r="G1033" s="41">
        <v>0.0</v>
      </c>
      <c r="H1033" s="41">
        <v>0.0</v>
      </c>
      <c r="I1033" s="43">
        <f t="shared" si="253"/>
        <v>0</v>
      </c>
      <c r="J1033" s="50">
        <f t="shared" si="260"/>
        <v>0</v>
      </c>
      <c r="K1033" s="311"/>
    </row>
    <row r="1034">
      <c r="A1034" s="67" t="s">
        <v>51</v>
      </c>
      <c r="B1034" s="41">
        <v>0.0</v>
      </c>
      <c r="C1034" s="42">
        <v>0.0</v>
      </c>
      <c r="D1034" s="41">
        <v>0.0</v>
      </c>
      <c r="E1034" s="41">
        <v>0.0</v>
      </c>
      <c r="F1034" s="41">
        <v>0.0</v>
      </c>
      <c r="G1034" s="41">
        <v>0.0</v>
      </c>
      <c r="H1034" s="41">
        <v>0.0</v>
      </c>
      <c r="I1034" s="43">
        <f t="shared" si="253"/>
        <v>0</v>
      </c>
      <c r="J1034" s="50">
        <f t="shared" si="260"/>
        <v>0</v>
      </c>
      <c r="K1034" s="311"/>
    </row>
    <row r="1035">
      <c r="A1035" s="67" t="s">
        <v>52</v>
      </c>
      <c r="B1035" s="41">
        <v>727.0</v>
      </c>
      <c r="C1035" s="42">
        <v>547.0</v>
      </c>
      <c r="D1035" s="41">
        <v>775.0</v>
      </c>
      <c r="E1035" s="41">
        <v>476.0</v>
      </c>
      <c r="F1035" s="41">
        <v>785.0</v>
      </c>
      <c r="G1035" s="41">
        <v>592.0</v>
      </c>
      <c r="H1035" s="41">
        <v>0.0</v>
      </c>
      <c r="I1035" s="43">
        <f t="shared" si="253"/>
        <v>3902</v>
      </c>
      <c r="J1035" s="44">
        <f t="shared" ref="J1035:J1036" si="261">I1035*0.1</f>
        <v>390.2</v>
      </c>
      <c r="K1035" s="112">
        <v>9.018921229262E12</v>
      </c>
    </row>
    <row r="1036">
      <c r="A1036" s="67" t="s">
        <v>53</v>
      </c>
      <c r="B1036" s="41">
        <v>986.0</v>
      </c>
      <c r="C1036" s="42">
        <v>485.0</v>
      </c>
      <c r="D1036" s="41">
        <v>655.0</v>
      </c>
      <c r="E1036" s="41">
        <v>0.0</v>
      </c>
      <c r="F1036" s="41">
        <v>0.0</v>
      </c>
      <c r="G1036" s="41">
        <v>1220.0</v>
      </c>
      <c r="H1036" s="41">
        <v>658.0</v>
      </c>
      <c r="I1036" s="43">
        <f t="shared" si="253"/>
        <v>4004</v>
      </c>
      <c r="J1036" s="44">
        <f t="shared" si="261"/>
        <v>400.4</v>
      </c>
      <c r="K1036" s="112">
        <v>6.018921733451E12</v>
      </c>
    </row>
    <row r="1037">
      <c r="A1037" s="67" t="s">
        <v>427</v>
      </c>
      <c r="B1037" s="41">
        <v>0.0</v>
      </c>
      <c r="C1037" s="42">
        <v>287.0</v>
      </c>
      <c r="D1037" s="41">
        <v>759.0</v>
      </c>
      <c r="E1037" s="41">
        <v>0.0</v>
      </c>
      <c r="F1037" s="41">
        <v>0.0</v>
      </c>
      <c r="G1037" s="41">
        <v>0.0</v>
      </c>
      <c r="H1037" s="41">
        <v>0.0</v>
      </c>
      <c r="I1037" s="43">
        <f t="shared" si="253"/>
        <v>1046</v>
      </c>
      <c r="J1037" s="44">
        <f t="shared" ref="J1037:J1038" si="262">I1037*0.11</f>
        <v>115.06</v>
      </c>
      <c r="K1037" s="112">
        <v>1.8974144924E10</v>
      </c>
    </row>
    <row r="1038">
      <c r="A1038" s="67" t="s">
        <v>428</v>
      </c>
      <c r="B1038" s="41">
        <v>0.0</v>
      </c>
      <c r="C1038" s="42">
        <v>668.0</v>
      </c>
      <c r="D1038" s="41">
        <v>500.0</v>
      </c>
      <c r="E1038" s="41">
        <v>235.0</v>
      </c>
      <c r="F1038" s="41">
        <v>0.0</v>
      </c>
      <c r="G1038" s="41">
        <v>0.0</v>
      </c>
      <c r="H1038" s="41">
        <v>0.0</v>
      </c>
      <c r="I1038" s="43">
        <f t="shared" si="253"/>
        <v>1403</v>
      </c>
      <c r="J1038" s="44">
        <f t="shared" si="262"/>
        <v>154.33</v>
      </c>
      <c r="K1038" s="112">
        <v>6.018947225788E12</v>
      </c>
    </row>
    <row r="1039">
      <c r="A1039" s="61" t="s">
        <v>20</v>
      </c>
      <c r="B1039" s="59">
        <f t="shared" ref="B1039:H1039" si="263">SUM(B1001:B1026)</f>
        <v>8060</v>
      </c>
      <c r="C1039" s="59">
        <f t="shared" si="263"/>
        <v>6425</v>
      </c>
      <c r="D1039" s="59">
        <f t="shared" si="263"/>
        <v>7211</v>
      </c>
      <c r="E1039" s="59">
        <f t="shared" si="263"/>
        <v>9242</v>
      </c>
      <c r="F1039" s="59">
        <f t="shared" si="263"/>
        <v>10440</v>
      </c>
      <c r="G1039" s="59">
        <f t="shared" si="263"/>
        <v>8277</v>
      </c>
      <c r="H1039" s="59">
        <f t="shared" si="263"/>
        <v>9303</v>
      </c>
      <c r="I1039" s="59">
        <f t="shared" ref="I1039:J1039" si="264">SUM(I1001:I1038)</f>
        <v>77598</v>
      </c>
      <c r="J1039" s="59">
        <f t="shared" si="264"/>
        <v>7652.39</v>
      </c>
      <c r="K1039" s="311"/>
    </row>
    <row r="1040">
      <c r="A1040" s="63"/>
      <c r="B1040" s="64"/>
      <c r="C1040" s="64"/>
      <c r="D1040" s="64"/>
      <c r="E1040" s="64"/>
      <c r="F1040" s="64"/>
      <c r="G1040" s="64"/>
      <c r="H1040" s="64"/>
      <c r="I1040" s="64"/>
      <c r="J1040" s="64"/>
      <c r="K1040" s="311"/>
    </row>
    <row r="1041">
      <c r="A1041" s="30" t="s">
        <v>19</v>
      </c>
      <c r="B1041" s="31">
        <v>45479.0</v>
      </c>
      <c r="C1041" s="31">
        <v>45480.0</v>
      </c>
      <c r="D1041" s="31">
        <v>45481.0</v>
      </c>
      <c r="E1041" s="31">
        <v>45482.0</v>
      </c>
      <c r="F1041" s="31">
        <v>45483.0</v>
      </c>
      <c r="G1041" s="31">
        <v>45484.0</v>
      </c>
      <c r="H1041" s="31">
        <v>45485.0</v>
      </c>
      <c r="I1041" s="32" t="s">
        <v>20</v>
      </c>
      <c r="J1041" s="33" t="s">
        <v>21</v>
      </c>
      <c r="K1041" s="311"/>
    </row>
    <row r="1042">
      <c r="A1042" s="35"/>
      <c r="B1042" s="36"/>
      <c r="C1042" s="36"/>
      <c r="D1042" s="36"/>
      <c r="E1042" s="36"/>
      <c r="F1042" s="36"/>
      <c r="G1042" s="36"/>
      <c r="H1042" s="37"/>
      <c r="I1042" s="37"/>
      <c r="J1042" s="37"/>
      <c r="K1042" s="311"/>
    </row>
    <row r="1043">
      <c r="A1043" s="40" t="s">
        <v>23</v>
      </c>
      <c r="B1043" s="41">
        <v>230.0</v>
      </c>
      <c r="C1043" s="42">
        <v>865.0</v>
      </c>
      <c r="D1043" s="41">
        <v>0.0</v>
      </c>
      <c r="E1043" s="41">
        <v>0.0</v>
      </c>
      <c r="F1043" s="41">
        <v>343.0</v>
      </c>
      <c r="G1043" s="41">
        <v>0.0</v>
      </c>
      <c r="H1043" s="41">
        <v>355.0</v>
      </c>
      <c r="I1043" s="43">
        <f t="shared" ref="I1043:I1080" si="265">SUM(B1043:H1043)</f>
        <v>1793</v>
      </c>
      <c r="J1043" s="44">
        <f>I1043*0.11</f>
        <v>197.23</v>
      </c>
      <c r="K1043" s="112">
        <v>4.019160998764E12</v>
      </c>
    </row>
    <row r="1044">
      <c r="A1044" s="40" t="s">
        <v>24</v>
      </c>
      <c r="B1044" s="41">
        <v>704.0</v>
      </c>
      <c r="C1044" s="42">
        <v>688.0</v>
      </c>
      <c r="D1044" s="41">
        <v>180.0</v>
      </c>
      <c r="E1044" s="41">
        <v>914.0</v>
      </c>
      <c r="F1044" s="41">
        <v>1048.0</v>
      </c>
      <c r="G1044" s="41">
        <v>458.0</v>
      </c>
      <c r="H1044" s="41">
        <v>726.0</v>
      </c>
      <c r="I1044" s="43">
        <f t="shared" si="265"/>
        <v>4718</v>
      </c>
      <c r="J1044" s="44">
        <f>I1044*0.1</f>
        <v>471.8</v>
      </c>
      <c r="K1044" s="112">
        <v>8.019127827996E12</v>
      </c>
    </row>
    <row r="1045">
      <c r="A1045" s="49" t="s">
        <v>25</v>
      </c>
      <c r="B1045" s="41">
        <v>0.0</v>
      </c>
      <c r="C1045" s="42">
        <v>0.0</v>
      </c>
      <c r="D1045" s="41">
        <v>0.0</v>
      </c>
      <c r="E1045" s="41">
        <v>0.0</v>
      </c>
      <c r="F1045" s="41">
        <v>0.0</v>
      </c>
      <c r="G1045" s="41">
        <v>0.0</v>
      </c>
      <c r="H1045" s="41">
        <v>0.0</v>
      </c>
      <c r="I1045" s="43">
        <f t="shared" si="265"/>
        <v>0</v>
      </c>
      <c r="J1045" s="50">
        <f t="shared" ref="J1045:J1046" si="266">I1045*0.08</f>
        <v>0</v>
      </c>
      <c r="K1045" s="311"/>
    </row>
    <row r="1046">
      <c r="A1046" s="49" t="s">
        <v>26</v>
      </c>
      <c r="B1046" s="41">
        <v>876.0</v>
      </c>
      <c r="C1046" s="42">
        <v>1099.0</v>
      </c>
      <c r="D1046" s="41">
        <v>924.0</v>
      </c>
      <c r="E1046" s="41">
        <v>1352.0</v>
      </c>
      <c r="F1046" s="41">
        <v>662.0</v>
      </c>
      <c r="G1046" s="41">
        <v>0.0</v>
      </c>
      <c r="H1046" s="41">
        <v>135.0</v>
      </c>
      <c r="I1046" s="43">
        <f t="shared" si="265"/>
        <v>5048</v>
      </c>
      <c r="J1046" s="44">
        <f t="shared" si="266"/>
        <v>403.84</v>
      </c>
      <c r="K1046" s="112">
        <v>2.019201482063E12</v>
      </c>
    </row>
    <row r="1047">
      <c r="A1047" s="40" t="s">
        <v>27</v>
      </c>
      <c r="B1047" s="41">
        <v>296.0</v>
      </c>
      <c r="C1047" s="45">
        <v>255.0</v>
      </c>
      <c r="D1047" s="41">
        <v>389.0</v>
      </c>
      <c r="E1047" s="41">
        <v>639.0</v>
      </c>
      <c r="F1047" s="41">
        <v>0.0</v>
      </c>
      <c r="G1047" s="41">
        <v>385.0</v>
      </c>
      <c r="H1047" s="41">
        <v>361.0</v>
      </c>
      <c r="I1047" s="43">
        <f t="shared" si="265"/>
        <v>2325</v>
      </c>
      <c r="J1047" s="44">
        <f>I1047*0.11</f>
        <v>255.75</v>
      </c>
      <c r="K1047" s="112">
        <v>7.019183475507E12</v>
      </c>
    </row>
    <row r="1048">
      <c r="A1048" s="52" t="s">
        <v>28</v>
      </c>
      <c r="B1048" s="41">
        <v>0.0</v>
      </c>
      <c r="C1048" s="42">
        <v>0.0</v>
      </c>
      <c r="D1048" s="41">
        <v>0.0</v>
      </c>
      <c r="E1048" s="41">
        <v>0.0</v>
      </c>
      <c r="F1048" s="41">
        <v>0.0</v>
      </c>
      <c r="G1048" s="41">
        <v>0.0</v>
      </c>
      <c r="H1048" s="41">
        <v>0.0</v>
      </c>
      <c r="I1048" s="43">
        <f t="shared" si="265"/>
        <v>0</v>
      </c>
      <c r="J1048" s="50">
        <f t="shared" ref="J1048:J1049" si="267">I1048*0.1</f>
        <v>0</v>
      </c>
      <c r="K1048" s="311"/>
    </row>
    <row r="1049">
      <c r="A1049" s="53" t="s">
        <v>29</v>
      </c>
      <c r="B1049" s="54">
        <v>0.0</v>
      </c>
      <c r="C1049" s="42">
        <v>637.0</v>
      </c>
      <c r="D1049" s="54">
        <v>640.0</v>
      </c>
      <c r="E1049" s="54">
        <v>838.0</v>
      </c>
      <c r="F1049" s="54">
        <v>0.0</v>
      </c>
      <c r="G1049" s="54">
        <v>555.0</v>
      </c>
      <c r="H1049" s="54">
        <v>443.0</v>
      </c>
      <c r="I1049" s="43">
        <f t="shared" si="265"/>
        <v>3113</v>
      </c>
      <c r="J1049" s="44">
        <f t="shared" si="267"/>
        <v>311.3</v>
      </c>
      <c r="K1049" s="112">
        <v>3.019139298961E12</v>
      </c>
    </row>
    <row r="1050">
      <c r="A1050" s="40" t="s">
        <v>30</v>
      </c>
      <c r="B1050" s="41">
        <v>0.0</v>
      </c>
      <c r="C1050" s="42">
        <v>0.0</v>
      </c>
      <c r="D1050" s="41">
        <v>0.0</v>
      </c>
      <c r="E1050" s="41">
        <v>0.0</v>
      </c>
      <c r="F1050" s="41">
        <v>0.0</v>
      </c>
      <c r="G1050" s="41">
        <v>0.0</v>
      </c>
      <c r="H1050" s="41">
        <v>0.0</v>
      </c>
      <c r="I1050" s="43">
        <f t="shared" si="265"/>
        <v>0</v>
      </c>
      <c r="J1050" s="50">
        <f t="shared" ref="J1050:J1051" si="268">I1050*0.09</f>
        <v>0</v>
      </c>
      <c r="K1050" s="311"/>
    </row>
    <row r="1051">
      <c r="A1051" s="40" t="s">
        <v>31</v>
      </c>
      <c r="B1051" s="41">
        <v>0.0</v>
      </c>
      <c r="C1051" s="42">
        <v>0.0</v>
      </c>
      <c r="D1051" s="41">
        <v>0.0</v>
      </c>
      <c r="E1051" s="41">
        <v>0.0</v>
      </c>
      <c r="F1051" s="41">
        <v>0.0</v>
      </c>
      <c r="G1051" s="41">
        <v>0.0</v>
      </c>
      <c r="H1051" s="41">
        <v>0.0</v>
      </c>
      <c r="I1051" s="43">
        <f t="shared" si="265"/>
        <v>0</v>
      </c>
      <c r="J1051" s="50">
        <f t="shared" si="268"/>
        <v>0</v>
      </c>
      <c r="K1051" s="311"/>
    </row>
    <row r="1052">
      <c r="A1052" s="40" t="s">
        <v>32</v>
      </c>
      <c r="B1052" s="41">
        <v>0.0</v>
      </c>
      <c r="C1052" s="42">
        <v>0.0</v>
      </c>
      <c r="D1052" s="41">
        <v>130.0</v>
      </c>
      <c r="E1052" s="41">
        <v>0.0</v>
      </c>
      <c r="F1052" s="41">
        <v>0.0</v>
      </c>
      <c r="G1052" s="41">
        <v>513.0</v>
      </c>
      <c r="H1052" s="41">
        <v>440.0</v>
      </c>
      <c r="I1052" s="43">
        <f t="shared" si="265"/>
        <v>1083</v>
      </c>
      <c r="J1052" s="44">
        <f>I1052*0.11</f>
        <v>119.13</v>
      </c>
      <c r="K1052" s="112">
        <v>2.01919030066E12</v>
      </c>
    </row>
    <row r="1053">
      <c r="A1053" s="49" t="s">
        <v>56</v>
      </c>
      <c r="B1053" s="41">
        <v>0.0</v>
      </c>
      <c r="C1053" s="45">
        <v>0.0</v>
      </c>
      <c r="D1053" s="41">
        <v>0.0</v>
      </c>
      <c r="E1053" s="41">
        <v>0.0</v>
      </c>
      <c r="F1053" s="41">
        <v>0.0</v>
      </c>
      <c r="G1053" s="41">
        <v>0.0</v>
      </c>
      <c r="H1053" s="41">
        <v>0.0</v>
      </c>
      <c r="I1053" s="43">
        <f t="shared" si="265"/>
        <v>0</v>
      </c>
      <c r="J1053" s="50">
        <f>I1053*0.08</f>
        <v>0</v>
      </c>
      <c r="K1053" s="311"/>
    </row>
    <row r="1054">
      <c r="A1054" s="40" t="s">
        <v>241</v>
      </c>
      <c r="B1054" s="422">
        <v>442.0</v>
      </c>
      <c r="C1054" s="422">
        <v>0.0</v>
      </c>
      <c r="D1054" s="422">
        <v>0.0</v>
      </c>
      <c r="E1054" s="422">
        <v>0.0</v>
      </c>
      <c r="F1054" s="422">
        <v>0.0</v>
      </c>
      <c r="G1054" s="422">
        <v>0.0</v>
      </c>
      <c r="H1054" s="422"/>
      <c r="I1054" s="46">
        <f t="shared" si="265"/>
        <v>442</v>
      </c>
      <c r="J1054" s="46">
        <f t="shared" ref="J1054:J1055" si="269">I1054*0.11</f>
        <v>48.62</v>
      </c>
      <c r="K1054" s="339">
        <v>8.019760535639E12</v>
      </c>
      <c r="L1054" s="113" t="s">
        <v>429</v>
      </c>
    </row>
    <row r="1055">
      <c r="A1055" s="73" t="s">
        <v>233</v>
      </c>
      <c r="B1055" s="378">
        <v>360.0</v>
      </c>
      <c r="C1055" s="379">
        <v>0.0</v>
      </c>
      <c r="D1055" s="378">
        <v>330.0</v>
      </c>
      <c r="E1055" s="378">
        <v>0.0</v>
      </c>
      <c r="F1055" s="378">
        <v>142.0</v>
      </c>
      <c r="G1055" s="378">
        <v>268.0</v>
      </c>
      <c r="H1055" s="378">
        <v>0.0</v>
      </c>
      <c r="I1055" s="57">
        <f t="shared" si="265"/>
        <v>1100</v>
      </c>
      <c r="J1055" s="57">
        <f t="shared" si="269"/>
        <v>121</v>
      </c>
      <c r="K1055" s="329" t="s">
        <v>43</v>
      </c>
      <c r="L1055" s="113" t="s">
        <v>430</v>
      </c>
    </row>
    <row r="1056">
      <c r="A1056" s="40" t="s">
        <v>35</v>
      </c>
      <c r="B1056" s="41">
        <v>984.0</v>
      </c>
      <c r="C1056" s="42">
        <v>657.0</v>
      </c>
      <c r="D1056" s="41">
        <v>0.0</v>
      </c>
      <c r="E1056" s="41">
        <v>832.0</v>
      </c>
      <c r="F1056" s="41">
        <v>0.0</v>
      </c>
      <c r="G1056" s="41">
        <v>0.0</v>
      </c>
      <c r="H1056" s="41">
        <v>709.0</v>
      </c>
      <c r="I1056" s="43">
        <f t="shared" si="265"/>
        <v>3182</v>
      </c>
      <c r="J1056" s="44">
        <f>I1056*0.1</f>
        <v>318.2</v>
      </c>
      <c r="K1056" s="112">
        <v>4.019126860734E12</v>
      </c>
    </row>
    <row r="1057">
      <c r="A1057" s="53" t="s">
        <v>36</v>
      </c>
      <c r="B1057" s="41">
        <v>460.0</v>
      </c>
      <c r="C1057" s="42">
        <v>960.0</v>
      </c>
      <c r="D1057" s="41">
        <v>320.0</v>
      </c>
      <c r="E1057" s="41">
        <v>925.0</v>
      </c>
      <c r="F1057" s="41">
        <v>570.0</v>
      </c>
      <c r="G1057" s="41">
        <v>820.0</v>
      </c>
      <c r="H1057" s="41">
        <v>808.0</v>
      </c>
      <c r="I1057" s="43">
        <f t="shared" si="265"/>
        <v>4863</v>
      </c>
      <c r="J1057" s="44">
        <f>I1057*0.08</f>
        <v>389.04</v>
      </c>
      <c r="K1057" s="112">
        <v>9.019099942648E12</v>
      </c>
    </row>
    <row r="1058">
      <c r="A1058" s="40" t="s">
        <v>37</v>
      </c>
      <c r="B1058" s="41">
        <v>998.0</v>
      </c>
      <c r="C1058" s="42">
        <v>160.0</v>
      </c>
      <c r="D1058" s="41">
        <v>1063.0</v>
      </c>
      <c r="E1058" s="41">
        <v>809.0</v>
      </c>
      <c r="F1058" s="41">
        <v>774.0</v>
      </c>
      <c r="G1058" s="41">
        <v>858.0</v>
      </c>
      <c r="H1058" s="41">
        <v>810.0</v>
      </c>
      <c r="I1058" s="43">
        <f t="shared" si="265"/>
        <v>5472</v>
      </c>
      <c r="J1058" s="44">
        <f>I1058*0.09</f>
        <v>492.48</v>
      </c>
      <c r="K1058" s="112">
        <v>1.019176319316E12</v>
      </c>
    </row>
    <row r="1059">
      <c r="A1059" s="40" t="s">
        <v>38</v>
      </c>
      <c r="B1059" s="41">
        <v>0.0</v>
      </c>
      <c r="C1059" s="45">
        <v>220.0</v>
      </c>
      <c r="D1059" s="41">
        <v>0.0</v>
      </c>
      <c r="E1059" s="41"/>
      <c r="F1059" s="41">
        <v>0.0</v>
      </c>
      <c r="G1059" s="41">
        <v>0.0</v>
      </c>
      <c r="H1059" s="41">
        <v>0.0</v>
      </c>
      <c r="I1059" s="43">
        <f t="shared" si="265"/>
        <v>220</v>
      </c>
      <c r="J1059" s="44">
        <f>I1059*0.11</f>
        <v>24.2</v>
      </c>
      <c r="K1059" s="112">
        <v>9.019204014032E12</v>
      </c>
    </row>
    <row r="1060">
      <c r="A1060" s="49" t="s">
        <v>39</v>
      </c>
      <c r="B1060" s="41">
        <v>1268.0</v>
      </c>
      <c r="C1060" s="42">
        <v>1298.0</v>
      </c>
      <c r="D1060" s="41">
        <v>950.0</v>
      </c>
      <c r="E1060" s="41">
        <v>943.0</v>
      </c>
      <c r="F1060" s="41">
        <v>775.0</v>
      </c>
      <c r="G1060" s="41">
        <v>1114.0</v>
      </c>
      <c r="H1060" s="41">
        <v>871.0</v>
      </c>
      <c r="I1060" s="43">
        <f t="shared" si="265"/>
        <v>7219</v>
      </c>
      <c r="J1060" s="44">
        <f>I1060*0.08</f>
        <v>577.52</v>
      </c>
      <c r="K1060" s="112">
        <v>1.019127442667E12</v>
      </c>
    </row>
    <row r="1061">
      <c r="A1061" s="40" t="s">
        <v>63</v>
      </c>
      <c r="B1061" s="41">
        <v>200.0</v>
      </c>
      <c r="C1061" s="42">
        <v>264.0</v>
      </c>
      <c r="D1061" s="41">
        <v>330.0</v>
      </c>
      <c r="E1061" s="41">
        <v>310.0</v>
      </c>
      <c r="F1061" s="41">
        <v>0.0</v>
      </c>
      <c r="G1061" s="41">
        <v>377.0</v>
      </c>
      <c r="H1061" s="41">
        <v>375.0</v>
      </c>
      <c r="I1061" s="43">
        <f t="shared" si="265"/>
        <v>1856</v>
      </c>
      <c r="J1061" s="44">
        <f>I1061*0.11</f>
        <v>204.16</v>
      </c>
      <c r="K1061" s="112">
        <v>5.01204342737E11</v>
      </c>
    </row>
    <row r="1062">
      <c r="A1062" s="396" t="s">
        <v>40</v>
      </c>
      <c r="B1062" s="397">
        <v>425.0</v>
      </c>
      <c r="C1062" s="397">
        <v>832.0</v>
      </c>
      <c r="D1062" s="397">
        <v>0.0</v>
      </c>
      <c r="E1062" s="397">
        <v>1245.0</v>
      </c>
      <c r="F1062" s="397">
        <v>649.0</v>
      </c>
      <c r="G1062" s="397">
        <v>0.0</v>
      </c>
      <c r="H1062" s="397">
        <v>1159.0</v>
      </c>
      <c r="I1062" s="399">
        <f t="shared" si="265"/>
        <v>4310</v>
      </c>
      <c r="J1062" s="46">
        <f>I1062*0.1</f>
        <v>431</v>
      </c>
      <c r="K1062" s="339">
        <v>6.019223242082E12</v>
      </c>
      <c r="L1062" s="113" t="s">
        <v>431</v>
      </c>
    </row>
    <row r="1063">
      <c r="A1063" s="40" t="s">
        <v>379</v>
      </c>
      <c r="B1063" s="41">
        <v>0.0</v>
      </c>
      <c r="C1063" s="42">
        <v>0.0</v>
      </c>
      <c r="D1063" s="41">
        <v>0.0</v>
      </c>
      <c r="E1063" s="41">
        <v>0.0</v>
      </c>
      <c r="F1063" s="41">
        <v>0.0</v>
      </c>
      <c r="G1063" s="41">
        <v>0.0</v>
      </c>
      <c r="H1063" s="41">
        <v>0.0</v>
      </c>
      <c r="I1063" s="43">
        <f t="shared" si="265"/>
        <v>0</v>
      </c>
      <c r="J1063" s="50">
        <f t="shared" ref="J1063:J1072" si="270">I1063*0.11</f>
        <v>0</v>
      </c>
      <c r="K1063" s="311"/>
    </row>
    <row r="1064">
      <c r="A1064" s="40" t="s">
        <v>41</v>
      </c>
      <c r="B1064" s="41">
        <v>0.0</v>
      </c>
      <c r="C1064" s="42">
        <v>0.0</v>
      </c>
      <c r="D1064" s="41">
        <v>0.0</v>
      </c>
      <c r="E1064" s="41">
        <v>130.0</v>
      </c>
      <c r="F1064" s="41">
        <v>695.0</v>
      </c>
      <c r="G1064" s="41">
        <v>250.0</v>
      </c>
      <c r="H1064" s="41">
        <v>519.0</v>
      </c>
      <c r="I1064" s="43">
        <f t="shared" si="265"/>
        <v>1594</v>
      </c>
      <c r="J1064" s="44">
        <f t="shared" si="270"/>
        <v>175.34</v>
      </c>
      <c r="K1064" s="112">
        <v>3.01920059537E12</v>
      </c>
    </row>
    <row r="1065">
      <c r="A1065" s="73" t="s">
        <v>42</v>
      </c>
      <c r="B1065" s="378">
        <v>405.0</v>
      </c>
      <c r="C1065" s="378">
        <v>0.0</v>
      </c>
      <c r="D1065" s="378">
        <v>0.0</v>
      </c>
      <c r="E1065" s="378">
        <v>280.0</v>
      </c>
      <c r="F1065" s="378">
        <v>300.0</v>
      </c>
      <c r="G1065" s="378">
        <v>0.0</v>
      </c>
      <c r="H1065" s="378">
        <v>0.0</v>
      </c>
      <c r="I1065" s="57">
        <f t="shared" si="265"/>
        <v>985</v>
      </c>
      <c r="J1065" s="57">
        <f t="shared" si="270"/>
        <v>108.35</v>
      </c>
      <c r="K1065" s="329" t="s">
        <v>43</v>
      </c>
      <c r="L1065" s="113" t="s">
        <v>432</v>
      </c>
    </row>
    <row r="1066">
      <c r="A1066" s="53" t="s">
        <v>44</v>
      </c>
      <c r="B1066" s="41">
        <v>283.0</v>
      </c>
      <c r="C1066" s="45">
        <v>213.0</v>
      </c>
      <c r="D1066" s="41">
        <v>325.0</v>
      </c>
      <c r="E1066" s="41">
        <v>572.0</v>
      </c>
      <c r="F1066" s="41">
        <v>487.0</v>
      </c>
      <c r="G1066" s="41">
        <v>610.0</v>
      </c>
      <c r="H1066" s="41">
        <v>235.0</v>
      </c>
      <c r="I1066" s="43">
        <f t="shared" si="265"/>
        <v>2725</v>
      </c>
      <c r="J1066" s="44">
        <f t="shared" si="270"/>
        <v>299.75</v>
      </c>
      <c r="K1066" s="112">
        <v>9.019157136705E12</v>
      </c>
    </row>
    <row r="1067">
      <c r="A1067" s="53" t="s">
        <v>45</v>
      </c>
      <c r="B1067" s="41">
        <v>0.0</v>
      </c>
      <c r="C1067" s="45">
        <v>0.0</v>
      </c>
      <c r="D1067" s="41">
        <v>0.0</v>
      </c>
      <c r="E1067" s="41">
        <v>0.0</v>
      </c>
      <c r="F1067" s="41">
        <v>0.0</v>
      </c>
      <c r="G1067" s="41">
        <v>0.0</v>
      </c>
      <c r="H1067" s="41">
        <v>0.0</v>
      </c>
      <c r="I1067" s="43">
        <f t="shared" si="265"/>
        <v>0</v>
      </c>
      <c r="J1067" s="50">
        <f t="shared" si="270"/>
        <v>0</v>
      </c>
      <c r="K1067" s="311"/>
    </row>
    <row r="1068">
      <c r="A1068" s="53" t="s">
        <v>46</v>
      </c>
      <c r="B1068" s="41">
        <v>0.0</v>
      </c>
      <c r="C1068" s="45">
        <v>0.0</v>
      </c>
      <c r="D1068" s="41">
        <v>0.0</v>
      </c>
      <c r="E1068" s="41">
        <v>0.0</v>
      </c>
      <c r="F1068" s="41">
        <v>0.0</v>
      </c>
      <c r="G1068" s="41">
        <v>0.0</v>
      </c>
      <c r="H1068" s="41">
        <v>459.0</v>
      </c>
      <c r="I1068" s="43">
        <f t="shared" si="265"/>
        <v>459</v>
      </c>
      <c r="J1068" s="44">
        <f t="shared" si="270"/>
        <v>50.49</v>
      </c>
      <c r="K1068" s="112">
        <v>5.019113906362E12</v>
      </c>
    </row>
    <row r="1069">
      <c r="A1069" s="67" t="s">
        <v>396</v>
      </c>
      <c r="B1069" s="41">
        <v>450.0</v>
      </c>
      <c r="C1069" s="42">
        <v>550.0</v>
      </c>
      <c r="D1069" s="41">
        <v>0.0</v>
      </c>
      <c r="E1069" s="41">
        <v>0.0</v>
      </c>
      <c r="F1069" s="41">
        <v>0.0</v>
      </c>
      <c r="G1069" s="41">
        <v>0.0</v>
      </c>
      <c r="H1069" s="41">
        <v>0.0</v>
      </c>
      <c r="I1069" s="43">
        <f t="shared" si="265"/>
        <v>1000</v>
      </c>
      <c r="J1069" s="44">
        <f t="shared" si="270"/>
        <v>110</v>
      </c>
      <c r="K1069" s="112">
        <v>2.019144926221E12</v>
      </c>
    </row>
    <row r="1070">
      <c r="A1070" s="67" t="s">
        <v>47</v>
      </c>
      <c r="B1070" s="41">
        <v>602.0</v>
      </c>
      <c r="C1070" s="42">
        <v>375.0</v>
      </c>
      <c r="D1070" s="41">
        <v>0.0</v>
      </c>
      <c r="E1070" s="41">
        <v>675.0</v>
      </c>
      <c r="F1070" s="41">
        <v>395.0</v>
      </c>
      <c r="G1070" s="41">
        <v>0.0</v>
      </c>
      <c r="H1070" s="41">
        <v>0.0</v>
      </c>
      <c r="I1070" s="43">
        <f t="shared" si="265"/>
        <v>2047</v>
      </c>
      <c r="J1070" s="44">
        <f t="shared" si="270"/>
        <v>225.17</v>
      </c>
      <c r="K1070" s="112">
        <v>7.019116925757E12</v>
      </c>
    </row>
    <row r="1071">
      <c r="A1071" s="406" t="s">
        <v>74</v>
      </c>
      <c r="B1071" s="397">
        <v>165.0</v>
      </c>
      <c r="C1071" s="398">
        <v>0.0</v>
      </c>
      <c r="D1071" s="397">
        <v>0.0</v>
      </c>
      <c r="E1071" s="397">
        <v>0.0</v>
      </c>
      <c r="F1071" s="397">
        <v>0.0</v>
      </c>
      <c r="G1071" s="397">
        <v>0.0</v>
      </c>
      <c r="H1071" s="397">
        <v>0.0</v>
      </c>
      <c r="I1071" s="46">
        <f t="shared" si="265"/>
        <v>165</v>
      </c>
      <c r="J1071" s="46">
        <f t="shared" si="270"/>
        <v>18.15</v>
      </c>
      <c r="K1071" s="339">
        <v>1.0120170366825E13</v>
      </c>
      <c r="L1071" s="113" t="s">
        <v>433</v>
      </c>
    </row>
    <row r="1072">
      <c r="A1072" s="67" t="s">
        <v>410</v>
      </c>
      <c r="B1072" s="41">
        <v>0.0</v>
      </c>
      <c r="C1072" s="42">
        <v>0.0</v>
      </c>
      <c r="D1072" s="41">
        <v>0.0</v>
      </c>
      <c r="E1072" s="41">
        <v>0.0</v>
      </c>
      <c r="F1072" s="41">
        <v>0.0</v>
      </c>
      <c r="G1072" s="41">
        <v>0.0</v>
      </c>
      <c r="H1072" s="41">
        <v>0.0</v>
      </c>
      <c r="I1072" s="43">
        <f t="shared" si="265"/>
        <v>0</v>
      </c>
      <c r="J1072" s="50">
        <f t="shared" si="270"/>
        <v>0</v>
      </c>
      <c r="K1072" s="311"/>
    </row>
    <row r="1073">
      <c r="A1073" s="67" t="s">
        <v>49</v>
      </c>
      <c r="B1073" s="41">
        <v>665.0</v>
      </c>
      <c r="C1073" s="42">
        <v>527.0</v>
      </c>
      <c r="D1073" s="41">
        <v>674.0</v>
      </c>
      <c r="E1073" s="41">
        <v>0.0</v>
      </c>
      <c r="F1073" s="41">
        <v>0.0</v>
      </c>
      <c r="G1073" s="41">
        <v>811.0</v>
      </c>
      <c r="H1073" s="41">
        <v>440.0</v>
      </c>
      <c r="I1073" s="43">
        <f t="shared" si="265"/>
        <v>3117</v>
      </c>
      <c r="J1073" s="44">
        <f>I1073*0.1</f>
        <v>311.7</v>
      </c>
      <c r="K1073" s="112">
        <v>1.9181403098E10</v>
      </c>
      <c r="L1073" s="113" t="s">
        <v>434</v>
      </c>
    </row>
    <row r="1074">
      <c r="A1074" s="67" t="s">
        <v>406</v>
      </c>
      <c r="B1074" s="41">
        <v>0.0</v>
      </c>
      <c r="C1074" s="42">
        <v>0.0</v>
      </c>
      <c r="D1074" s="41">
        <v>0.0</v>
      </c>
      <c r="E1074" s="41">
        <v>0.0</v>
      </c>
      <c r="F1074" s="41">
        <v>0.0</v>
      </c>
      <c r="G1074" s="41">
        <v>0.0</v>
      </c>
      <c r="H1074" s="41">
        <v>0.0</v>
      </c>
      <c r="I1074" s="43">
        <f t="shared" si="265"/>
        <v>0</v>
      </c>
      <c r="J1074" s="50">
        <f t="shared" ref="J1074:J1077" si="271">I1074*0.11</f>
        <v>0</v>
      </c>
      <c r="K1074" s="311"/>
    </row>
    <row r="1075">
      <c r="A1075" s="67" t="s">
        <v>86</v>
      </c>
      <c r="B1075" s="41">
        <v>0.0</v>
      </c>
      <c r="C1075" s="42">
        <v>0.0</v>
      </c>
      <c r="D1075" s="41">
        <v>0.0</v>
      </c>
      <c r="E1075" s="41">
        <v>0.0</v>
      </c>
      <c r="F1075" s="41">
        <v>0.0</v>
      </c>
      <c r="G1075" s="41">
        <v>0.0</v>
      </c>
      <c r="H1075" s="41">
        <v>0.0</v>
      </c>
      <c r="I1075" s="43">
        <f t="shared" si="265"/>
        <v>0</v>
      </c>
      <c r="J1075" s="50">
        <f t="shared" si="271"/>
        <v>0</v>
      </c>
      <c r="K1075" s="311"/>
    </row>
    <row r="1076">
      <c r="A1076" s="67" t="s">
        <v>51</v>
      </c>
      <c r="B1076" s="41">
        <v>0.0</v>
      </c>
      <c r="C1076" s="42">
        <v>0.0</v>
      </c>
      <c r="D1076" s="41">
        <v>0.0</v>
      </c>
      <c r="E1076" s="41">
        <v>0.0</v>
      </c>
      <c r="F1076" s="41">
        <v>0.0</v>
      </c>
      <c r="G1076" s="41">
        <v>0.0</v>
      </c>
      <c r="H1076" s="41">
        <v>0.0</v>
      </c>
      <c r="I1076" s="43">
        <f t="shared" si="265"/>
        <v>0</v>
      </c>
      <c r="J1076" s="50">
        <f t="shared" si="271"/>
        <v>0</v>
      </c>
      <c r="K1076" s="311"/>
    </row>
    <row r="1077">
      <c r="A1077" s="67" t="s">
        <v>52</v>
      </c>
      <c r="B1077" s="41">
        <v>415.0</v>
      </c>
      <c r="C1077" s="42">
        <v>535.0</v>
      </c>
      <c r="D1077" s="41">
        <v>671.0</v>
      </c>
      <c r="E1077" s="41">
        <v>0.0</v>
      </c>
      <c r="F1077" s="41">
        <v>657.0</v>
      </c>
      <c r="G1077" s="41">
        <v>443.0</v>
      </c>
      <c r="H1077" s="41">
        <v>409.0</v>
      </c>
      <c r="I1077" s="43">
        <f t="shared" si="265"/>
        <v>3130</v>
      </c>
      <c r="J1077" s="44">
        <f t="shared" si="271"/>
        <v>344.3</v>
      </c>
      <c r="K1077" s="112">
        <v>9.019157609359E12</v>
      </c>
    </row>
    <row r="1078">
      <c r="A1078" s="67" t="s">
        <v>53</v>
      </c>
      <c r="B1078" s="41">
        <v>655.0</v>
      </c>
      <c r="C1078" s="42">
        <v>180.0</v>
      </c>
      <c r="D1078" s="41">
        <v>693.0</v>
      </c>
      <c r="E1078" s="41">
        <v>701.0</v>
      </c>
      <c r="F1078" s="41">
        <v>502.0</v>
      </c>
      <c r="G1078" s="41">
        <v>928.0</v>
      </c>
      <c r="H1078" s="41">
        <v>684.0</v>
      </c>
      <c r="I1078" s="43">
        <f t="shared" si="265"/>
        <v>4343</v>
      </c>
      <c r="J1078" s="44">
        <f>I1078*0.1</f>
        <v>434.3</v>
      </c>
      <c r="K1078" s="112">
        <v>6.019115931211E12</v>
      </c>
    </row>
    <row r="1079">
      <c r="A1079" s="67" t="s">
        <v>427</v>
      </c>
      <c r="B1079" s="41">
        <v>339.0</v>
      </c>
      <c r="C1079" s="42">
        <v>657.0</v>
      </c>
      <c r="D1079" s="41">
        <v>624.0</v>
      </c>
      <c r="E1079" s="41">
        <v>0.0</v>
      </c>
      <c r="F1079" s="41">
        <v>0.0</v>
      </c>
      <c r="G1079" s="41">
        <v>600.0</v>
      </c>
      <c r="H1079" s="41">
        <v>682.0</v>
      </c>
      <c r="I1079" s="43">
        <f t="shared" si="265"/>
        <v>2902</v>
      </c>
      <c r="J1079" s="44">
        <f t="shared" ref="J1079:J1080" si="272">I1079*0.11</f>
        <v>319.22</v>
      </c>
      <c r="K1079" s="112">
        <v>7.019205527517E12</v>
      </c>
    </row>
    <row r="1080">
      <c r="A1080" s="67" t="s">
        <v>428</v>
      </c>
      <c r="B1080" s="41">
        <v>443.0</v>
      </c>
      <c r="C1080" s="42">
        <v>403.0</v>
      </c>
      <c r="D1080" s="41">
        <v>54.0</v>
      </c>
      <c r="E1080" s="41">
        <v>0.0</v>
      </c>
      <c r="F1080" s="41">
        <v>0.0</v>
      </c>
      <c r="G1080" s="41">
        <v>0.0</v>
      </c>
      <c r="H1080" s="41">
        <v>0.0</v>
      </c>
      <c r="I1080" s="43">
        <f t="shared" si="265"/>
        <v>900</v>
      </c>
      <c r="J1080" s="44">
        <f t="shared" si="272"/>
        <v>99</v>
      </c>
      <c r="K1080" s="112">
        <v>6.01911379319E12</v>
      </c>
    </row>
    <row r="1081">
      <c r="A1081" s="61" t="s">
        <v>20</v>
      </c>
      <c r="B1081" s="59">
        <f t="shared" ref="B1081:H1081" si="273">SUM(B1043:B1068)</f>
        <v>7931</v>
      </c>
      <c r="C1081" s="59">
        <f t="shared" si="273"/>
        <v>8148</v>
      </c>
      <c r="D1081" s="59">
        <f t="shared" si="273"/>
        <v>5581</v>
      </c>
      <c r="E1081" s="59">
        <f t="shared" si="273"/>
        <v>9789</v>
      </c>
      <c r="F1081" s="59">
        <f t="shared" si="273"/>
        <v>6445</v>
      </c>
      <c r="G1081" s="59">
        <f t="shared" si="273"/>
        <v>6208</v>
      </c>
      <c r="H1081" s="59">
        <f t="shared" si="273"/>
        <v>8405</v>
      </c>
      <c r="I1081" s="59">
        <f t="shared" ref="I1081:J1081" si="274">SUM(I1043:I1080)</f>
        <v>70111</v>
      </c>
      <c r="J1081" s="59">
        <f t="shared" si="274"/>
        <v>6861.04</v>
      </c>
      <c r="K1081" s="311"/>
    </row>
    <row r="1082">
      <c r="A1082" s="63"/>
      <c r="B1082" s="64"/>
      <c r="C1082" s="64"/>
      <c r="D1082" s="64"/>
      <c r="E1082" s="64"/>
      <c r="F1082" s="64"/>
      <c r="G1082" s="64"/>
      <c r="H1082" s="64"/>
      <c r="I1082" s="64"/>
      <c r="J1082" s="64"/>
      <c r="K1082" s="311"/>
    </row>
    <row r="1083">
      <c r="A1083" s="30" t="s">
        <v>19</v>
      </c>
      <c r="B1083" s="31">
        <v>45486.0</v>
      </c>
      <c r="C1083" s="31">
        <v>45487.0</v>
      </c>
      <c r="D1083" s="31">
        <v>45488.0</v>
      </c>
      <c r="E1083" s="31">
        <v>45489.0</v>
      </c>
      <c r="F1083" s="31">
        <v>45490.0</v>
      </c>
      <c r="G1083" s="31">
        <v>45491.0</v>
      </c>
      <c r="H1083" s="31">
        <v>45492.0</v>
      </c>
      <c r="I1083" s="32" t="s">
        <v>20</v>
      </c>
      <c r="J1083" s="33" t="s">
        <v>21</v>
      </c>
      <c r="K1083" s="311"/>
    </row>
    <row r="1084">
      <c r="A1084" s="35"/>
      <c r="B1084" s="36"/>
      <c r="C1084" s="36"/>
      <c r="D1084" s="36"/>
      <c r="E1084" s="36"/>
      <c r="F1084" s="36"/>
      <c r="G1084" s="36"/>
      <c r="H1084" s="37"/>
      <c r="I1084" s="37"/>
      <c r="J1084" s="37"/>
      <c r="K1084" s="311"/>
    </row>
    <row r="1085">
      <c r="A1085" s="40" t="s">
        <v>23</v>
      </c>
      <c r="B1085" s="41">
        <v>790.0</v>
      </c>
      <c r="C1085" s="42">
        <v>1014.0</v>
      </c>
      <c r="D1085" s="41">
        <v>655.0</v>
      </c>
      <c r="E1085" s="41">
        <v>90.0</v>
      </c>
      <c r="F1085" s="41">
        <v>855.0</v>
      </c>
      <c r="G1085" s="41">
        <v>0.0</v>
      </c>
      <c r="H1085" s="41">
        <v>599.0</v>
      </c>
      <c r="I1085" s="43">
        <f t="shared" ref="I1085:I1122" si="275">SUM(B1085:H1085)</f>
        <v>4003</v>
      </c>
      <c r="J1085" s="44">
        <f t="shared" ref="J1085:J1086" si="276">I1085*0.1</f>
        <v>400.3</v>
      </c>
      <c r="K1085" s="112">
        <v>4.019363763298E12</v>
      </c>
    </row>
    <row r="1086">
      <c r="A1086" s="40" t="s">
        <v>24</v>
      </c>
      <c r="B1086" s="41">
        <v>794.0</v>
      </c>
      <c r="C1086" s="42">
        <v>696.0</v>
      </c>
      <c r="D1086" s="41">
        <v>0.0</v>
      </c>
      <c r="E1086" s="41">
        <v>469.0</v>
      </c>
      <c r="F1086" s="41">
        <v>630.0</v>
      </c>
      <c r="G1086" s="41">
        <v>912.0</v>
      </c>
      <c r="H1086" s="41">
        <v>917.0</v>
      </c>
      <c r="I1086" s="43">
        <f t="shared" si="275"/>
        <v>4418</v>
      </c>
      <c r="J1086" s="44">
        <f t="shared" si="276"/>
        <v>441.8</v>
      </c>
      <c r="K1086" s="112">
        <v>8.01930995675E12</v>
      </c>
    </row>
    <row r="1087">
      <c r="A1087" s="49" t="s">
        <v>25</v>
      </c>
      <c r="B1087" s="41">
        <v>0.0</v>
      </c>
      <c r="C1087" s="42">
        <v>0.0</v>
      </c>
      <c r="D1087" s="41">
        <v>0.0</v>
      </c>
      <c r="E1087" s="41">
        <v>0.0</v>
      </c>
      <c r="F1087" s="41">
        <v>0.0</v>
      </c>
      <c r="G1087" s="41">
        <v>0.0</v>
      </c>
      <c r="H1087" s="41">
        <v>0.0</v>
      </c>
      <c r="I1087" s="43">
        <f t="shared" si="275"/>
        <v>0</v>
      </c>
      <c r="J1087" s="50">
        <f t="shared" ref="J1087:J1088" si="277">I1087*0.08</f>
        <v>0</v>
      </c>
      <c r="K1087" s="311"/>
    </row>
    <row r="1088">
      <c r="A1088" s="49" t="s">
        <v>26</v>
      </c>
      <c r="B1088" s="41">
        <v>0.0</v>
      </c>
      <c r="C1088" s="42">
        <v>0.0</v>
      </c>
      <c r="D1088" s="41">
        <v>0.0</v>
      </c>
      <c r="E1088" s="41">
        <v>320.0</v>
      </c>
      <c r="F1088" s="41">
        <v>0.0</v>
      </c>
      <c r="G1088" s="41">
        <v>610.0</v>
      </c>
      <c r="H1088" s="41">
        <v>0.0</v>
      </c>
      <c r="I1088" s="43">
        <f t="shared" si="275"/>
        <v>930</v>
      </c>
      <c r="J1088" s="44">
        <f t="shared" si="277"/>
        <v>74.4</v>
      </c>
      <c r="K1088" s="112">
        <v>2.019388987462E12</v>
      </c>
    </row>
    <row r="1089">
      <c r="A1089" s="40" t="s">
        <v>27</v>
      </c>
      <c r="B1089" s="41">
        <v>477.0</v>
      </c>
      <c r="C1089" s="45">
        <v>314.0</v>
      </c>
      <c r="D1089" s="41">
        <v>602.0</v>
      </c>
      <c r="E1089" s="41">
        <v>194.0</v>
      </c>
      <c r="F1089" s="41">
        <v>0.0</v>
      </c>
      <c r="G1089" s="41">
        <v>685.0</v>
      </c>
      <c r="H1089" s="41">
        <v>790.0</v>
      </c>
      <c r="I1089" s="43">
        <f t="shared" si="275"/>
        <v>3062</v>
      </c>
      <c r="J1089" s="44">
        <f t="shared" ref="J1089:J1090" si="278">I1089*0.1</f>
        <v>306.2</v>
      </c>
      <c r="K1089" s="427">
        <v>1.01938138854E11</v>
      </c>
    </row>
    <row r="1090">
      <c r="A1090" s="52" t="s">
        <v>28</v>
      </c>
      <c r="B1090" s="41">
        <v>0.0</v>
      </c>
      <c r="C1090" s="42">
        <v>0.0</v>
      </c>
      <c r="D1090" s="41">
        <v>0.0</v>
      </c>
      <c r="E1090" s="41">
        <v>0.0</v>
      </c>
      <c r="F1090" s="41">
        <v>0.0</v>
      </c>
      <c r="G1090" s="41">
        <v>0.0</v>
      </c>
      <c r="H1090" s="41">
        <v>0.0</v>
      </c>
      <c r="I1090" s="43">
        <f t="shared" si="275"/>
        <v>0</v>
      </c>
      <c r="J1090" s="50">
        <f t="shared" si="278"/>
        <v>0</v>
      </c>
      <c r="K1090" s="311"/>
    </row>
    <row r="1091">
      <c r="A1091" s="53" t="s">
        <v>29</v>
      </c>
      <c r="B1091" s="54">
        <v>539.0</v>
      </c>
      <c r="C1091" s="42">
        <v>489.0</v>
      </c>
      <c r="D1091" s="54">
        <v>0.0</v>
      </c>
      <c r="E1091" s="54">
        <v>0.0</v>
      </c>
      <c r="F1091" s="54">
        <v>615.0</v>
      </c>
      <c r="G1091" s="54">
        <v>0.0</v>
      </c>
      <c r="H1091" s="54">
        <v>794.0</v>
      </c>
      <c r="I1091" s="43">
        <f t="shared" si="275"/>
        <v>2437</v>
      </c>
      <c r="J1091" s="44">
        <f t="shared" ref="J1091:J1092" si="279">I1091*0.11</f>
        <v>268.07</v>
      </c>
      <c r="K1091" s="112">
        <v>3.019324056907E12</v>
      </c>
    </row>
    <row r="1092">
      <c r="A1092" s="40" t="s">
        <v>30</v>
      </c>
      <c r="B1092" s="41">
        <v>0.0</v>
      </c>
      <c r="C1092" s="42">
        <v>0.0</v>
      </c>
      <c r="D1092" s="41">
        <v>0.0</v>
      </c>
      <c r="E1092" s="41">
        <v>0.0</v>
      </c>
      <c r="F1092" s="41">
        <v>0.0</v>
      </c>
      <c r="G1092" s="41">
        <v>0.0</v>
      </c>
      <c r="H1092" s="41">
        <v>400.0</v>
      </c>
      <c r="I1092" s="43">
        <f t="shared" si="275"/>
        <v>400</v>
      </c>
      <c r="J1092" s="44">
        <f t="shared" si="279"/>
        <v>44</v>
      </c>
      <c r="K1092" s="112">
        <v>1.019309936941E12</v>
      </c>
    </row>
    <row r="1093">
      <c r="A1093" s="40" t="s">
        <v>31</v>
      </c>
      <c r="B1093" s="41">
        <v>0.0</v>
      </c>
      <c r="C1093" s="42">
        <v>0.0</v>
      </c>
      <c r="D1093" s="41">
        <v>0.0</v>
      </c>
      <c r="E1093" s="41">
        <v>0.0</v>
      </c>
      <c r="F1093" s="41">
        <v>0.0</v>
      </c>
      <c r="G1093" s="41">
        <v>0.0</v>
      </c>
      <c r="H1093" s="41">
        <v>0.0</v>
      </c>
      <c r="I1093" s="43">
        <f t="shared" si="275"/>
        <v>0</v>
      </c>
      <c r="J1093" s="50">
        <f>I1093*0.09</f>
        <v>0</v>
      </c>
      <c r="K1093" s="311"/>
    </row>
    <row r="1094">
      <c r="A1094" s="40" t="s">
        <v>32</v>
      </c>
      <c r="B1094" s="41">
        <v>254.0</v>
      </c>
      <c r="C1094" s="42">
        <v>359.0</v>
      </c>
      <c r="D1094" s="41">
        <v>0.0</v>
      </c>
      <c r="E1094" s="41">
        <v>317.0</v>
      </c>
      <c r="F1094" s="41">
        <v>0.0</v>
      </c>
      <c r="G1094" s="41">
        <v>0.0</v>
      </c>
      <c r="H1094" s="41">
        <v>0.0</v>
      </c>
      <c r="I1094" s="43">
        <f t="shared" si="275"/>
        <v>930</v>
      </c>
      <c r="J1094" s="44">
        <f>I1094*0.11</f>
        <v>102.3</v>
      </c>
      <c r="K1094" s="112">
        <v>2.019335933296E12</v>
      </c>
    </row>
    <row r="1095">
      <c r="A1095" s="49" t="s">
        <v>56</v>
      </c>
      <c r="B1095" s="41">
        <v>0.0</v>
      </c>
      <c r="C1095" s="45">
        <v>0.0</v>
      </c>
      <c r="D1095" s="41">
        <v>0.0</v>
      </c>
      <c r="E1095" s="41">
        <v>0.0</v>
      </c>
      <c r="F1095" s="41">
        <v>0.0</v>
      </c>
      <c r="G1095" s="41">
        <v>0.0</v>
      </c>
      <c r="H1095" s="41">
        <v>0.0</v>
      </c>
      <c r="I1095" s="43">
        <f t="shared" si="275"/>
        <v>0</v>
      </c>
      <c r="J1095" s="50">
        <f>I1095*0.08</f>
        <v>0</v>
      </c>
      <c r="K1095" s="311"/>
    </row>
    <row r="1096">
      <c r="A1096" s="365" t="s">
        <v>241</v>
      </c>
      <c r="B1096" s="422">
        <v>0.0</v>
      </c>
      <c r="C1096" s="422">
        <v>0.0</v>
      </c>
      <c r="D1096" s="422">
        <v>265.0</v>
      </c>
      <c r="E1096" s="422">
        <v>950.0</v>
      </c>
      <c r="F1096" s="422">
        <v>610.0</v>
      </c>
      <c r="G1096" s="422">
        <v>565.0</v>
      </c>
      <c r="H1096" s="422">
        <v>434.0</v>
      </c>
      <c r="I1096" s="46">
        <f t="shared" si="275"/>
        <v>2824</v>
      </c>
      <c r="J1096" s="46">
        <f t="shared" ref="J1096:J1098" si="280">I1096*0.11</f>
        <v>310.64</v>
      </c>
      <c r="K1096" s="339">
        <v>8.019760535639E12</v>
      </c>
      <c r="L1096" s="113" t="s">
        <v>435</v>
      </c>
    </row>
    <row r="1097">
      <c r="A1097" s="73" t="s">
        <v>233</v>
      </c>
      <c r="B1097" s="378">
        <v>422.0</v>
      </c>
      <c r="C1097" s="379">
        <v>100.0</v>
      </c>
      <c r="D1097" s="378">
        <v>435.0</v>
      </c>
      <c r="E1097" s="378">
        <v>105.0</v>
      </c>
      <c r="F1097" s="378">
        <v>191.0</v>
      </c>
      <c r="G1097" s="378">
        <v>430.0</v>
      </c>
      <c r="H1097" s="378">
        <v>399.0</v>
      </c>
      <c r="I1097" s="57">
        <f t="shared" si="275"/>
        <v>2082</v>
      </c>
      <c r="J1097" s="57">
        <f t="shared" si="280"/>
        <v>229.02</v>
      </c>
      <c r="K1097" s="329" t="s">
        <v>43</v>
      </c>
      <c r="L1097" s="113" t="s">
        <v>436</v>
      </c>
    </row>
    <row r="1098">
      <c r="A1098" s="40" t="s">
        <v>35</v>
      </c>
      <c r="B1098" s="41">
        <v>725.0</v>
      </c>
      <c r="C1098" s="42">
        <v>220.0</v>
      </c>
      <c r="D1098" s="41">
        <v>0.0</v>
      </c>
      <c r="E1098" s="41">
        <v>0.0</v>
      </c>
      <c r="F1098" s="41">
        <v>0.0</v>
      </c>
      <c r="G1098" s="41">
        <v>507.0</v>
      </c>
      <c r="H1098" s="41">
        <v>0.0</v>
      </c>
      <c r="I1098" s="43">
        <f t="shared" si="275"/>
        <v>1452</v>
      </c>
      <c r="J1098" s="44">
        <f t="shared" si="280"/>
        <v>159.72</v>
      </c>
      <c r="K1098" s="112">
        <v>4.019347347081E12</v>
      </c>
    </row>
    <row r="1099">
      <c r="A1099" s="53" t="s">
        <v>36</v>
      </c>
      <c r="B1099" s="41">
        <v>750.0</v>
      </c>
      <c r="C1099" s="42">
        <v>850.0</v>
      </c>
      <c r="D1099" s="41">
        <v>690.0</v>
      </c>
      <c r="E1099" s="41">
        <v>0.0</v>
      </c>
      <c r="F1099" s="41">
        <v>0.0</v>
      </c>
      <c r="G1099" s="41">
        <v>1073.0</v>
      </c>
      <c r="H1099" s="41">
        <v>810.0</v>
      </c>
      <c r="I1099" s="43">
        <f t="shared" si="275"/>
        <v>4173</v>
      </c>
      <c r="J1099" s="44">
        <f>I1099*0.08</f>
        <v>333.84</v>
      </c>
      <c r="K1099" s="112">
        <v>9.019325144042E12</v>
      </c>
    </row>
    <row r="1100">
      <c r="A1100" s="40" t="s">
        <v>37</v>
      </c>
      <c r="B1100" s="41">
        <v>1067.0</v>
      </c>
      <c r="C1100" s="42">
        <v>795.0</v>
      </c>
      <c r="D1100" s="41">
        <v>683.0</v>
      </c>
      <c r="E1100" s="41">
        <v>892.0</v>
      </c>
      <c r="F1100" s="41">
        <v>890.0</v>
      </c>
      <c r="G1100" s="41">
        <v>1038.0</v>
      </c>
      <c r="H1100" s="41">
        <v>730.0</v>
      </c>
      <c r="I1100" s="43">
        <f t="shared" si="275"/>
        <v>6095</v>
      </c>
      <c r="J1100" s="44">
        <f>I1100*0.09</f>
        <v>548.55</v>
      </c>
      <c r="K1100" s="112">
        <v>1.019324146292E12</v>
      </c>
    </row>
    <row r="1101">
      <c r="A1101" s="396" t="s">
        <v>38</v>
      </c>
      <c r="B1101" s="397">
        <v>480.0</v>
      </c>
      <c r="C1101" s="397">
        <v>0.0</v>
      </c>
      <c r="D1101" s="397">
        <v>0.0</v>
      </c>
      <c r="E1101" s="397">
        <v>484.0</v>
      </c>
      <c r="F1101" s="397">
        <v>818.0</v>
      </c>
      <c r="G1101" s="397">
        <v>780.0</v>
      </c>
      <c r="H1101" s="397">
        <v>0.0</v>
      </c>
      <c r="I1101" s="399">
        <f t="shared" si="275"/>
        <v>2562</v>
      </c>
      <c r="J1101" s="410">
        <f>I1101*0.11</f>
        <v>281.82</v>
      </c>
      <c r="K1101" s="411">
        <v>9.019559236846E12</v>
      </c>
      <c r="L1101" s="113" t="s">
        <v>437</v>
      </c>
    </row>
    <row r="1102">
      <c r="A1102" s="49" t="s">
        <v>39</v>
      </c>
      <c r="B1102" s="41">
        <v>728.0</v>
      </c>
      <c r="C1102" s="42">
        <v>2083.0</v>
      </c>
      <c r="D1102" s="41">
        <v>1175.0</v>
      </c>
      <c r="E1102" s="41">
        <v>722.0</v>
      </c>
      <c r="F1102" s="41">
        <v>1049.0</v>
      </c>
      <c r="G1102" s="41">
        <v>1337.0</v>
      </c>
      <c r="H1102" s="41">
        <v>724.0</v>
      </c>
      <c r="I1102" s="43">
        <f t="shared" si="275"/>
        <v>7818</v>
      </c>
      <c r="J1102" s="44">
        <f>I1102*0.08</f>
        <v>625.44</v>
      </c>
      <c r="K1102" s="112">
        <v>1.019353350798E12</v>
      </c>
    </row>
    <row r="1103">
      <c r="A1103" s="40" t="s">
        <v>63</v>
      </c>
      <c r="B1103" s="41">
        <v>420.0</v>
      </c>
      <c r="C1103" s="42">
        <v>619.0</v>
      </c>
      <c r="D1103" s="41">
        <v>278.0</v>
      </c>
      <c r="E1103" s="41">
        <v>318.0</v>
      </c>
      <c r="F1103" s="41">
        <v>204.0</v>
      </c>
      <c r="G1103" s="41">
        <v>394.0</v>
      </c>
      <c r="H1103" s="41">
        <v>265.0</v>
      </c>
      <c r="I1103" s="43">
        <f t="shared" si="275"/>
        <v>2498</v>
      </c>
      <c r="J1103" s="44">
        <f>I1103*0.11</f>
        <v>274.78</v>
      </c>
      <c r="K1103" s="112">
        <v>5.019350661852E12</v>
      </c>
    </row>
    <row r="1104">
      <c r="A1104" s="40" t="s">
        <v>40</v>
      </c>
      <c r="B1104" s="41">
        <v>0.0</v>
      </c>
      <c r="C1104" s="45">
        <v>0.0</v>
      </c>
      <c r="D1104" s="41">
        <v>670.0</v>
      </c>
      <c r="E1104" s="41">
        <v>1059.0</v>
      </c>
      <c r="F1104" s="41">
        <v>1293.0</v>
      </c>
      <c r="G1104" s="41">
        <v>0.0</v>
      </c>
      <c r="H1104" s="41">
        <v>637.0</v>
      </c>
      <c r="I1104" s="43">
        <f t="shared" si="275"/>
        <v>3659</v>
      </c>
      <c r="J1104" s="44">
        <f>I1104*0.1</f>
        <v>365.9</v>
      </c>
      <c r="K1104" s="112">
        <v>6.019339043015E12</v>
      </c>
    </row>
    <row r="1105">
      <c r="A1105" s="40" t="s">
        <v>379</v>
      </c>
      <c r="B1105" s="41">
        <v>0.0</v>
      </c>
      <c r="C1105" s="42">
        <v>0.0</v>
      </c>
      <c r="D1105" s="41">
        <v>0.0</v>
      </c>
      <c r="E1105" s="41">
        <v>0.0</v>
      </c>
      <c r="F1105" s="41">
        <v>0.0</v>
      </c>
      <c r="G1105" s="41">
        <v>0.0</v>
      </c>
      <c r="H1105" s="41">
        <v>0.0</v>
      </c>
      <c r="I1105" s="43">
        <f t="shared" si="275"/>
        <v>0</v>
      </c>
      <c r="J1105" s="50">
        <f t="shared" ref="J1105:J1106" si="281">I1105*0.11</f>
        <v>0</v>
      </c>
      <c r="K1105" s="311"/>
    </row>
    <row r="1106">
      <c r="A1106" s="40" t="s">
        <v>41</v>
      </c>
      <c r="B1106" s="41">
        <v>541.0</v>
      </c>
      <c r="C1106" s="42">
        <v>0.0</v>
      </c>
      <c r="D1106" s="41">
        <v>0.0</v>
      </c>
      <c r="E1106" s="41">
        <v>0.0</v>
      </c>
      <c r="F1106" s="41">
        <v>0.0</v>
      </c>
      <c r="G1106" s="41">
        <v>0.0</v>
      </c>
      <c r="H1106" s="41">
        <v>759.0</v>
      </c>
      <c r="I1106" s="43">
        <f t="shared" si="275"/>
        <v>1300</v>
      </c>
      <c r="J1106" s="44">
        <f t="shared" si="281"/>
        <v>143</v>
      </c>
      <c r="K1106" s="112">
        <v>3.019362250669E12</v>
      </c>
    </row>
    <row r="1107">
      <c r="A1107" s="73" t="s">
        <v>42</v>
      </c>
      <c r="B1107" s="378">
        <v>1124.0</v>
      </c>
      <c r="C1107" s="378">
        <v>701.0</v>
      </c>
      <c r="D1107" s="378">
        <v>270.0</v>
      </c>
      <c r="E1107" s="378">
        <v>345.0</v>
      </c>
      <c r="F1107" s="378">
        <v>0.0</v>
      </c>
      <c r="G1107" s="378">
        <v>0.0</v>
      </c>
      <c r="H1107" s="378">
        <v>390.0</v>
      </c>
      <c r="I1107" s="57">
        <f t="shared" si="275"/>
        <v>2830</v>
      </c>
      <c r="J1107" s="57">
        <f>I1107*0.1</f>
        <v>283</v>
      </c>
      <c r="K1107" s="329" t="s">
        <v>43</v>
      </c>
      <c r="L1107" s="113" t="s">
        <v>438</v>
      </c>
    </row>
    <row r="1108">
      <c r="A1108" s="53" t="s">
        <v>44</v>
      </c>
      <c r="B1108" s="41">
        <v>508.0</v>
      </c>
      <c r="C1108" s="45">
        <v>210.0</v>
      </c>
      <c r="D1108" s="41">
        <v>368.0</v>
      </c>
      <c r="E1108" s="41">
        <v>539.0</v>
      </c>
      <c r="F1108" s="41">
        <v>420.0</v>
      </c>
      <c r="G1108" s="41">
        <v>0.0</v>
      </c>
      <c r="H1108" s="41">
        <v>0.0</v>
      </c>
      <c r="I1108" s="43">
        <f t="shared" si="275"/>
        <v>2045</v>
      </c>
      <c r="J1108" s="44">
        <f>I1108*0.11</f>
        <v>224.95</v>
      </c>
      <c r="K1108" s="112">
        <v>9.019385089052E12</v>
      </c>
    </row>
    <row r="1109">
      <c r="A1109" s="428" t="s">
        <v>45</v>
      </c>
      <c r="B1109" s="429">
        <v>0.0</v>
      </c>
      <c r="C1109" s="429">
        <v>275.0</v>
      </c>
      <c r="D1109" s="429">
        <v>744.0</v>
      </c>
      <c r="E1109" s="429">
        <v>435.0</v>
      </c>
      <c r="F1109" s="429">
        <v>785.0</v>
      </c>
      <c r="G1109" s="429">
        <v>793.0</v>
      </c>
      <c r="H1109" s="429">
        <v>585.0</v>
      </c>
      <c r="I1109" s="410">
        <f t="shared" si="275"/>
        <v>3617</v>
      </c>
      <c r="J1109" s="410">
        <f>I1109*0.1</f>
        <v>361.7</v>
      </c>
      <c r="K1109" s="411">
        <v>2.019559745677E12</v>
      </c>
      <c r="L1109" s="113" t="s">
        <v>439</v>
      </c>
    </row>
    <row r="1110">
      <c r="A1110" s="53" t="s">
        <v>46</v>
      </c>
      <c r="B1110" s="41">
        <v>0.0</v>
      </c>
      <c r="C1110" s="45">
        <v>0.0</v>
      </c>
      <c r="D1110" s="41">
        <v>0.0</v>
      </c>
      <c r="E1110" s="41">
        <v>855.0</v>
      </c>
      <c r="F1110" s="41">
        <v>0.0</v>
      </c>
      <c r="G1110" s="41">
        <v>655.0</v>
      </c>
      <c r="H1110" s="41">
        <v>0.0</v>
      </c>
      <c r="I1110" s="43">
        <f t="shared" si="275"/>
        <v>1510</v>
      </c>
      <c r="J1110" s="44">
        <f t="shared" ref="J1110:J1111" si="282">I1110*0.11</f>
        <v>166.1</v>
      </c>
      <c r="K1110" s="112">
        <v>5.019374197325E12</v>
      </c>
    </row>
    <row r="1111">
      <c r="A1111" s="83" t="s">
        <v>396</v>
      </c>
      <c r="B1111" s="54">
        <v>430.0</v>
      </c>
      <c r="C1111" s="403">
        <v>563.0</v>
      </c>
      <c r="D1111" s="54">
        <v>0.0</v>
      </c>
      <c r="E1111" s="54">
        <v>0.0</v>
      </c>
      <c r="F1111" s="54">
        <v>0.0</v>
      </c>
      <c r="G1111" s="54">
        <v>0.0</v>
      </c>
      <c r="H1111" s="54">
        <v>0.0</v>
      </c>
      <c r="I1111" s="59">
        <f t="shared" si="275"/>
        <v>993</v>
      </c>
      <c r="J1111" s="410">
        <f t="shared" si="282"/>
        <v>109.23</v>
      </c>
      <c r="K1111" s="411">
        <v>2.019491027517E12</v>
      </c>
      <c r="L1111" s="113" t="s">
        <v>440</v>
      </c>
    </row>
    <row r="1112">
      <c r="A1112" s="67" t="s">
        <v>47</v>
      </c>
      <c r="B1112" s="41">
        <v>851.0</v>
      </c>
      <c r="C1112" s="42">
        <v>793.0</v>
      </c>
      <c r="D1112" s="41">
        <v>264.0</v>
      </c>
      <c r="E1112" s="41">
        <v>332.0</v>
      </c>
      <c r="F1112" s="41">
        <v>485.0</v>
      </c>
      <c r="G1112" s="41">
        <v>574.0</v>
      </c>
      <c r="H1112" s="41">
        <v>741.0</v>
      </c>
      <c r="I1112" s="43">
        <f t="shared" si="275"/>
        <v>4040</v>
      </c>
      <c r="J1112" s="44">
        <f>I1112*0.1</f>
        <v>404</v>
      </c>
      <c r="K1112" s="112">
        <v>7.019336134123E12</v>
      </c>
    </row>
    <row r="1113">
      <c r="A1113" s="406" t="s">
        <v>74</v>
      </c>
      <c r="B1113" s="397">
        <v>160.0</v>
      </c>
      <c r="C1113" s="398">
        <v>665.0</v>
      </c>
      <c r="D1113" s="397">
        <v>545.0</v>
      </c>
      <c r="E1113" s="397">
        <v>0.0</v>
      </c>
      <c r="F1113" s="397">
        <v>0.0</v>
      </c>
      <c r="G1113" s="397">
        <v>0.0</v>
      </c>
      <c r="H1113" s="397">
        <v>0.0</v>
      </c>
      <c r="I1113" s="382">
        <f t="shared" si="275"/>
        <v>1370</v>
      </c>
      <c r="J1113" s="382">
        <f t="shared" ref="J1113:J1114" si="283">I1113*0.11</f>
        <v>150.7</v>
      </c>
      <c r="K1113" s="388">
        <v>1.0120170366825E13</v>
      </c>
      <c r="L1113" s="113">
        <v>154.02</v>
      </c>
    </row>
    <row r="1114">
      <c r="A1114" s="67" t="s">
        <v>410</v>
      </c>
      <c r="B1114" s="41">
        <v>0.0</v>
      </c>
      <c r="C1114" s="42">
        <v>0.0</v>
      </c>
      <c r="D1114" s="41">
        <v>0.0</v>
      </c>
      <c r="E1114" s="41">
        <v>0.0</v>
      </c>
      <c r="F1114" s="41">
        <v>0.0</v>
      </c>
      <c r="G1114" s="41">
        <v>0.0</v>
      </c>
      <c r="H1114" s="41">
        <v>0.0</v>
      </c>
      <c r="I1114" s="43">
        <f t="shared" si="275"/>
        <v>0</v>
      </c>
      <c r="J1114" s="50">
        <f t="shared" si="283"/>
        <v>0</v>
      </c>
      <c r="K1114" s="311"/>
    </row>
    <row r="1115">
      <c r="A1115" s="67" t="s">
        <v>49</v>
      </c>
      <c r="B1115" s="41">
        <v>530.0</v>
      </c>
      <c r="C1115" s="42">
        <v>604.0</v>
      </c>
      <c r="D1115" s="41">
        <v>0.0</v>
      </c>
      <c r="E1115" s="41">
        <v>615.0</v>
      </c>
      <c r="F1115" s="41">
        <v>925.0</v>
      </c>
      <c r="G1115" s="41">
        <v>1227.0</v>
      </c>
      <c r="H1115" s="41">
        <v>869.0</v>
      </c>
      <c r="I1115" s="43">
        <f t="shared" si="275"/>
        <v>4770</v>
      </c>
      <c r="J1115" s="44">
        <f>I1115*0.1</f>
        <v>477</v>
      </c>
      <c r="K1115" s="112">
        <v>1.9373194921E10</v>
      </c>
    </row>
    <row r="1116">
      <c r="A1116" s="67" t="s">
        <v>406</v>
      </c>
      <c r="B1116" s="41">
        <v>0.0</v>
      </c>
      <c r="C1116" s="42">
        <v>0.0</v>
      </c>
      <c r="D1116" s="41">
        <v>0.0</v>
      </c>
      <c r="E1116" s="41">
        <v>0.0</v>
      </c>
      <c r="F1116" s="41">
        <v>0.0</v>
      </c>
      <c r="G1116" s="41">
        <v>0.0</v>
      </c>
      <c r="H1116" s="41">
        <v>0.0</v>
      </c>
      <c r="I1116" s="43">
        <f t="shared" si="275"/>
        <v>0</v>
      </c>
      <c r="J1116" s="50">
        <f t="shared" ref="J1116:J1119" si="284">I1116*0.11</f>
        <v>0</v>
      </c>
      <c r="K1116" s="311"/>
    </row>
    <row r="1117">
      <c r="A1117" s="67" t="s">
        <v>86</v>
      </c>
      <c r="B1117" s="41">
        <v>0.0</v>
      </c>
      <c r="C1117" s="42">
        <v>0.0</v>
      </c>
      <c r="D1117" s="41">
        <v>0.0</v>
      </c>
      <c r="E1117" s="41">
        <v>0.0</v>
      </c>
      <c r="F1117" s="41">
        <v>0.0</v>
      </c>
      <c r="G1117" s="41">
        <v>0.0</v>
      </c>
      <c r="H1117" s="41">
        <v>0.0</v>
      </c>
      <c r="I1117" s="43">
        <f t="shared" si="275"/>
        <v>0</v>
      </c>
      <c r="J1117" s="50">
        <f t="shared" si="284"/>
        <v>0</v>
      </c>
      <c r="K1117" s="311"/>
    </row>
    <row r="1118">
      <c r="A1118" s="67" t="s">
        <v>51</v>
      </c>
      <c r="B1118" s="41">
        <v>0.0</v>
      </c>
      <c r="C1118" s="42">
        <v>0.0</v>
      </c>
      <c r="D1118" s="41">
        <v>0.0</v>
      </c>
      <c r="E1118" s="41">
        <v>0.0</v>
      </c>
      <c r="F1118" s="41">
        <v>0.0</v>
      </c>
      <c r="G1118" s="41">
        <v>0.0</v>
      </c>
      <c r="H1118" s="41">
        <v>0.0</v>
      </c>
      <c r="I1118" s="43">
        <f t="shared" si="275"/>
        <v>0</v>
      </c>
      <c r="J1118" s="50">
        <f t="shared" si="284"/>
        <v>0</v>
      </c>
      <c r="K1118" s="311"/>
    </row>
    <row r="1119">
      <c r="A1119" s="67" t="s">
        <v>52</v>
      </c>
      <c r="B1119" s="41">
        <v>0.0</v>
      </c>
      <c r="C1119" s="42">
        <v>0.0</v>
      </c>
      <c r="D1119" s="41">
        <v>0.0</v>
      </c>
      <c r="E1119" s="41">
        <v>0.0</v>
      </c>
      <c r="F1119" s="41">
        <v>0.0</v>
      </c>
      <c r="G1119" s="41">
        <v>0.0</v>
      </c>
      <c r="H1119" s="41">
        <v>0.0</v>
      </c>
      <c r="I1119" s="43">
        <f t="shared" si="275"/>
        <v>0</v>
      </c>
      <c r="J1119" s="50">
        <f t="shared" si="284"/>
        <v>0</v>
      </c>
      <c r="K1119" s="311"/>
    </row>
    <row r="1120">
      <c r="A1120" s="67" t="s">
        <v>53</v>
      </c>
      <c r="B1120" s="41">
        <v>330.0</v>
      </c>
      <c r="C1120" s="42"/>
      <c r="D1120" s="41">
        <v>369.0</v>
      </c>
      <c r="E1120" s="41">
        <v>720.0</v>
      </c>
      <c r="F1120" s="41">
        <v>1544.0</v>
      </c>
      <c r="G1120" s="41">
        <v>773.0</v>
      </c>
      <c r="H1120" s="41">
        <v>635.0</v>
      </c>
      <c r="I1120" s="43">
        <f t="shared" si="275"/>
        <v>4371</v>
      </c>
      <c r="J1120" s="44">
        <f>I1120*0.1</f>
        <v>437.1</v>
      </c>
      <c r="K1120" s="112">
        <v>6.01931089838E12</v>
      </c>
    </row>
    <row r="1121">
      <c r="A1121" s="75" t="s">
        <v>427</v>
      </c>
      <c r="B1121" s="378">
        <v>275.0</v>
      </c>
      <c r="C1121" s="379">
        <v>982.0</v>
      </c>
      <c r="D1121" s="378">
        <v>527.0</v>
      </c>
      <c r="E1121" s="378">
        <v>403.0</v>
      </c>
      <c r="F1121" s="378">
        <v>0.0</v>
      </c>
      <c r="G1121" s="378">
        <v>0.0</v>
      </c>
      <c r="H1121" s="378">
        <v>0.0</v>
      </c>
      <c r="I1121" s="57">
        <f t="shared" si="275"/>
        <v>2187</v>
      </c>
      <c r="J1121" s="57">
        <f>I1121*0.11</f>
        <v>240.57</v>
      </c>
      <c r="K1121" s="329" t="s">
        <v>43</v>
      </c>
      <c r="L1121" s="113">
        <v>246.0</v>
      </c>
    </row>
    <row r="1122">
      <c r="A1122" s="67" t="s">
        <v>428</v>
      </c>
      <c r="B1122" s="41">
        <v>0.0</v>
      </c>
      <c r="C1122" s="42">
        <v>982.0</v>
      </c>
      <c r="D1122" s="41">
        <v>671.0</v>
      </c>
      <c r="E1122" s="41">
        <v>514.0</v>
      </c>
      <c r="F1122" s="41">
        <v>676.0</v>
      </c>
      <c r="G1122" s="41">
        <v>1015.0</v>
      </c>
      <c r="H1122" s="41">
        <v>545.0</v>
      </c>
      <c r="I1122" s="43">
        <f t="shared" si="275"/>
        <v>4403</v>
      </c>
      <c r="J1122" s="44">
        <f>I1122*0.1</f>
        <v>440.3</v>
      </c>
      <c r="K1122" s="112">
        <v>6.019310758534E12</v>
      </c>
    </row>
    <row r="1123">
      <c r="A1123" s="61" t="s">
        <v>20</v>
      </c>
      <c r="B1123" s="59">
        <f t="shared" ref="B1123:H1123" si="285">SUM(B1085:B1110)</f>
        <v>9619</v>
      </c>
      <c r="C1123" s="59">
        <f t="shared" si="285"/>
        <v>8725</v>
      </c>
      <c r="D1123" s="59">
        <f t="shared" si="285"/>
        <v>6835</v>
      </c>
      <c r="E1123" s="59">
        <f t="shared" si="285"/>
        <v>8094</v>
      </c>
      <c r="F1123" s="59">
        <f t="shared" si="285"/>
        <v>8360</v>
      </c>
      <c r="G1123" s="59">
        <f t="shared" si="285"/>
        <v>9779</v>
      </c>
      <c r="H1123" s="59">
        <f t="shared" si="285"/>
        <v>9233</v>
      </c>
      <c r="I1123" s="59">
        <f t="shared" ref="I1123:J1123" si="286">SUM(I1085:I1122)</f>
        <v>82779</v>
      </c>
      <c r="J1123" s="59">
        <f t="shared" si="286"/>
        <v>8204.43</v>
      </c>
      <c r="K1123" s="311"/>
    </row>
    <row r="1124">
      <c r="A1124" s="63"/>
      <c r="B1124" s="64"/>
      <c r="C1124" s="64"/>
      <c r="D1124" s="64"/>
      <c r="E1124" s="64"/>
      <c r="F1124" s="64"/>
      <c r="G1124" s="64"/>
      <c r="H1124" s="64"/>
      <c r="I1124" s="64"/>
      <c r="J1124" s="64"/>
      <c r="K1124" s="311"/>
    </row>
    <row r="1125">
      <c r="A1125" s="30" t="s">
        <v>19</v>
      </c>
      <c r="B1125" s="31">
        <v>45493.0</v>
      </c>
      <c r="C1125" s="31">
        <v>45494.0</v>
      </c>
      <c r="D1125" s="31">
        <v>45495.0</v>
      </c>
      <c r="E1125" s="31">
        <v>45496.0</v>
      </c>
      <c r="F1125" s="31">
        <v>45497.0</v>
      </c>
      <c r="G1125" s="31">
        <v>45498.0</v>
      </c>
      <c r="H1125" s="31">
        <v>45499.0</v>
      </c>
      <c r="I1125" s="32" t="s">
        <v>20</v>
      </c>
      <c r="J1125" s="33" t="s">
        <v>21</v>
      </c>
      <c r="K1125" s="311"/>
    </row>
    <row r="1126">
      <c r="A1126" s="35"/>
      <c r="B1126" s="36"/>
      <c r="C1126" s="36"/>
      <c r="D1126" s="36"/>
      <c r="E1126" s="36"/>
      <c r="F1126" s="36"/>
      <c r="G1126" s="36"/>
      <c r="H1126" s="37"/>
      <c r="I1126" s="37"/>
      <c r="J1126" s="37"/>
      <c r="K1126" s="311"/>
    </row>
    <row r="1127">
      <c r="A1127" s="40" t="s">
        <v>23</v>
      </c>
      <c r="B1127" s="41">
        <v>670.0</v>
      </c>
      <c r="C1127" s="42">
        <v>583.0</v>
      </c>
      <c r="D1127" s="41">
        <v>475.0</v>
      </c>
      <c r="E1127" s="41">
        <v>710.0</v>
      </c>
      <c r="F1127" s="41">
        <v>987.0</v>
      </c>
      <c r="G1127" s="41">
        <v>1170.0</v>
      </c>
      <c r="H1127" s="41">
        <v>0.0</v>
      </c>
      <c r="I1127" s="43">
        <f t="shared" ref="I1127:I1164" si="287">SUM(B1127:H1127)</f>
        <v>4595</v>
      </c>
      <c r="J1127" s="44">
        <f t="shared" ref="J1127:J1128" si="288">I1127*0.1</f>
        <v>459.5</v>
      </c>
      <c r="K1127" s="112">
        <v>4.019559566195E12</v>
      </c>
    </row>
    <row r="1128">
      <c r="A1128" s="40" t="s">
        <v>24</v>
      </c>
      <c r="B1128" s="41">
        <v>958.0</v>
      </c>
      <c r="C1128" s="42">
        <v>805.0</v>
      </c>
      <c r="D1128" s="41">
        <v>0.0</v>
      </c>
      <c r="E1128" s="41">
        <v>0.0</v>
      </c>
      <c r="F1128" s="41">
        <v>1315.0</v>
      </c>
      <c r="G1128" s="41">
        <v>662.0</v>
      </c>
      <c r="H1128" s="41">
        <v>816.0</v>
      </c>
      <c r="I1128" s="43">
        <f t="shared" si="287"/>
        <v>4556</v>
      </c>
      <c r="J1128" s="44">
        <f t="shared" si="288"/>
        <v>455.6</v>
      </c>
      <c r="K1128" s="112">
        <v>8.019489319507E12</v>
      </c>
    </row>
    <row r="1129">
      <c r="A1129" s="49" t="s">
        <v>25</v>
      </c>
      <c r="B1129" s="41">
        <v>0.0</v>
      </c>
      <c r="C1129" s="42">
        <v>0.0</v>
      </c>
      <c r="D1129" s="41">
        <v>0.0</v>
      </c>
      <c r="E1129" s="41">
        <v>0.0</v>
      </c>
      <c r="F1129" s="41">
        <v>0.0</v>
      </c>
      <c r="G1129" s="217">
        <v>730.0</v>
      </c>
      <c r="H1129" s="217">
        <v>603.0</v>
      </c>
      <c r="I1129" s="43">
        <f t="shared" si="287"/>
        <v>1333</v>
      </c>
      <c r="J1129" s="44">
        <f t="shared" ref="J1129:J1130" si="289">I1129*0.08</f>
        <v>106.64</v>
      </c>
      <c r="K1129" s="408" t="s">
        <v>441</v>
      </c>
    </row>
    <row r="1130">
      <c r="A1130" s="49" t="s">
        <v>26</v>
      </c>
      <c r="B1130" s="41">
        <v>704.0</v>
      </c>
      <c r="C1130" s="42">
        <v>1155.0</v>
      </c>
      <c r="D1130" s="41">
        <v>1181.0</v>
      </c>
      <c r="E1130" s="41">
        <v>1057.0</v>
      </c>
      <c r="F1130" s="41">
        <v>415.0</v>
      </c>
      <c r="G1130" s="41">
        <v>0.0</v>
      </c>
      <c r="H1130" s="41">
        <v>697.0</v>
      </c>
      <c r="I1130" s="43">
        <f t="shared" si="287"/>
        <v>5209</v>
      </c>
      <c r="J1130" s="44">
        <f t="shared" si="289"/>
        <v>416.72</v>
      </c>
      <c r="K1130" s="112">
        <v>2.01956618377E11</v>
      </c>
    </row>
    <row r="1131">
      <c r="A1131" s="40" t="s">
        <v>27</v>
      </c>
      <c r="B1131" s="41">
        <v>579.0</v>
      </c>
      <c r="C1131" s="45">
        <v>435.0</v>
      </c>
      <c r="D1131" s="41">
        <v>0.0</v>
      </c>
      <c r="E1131" s="41">
        <v>599.0</v>
      </c>
      <c r="F1131" s="41">
        <v>0.0</v>
      </c>
      <c r="G1131" s="41">
        <v>355.0</v>
      </c>
      <c r="H1131" s="41">
        <v>345.0</v>
      </c>
      <c r="I1131" s="43">
        <f t="shared" si="287"/>
        <v>2313</v>
      </c>
      <c r="J1131" s="44">
        <f>I1131*0.11</f>
        <v>254.43</v>
      </c>
      <c r="K1131" s="112">
        <v>1.019559533609E12</v>
      </c>
    </row>
    <row r="1132">
      <c r="A1132" s="52" t="s">
        <v>28</v>
      </c>
      <c r="B1132" s="41">
        <v>0.0</v>
      </c>
      <c r="C1132" s="42">
        <v>0.0</v>
      </c>
      <c r="D1132" s="41">
        <v>0.0</v>
      </c>
      <c r="E1132" s="41">
        <v>0.0</v>
      </c>
      <c r="F1132" s="41">
        <v>0.0</v>
      </c>
      <c r="G1132" s="41">
        <v>0.0</v>
      </c>
      <c r="H1132" s="41">
        <v>0.0</v>
      </c>
      <c r="I1132" s="43">
        <f t="shared" si="287"/>
        <v>0</v>
      </c>
      <c r="J1132" s="50">
        <f>I1132*0.1</f>
        <v>0</v>
      </c>
      <c r="K1132" s="311"/>
    </row>
    <row r="1133">
      <c r="A1133" s="53" t="s">
        <v>29</v>
      </c>
      <c r="B1133" s="54">
        <v>0.0</v>
      </c>
      <c r="C1133" s="42">
        <v>0.0</v>
      </c>
      <c r="D1133" s="54">
        <v>0.0</v>
      </c>
      <c r="E1133" s="54">
        <v>540.0</v>
      </c>
      <c r="F1133" s="54">
        <v>863.0</v>
      </c>
      <c r="G1133" s="54">
        <v>450.0</v>
      </c>
      <c r="H1133" s="54">
        <v>0.0</v>
      </c>
      <c r="I1133" s="43">
        <f t="shared" si="287"/>
        <v>1853</v>
      </c>
      <c r="J1133" s="44">
        <f t="shared" ref="J1133:J1136" si="290">I1133*0.11</f>
        <v>203.83</v>
      </c>
      <c r="K1133" s="112">
        <v>3.019537899097E12</v>
      </c>
    </row>
    <row r="1134">
      <c r="A1134" s="40" t="s">
        <v>30</v>
      </c>
      <c r="B1134" s="41">
        <v>410.0</v>
      </c>
      <c r="C1134" s="42">
        <v>0.0</v>
      </c>
      <c r="D1134" s="41">
        <v>0.0</v>
      </c>
      <c r="E1134" s="41">
        <v>0.0</v>
      </c>
      <c r="F1134" s="41">
        <v>0.0</v>
      </c>
      <c r="G1134" s="41">
        <v>0.0</v>
      </c>
      <c r="H1134" s="41">
        <v>0.0</v>
      </c>
      <c r="I1134" s="43">
        <f t="shared" si="287"/>
        <v>410</v>
      </c>
      <c r="J1134" s="44">
        <f t="shared" si="290"/>
        <v>45.1</v>
      </c>
      <c r="K1134" s="112">
        <v>1.019491427749E12</v>
      </c>
    </row>
    <row r="1135">
      <c r="A1135" s="40" t="s">
        <v>31</v>
      </c>
      <c r="B1135" s="41">
        <v>0.0</v>
      </c>
      <c r="C1135" s="42">
        <v>0.0</v>
      </c>
      <c r="D1135" s="41">
        <v>0.0</v>
      </c>
      <c r="E1135" s="41">
        <v>0.0</v>
      </c>
      <c r="F1135" s="41">
        <v>0.0</v>
      </c>
      <c r="G1135" s="41">
        <v>0.0</v>
      </c>
      <c r="H1135" s="41">
        <v>1009.0</v>
      </c>
      <c r="I1135" s="43">
        <f t="shared" si="287"/>
        <v>1009</v>
      </c>
      <c r="J1135" s="44">
        <f t="shared" si="290"/>
        <v>110.99</v>
      </c>
      <c r="K1135" s="112">
        <v>3.019489787849E12</v>
      </c>
    </row>
    <row r="1136">
      <c r="A1136" s="40" t="s">
        <v>32</v>
      </c>
      <c r="B1136" s="41">
        <v>0.0</v>
      </c>
      <c r="C1136" s="42">
        <v>837.0</v>
      </c>
      <c r="D1136" s="41">
        <v>0.0</v>
      </c>
      <c r="E1136" s="41">
        <v>0.0</v>
      </c>
      <c r="F1136" s="41">
        <v>0.0</v>
      </c>
      <c r="G1136" s="41">
        <v>195.0</v>
      </c>
      <c r="H1136" s="41">
        <v>0.0</v>
      </c>
      <c r="I1136" s="43">
        <f t="shared" si="287"/>
        <v>1032</v>
      </c>
      <c r="J1136" s="44">
        <f t="shared" si="290"/>
        <v>113.52</v>
      </c>
      <c r="K1136" s="112">
        <v>1.019562260204E12</v>
      </c>
    </row>
    <row r="1137">
      <c r="A1137" s="49" t="s">
        <v>56</v>
      </c>
      <c r="B1137" s="41">
        <v>0.0</v>
      </c>
      <c r="C1137" s="45">
        <v>0.0</v>
      </c>
      <c r="D1137" s="41">
        <v>0.0</v>
      </c>
      <c r="E1137" s="41">
        <v>0.0</v>
      </c>
      <c r="F1137" s="41">
        <v>0.0</v>
      </c>
      <c r="G1137" s="41">
        <v>0.0</v>
      </c>
      <c r="H1137" s="41">
        <v>0.0</v>
      </c>
      <c r="I1137" s="43">
        <f t="shared" si="287"/>
        <v>0</v>
      </c>
      <c r="J1137" s="50">
        <f>I1137*0.08</f>
        <v>0</v>
      </c>
      <c r="K1137" s="311"/>
    </row>
    <row r="1138">
      <c r="A1138" s="365" t="s">
        <v>241</v>
      </c>
      <c r="B1138" s="422">
        <v>0.0</v>
      </c>
      <c r="C1138" s="422">
        <v>0.0</v>
      </c>
      <c r="D1138" s="422">
        <v>0.0</v>
      </c>
      <c r="E1138" s="422">
        <v>0.0</v>
      </c>
      <c r="F1138" s="422">
        <v>0.0</v>
      </c>
      <c r="G1138" s="422">
        <v>0.0</v>
      </c>
      <c r="H1138" s="422">
        <v>770.0</v>
      </c>
      <c r="I1138" s="46">
        <f t="shared" si="287"/>
        <v>770</v>
      </c>
      <c r="J1138" s="46">
        <f t="shared" ref="J1138:J1140" si="291">I1138*0.11</f>
        <v>84.7</v>
      </c>
      <c r="K1138" s="339">
        <v>8.019760535639E12</v>
      </c>
      <c r="L1138" s="113">
        <v>90.0</v>
      </c>
    </row>
    <row r="1139">
      <c r="A1139" s="73" t="s">
        <v>233</v>
      </c>
      <c r="B1139" s="378">
        <v>0.0</v>
      </c>
      <c r="C1139" s="379">
        <v>434.0</v>
      </c>
      <c r="D1139" s="378">
        <v>0.0</v>
      </c>
      <c r="E1139" s="378">
        <v>155.0</v>
      </c>
      <c r="F1139" s="378">
        <v>0.0</v>
      </c>
      <c r="G1139" s="378">
        <v>0.0</v>
      </c>
      <c r="H1139" s="378">
        <v>385.0</v>
      </c>
      <c r="I1139" s="57">
        <f t="shared" si="287"/>
        <v>974</v>
      </c>
      <c r="J1139" s="57">
        <f t="shared" si="291"/>
        <v>107.14</v>
      </c>
      <c r="K1139" s="329" t="s">
        <v>43</v>
      </c>
      <c r="L1139" s="113">
        <v>110.0</v>
      </c>
    </row>
    <row r="1140">
      <c r="A1140" s="40" t="s">
        <v>35</v>
      </c>
      <c r="B1140" s="41">
        <v>0.0</v>
      </c>
      <c r="C1140" s="42">
        <v>392.0</v>
      </c>
      <c r="D1140" s="41">
        <v>0.0</v>
      </c>
      <c r="E1140" s="41">
        <v>0.0</v>
      </c>
      <c r="F1140" s="41">
        <v>730.0</v>
      </c>
      <c r="G1140" s="41">
        <v>575.0</v>
      </c>
      <c r="H1140" s="41">
        <v>0.0</v>
      </c>
      <c r="I1140" s="43">
        <f t="shared" si="287"/>
        <v>1697</v>
      </c>
      <c r="J1140" s="44">
        <f t="shared" si="291"/>
        <v>186.67</v>
      </c>
      <c r="K1140" s="112">
        <v>4.019529264195E12</v>
      </c>
    </row>
    <row r="1141">
      <c r="A1141" s="53" t="s">
        <v>36</v>
      </c>
      <c r="B1141" s="41">
        <v>1017.0</v>
      </c>
      <c r="C1141" s="42">
        <v>600.0</v>
      </c>
      <c r="D1141" s="41">
        <v>0.0</v>
      </c>
      <c r="E1141" s="41">
        <v>0.0</v>
      </c>
      <c r="F1141" s="41">
        <v>892.0</v>
      </c>
      <c r="G1141" s="41">
        <v>828.0</v>
      </c>
      <c r="H1141" s="41">
        <v>835.0</v>
      </c>
      <c r="I1141" s="43">
        <f t="shared" si="287"/>
        <v>4172</v>
      </c>
      <c r="J1141" s="44">
        <f>I1141*0.08</f>
        <v>333.76</v>
      </c>
      <c r="K1141" s="112">
        <v>9.019505565632E12</v>
      </c>
    </row>
    <row r="1142">
      <c r="A1142" s="40" t="s">
        <v>37</v>
      </c>
      <c r="B1142" s="41">
        <v>755.0</v>
      </c>
      <c r="C1142" s="42">
        <v>739.0</v>
      </c>
      <c r="D1142" s="41">
        <v>580.0</v>
      </c>
      <c r="E1142" s="41">
        <v>525.0</v>
      </c>
      <c r="F1142" s="41">
        <v>870.0</v>
      </c>
      <c r="G1142" s="41">
        <v>870.0</v>
      </c>
      <c r="H1142" s="41">
        <v>965.0</v>
      </c>
      <c r="I1142" s="43">
        <f t="shared" si="287"/>
        <v>5304</v>
      </c>
      <c r="J1142" s="44">
        <f>I1142*0.1</f>
        <v>530.4</v>
      </c>
      <c r="K1142" s="112">
        <v>1.019541631696E12</v>
      </c>
    </row>
    <row r="1143">
      <c r="A1143" s="396" t="s">
        <v>38</v>
      </c>
      <c r="B1143" s="397">
        <v>0.0</v>
      </c>
      <c r="C1143" s="397">
        <v>0.0</v>
      </c>
      <c r="D1143" s="397">
        <v>0.0</v>
      </c>
      <c r="E1143" s="397">
        <v>0.0</v>
      </c>
      <c r="F1143" s="397">
        <v>0.0</v>
      </c>
      <c r="G1143" s="397">
        <v>0.0</v>
      </c>
      <c r="H1143" s="397">
        <v>777.0</v>
      </c>
      <c r="I1143" s="46">
        <f t="shared" si="287"/>
        <v>777</v>
      </c>
      <c r="J1143" s="46">
        <f>I1143*0.11</f>
        <v>85.47</v>
      </c>
      <c r="K1143" s="339">
        <v>9.02015847906E12</v>
      </c>
      <c r="L1143" s="113">
        <v>88.0</v>
      </c>
    </row>
    <row r="1144">
      <c r="A1144" s="49" t="s">
        <v>39</v>
      </c>
      <c r="B1144" s="41">
        <v>1147.0</v>
      </c>
      <c r="C1144" s="42">
        <v>695.0</v>
      </c>
      <c r="D1144" s="41">
        <v>532.0</v>
      </c>
      <c r="E1144" s="41">
        <v>816.0</v>
      </c>
      <c r="F1144" s="41">
        <v>698.0</v>
      </c>
      <c r="G1144" s="41">
        <v>1628.0</v>
      </c>
      <c r="H1144" s="41">
        <v>1151.0</v>
      </c>
      <c r="I1144" s="43">
        <f t="shared" si="287"/>
        <v>6667</v>
      </c>
      <c r="J1144" s="44">
        <f>I1144*0.08</f>
        <v>533.36</v>
      </c>
      <c r="K1144" s="112">
        <v>1.019524650469E12</v>
      </c>
    </row>
    <row r="1145">
      <c r="A1145" s="52" t="s">
        <v>63</v>
      </c>
      <c r="B1145" s="54">
        <v>361.0</v>
      </c>
      <c r="C1145" s="403">
        <v>605.0</v>
      </c>
      <c r="D1145" s="54">
        <v>75.0</v>
      </c>
      <c r="E1145" s="54">
        <v>495.0</v>
      </c>
      <c r="F1145" s="54">
        <v>698.0</v>
      </c>
      <c r="G1145" s="54">
        <v>573.0</v>
      </c>
      <c r="H1145" s="54">
        <v>330.0</v>
      </c>
      <c r="I1145" s="59">
        <f t="shared" si="287"/>
        <v>3137</v>
      </c>
      <c r="J1145" s="44">
        <f t="shared" ref="J1145:J1146" si="292">I1145*0.1</f>
        <v>313.7</v>
      </c>
      <c r="K1145" s="112">
        <v>5.019577337881E12</v>
      </c>
    </row>
    <row r="1146">
      <c r="A1146" s="40" t="s">
        <v>40</v>
      </c>
      <c r="B1146" s="41">
        <v>1050.0</v>
      </c>
      <c r="C1146" s="45">
        <v>1085.0</v>
      </c>
      <c r="D1146" s="41">
        <v>0.0</v>
      </c>
      <c r="E1146" s="41">
        <v>0.0</v>
      </c>
      <c r="F1146" s="41">
        <v>0.0</v>
      </c>
      <c r="G1146" s="41">
        <v>1140.0</v>
      </c>
      <c r="H1146" s="41">
        <v>0.0</v>
      </c>
      <c r="I1146" s="43">
        <f t="shared" si="287"/>
        <v>3275</v>
      </c>
      <c r="J1146" s="44">
        <f t="shared" si="292"/>
        <v>327.5</v>
      </c>
      <c r="K1146" s="112">
        <v>6.019557089714E12</v>
      </c>
    </row>
    <row r="1147">
      <c r="A1147" s="40" t="s">
        <v>379</v>
      </c>
      <c r="B1147" s="41">
        <v>0.0</v>
      </c>
      <c r="C1147" s="42">
        <v>0.0</v>
      </c>
      <c r="D1147" s="41">
        <v>0.0</v>
      </c>
      <c r="E1147" s="41">
        <v>0.0</v>
      </c>
      <c r="F1147" s="41">
        <v>0.0</v>
      </c>
      <c r="G1147" s="41">
        <v>0.0</v>
      </c>
      <c r="H1147" s="41">
        <v>0.0</v>
      </c>
      <c r="I1147" s="43">
        <f t="shared" si="287"/>
        <v>0</v>
      </c>
      <c r="J1147" s="50">
        <f>I1147*0.11</f>
        <v>0</v>
      </c>
      <c r="K1147" s="311"/>
    </row>
    <row r="1148">
      <c r="A1148" s="40" t="s">
        <v>41</v>
      </c>
      <c r="B1148" s="41">
        <v>672.0</v>
      </c>
      <c r="C1148" s="42">
        <v>713.0</v>
      </c>
      <c r="D1148" s="41">
        <v>620.0</v>
      </c>
      <c r="E1148" s="41">
        <v>690.0</v>
      </c>
      <c r="F1148" s="41">
        <v>0.0</v>
      </c>
      <c r="G1148" s="41">
        <v>120.0</v>
      </c>
      <c r="H1148" s="41">
        <v>619.0</v>
      </c>
      <c r="I1148" s="43">
        <f t="shared" si="287"/>
        <v>3434</v>
      </c>
      <c r="J1148" s="44">
        <f>I1148*0.1</f>
        <v>343.4</v>
      </c>
      <c r="K1148" s="112">
        <v>3.019559647036E12</v>
      </c>
    </row>
    <row r="1149">
      <c r="A1149" s="73" t="s">
        <v>42</v>
      </c>
      <c r="B1149" s="378">
        <v>340.0</v>
      </c>
      <c r="C1149" s="378">
        <v>275.0</v>
      </c>
      <c r="D1149" s="378">
        <v>0.0</v>
      </c>
      <c r="E1149" s="378">
        <v>0.0</v>
      </c>
      <c r="F1149" s="378">
        <v>65.0</v>
      </c>
      <c r="G1149" s="378">
        <v>235.0</v>
      </c>
      <c r="H1149" s="378">
        <v>385.0</v>
      </c>
      <c r="I1149" s="57">
        <f t="shared" si="287"/>
        <v>1300</v>
      </c>
      <c r="J1149" s="57">
        <f t="shared" ref="J1149:J1153" si="293">I1149*0.11</f>
        <v>143</v>
      </c>
      <c r="K1149" s="329" t="s">
        <v>43</v>
      </c>
      <c r="L1149" s="113">
        <v>146.0</v>
      </c>
    </row>
    <row r="1150">
      <c r="A1150" s="53" t="s">
        <v>44</v>
      </c>
      <c r="B1150" s="41">
        <v>0.0</v>
      </c>
      <c r="C1150" s="45">
        <v>0.0</v>
      </c>
      <c r="D1150" s="41">
        <v>0.0</v>
      </c>
      <c r="E1150" s="41">
        <v>0.0</v>
      </c>
      <c r="F1150" s="41">
        <v>0.0</v>
      </c>
      <c r="G1150" s="41">
        <v>0.0</v>
      </c>
      <c r="H1150" s="41">
        <v>0.0</v>
      </c>
      <c r="I1150" s="43">
        <f t="shared" si="287"/>
        <v>0</v>
      </c>
      <c r="J1150" s="50">
        <f t="shared" si="293"/>
        <v>0</v>
      </c>
      <c r="K1150" s="311"/>
    </row>
    <row r="1151">
      <c r="A1151" s="428" t="s">
        <v>45</v>
      </c>
      <c r="B1151" s="429">
        <v>585.0</v>
      </c>
      <c r="C1151" s="429">
        <v>0.0</v>
      </c>
      <c r="D1151" s="429">
        <v>870.0</v>
      </c>
      <c r="E1151" s="429">
        <v>88.0</v>
      </c>
      <c r="F1151" s="429">
        <v>0.0</v>
      </c>
      <c r="G1151" s="429">
        <v>0.0</v>
      </c>
      <c r="H1151" s="429">
        <v>0.0</v>
      </c>
      <c r="I1151" s="410">
        <f t="shared" si="287"/>
        <v>1543</v>
      </c>
      <c r="J1151" s="410">
        <f t="shared" si="293"/>
        <v>169.73</v>
      </c>
      <c r="K1151" s="411">
        <v>5.019622274307E12</v>
      </c>
      <c r="L1151" s="113">
        <v>173.4</v>
      </c>
    </row>
    <row r="1152">
      <c r="A1152" s="53" t="s">
        <v>46</v>
      </c>
      <c r="B1152" s="41">
        <v>0.0</v>
      </c>
      <c r="C1152" s="45">
        <v>0.0</v>
      </c>
      <c r="D1152" s="41">
        <v>0.0</v>
      </c>
      <c r="E1152" s="41">
        <v>0.0</v>
      </c>
      <c r="F1152" s="41">
        <v>0.0</v>
      </c>
      <c r="G1152" s="41">
        <v>0.0</v>
      </c>
      <c r="H1152" s="41">
        <v>0.0</v>
      </c>
      <c r="I1152" s="43">
        <f t="shared" si="287"/>
        <v>0</v>
      </c>
      <c r="J1152" s="50">
        <f t="shared" si="293"/>
        <v>0</v>
      </c>
      <c r="K1152" s="311"/>
    </row>
    <row r="1153">
      <c r="A1153" s="67" t="s">
        <v>396</v>
      </c>
      <c r="B1153" s="41">
        <v>0.0</v>
      </c>
      <c r="C1153" s="42">
        <v>0.0</v>
      </c>
      <c r="D1153" s="41">
        <v>0.0</v>
      </c>
      <c r="E1153" s="41">
        <v>0.0</v>
      </c>
      <c r="F1153" s="41">
        <v>0.0</v>
      </c>
      <c r="G1153" s="41">
        <v>0.0</v>
      </c>
      <c r="H1153" s="41">
        <v>0.0</v>
      </c>
      <c r="I1153" s="43">
        <f t="shared" si="287"/>
        <v>0</v>
      </c>
      <c r="J1153" s="50">
        <f t="shared" si="293"/>
        <v>0</v>
      </c>
      <c r="K1153" s="311"/>
    </row>
    <row r="1154">
      <c r="A1154" s="67" t="s">
        <v>47</v>
      </c>
      <c r="B1154" s="41">
        <v>513.0</v>
      </c>
      <c r="C1154" s="42">
        <v>325.0</v>
      </c>
      <c r="D1154" s="41">
        <v>757.0</v>
      </c>
      <c r="E1154" s="41">
        <v>555.0</v>
      </c>
      <c r="F1154" s="41">
        <v>624.0</v>
      </c>
      <c r="G1154" s="41">
        <v>0.0</v>
      </c>
      <c r="H1154" s="41">
        <v>500.0</v>
      </c>
      <c r="I1154" s="43">
        <f t="shared" si="287"/>
        <v>3274</v>
      </c>
      <c r="J1154" s="44">
        <f>I1154*0.1</f>
        <v>327.4</v>
      </c>
      <c r="K1154" s="112">
        <v>7.01911464454E11</v>
      </c>
    </row>
    <row r="1155">
      <c r="A1155" s="67" t="s">
        <v>74</v>
      </c>
      <c r="B1155" s="41">
        <v>0.0</v>
      </c>
      <c r="C1155" s="42">
        <v>0.0</v>
      </c>
      <c r="D1155" s="41">
        <v>0.0</v>
      </c>
      <c r="E1155" s="41">
        <v>0.0</v>
      </c>
      <c r="F1155" s="41">
        <v>0.0</v>
      </c>
      <c r="G1155" s="41">
        <v>0.0</v>
      </c>
      <c r="H1155" s="41">
        <v>0.0</v>
      </c>
      <c r="I1155" s="43">
        <f t="shared" si="287"/>
        <v>0</v>
      </c>
      <c r="J1155" s="50">
        <f t="shared" ref="J1155:J1156" si="294">I1155*0.11</f>
        <v>0</v>
      </c>
      <c r="K1155" s="311"/>
    </row>
    <row r="1156">
      <c r="A1156" s="67" t="s">
        <v>410</v>
      </c>
      <c r="B1156" s="41">
        <v>0.0</v>
      </c>
      <c r="C1156" s="42">
        <v>0.0</v>
      </c>
      <c r="D1156" s="41">
        <v>0.0</v>
      </c>
      <c r="E1156" s="41">
        <v>0.0</v>
      </c>
      <c r="F1156" s="41">
        <v>0.0</v>
      </c>
      <c r="G1156" s="41">
        <v>0.0</v>
      </c>
      <c r="H1156" s="41">
        <v>0.0</v>
      </c>
      <c r="I1156" s="43">
        <f t="shared" si="287"/>
        <v>0</v>
      </c>
      <c r="J1156" s="50">
        <f t="shared" si="294"/>
        <v>0</v>
      </c>
      <c r="K1156" s="311"/>
    </row>
    <row r="1157">
      <c r="A1157" s="67" t="s">
        <v>49</v>
      </c>
      <c r="B1157" s="41">
        <v>1318.0</v>
      </c>
      <c r="C1157" s="42">
        <v>537.0</v>
      </c>
      <c r="D1157" s="41">
        <v>0.0</v>
      </c>
      <c r="E1157" s="41">
        <v>391.0</v>
      </c>
      <c r="F1157" s="41">
        <v>0.0</v>
      </c>
      <c r="G1157" s="41">
        <v>599.0</v>
      </c>
      <c r="H1157" s="41">
        <v>949.0</v>
      </c>
      <c r="I1157" s="43">
        <f t="shared" si="287"/>
        <v>3794</v>
      </c>
      <c r="J1157" s="44">
        <f>I1157*0.1</f>
        <v>379.4</v>
      </c>
      <c r="K1157" s="112">
        <v>1.9526187754E10</v>
      </c>
    </row>
    <row r="1158">
      <c r="A1158" s="67" t="s">
        <v>50</v>
      </c>
      <c r="B1158" s="41">
        <v>0.0</v>
      </c>
      <c r="C1158" s="42">
        <v>0.0</v>
      </c>
      <c r="D1158" s="41">
        <v>0.0</v>
      </c>
      <c r="E1158" s="41">
        <v>0.0</v>
      </c>
      <c r="F1158" s="41">
        <v>0.0</v>
      </c>
      <c r="G1158" s="41">
        <v>444.0</v>
      </c>
      <c r="H1158" s="41">
        <v>780.0</v>
      </c>
      <c r="I1158" s="43">
        <f t="shared" si="287"/>
        <v>1224</v>
      </c>
      <c r="J1158" s="44">
        <f t="shared" ref="J1158:J1161" si="295">I1158*0.11</f>
        <v>134.64</v>
      </c>
      <c r="K1158" s="112">
        <v>2.019559280519E12</v>
      </c>
    </row>
    <row r="1159">
      <c r="A1159" s="67" t="s">
        <v>86</v>
      </c>
      <c r="B1159" s="41">
        <v>0.0</v>
      </c>
      <c r="C1159" s="42">
        <v>0.0</v>
      </c>
      <c r="D1159" s="41">
        <v>0.0</v>
      </c>
      <c r="E1159" s="41">
        <v>0.0</v>
      </c>
      <c r="F1159" s="41">
        <v>0.0</v>
      </c>
      <c r="G1159" s="41">
        <v>0.0</v>
      </c>
      <c r="H1159" s="41">
        <v>0.0</v>
      </c>
      <c r="I1159" s="43">
        <f t="shared" si="287"/>
        <v>0</v>
      </c>
      <c r="J1159" s="50">
        <f t="shared" si="295"/>
        <v>0</v>
      </c>
      <c r="K1159" s="311"/>
    </row>
    <row r="1160">
      <c r="A1160" s="67" t="s">
        <v>51</v>
      </c>
      <c r="B1160" s="41">
        <v>0.0</v>
      </c>
      <c r="C1160" s="42">
        <v>0.0</v>
      </c>
      <c r="D1160" s="41">
        <v>0.0</v>
      </c>
      <c r="E1160" s="41">
        <v>0.0</v>
      </c>
      <c r="F1160" s="41">
        <v>0.0</v>
      </c>
      <c r="G1160" s="41">
        <v>0.0</v>
      </c>
      <c r="H1160" s="41">
        <v>0.0</v>
      </c>
      <c r="I1160" s="43">
        <f t="shared" si="287"/>
        <v>0</v>
      </c>
      <c r="J1160" s="50">
        <f t="shared" si="295"/>
        <v>0</v>
      </c>
      <c r="K1160" s="311"/>
    </row>
    <row r="1161">
      <c r="A1161" s="67" t="s">
        <v>52</v>
      </c>
      <c r="B1161" s="41">
        <v>653.0</v>
      </c>
      <c r="C1161" s="42">
        <v>620.0</v>
      </c>
      <c r="D1161" s="41">
        <v>0.0</v>
      </c>
      <c r="E1161" s="41">
        <v>0.0</v>
      </c>
      <c r="F1161" s="41">
        <v>783.0</v>
      </c>
      <c r="G1161" s="41">
        <v>425.0</v>
      </c>
      <c r="H1161" s="41">
        <v>0.0</v>
      </c>
      <c r="I1161" s="43">
        <f t="shared" si="287"/>
        <v>2481</v>
      </c>
      <c r="J1161" s="44">
        <f t="shared" si="295"/>
        <v>272.91</v>
      </c>
      <c r="K1161" s="112">
        <v>9.01951045557E11</v>
      </c>
    </row>
    <row r="1162">
      <c r="A1162" s="67" t="s">
        <v>53</v>
      </c>
      <c r="B1162" s="41">
        <v>684.0</v>
      </c>
      <c r="C1162" s="42">
        <v>600.0</v>
      </c>
      <c r="D1162" s="41">
        <v>577.0</v>
      </c>
      <c r="E1162" s="41">
        <v>922.0</v>
      </c>
      <c r="F1162" s="41">
        <v>767.0</v>
      </c>
      <c r="G1162" s="41">
        <v>594.0</v>
      </c>
      <c r="H1162" s="41">
        <v>830.0</v>
      </c>
      <c r="I1162" s="43">
        <f t="shared" si="287"/>
        <v>4974</v>
      </c>
      <c r="J1162" s="44">
        <f>I1162*0.1</f>
        <v>497.4</v>
      </c>
      <c r="K1162" s="112">
        <v>6.019490354623E12</v>
      </c>
    </row>
    <row r="1163">
      <c r="A1163" s="67" t="s">
        <v>427</v>
      </c>
      <c r="B1163" s="41">
        <v>0.0</v>
      </c>
      <c r="C1163" s="42">
        <v>0.0</v>
      </c>
      <c r="D1163" s="41">
        <v>0.0</v>
      </c>
      <c r="E1163" s="41">
        <v>0.0</v>
      </c>
      <c r="F1163" s="41">
        <v>0.0</v>
      </c>
      <c r="G1163" s="41">
        <v>0.0</v>
      </c>
      <c r="H1163" s="41">
        <v>0.0</v>
      </c>
      <c r="I1163" s="43">
        <f t="shared" si="287"/>
        <v>0</v>
      </c>
      <c r="J1163" s="50">
        <f>I1163*0.11</f>
        <v>0</v>
      </c>
      <c r="K1163" s="311"/>
    </row>
    <row r="1164">
      <c r="A1164" s="67" t="s">
        <v>428</v>
      </c>
      <c r="B1164" s="41">
        <v>775.0</v>
      </c>
      <c r="C1164" s="42">
        <v>0.0</v>
      </c>
      <c r="D1164" s="41">
        <v>549.0</v>
      </c>
      <c r="E1164" s="41">
        <v>960.0</v>
      </c>
      <c r="F1164" s="41">
        <v>821.0</v>
      </c>
      <c r="G1164" s="41">
        <v>475.0</v>
      </c>
      <c r="H1164" s="41">
        <v>0.0</v>
      </c>
      <c r="I1164" s="43">
        <f t="shared" si="287"/>
        <v>3580</v>
      </c>
      <c r="J1164" s="44">
        <f>I1164*0.1</f>
        <v>358</v>
      </c>
      <c r="K1164" s="112">
        <v>6.01949516795E12</v>
      </c>
    </row>
    <row r="1165">
      <c r="A1165" s="61" t="s">
        <v>20</v>
      </c>
      <c r="B1165" s="59">
        <f t="shared" ref="B1165:H1165" si="296">SUM(B1127:B1152)</f>
        <v>9248</v>
      </c>
      <c r="C1165" s="59">
        <f t="shared" si="296"/>
        <v>9353</v>
      </c>
      <c r="D1165" s="59">
        <f t="shared" si="296"/>
        <v>4333</v>
      </c>
      <c r="E1165" s="59">
        <f t="shared" si="296"/>
        <v>5675</v>
      </c>
      <c r="F1165" s="59">
        <f t="shared" si="296"/>
        <v>7533</v>
      </c>
      <c r="G1165" s="59">
        <f t="shared" si="296"/>
        <v>9531</v>
      </c>
      <c r="H1165" s="59">
        <f t="shared" si="296"/>
        <v>9687</v>
      </c>
      <c r="I1165" s="59">
        <f t="shared" ref="I1165:J1165" si="297">SUM(I1127:I1164)</f>
        <v>74687</v>
      </c>
      <c r="J1165" s="59">
        <f t="shared" si="297"/>
        <v>7294.91</v>
      </c>
      <c r="K1165" s="311"/>
    </row>
    <row r="1166">
      <c r="A1166" s="63"/>
      <c r="B1166" s="64"/>
      <c r="C1166" s="64"/>
      <c r="D1166" s="64"/>
      <c r="E1166" s="64"/>
      <c r="F1166" s="64"/>
      <c r="G1166" s="64"/>
      <c r="H1166" s="64"/>
      <c r="I1166" s="64"/>
      <c r="J1166" s="64"/>
      <c r="K1166" s="311"/>
    </row>
    <row r="1167">
      <c r="A1167" s="30" t="s">
        <v>19</v>
      </c>
      <c r="B1167" s="31">
        <v>45500.0</v>
      </c>
      <c r="C1167" s="31">
        <v>45501.0</v>
      </c>
      <c r="D1167" s="31">
        <v>45502.0</v>
      </c>
      <c r="E1167" s="31">
        <v>45503.0</v>
      </c>
      <c r="F1167" s="31">
        <v>45504.0</v>
      </c>
      <c r="G1167" s="31">
        <v>45505.0</v>
      </c>
      <c r="H1167" s="31">
        <v>45506.0</v>
      </c>
      <c r="I1167" s="32" t="s">
        <v>20</v>
      </c>
      <c r="J1167" s="33" t="s">
        <v>21</v>
      </c>
      <c r="K1167" s="311"/>
    </row>
    <row r="1168">
      <c r="A1168" s="35"/>
      <c r="B1168" s="36"/>
      <c r="C1168" s="36"/>
      <c r="D1168" s="36"/>
      <c r="E1168" s="36"/>
      <c r="F1168" s="36"/>
      <c r="G1168" s="36"/>
      <c r="H1168" s="37"/>
      <c r="I1168" s="37"/>
      <c r="J1168" s="37"/>
      <c r="K1168" s="311"/>
    </row>
    <row r="1169">
      <c r="A1169" s="40" t="s">
        <v>23</v>
      </c>
      <c r="B1169" s="41">
        <v>827.0</v>
      </c>
      <c r="C1169" s="42">
        <v>695.0</v>
      </c>
      <c r="D1169" s="41">
        <v>0.0</v>
      </c>
      <c r="E1169" s="41">
        <v>0.0</v>
      </c>
      <c r="F1169" s="41">
        <v>440.0</v>
      </c>
      <c r="G1169" s="41">
        <v>678.0</v>
      </c>
      <c r="H1169" s="41">
        <v>998.0</v>
      </c>
      <c r="I1169" s="43">
        <f t="shared" ref="I1169:I1206" si="298">SUM(B1169:H1169)</f>
        <v>3638</v>
      </c>
      <c r="J1169" s="44">
        <f t="shared" ref="J1169:J1170" si="299">I1169*0.1</f>
        <v>363.8</v>
      </c>
      <c r="K1169" s="112">
        <v>4.019710994427E12</v>
      </c>
    </row>
    <row r="1170">
      <c r="A1170" s="40" t="s">
        <v>24</v>
      </c>
      <c r="B1170" s="41">
        <v>711.0</v>
      </c>
      <c r="C1170" s="42">
        <v>978.0</v>
      </c>
      <c r="D1170" s="41">
        <v>0.0</v>
      </c>
      <c r="E1170" s="41">
        <v>774.0</v>
      </c>
      <c r="F1170" s="41">
        <v>574.0</v>
      </c>
      <c r="G1170" s="41">
        <v>407.0</v>
      </c>
      <c r="H1170" s="41">
        <v>832.0</v>
      </c>
      <c r="I1170" s="43">
        <f t="shared" si="298"/>
        <v>4276</v>
      </c>
      <c r="J1170" s="44">
        <f t="shared" si="299"/>
        <v>427.6</v>
      </c>
      <c r="K1170" s="112">
        <v>8.019748145132E12</v>
      </c>
    </row>
    <row r="1171">
      <c r="A1171" s="49" t="s">
        <v>25</v>
      </c>
      <c r="B1171" s="41">
        <v>0.0</v>
      </c>
      <c r="C1171" s="45">
        <v>0.0</v>
      </c>
      <c r="D1171" s="41">
        <v>523.0</v>
      </c>
      <c r="E1171" s="41">
        <v>430.0</v>
      </c>
      <c r="F1171" s="41">
        <v>336.0</v>
      </c>
      <c r="G1171" s="41">
        <v>0.0</v>
      </c>
      <c r="H1171" s="41">
        <v>540.0</v>
      </c>
      <c r="I1171" s="43">
        <f t="shared" si="298"/>
        <v>1829</v>
      </c>
      <c r="J1171" s="44">
        <f t="shared" ref="J1171:J1172" si="300">I1171*0.08</f>
        <v>146.32</v>
      </c>
      <c r="K1171" s="112">
        <v>1.9770434814E10</v>
      </c>
    </row>
    <row r="1172">
      <c r="A1172" s="49" t="s">
        <v>26</v>
      </c>
      <c r="B1172" s="41">
        <v>0.0</v>
      </c>
      <c r="C1172" s="45">
        <v>0.0</v>
      </c>
      <c r="D1172" s="41">
        <v>645.0</v>
      </c>
      <c r="E1172" s="41">
        <v>395.0</v>
      </c>
      <c r="F1172" s="41">
        <v>0.0</v>
      </c>
      <c r="G1172" s="41">
        <v>1408.0</v>
      </c>
      <c r="H1172" s="41">
        <v>427.0</v>
      </c>
      <c r="I1172" s="43">
        <f t="shared" si="298"/>
        <v>2875</v>
      </c>
      <c r="J1172" s="44">
        <f t="shared" si="300"/>
        <v>230</v>
      </c>
      <c r="K1172" s="112">
        <v>2.019772782528E12</v>
      </c>
    </row>
    <row r="1173">
      <c r="A1173" s="40" t="s">
        <v>27</v>
      </c>
      <c r="B1173" s="41">
        <v>434.0</v>
      </c>
      <c r="C1173" s="45">
        <v>900.0</v>
      </c>
      <c r="D1173" s="41">
        <v>419.0</v>
      </c>
      <c r="E1173" s="41">
        <v>179.0</v>
      </c>
      <c r="F1173" s="41">
        <v>0.0</v>
      </c>
      <c r="G1173" s="41">
        <v>0.0</v>
      </c>
      <c r="H1173" s="41">
        <v>564.0</v>
      </c>
      <c r="I1173" s="43">
        <f t="shared" si="298"/>
        <v>2496</v>
      </c>
      <c r="J1173" s="44">
        <f>I1173*0.11</f>
        <v>274.56</v>
      </c>
      <c r="K1173" s="112">
        <v>1.01975834403E12</v>
      </c>
    </row>
    <row r="1174">
      <c r="A1174" s="52" t="s">
        <v>28</v>
      </c>
      <c r="B1174" s="41">
        <v>0.0</v>
      </c>
      <c r="C1174" s="45">
        <v>0.0</v>
      </c>
      <c r="D1174" s="41">
        <v>0.0</v>
      </c>
      <c r="E1174" s="41">
        <v>0.0</v>
      </c>
      <c r="F1174" s="41">
        <v>0.0</v>
      </c>
      <c r="G1174" s="41">
        <v>0.0</v>
      </c>
      <c r="H1174" s="41">
        <v>0.0</v>
      </c>
      <c r="I1174" s="43">
        <f t="shared" si="298"/>
        <v>0</v>
      </c>
      <c r="J1174" s="50">
        <f>I1174*0.1</f>
        <v>0</v>
      </c>
      <c r="K1174" s="311"/>
    </row>
    <row r="1175">
      <c r="A1175" s="53" t="s">
        <v>29</v>
      </c>
      <c r="B1175" s="54">
        <v>0.0</v>
      </c>
      <c r="C1175" s="45">
        <v>0.0</v>
      </c>
      <c r="D1175" s="54">
        <v>0.0</v>
      </c>
      <c r="E1175" s="54">
        <v>0.0</v>
      </c>
      <c r="F1175" s="54">
        <v>0.0</v>
      </c>
      <c r="G1175" s="54">
        <v>651.0</v>
      </c>
      <c r="H1175" s="54">
        <v>713.0</v>
      </c>
      <c r="I1175" s="43">
        <f t="shared" si="298"/>
        <v>1364</v>
      </c>
      <c r="J1175" s="44">
        <f>I1175*0.11</f>
        <v>150.04</v>
      </c>
      <c r="K1175" s="112">
        <v>3.019696072967E12</v>
      </c>
    </row>
    <row r="1176">
      <c r="A1176" s="40" t="s">
        <v>30</v>
      </c>
      <c r="B1176" s="41">
        <v>2460.0</v>
      </c>
      <c r="C1176" s="45">
        <v>1355.0</v>
      </c>
      <c r="D1176" s="41">
        <v>0.0</v>
      </c>
      <c r="E1176" s="41">
        <v>260.0</v>
      </c>
      <c r="F1176" s="41">
        <v>490.0</v>
      </c>
      <c r="G1176" s="41">
        <v>0.0</v>
      </c>
      <c r="H1176" s="41">
        <v>0.0</v>
      </c>
      <c r="I1176" s="43">
        <f t="shared" si="298"/>
        <v>4565</v>
      </c>
      <c r="J1176" s="44">
        <f>I1176*0.1</f>
        <v>456.5</v>
      </c>
      <c r="K1176" s="112">
        <v>1.019685213868E12</v>
      </c>
    </row>
    <row r="1177">
      <c r="A1177" s="40" t="s">
        <v>31</v>
      </c>
      <c r="B1177" s="41">
        <v>839.0</v>
      </c>
      <c r="C1177" s="45">
        <v>1760.0</v>
      </c>
      <c r="D1177" s="41">
        <v>1397.0</v>
      </c>
      <c r="E1177" s="41">
        <v>963.0</v>
      </c>
      <c r="F1177" s="41">
        <v>980.0</v>
      </c>
      <c r="G1177" s="41">
        <v>775.0</v>
      </c>
      <c r="H1177" s="41">
        <v>1235.0</v>
      </c>
      <c r="I1177" s="43">
        <f t="shared" si="298"/>
        <v>7949</v>
      </c>
      <c r="J1177" s="44">
        <f>I1177*0.09</f>
        <v>715.41</v>
      </c>
      <c r="K1177" s="112">
        <v>3.019687241412E12</v>
      </c>
    </row>
    <row r="1178">
      <c r="A1178" s="40" t="s">
        <v>32</v>
      </c>
      <c r="B1178" s="41">
        <v>595.0</v>
      </c>
      <c r="C1178" s="42">
        <v>0.0</v>
      </c>
      <c r="D1178" s="41">
        <v>0.0</v>
      </c>
      <c r="E1178" s="41">
        <v>439.0</v>
      </c>
      <c r="F1178" s="41">
        <v>432.0</v>
      </c>
      <c r="G1178" s="41">
        <v>580.0</v>
      </c>
      <c r="H1178" s="41">
        <v>514.0</v>
      </c>
      <c r="I1178" s="43">
        <f t="shared" si="298"/>
        <v>2560</v>
      </c>
      <c r="J1178" s="44">
        <f>I1178*0.11</f>
        <v>281.6</v>
      </c>
      <c r="K1178" s="112">
        <v>2.019728069524E12</v>
      </c>
      <c r="L1178" s="113" t="s">
        <v>442</v>
      </c>
    </row>
    <row r="1179">
      <c r="A1179" s="49" t="s">
        <v>56</v>
      </c>
      <c r="B1179" s="41">
        <v>0.0</v>
      </c>
      <c r="C1179" s="45">
        <v>0.0</v>
      </c>
      <c r="D1179" s="41">
        <v>0.0</v>
      </c>
      <c r="E1179" s="41">
        <v>0.0</v>
      </c>
      <c r="F1179" s="41">
        <v>0.0</v>
      </c>
      <c r="G1179" s="41">
        <v>0.0</v>
      </c>
      <c r="H1179" s="41">
        <v>0.0</v>
      </c>
      <c r="I1179" s="43">
        <f t="shared" si="298"/>
        <v>0</v>
      </c>
      <c r="J1179" s="50">
        <f>I1179*0.08</f>
        <v>0</v>
      </c>
      <c r="K1179" s="311"/>
    </row>
    <row r="1180">
      <c r="A1180" s="40" t="s">
        <v>241</v>
      </c>
      <c r="B1180" s="41">
        <v>350.0</v>
      </c>
      <c r="C1180" s="45">
        <v>0.0</v>
      </c>
      <c r="D1180" s="41">
        <v>0.0</v>
      </c>
      <c r="E1180" s="41">
        <v>0.0</v>
      </c>
      <c r="F1180" s="41">
        <v>0.0</v>
      </c>
      <c r="G1180" s="41">
        <v>0.0</v>
      </c>
      <c r="H1180" s="41">
        <v>0.0</v>
      </c>
      <c r="I1180" s="43">
        <f t="shared" si="298"/>
        <v>350</v>
      </c>
      <c r="J1180" s="44">
        <f t="shared" ref="J1180:J1182" si="301">I1180*0.11</f>
        <v>38.5</v>
      </c>
      <c r="K1180" s="112">
        <v>8.019760535639E12</v>
      </c>
    </row>
    <row r="1181">
      <c r="A1181" s="73" t="s">
        <v>233</v>
      </c>
      <c r="B1181" s="378">
        <v>0.0</v>
      </c>
      <c r="C1181" s="379">
        <v>334.0</v>
      </c>
      <c r="D1181" s="378">
        <v>235.0</v>
      </c>
      <c r="E1181" s="378">
        <v>315.0</v>
      </c>
      <c r="F1181" s="378">
        <v>0.0</v>
      </c>
      <c r="G1181" s="378">
        <v>170.0</v>
      </c>
      <c r="H1181" s="378">
        <v>0.0</v>
      </c>
      <c r="I1181" s="43">
        <f t="shared" si="298"/>
        <v>1054</v>
      </c>
      <c r="J1181" s="430">
        <f t="shared" si="301"/>
        <v>115.94</v>
      </c>
      <c r="K1181" s="329" t="s">
        <v>43</v>
      </c>
      <c r="L1181" s="113">
        <v>118.32</v>
      </c>
    </row>
    <row r="1182">
      <c r="A1182" s="40" t="s">
        <v>35</v>
      </c>
      <c r="B1182" s="41">
        <v>614.0</v>
      </c>
      <c r="C1182" s="42">
        <v>1403.0</v>
      </c>
      <c r="D1182" s="41">
        <v>100.0</v>
      </c>
      <c r="E1182" s="41">
        <v>0.0</v>
      </c>
      <c r="F1182" s="41">
        <v>490.0</v>
      </c>
      <c r="G1182" s="41">
        <v>0.0</v>
      </c>
      <c r="H1182" s="41">
        <v>0.0</v>
      </c>
      <c r="I1182" s="43">
        <f t="shared" si="298"/>
        <v>2607</v>
      </c>
      <c r="J1182" s="44">
        <f t="shared" si="301"/>
        <v>286.77</v>
      </c>
      <c r="K1182" s="112">
        <v>4.019781792609E12</v>
      </c>
    </row>
    <row r="1183">
      <c r="A1183" s="53" t="s">
        <v>36</v>
      </c>
      <c r="B1183" s="41">
        <v>933.0</v>
      </c>
      <c r="C1183" s="42">
        <v>965.0</v>
      </c>
      <c r="D1183" s="41">
        <v>135.0</v>
      </c>
      <c r="E1183" s="41">
        <v>275.0</v>
      </c>
      <c r="F1183" s="41">
        <v>545.0</v>
      </c>
      <c r="G1183" s="41">
        <v>660.0</v>
      </c>
      <c r="H1183" s="41">
        <v>871.0</v>
      </c>
      <c r="I1183" s="43">
        <f t="shared" si="298"/>
        <v>4384</v>
      </c>
      <c r="J1183" s="44">
        <f>I1183*0.08</f>
        <v>350.72</v>
      </c>
      <c r="K1183" s="112">
        <v>9.019749605966E12</v>
      </c>
    </row>
    <row r="1184">
      <c r="A1184" s="40" t="s">
        <v>37</v>
      </c>
      <c r="B1184" s="41">
        <v>995.0</v>
      </c>
      <c r="C1184" s="42">
        <v>1335.0</v>
      </c>
      <c r="D1184" s="41">
        <v>745.0</v>
      </c>
      <c r="E1184" s="41">
        <v>828.0</v>
      </c>
      <c r="F1184" s="41">
        <v>1075.0</v>
      </c>
      <c r="G1184" s="41">
        <v>865.0</v>
      </c>
      <c r="H1184" s="41">
        <v>998.0</v>
      </c>
      <c r="I1184" s="43">
        <f t="shared" si="298"/>
        <v>6841</v>
      </c>
      <c r="J1184" s="44">
        <f>I1184*0.09</f>
        <v>615.69</v>
      </c>
      <c r="K1184" s="112">
        <v>1.019705944357E12</v>
      </c>
    </row>
    <row r="1185">
      <c r="A1185" s="40" t="s">
        <v>38</v>
      </c>
      <c r="B1185" s="41">
        <v>712.0</v>
      </c>
      <c r="C1185" s="45">
        <v>475.0</v>
      </c>
      <c r="D1185" s="41">
        <v>0.0</v>
      </c>
      <c r="E1185" s="41">
        <v>344.0</v>
      </c>
      <c r="F1185" s="41">
        <v>659.0</v>
      </c>
      <c r="G1185" s="41">
        <v>607.0</v>
      </c>
      <c r="H1185" s="41">
        <v>750.0</v>
      </c>
      <c r="I1185" s="43">
        <f t="shared" si="298"/>
        <v>3547</v>
      </c>
      <c r="J1185" s="44">
        <f>I1185*0.1</f>
        <v>354.7</v>
      </c>
      <c r="K1185" s="112">
        <v>9.019769038173E12</v>
      </c>
    </row>
    <row r="1186">
      <c r="A1186" s="49" t="s">
        <v>39</v>
      </c>
      <c r="B1186" s="41">
        <v>1371.0</v>
      </c>
      <c r="C1186" s="42">
        <v>1291.0</v>
      </c>
      <c r="D1186" s="41">
        <v>925.0</v>
      </c>
      <c r="E1186" s="41">
        <v>507.0</v>
      </c>
      <c r="F1186" s="41">
        <v>1226.0</v>
      </c>
      <c r="G1186" s="41">
        <v>902.0</v>
      </c>
      <c r="H1186" s="41">
        <v>703.0</v>
      </c>
      <c r="I1186" s="43">
        <f t="shared" si="298"/>
        <v>6925</v>
      </c>
      <c r="J1186" s="44">
        <f>I1186*0.08</f>
        <v>554</v>
      </c>
      <c r="K1186" s="112">
        <v>1.019705877059E12</v>
      </c>
    </row>
    <row r="1187">
      <c r="A1187" s="40" t="s">
        <v>63</v>
      </c>
      <c r="B1187" s="41">
        <v>175.0</v>
      </c>
      <c r="C1187" s="42">
        <v>1340.0</v>
      </c>
      <c r="D1187" s="41">
        <v>274.0</v>
      </c>
      <c r="E1187" s="41">
        <v>549.0</v>
      </c>
      <c r="F1187" s="41">
        <v>178.0</v>
      </c>
      <c r="G1187" s="41">
        <v>345.0</v>
      </c>
      <c r="H1187" s="41">
        <v>745.0</v>
      </c>
      <c r="I1187" s="43">
        <f t="shared" si="298"/>
        <v>3606</v>
      </c>
      <c r="J1187" s="44">
        <f>I1187*0.1</f>
        <v>360.6</v>
      </c>
      <c r="K1187" s="112">
        <v>5.019793755493E12</v>
      </c>
    </row>
    <row r="1188">
      <c r="A1188" s="40" t="s">
        <v>40</v>
      </c>
      <c r="B1188" s="41">
        <v>0.0</v>
      </c>
      <c r="C1188" s="45">
        <v>0.0</v>
      </c>
      <c r="D1188" s="41">
        <v>645.0</v>
      </c>
      <c r="E1188" s="41">
        <v>0.0</v>
      </c>
      <c r="F1188" s="41">
        <v>0.0</v>
      </c>
      <c r="G1188" s="41">
        <v>0.0</v>
      </c>
      <c r="H1188" s="41">
        <v>0.0</v>
      </c>
      <c r="I1188" s="43">
        <f t="shared" si="298"/>
        <v>645</v>
      </c>
      <c r="J1188" s="44">
        <f t="shared" ref="J1188:J1198" si="302">I1188*0.11</f>
        <v>70.95</v>
      </c>
      <c r="K1188" s="112">
        <v>6.019752746673E12</v>
      </c>
    </row>
    <row r="1189">
      <c r="A1189" s="40" t="s">
        <v>379</v>
      </c>
      <c r="B1189" s="41">
        <v>0.0</v>
      </c>
      <c r="C1189" s="45">
        <v>0.0</v>
      </c>
      <c r="D1189" s="41">
        <v>0.0</v>
      </c>
      <c r="E1189" s="41">
        <v>0.0</v>
      </c>
      <c r="F1189" s="41">
        <v>0.0</v>
      </c>
      <c r="G1189" s="41">
        <v>0.0</v>
      </c>
      <c r="H1189" s="41">
        <v>0.0</v>
      </c>
      <c r="I1189" s="43">
        <f t="shared" si="298"/>
        <v>0</v>
      </c>
      <c r="J1189" s="50">
        <f t="shared" si="302"/>
        <v>0</v>
      </c>
      <c r="K1189" s="311"/>
    </row>
    <row r="1190">
      <c r="A1190" s="40" t="s">
        <v>41</v>
      </c>
      <c r="B1190" s="41">
        <v>0.0</v>
      </c>
      <c r="C1190" s="42">
        <v>0.0</v>
      </c>
      <c r="D1190" s="41">
        <v>1155.0</v>
      </c>
      <c r="E1190" s="41">
        <v>740.0</v>
      </c>
      <c r="F1190" s="41">
        <v>518.0</v>
      </c>
      <c r="G1190" s="41">
        <v>605.0</v>
      </c>
      <c r="H1190" s="41">
        <v>265.0</v>
      </c>
      <c r="I1190" s="43">
        <f t="shared" si="298"/>
        <v>3283</v>
      </c>
      <c r="J1190" s="44">
        <f t="shared" si="302"/>
        <v>361.13</v>
      </c>
      <c r="K1190" s="112">
        <v>3.019768723249E12</v>
      </c>
    </row>
    <row r="1191">
      <c r="A1191" s="73" t="s">
        <v>42</v>
      </c>
      <c r="B1191" s="378">
        <v>0.0</v>
      </c>
      <c r="C1191" s="378">
        <v>110.0</v>
      </c>
      <c r="D1191" s="378">
        <v>665.0</v>
      </c>
      <c r="E1191" s="378">
        <v>210.0</v>
      </c>
      <c r="F1191" s="378">
        <v>245.0</v>
      </c>
      <c r="G1191" s="378">
        <v>160.0</v>
      </c>
      <c r="H1191" s="378">
        <v>510.0</v>
      </c>
      <c r="I1191" s="57">
        <f t="shared" si="298"/>
        <v>1900</v>
      </c>
      <c r="J1191" s="430">
        <f t="shared" si="302"/>
        <v>209</v>
      </c>
      <c r="K1191" s="329" t="s">
        <v>43</v>
      </c>
      <c r="L1191" s="113">
        <v>213.18</v>
      </c>
    </row>
    <row r="1192">
      <c r="A1192" s="53" t="s">
        <v>44</v>
      </c>
      <c r="B1192" s="41">
        <v>120.0</v>
      </c>
      <c r="C1192" s="45">
        <v>0.0</v>
      </c>
      <c r="D1192" s="41">
        <v>476.0</v>
      </c>
      <c r="E1192" s="41">
        <v>495.0</v>
      </c>
      <c r="F1192" s="41">
        <v>380.0</v>
      </c>
      <c r="G1192" s="41">
        <v>530.0</v>
      </c>
      <c r="H1192" s="41">
        <v>498.0</v>
      </c>
      <c r="I1192" s="43">
        <f t="shared" si="298"/>
        <v>2499</v>
      </c>
      <c r="J1192" s="44">
        <f t="shared" si="302"/>
        <v>274.89</v>
      </c>
      <c r="K1192" s="112">
        <v>9.019738418686E12</v>
      </c>
    </row>
    <row r="1193">
      <c r="A1193" s="365" t="s">
        <v>45</v>
      </c>
      <c r="B1193" s="422">
        <v>0.0</v>
      </c>
      <c r="C1193" s="422">
        <v>0.0</v>
      </c>
      <c r="D1193" s="422">
        <v>413.0</v>
      </c>
      <c r="E1193" s="422">
        <v>230.0</v>
      </c>
      <c r="F1193" s="422">
        <v>500.0</v>
      </c>
      <c r="G1193" s="422">
        <v>364.0</v>
      </c>
      <c r="H1193" s="422">
        <v>428.0</v>
      </c>
      <c r="I1193" s="46">
        <f t="shared" si="298"/>
        <v>1935</v>
      </c>
      <c r="J1193" s="46">
        <f t="shared" si="302"/>
        <v>212.85</v>
      </c>
      <c r="K1193" s="339">
        <v>5.019949877716E12</v>
      </c>
      <c r="L1193" s="113">
        <v>217.26</v>
      </c>
    </row>
    <row r="1194">
      <c r="A1194" s="53" t="s">
        <v>46</v>
      </c>
      <c r="B1194" s="41">
        <v>580.0</v>
      </c>
      <c r="C1194" s="45">
        <v>0.0</v>
      </c>
      <c r="D1194" s="41">
        <v>0.0</v>
      </c>
      <c r="E1194" s="41">
        <v>445.0</v>
      </c>
      <c r="F1194" s="41">
        <v>0.0</v>
      </c>
      <c r="G1194" s="41">
        <v>0.0</v>
      </c>
      <c r="H1194" s="41">
        <v>0.0</v>
      </c>
      <c r="I1194" s="43">
        <f t="shared" si="298"/>
        <v>1025</v>
      </c>
      <c r="J1194" s="44">
        <f t="shared" si="302"/>
        <v>112.75</v>
      </c>
      <c r="K1194" s="112">
        <v>5.019686112234E12</v>
      </c>
    </row>
    <row r="1195">
      <c r="A1195" s="53" t="s">
        <v>396</v>
      </c>
      <c r="B1195" s="41">
        <v>0.0</v>
      </c>
      <c r="C1195" s="45">
        <v>0.0</v>
      </c>
      <c r="D1195" s="41">
        <v>0.0</v>
      </c>
      <c r="E1195" s="41">
        <v>0.0</v>
      </c>
      <c r="F1195" s="41">
        <v>0.0</v>
      </c>
      <c r="G1195" s="41">
        <v>0.0</v>
      </c>
      <c r="H1195" s="41">
        <v>0.0</v>
      </c>
      <c r="I1195" s="43">
        <f t="shared" si="298"/>
        <v>0</v>
      </c>
      <c r="J1195" s="50">
        <f t="shared" si="302"/>
        <v>0</v>
      </c>
      <c r="K1195" s="311"/>
    </row>
    <row r="1196">
      <c r="A1196" s="53" t="s">
        <v>47</v>
      </c>
      <c r="B1196" s="41">
        <v>210.0</v>
      </c>
      <c r="C1196" s="42">
        <v>505.0</v>
      </c>
      <c r="D1196" s="41">
        <v>0.0</v>
      </c>
      <c r="E1196" s="41">
        <v>0.0</v>
      </c>
      <c r="F1196" s="41">
        <v>208.0</v>
      </c>
      <c r="G1196" s="41">
        <v>405.0</v>
      </c>
      <c r="H1196" s="41">
        <v>0.0</v>
      </c>
      <c r="I1196" s="43">
        <f t="shared" si="298"/>
        <v>1328</v>
      </c>
      <c r="J1196" s="44">
        <f t="shared" si="302"/>
        <v>146.08</v>
      </c>
      <c r="K1196" s="112">
        <v>7.019728538579E12</v>
      </c>
    </row>
    <row r="1197">
      <c r="A1197" s="53" t="s">
        <v>74</v>
      </c>
      <c r="B1197" s="41">
        <v>0.0</v>
      </c>
      <c r="C1197" s="45">
        <v>0.0</v>
      </c>
      <c r="D1197" s="41">
        <v>0.0</v>
      </c>
      <c r="E1197" s="41">
        <v>0.0</v>
      </c>
      <c r="F1197" s="41">
        <v>0.0</v>
      </c>
      <c r="G1197" s="41">
        <v>0.0</v>
      </c>
      <c r="H1197" s="41">
        <v>0.0</v>
      </c>
      <c r="I1197" s="43">
        <f t="shared" si="298"/>
        <v>0</v>
      </c>
      <c r="J1197" s="50">
        <f t="shared" si="302"/>
        <v>0</v>
      </c>
      <c r="K1197" s="311"/>
    </row>
    <row r="1198">
      <c r="A1198" s="53" t="s">
        <v>410</v>
      </c>
      <c r="B1198" s="41">
        <v>0.0</v>
      </c>
      <c r="C1198" s="45">
        <v>0.0</v>
      </c>
      <c r="D1198" s="41">
        <v>0.0</v>
      </c>
      <c r="E1198" s="41">
        <v>0.0</v>
      </c>
      <c r="F1198" s="41">
        <v>0.0</v>
      </c>
      <c r="G1198" s="41">
        <v>0.0</v>
      </c>
      <c r="H1198" s="41">
        <v>0.0</v>
      </c>
      <c r="I1198" s="43">
        <f t="shared" si="298"/>
        <v>0</v>
      </c>
      <c r="J1198" s="50">
        <f t="shared" si="302"/>
        <v>0</v>
      </c>
      <c r="K1198" s="311"/>
    </row>
    <row r="1199">
      <c r="A1199" s="53" t="s">
        <v>49</v>
      </c>
      <c r="B1199" s="41">
        <v>0.0</v>
      </c>
      <c r="C1199" s="42">
        <v>670.0</v>
      </c>
      <c r="D1199" s="41">
        <v>430.0</v>
      </c>
      <c r="E1199" s="41">
        <v>951.0</v>
      </c>
      <c r="F1199" s="41">
        <v>666.0</v>
      </c>
      <c r="G1199" s="41">
        <v>0.0</v>
      </c>
      <c r="H1199" s="41">
        <v>353.0</v>
      </c>
      <c r="I1199" s="43">
        <f t="shared" si="298"/>
        <v>3070</v>
      </c>
      <c r="J1199" s="44">
        <f>I1199*0.1</f>
        <v>307</v>
      </c>
      <c r="K1199" s="112">
        <v>1.972869907E10</v>
      </c>
    </row>
    <row r="1200">
      <c r="A1200" s="53" t="s">
        <v>50</v>
      </c>
      <c r="B1200" s="41">
        <v>0.0</v>
      </c>
      <c r="C1200" s="45">
        <v>0.0</v>
      </c>
      <c r="D1200" s="41">
        <v>0.0</v>
      </c>
      <c r="E1200" s="41">
        <v>0.0</v>
      </c>
      <c r="F1200" s="41">
        <v>184.0</v>
      </c>
      <c r="G1200" s="41">
        <v>0.0</v>
      </c>
      <c r="H1200" s="41">
        <v>0.0</v>
      </c>
      <c r="I1200" s="43">
        <f t="shared" si="298"/>
        <v>184</v>
      </c>
      <c r="J1200" s="44">
        <f t="shared" ref="J1200:J1203" si="303">I1200*0.11</f>
        <v>20.24</v>
      </c>
      <c r="K1200" s="112">
        <v>2.019709644206E12</v>
      </c>
    </row>
    <row r="1201">
      <c r="A1201" s="53" t="s">
        <v>86</v>
      </c>
      <c r="B1201" s="41">
        <v>895.0</v>
      </c>
      <c r="C1201" s="45">
        <v>0.0</v>
      </c>
      <c r="D1201" s="41">
        <v>0.0</v>
      </c>
      <c r="E1201" s="41">
        <v>0.0</v>
      </c>
      <c r="F1201" s="41">
        <v>0.0</v>
      </c>
      <c r="G1201" s="41">
        <v>0.0</v>
      </c>
      <c r="H1201" s="41">
        <v>0.0</v>
      </c>
      <c r="I1201" s="43">
        <f t="shared" si="298"/>
        <v>895</v>
      </c>
      <c r="J1201" s="44">
        <f t="shared" si="303"/>
        <v>98.45</v>
      </c>
      <c r="K1201" s="112">
        <v>2.019694811639E12</v>
      </c>
    </row>
    <row r="1202">
      <c r="A1202" s="53" t="s">
        <v>51</v>
      </c>
      <c r="B1202" s="41">
        <v>0.0</v>
      </c>
      <c r="C1202" s="45">
        <v>0.0</v>
      </c>
      <c r="D1202" s="41">
        <v>0.0</v>
      </c>
      <c r="E1202" s="41">
        <v>0.0</v>
      </c>
      <c r="F1202" s="41">
        <v>0.0</v>
      </c>
      <c r="G1202" s="41">
        <v>0.0</v>
      </c>
      <c r="H1202" s="41">
        <v>0.0</v>
      </c>
      <c r="I1202" s="43">
        <f t="shared" si="298"/>
        <v>0</v>
      </c>
      <c r="J1202" s="50">
        <f t="shared" si="303"/>
        <v>0</v>
      </c>
      <c r="K1202" s="311"/>
    </row>
    <row r="1203">
      <c r="A1203" s="53" t="s">
        <v>52</v>
      </c>
      <c r="B1203" s="41">
        <v>0.0</v>
      </c>
      <c r="C1203" s="45">
        <v>0.0</v>
      </c>
      <c r="D1203" s="41">
        <v>783.0</v>
      </c>
      <c r="E1203" s="41">
        <v>936.0</v>
      </c>
      <c r="F1203" s="41">
        <v>613.0</v>
      </c>
      <c r="G1203" s="41">
        <v>288.0</v>
      </c>
      <c r="H1203" s="41">
        <v>0.0</v>
      </c>
      <c r="I1203" s="43">
        <f t="shared" si="298"/>
        <v>2620</v>
      </c>
      <c r="J1203" s="44">
        <f t="shared" si="303"/>
        <v>288.2</v>
      </c>
      <c r="K1203" s="112">
        <v>9.019706246164E12</v>
      </c>
    </row>
    <row r="1204">
      <c r="A1204" s="53" t="s">
        <v>53</v>
      </c>
      <c r="B1204" s="41">
        <v>536.0</v>
      </c>
      <c r="C1204" s="42">
        <v>0.0</v>
      </c>
      <c r="D1204" s="41">
        <v>590.0</v>
      </c>
      <c r="E1204" s="41">
        <v>660.0</v>
      </c>
      <c r="F1204" s="41">
        <v>360.0</v>
      </c>
      <c r="G1204" s="41">
        <v>630.0</v>
      </c>
      <c r="H1204" s="41">
        <v>825.0</v>
      </c>
      <c r="I1204" s="43">
        <f t="shared" si="298"/>
        <v>3601</v>
      </c>
      <c r="J1204" s="44">
        <f>I1204*0.1</f>
        <v>360.1</v>
      </c>
      <c r="K1204" s="112">
        <v>6.019694136182E12</v>
      </c>
    </row>
    <row r="1205">
      <c r="A1205" s="53" t="s">
        <v>427</v>
      </c>
      <c r="B1205" s="41">
        <v>0.0</v>
      </c>
      <c r="C1205" s="45">
        <v>0.0</v>
      </c>
      <c r="D1205" s="41">
        <v>0.0</v>
      </c>
      <c r="E1205" s="41">
        <v>0.0</v>
      </c>
      <c r="F1205" s="41">
        <v>0.0</v>
      </c>
      <c r="G1205" s="41">
        <v>0.0</v>
      </c>
      <c r="H1205" s="41">
        <v>0.0</v>
      </c>
      <c r="I1205" s="43">
        <f t="shared" si="298"/>
        <v>0</v>
      </c>
      <c r="J1205" s="50">
        <f t="shared" ref="J1205:J1206" si="304">I1205*0.11</f>
        <v>0</v>
      </c>
      <c r="K1205" s="311"/>
    </row>
    <row r="1206">
      <c r="A1206" s="53" t="s">
        <v>428</v>
      </c>
      <c r="B1206" s="41">
        <v>910.0</v>
      </c>
      <c r="C1206" s="45">
        <v>539.0</v>
      </c>
      <c r="D1206" s="41">
        <v>0.0</v>
      </c>
      <c r="E1206" s="41">
        <v>0.0</v>
      </c>
      <c r="F1206" s="41">
        <v>0.0</v>
      </c>
      <c r="G1206" s="41">
        <v>0.0</v>
      </c>
      <c r="H1206" s="41">
        <v>1085.0</v>
      </c>
      <c r="I1206" s="43">
        <f t="shared" si="298"/>
        <v>2534</v>
      </c>
      <c r="J1206" s="44">
        <f t="shared" si="304"/>
        <v>278.74</v>
      </c>
      <c r="K1206" s="112">
        <v>6.019681532855E12</v>
      </c>
    </row>
    <row r="1207">
      <c r="A1207" s="61" t="s">
        <v>20</v>
      </c>
      <c r="B1207" s="59">
        <f t="shared" ref="B1207:H1207" si="305">SUM(B1169:B1194)</f>
        <v>11716</v>
      </c>
      <c r="C1207" s="59">
        <f t="shared" si="305"/>
        <v>12941</v>
      </c>
      <c r="D1207" s="59">
        <f t="shared" si="305"/>
        <v>8752</v>
      </c>
      <c r="E1207" s="59">
        <f t="shared" si="305"/>
        <v>8378</v>
      </c>
      <c r="F1207" s="59">
        <f t="shared" si="305"/>
        <v>9068</v>
      </c>
      <c r="G1207" s="59">
        <f t="shared" si="305"/>
        <v>9707</v>
      </c>
      <c r="H1207" s="59">
        <f t="shared" si="305"/>
        <v>11591</v>
      </c>
      <c r="I1207" s="59">
        <f t="shared" ref="I1207:J1207" si="306">SUM(I1169:I1206)</f>
        <v>86385</v>
      </c>
      <c r="J1207" s="59">
        <f t="shared" si="306"/>
        <v>8463.13</v>
      </c>
      <c r="K1207" s="311"/>
    </row>
    <row r="1208">
      <c r="A1208" s="63"/>
      <c r="B1208" s="64"/>
      <c r="C1208" s="64"/>
      <c r="D1208" s="64"/>
      <c r="E1208" s="64"/>
      <c r="F1208" s="64"/>
      <c r="G1208" s="64"/>
      <c r="H1208" s="64"/>
      <c r="I1208" s="64"/>
      <c r="J1208" s="64"/>
      <c r="K1208" s="311"/>
    </row>
    <row r="1209">
      <c r="A1209" s="30" t="s">
        <v>19</v>
      </c>
      <c r="B1209" s="31">
        <v>45507.0</v>
      </c>
      <c r="C1209" s="31">
        <v>45508.0</v>
      </c>
      <c r="D1209" s="31">
        <v>45509.0</v>
      </c>
      <c r="E1209" s="31">
        <v>45510.0</v>
      </c>
      <c r="F1209" s="31">
        <v>45511.0</v>
      </c>
      <c r="G1209" s="31">
        <v>45543.0</v>
      </c>
      <c r="H1209" s="31">
        <v>45513.0</v>
      </c>
      <c r="I1209" s="32" t="s">
        <v>20</v>
      </c>
      <c r="J1209" s="33" t="s">
        <v>21</v>
      </c>
      <c r="K1209" s="311"/>
    </row>
    <row r="1210">
      <c r="A1210" s="35"/>
      <c r="B1210" s="36"/>
      <c r="C1210" s="36"/>
      <c r="D1210" s="36"/>
      <c r="E1210" s="36"/>
      <c r="F1210" s="36"/>
      <c r="G1210" s="36"/>
      <c r="H1210" s="37"/>
      <c r="I1210" s="37"/>
      <c r="J1210" s="37"/>
      <c r="K1210" s="311"/>
    </row>
    <row r="1211">
      <c r="A1211" s="40" t="s">
        <v>23</v>
      </c>
      <c r="B1211" s="41">
        <v>755.0</v>
      </c>
      <c r="C1211" s="42">
        <v>620.0</v>
      </c>
      <c r="D1211" s="41">
        <v>0.0</v>
      </c>
      <c r="E1211" s="41">
        <v>473.0</v>
      </c>
      <c r="F1211" s="41">
        <v>670.0</v>
      </c>
      <c r="G1211" s="41">
        <v>735.0</v>
      </c>
      <c r="H1211" s="41">
        <v>735.0</v>
      </c>
      <c r="I1211" s="43">
        <f t="shared" ref="I1211:I1248" si="307">SUM(B1211:H1211)</f>
        <v>3988</v>
      </c>
      <c r="J1211" s="44">
        <f t="shared" ref="J1211:J1212" si="308">I1211*0.1</f>
        <v>398.8</v>
      </c>
      <c r="K1211" s="112">
        <v>4.019904649674E12</v>
      </c>
    </row>
    <row r="1212">
      <c r="A1212" s="40" t="s">
        <v>24</v>
      </c>
      <c r="B1212" s="41">
        <v>320.0</v>
      </c>
      <c r="C1212" s="42">
        <v>491.0</v>
      </c>
      <c r="D1212" s="41">
        <v>547.0</v>
      </c>
      <c r="E1212" s="41">
        <v>0.0</v>
      </c>
      <c r="F1212" s="41">
        <v>656.0</v>
      </c>
      <c r="G1212" s="41">
        <v>863.0</v>
      </c>
      <c r="H1212" s="41">
        <v>540.0</v>
      </c>
      <c r="I1212" s="43">
        <f t="shared" si="307"/>
        <v>3417</v>
      </c>
      <c r="J1212" s="44">
        <f t="shared" si="308"/>
        <v>341.7</v>
      </c>
      <c r="K1212" s="112">
        <v>8.019915326686E12</v>
      </c>
    </row>
    <row r="1213">
      <c r="A1213" s="49" t="s">
        <v>25</v>
      </c>
      <c r="B1213" s="422">
        <v>628.0</v>
      </c>
      <c r="C1213" s="422">
        <v>1075.0</v>
      </c>
      <c r="D1213" s="422">
        <v>210.0</v>
      </c>
      <c r="E1213" s="422">
        <v>165.0</v>
      </c>
      <c r="F1213" s="422">
        <v>325.0</v>
      </c>
      <c r="G1213" s="422">
        <v>270.0</v>
      </c>
      <c r="H1213" s="422">
        <v>580.0</v>
      </c>
      <c r="I1213" s="46">
        <f t="shared" si="307"/>
        <v>3253</v>
      </c>
      <c r="J1213" s="46">
        <f t="shared" ref="J1213:J1214" si="309">I1213*0.08</f>
        <v>260.24</v>
      </c>
      <c r="K1213" s="339">
        <v>1.9968871792E10</v>
      </c>
    </row>
    <row r="1214">
      <c r="A1214" s="49" t="s">
        <v>26</v>
      </c>
      <c r="B1214" s="422">
        <v>0.0</v>
      </c>
      <c r="C1214" s="422">
        <v>860.0</v>
      </c>
      <c r="D1214" s="422">
        <v>75.0</v>
      </c>
      <c r="E1214" s="422">
        <v>317.0</v>
      </c>
      <c r="F1214" s="422">
        <v>752.0</v>
      </c>
      <c r="G1214" s="422">
        <v>720.0</v>
      </c>
      <c r="H1214" s="422">
        <v>893.0</v>
      </c>
      <c r="I1214" s="46">
        <f t="shared" si="307"/>
        <v>3617</v>
      </c>
      <c r="J1214" s="46">
        <f t="shared" si="309"/>
        <v>289.36</v>
      </c>
      <c r="K1214" s="339">
        <v>1.020028896043E12</v>
      </c>
    </row>
    <row r="1215">
      <c r="A1215" s="40" t="s">
        <v>27</v>
      </c>
      <c r="B1215" s="422">
        <v>555.0</v>
      </c>
      <c r="C1215" s="422">
        <v>372.0</v>
      </c>
      <c r="D1215" s="422">
        <v>70.0</v>
      </c>
      <c r="E1215" s="422">
        <v>207.0</v>
      </c>
      <c r="F1215" s="422">
        <v>0.0</v>
      </c>
      <c r="G1215" s="422">
        <v>288.0</v>
      </c>
      <c r="H1215" s="422">
        <v>497.0</v>
      </c>
      <c r="I1215" s="46">
        <f t="shared" si="307"/>
        <v>1989</v>
      </c>
      <c r="J1215" s="46">
        <f t="shared" ref="J1215:J1217" si="310">I1215*0.11</f>
        <v>218.79</v>
      </c>
      <c r="K1215" s="339">
        <v>1.020028896043E12</v>
      </c>
    </row>
    <row r="1216">
      <c r="A1216" s="52" t="s">
        <v>28</v>
      </c>
      <c r="B1216" s="41">
        <v>0.0</v>
      </c>
      <c r="C1216" s="45">
        <v>0.0</v>
      </c>
      <c r="D1216" s="41">
        <v>338.0</v>
      </c>
      <c r="E1216" s="41">
        <v>330.0</v>
      </c>
      <c r="F1216" s="41">
        <v>465.0</v>
      </c>
      <c r="G1216" s="41">
        <v>475.0</v>
      </c>
      <c r="H1216" s="41">
        <v>380.0</v>
      </c>
      <c r="I1216" s="43">
        <f t="shared" si="307"/>
        <v>1988</v>
      </c>
      <c r="J1216" s="44">
        <f t="shared" si="310"/>
        <v>218.68</v>
      </c>
      <c r="K1216" s="112">
        <v>7.019957464169E12</v>
      </c>
    </row>
    <row r="1217">
      <c r="A1217" s="53" t="s">
        <v>29</v>
      </c>
      <c r="B1217" s="422">
        <v>644.0</v>
      </c>
      <c r="C1217" s="422">
        <v>0.0</v>
      </c>
      <c r="D1217" s="422">
        <v>0.0</v>
      </c>
      <c r="E1217" s="422">
        <v>130.0</v>
      </c>
      <c r="F1217" s="422">
        <v>687.0</v>
      </c>
      <c r="G1217" s="422">
        <v>740.0</v>
      </c>
      <c r="H1217" s="422">
        <v>745.0</v>
      </c>
      <c r="I1217" s="46">
        <f t="shared" si="307"/>
        <v>2946</v>
      </c>
      <c r="J1217" s="46">
        <f t="shared" si="310"/>
        <v>324.06</v>
      </c>
      <c r="K1217" s="339">
        <v>3.019941292573E12</v>
      </c>
      <c r="L1217" s="425" t="s">
        <v>443</v>
      </c>
      <c r="M1217" s="431"/>
      <c r="N1217" s="425">
        <v>2.022616897216E12</v>
      </c>
    </row>
    <row r="1218">
      <c r="A1218" s="40" t="s">
        <v>30</v>
      </c>
      <c r="B1218" s="41">
        <v>0.0</v>
      </c>
      <c r="C1218" s="45">
        <v>0.0</v>
      </c>
      <c r="D1218" s="41">
        <v>0.0</v>
      </c>
      <c r="E1218" s="41">
        <v>0.0</v>
      </c>
      <c r="F1218" s="41">
        <v>590.0</v>
      </c>
      <c r="G1218" s="41">
        <v>3550.0</v>
      </c>
      <c r="H1218" s="41">
        <v>1755.0</v>
      </c>
      <c r="I1218" s="43">
        <f t="shared" si="307"/>
        <v>5895</v>
      </c>
      <c r="J1218" s="44">
        <f t="shared" ref="J1218:J1219" si="311">I1218*0.1</f>
        <v>589.5</v>
      </c>
      <c r="K1218" s="112">
        <v>1.019879503024E12</v>
      </c>
    </row>
    <row r="1219">
      <c r="A1219" s="40" t="s">
        <v>31</v>
      </c>
      <c r="B1219" s="41">
        <v>1369.0</v>
      </c>
      <c r="C1219" s="45">
        <v>938.0</v>
      </c>
      <c r="D1219" s="41">
        <v>450.0</v>
      </c>
      <c r="E1219" s="41">
        <v>875.0</v>
      </c>
      <c r="F1219" s="41">
        <v>945.0</v>
      </c>
      <c r="G1219" s="41">
        <v>275.0</v>
      </c>
      <c r="H1219" s="41">
        <v>850.0</v>
      </c>
      <c r="I1219" s="43">
        <f t="shared" si="307"/>
        <v>5702</v>
      </c>
      <c r="J1219" s="44">
        <f t="shared" si="311"/>
        <v>570.2</v>
      </c>
      <c r="K1219" s="112">
        <v>3.019878906589E12</v>
      </c>
    </row>
    <row r="1220">
      <c r="A1220" s="40" t="s">
        <v>32</v>
      </c>
      <c r="B1220" s="41">
        <v>646.0</v>
      </c>
      <c r="C1220" s="42">
        <v>0.0</v>
      </c>
      <c r="D1220" s="41">
        <v>165.0</v>
      </c>
      <c r="E1220" s="41">
        <v>0.0</v>
      </c>
      <c r="F1220" s="41">
        <v>325.0</v>
      </c>
      <c r="G1220" s="41">
        <v>455.0</v>
      </c>
      <c r="H1220" s="41">
        <v>415.0</v>
      </c>
      <c r="I1220" s="43">
        <f t="shared" si="307"/>
        <v>2006</v>
      </c>
      <c r="J1220" s="44">
        <f>I1220*0.11</f>
        <v>220.66</v>
      </c>
      <c r="K1220" s="112">
        <v>1.019925812173E12</v>
      </c>
    </row>
    <row r="1221">
      <c r="A1221" s="49" t="s">
        <v>56</v>
      </c>
      <c r="B1221" s="41">
        <v>0.0</v>
      </c>
      <c r="C1221" s="45">
        <v>0.0</v>
      </c>
      <c r="D1221" s="41">
        <v>0.0</v>
      </c>
      <c r="E1221" s="41">
        <v>0.0</v>
      </c>
      <c r="F1221" s="41">
        <v>0.0</v>
      </c>
      <c r="G1221" s="41">
        <v>0.0</v>
      </c>
      <c r="H1221" s="41">
        <v>0.0</v>
      </c>
      <c r="I1221" s="43">
        <f t="shared" si="307"/>
        <v>0</v>
      </c>
      <c r="J1221" s="50">
        <f>I1221*0.08</f>
        <v>0</v>
      </c>
      <c r="K1221" s="311"/>
    </row>
    <row r="1222">
      <c r="A1222" s="40" t="s">
        <v>241</v>
      </c>
      <c r="B1222" s="422">
        <v>0.0</v>
      </c>
      <c r="C1222" s="422">
        <v>0.0</v>
      </c>
      <c r="D1222" s="422">
        <v>290.0</v>
      </c>
      <c r="E1222" s="422">
        <v>292.0</v>
      </c>
      <c r="F1222" s="422">
        <v>145.0</v>
      </c>
      <c r="G1222" s="422">
        <v>474.0</v>
      </c>
      <c r="H1222" s="422">
        <v>240.0</v>
      </c>
      <c r="I1222" s="46">
        <f t="shared" si="307"/>
        <v>1441</v>
      </c>
      <c r="J1222" s="46">
        <f t="shared" ref="J1222:J1224" si="312">I1222*0.11</f>
        <v>158.51</v>
      </c>
      <c r="K1222" s="339">
        <v>8.020193802611E12</v>
      </c>
      <c r="L1222" s="113">
        <v>162.18</v>
      </c>
    </row>
    <row r="1223">
      <c r="A1223" s="40" t="s">
        <v>233</v>
      </c>
      <c r="B1223" s="378">
        <v>0.0</v>
      </c>
      <c r="C1223" s="379">
        <v>0.0</v>
      </c>
      <c r="D1223" s="378">
        <v>0.0</v>
      </c>
      <c r="E1223" s="378">
        <v>54.0</v>
      </c>
      <c r="F1223" s="378">
        <v>205.0</v>
      </c>
      <c r="G1223" s="378">
        <v>210.0</v>
      </c>
      <c r="H1223" s="378">
        <v>65.0</v>
      </c>
      <c r="I1223" s="57">
        <f t="shared" si="307"/>
        <v>534</v>
      </c>
      <c r="J1223" s="57">
        <f t="shared" si="312"/>
        <v>58.74</v>
      </c>
      <c r="K1223" s="329" t="s">
        <v>43</v>
      </c>
      <c r="L1223" s="113">
        <v>60.18</v>
      </c>
    </row>
    <row r="1224">
      <c r="A1224" s="40" t="s">
        <v>35</v>
      </c>
      <c r="B1224" s="41">
        <v>0.0</v>
      </c>
      <c r="C1224" s="42">
        <v>0.0</v>
      </c>
      <c r="D1224" s="41">
        <v>0.0</v>
      </c>
      <c r="E1224" s="41">
        <v>0.0</v>
      </c>
      <c r="F1224" s="41">
        <v>0.0</v>
      </c>
      <c r="G1224" s="41">
        <v>0.0</v>
      </c>
      <c r="H1224" s="41">
        <v>0.0</v>
      </c>
      <c r="I1224" s="43">
        <f t="shared" si="307"/>
        <v>0</v>
      </c>
      <c r="J1224" s="50">
        <f t="shared" si="312"/>
        <v>0</v>
      </c>
      <c r="K1224" s="311"/>
    </row>
    <row r="1225">
      <c r="A1225" s="53" t="s">
        <v>36</v>
      </c>
      <c r="B1225" s="41">
        <v>720.0</v>
      </c>
      <c r="C1225" s="42">
        <v>0.0</v>
      </c>
      <c r="D1225" s="41">
        <v>0.0</v>
      </c>
      <c r="E1225" s="41">
        <v>515.0</v>
      </c>
      <c r="F1225" s="41">
        <v>1095.0</v>
      </c>
      <c r="G1225" s="41">
        <v>665.0</v>
      </c>
      <c r="H1225" s="41">
        <v>760.0</v>
      </c>
      <c r="I1225" s="43">
        <f t="shared" si="307"/>
        <v>3755</v>
      </c>
      <c r="J1225" s="44">
        <f>I1225*0.08</f>
        <v>300.4</v>
      </c>
      <c r="K1225" s="112">
        <v>9.019887992929E12</v>
      </c>
    </row>
    <row r="1226">
      <c r="A1226" s="40" t="s">
        <v>37</v>
      </c>
      <c r="B1226" s="41">
        <v>800.0</v>
      </c>
      <c r="C1226" s="42">
        <v>1146.0</v>
      </c>
      <c r="D1226" s="41">
        <v>720.0</v>
      </c>
      <c r="E1226" s="41">
        <v>645.0</v>
      </c>
      <c r="F1226" s="41">
        <v>0.0</v>
      </c>
      <c r="G1226" s="41">
        <v>0.0</v>
      </c>
      <c r="H1226" s="41">
        <v>0.0</v>
      </c>
      <c r="I1226" s="43">
        <f t="shared" si="307"/>
        <v>3311</v>
      </c>
      <c r="J1226" s="44">
        <f>I1226*0.1</f>
        <v>331.1</v>
      </c>
      <c r="K1226" s="112">
        <v>1.019926550474E12</v>
      </c>
    </row>
    <row r="1227">
      <c r="A1227" s="40" t="s">
        <v>38</v>
      </c>
      <c r="B1227" s="422">
        <v>0.0</v>
      </c>
      <c r="C1227" s="422">
        <v>315.0</v>
      </c>
      <c r="D1227" s="422">
        <v>250.0</v>
      </c>
      <c r="E1227" s="422">
        <v>684.0</v>
      </c>
      <c r="F1227" s="422">
        <v>689.0</v>
      </c>
      <c r="G1227" s="422">
        <v>705.0</v>
      </c>
      <c r="H1227" s="422">
        <v>155.0</v>
      </c>
      <c r="I1227" s="46">
        <f t="shared" si="307"/>
        <v>2798</v>
      </c>
      <c r="J1227" s="46">
        <f>I1227*0.11</f>
        <v>307.78</v>
      </c>
      <c r="K1227" s="339">
        <v>9.019981097104E12</v>
      </c>
      <c r="L1227" s="113">
        <v>314.16</v>
      </c>
    </row>
    <row r="1228">
      <c r="A1228" s="49" t="s">
        <v>39</v>
      </c>
      <c r="B1228" s="41">
        <v>697.0</v>
      </c>
      <c r="C1228" s="42">
        <v>840.0</v>
      </c>
      <c r="D1228" s="41">
        <v>745.0</v>
      </c>
      <c r="E1228" s="41">
        <v>551.0</v>
      </c>
      <c r="F1228" s="41">
        <v>824.0</v>
      </c>
      <c r="G1228" s="41">
        <v>877.0</v>
      </c>
      <c r="H1228" s="41">
        <v>780.0</v>
      </c>
      <c r="I1228" s="43">
        <f t="shared" si="307"/>
        <v>5314</v>
      </c>
      <c r="J1228" s="44">
        <f>I1228*0.08</f>
        <v>425.12</v>
      </c>
      <c r="K1228" s="112">
        <v>1.019880499152E12</v>
      </c>
    </row>
    <row r="1229">
      <c r="A1229" s="40" t="s">
        <v>63</v>
      </c>
      <c r="B1229" s="41">
        <v>293.0</v>
      </c>
      <c r="C1229" s="42">
        <v>207.0</v>
      </c>
      <c r="D1229" s="41">
        <v>221.0</v>
      </c>
      <c r="E1229" s="41">
        <v>580.0</v>
      </c>
      <c r="F1229" s="41">
        <v>391.0</v>
      </c>
      <c r="G1229" s="41">
        <v>0.0</v>
      </c>
      <c r="H1229" s="41">
        <v>135.0</v>
      </c>
      <c r="I1229" s="46">
        <f t="shared" si="307"/>
        <v>1827</v>
      </c>
      <c r="J1229" s="46">
        <f t="shared" ref="J1229:J1245" si="313">I1229*0.11</f>
        <v>200.97</v>
      </c>
      <c r="K1229" s="339">
        <v>5.0200234444581E13</v>
      </c>
      <c r="L1229" s="113" t="s">
        <v>444</v>
      </c>
    </row>
    <row r="1230">
      <c r="A1230" s="40" t="s">
        <v>40</v>
      </c>
      <c r="B1230" s="422">
        <v>605.0</v>
      </c>
      <c r="C1230" s="422">
        <v>958.0</v>
      </c>
      <c r="D1230" s="422">
        <v>315.0</v>
      </c>
      <c r="E1230" s="422">
        <v>0.0</v>
      </c>
      <c r="F1230" s="422">
        <v>0.0</v>
      </c>
      <c r="G1230" s="422">
        <v>772.0</v>
      </c>
      <c r="H1230" s="422">
        <v>0.0</v>
      </c>
      <c r="I1230" s="46">
        <f t="shared" si="307"/>
        <v>2650</v>
      </c>
      <c r="J1230" s="46">
        <f t="shared" si="313"/>
        <v>291.5</v>
      </c>
      <c r="K1230" s="339">
        <v>6.019954571089E12</v>
      </c>
      <c r="M1230" s="330"/>
    </row>
    <row r="1231">
      <c r="A1231" s="40" t="s">
        <v>379</v>
      </c>
      <c r="B1231" s="41">
        <v>0.0</v>
      </c>
      <c r="C1231" s="45">
        <v>0.0</v>
      </c>
      <c r="D1231" s="41">
        <v>0.0</v>
      </c>
      <c r="E1231" s="41">
        <v>0.0</v>
      </c>
      <c r="F1231" s="41">
        <v>0.0</v>
      </c>
      <c r="G1231" s="41">
        <v>0.0</v>
      </c>
      <c r="H1231" s="41">
        <v>0.0</v>
      </c>
      <c r="I1231" s="43">
        <f t="shared" si="307"/>
        <v>0</v>
      </c>
      <c r="J1231" s="50">
        <f t="shared" si="313"/>
        <v>0</v>
      </c>
      <c r="K1231" s="311"/>
    </row>
    <row r="1232">
      <c r="A1232" s="40" t="s">
        <v>41</v>
      </c>
      <c r="B1232" s="397">
        <v>0.0</v>
      </c>
      <c r="C1232" s="398">
        <v>0.0</v>
      </c>
      <c r="D1232" s="397">
        <v>0.0</v>
      </c>
      <c r="E1232" s="397">
        <v>0.0</v>
      </c>
      <c r="F1232" s="397">
        <v>415.0</v>
      </c>
      <c r="G1232" s="397">
        <v>390.0</v>
      </c>
      <c r="H1232" s="397">
        <v>0.0</v>
      </c>
      <c r="I1232" s="46">
        <f t="shared" si="307"/>
        <v>805</v>
      </c>
      <c r="J1232" s="46">
        <f t="shared" si="313"/>
        <v>88.55</v>
      </c>
      <c r="K1232" s="339">
        <v>3.0200668759909E13</v>
      </c>
      <c r="L1232" s="113">
        <v>91.0</v>
      </c>
    </row>
    <row r="1233">
      <c r="A1233" s="40" t="s">
        <v>42</v>
      </c>
      <c r="B1233" s="378">
        <v>389.0</v>
      </c>
      <c r="C1233" s="378">
        <v>0.0</v>
      </c>
      <c r="D1233" s="378">
        <v>0.0</v>
      </c>
      <c r="E1233" s="378">
        <v>80.0</v>
      </c>
      <c r="F1233" s="378">
        <v>150.0</v>
      </c>
      <c r="G1233" s="378">
        <v>0.0</v>
      </c>
      <c r="H1233" s="378">
        <v>0.0</v>
      </c>
      <c r="I1233" s="57">
        <f t="shared" si="307"/>
        <v>619</v>
      </c>
      <c r="J1233" s="57">
        <f t="shared" si="313"/>
        <v>68.09</v>
      </c>
      <c r="K1233" s="329" t="s">
        <v>43</v>
      </c>
      <c r="L1233" s="113">
        <v>70.0</v>
      </c>
    </row>
    <row r="1234">
      <c r="A1234" s="53" t="s">
        <v>44</v>
      </c>
      <c r="B1234" s="397">
        <v>488.0</v>
      </c>
      <c r="C1234" s="397">
        <v>336.0</v>
      </c>
      <c r="D1234" s="397">
        <v>90.0</v>
      </c>
      <c r="E1234" s="397">
        <v>280.0</v>
      </c>
      <c r="F1234" s="397">
        <v>431.0</v>
      </c>
      <c r="G1234" s="397">
        <v>0.0</v>
      </c>
      <c r="H1234" s="397">
        <v>0.0</v>
      </c>
      <c r="I1234" s="399">
        <f t="shared" si="307"/>
        <v>1625</v>
      </c>
      <c r="J1234" s="382">
        <f t="shared" si="313"/>
        <v>178.75</v>
      </c>
      <c r="K1234" s="388">
        <v>9.020020237502E12</v>
      </c>
      <c r="L1234" s="113">
        <v>183.0</v>
      </c>
    </row>
    <row r="1235">
      <c r="A1235" s="53" t="s">
        <v>45</v>
      </c>
      <c r="B1235" s="422">
        <v>454.0</v>
      </c>
      <c r="C1235" s="422">
        <v>0.0</v>
      </c>
      <c r="D1235" s="422">
        <v>468.0</v>
      </c>
      <c r="E1235" s="422">
        <v>222.0</v>
      </c>
      <c r="F1235" s="422">
        <v>0.0</v>
      </c>
      <c r="G1235" s="422">
        <v>395.0</v>
      </c>
      <c r="H1235" s="422">
        <v>750.0</v>
      </c>
      <c r="I1235" s="46">
        <f t="shared" si="307"/>
        <v>2289</v>
      </c>
      <c r="J1235" s="46">
        <f t="shared" si="313"/>
        <v>251.79</v>
      </c>
      <c r="K1235" s="339">
        <v>5.019987583866E12</v>
      </c>
      <c r="L1235" s="113">
        <v>257.0</v>
      </c>
    </row>
    <row r="1236">
      <c r="A1236" s="53" t="s">
        <v>46</v>
      </c>
      <c r="B1236" s="41">
        <v>0.0</v>
      </c>
      <c r="C1236" s="45">
        <v>0.0</v>
      </c>
      <c r="D1236" s="41">
        <v>0.0</v>
      </c>
      <c r="E1236" s="41">
        <v>155.0</v>
      </c>
      <c r="F1236" s="41">
        <v>315.0</v>
      </c>
      <c r="G1236" s="41">
        <v>0.0</v>
      </c>
      <c r="H1236" s="41">
        <v>155.0</v>
      </c>
      <c r="I1236" s="43">
        <f t="shared" si="307"/>
        <v>625</v>
      </c>
      <c r="J1236" s="44">
        <f t="shared" si="313"/>
        <v>68.75</v>
      </c>
      <c r="K1236" s="112">
        <v>5.019897934455E12</v>
      </c>
    </row>
    <row r="1237">
      <c r="A1237" s="53" t="s">
        <v>396</v>
      </c>
      <c r="B1237" s="41">
        <v>0.0</v>
      </c>
      <c r="C1237" s="45">
        <v>0.0</v>
      </c>
      <c r="D1237" s="41">
        <v>0.0</v>
      </c>
      <c r="E1237" s="41">
        <v>0.0</v>
      </c>
      <c r="F1237" s="41">
        <v>0.0</v>
      </c>
      <c r="G1237" s="41">
        <v>0.0</v>
      </c>
      <c r="H1237" s="41">
        <v>0.0</v>
      </c>
      <c r="I1237" s="43">
        <f t="shared" si="307"/>
        <v>0</v>
      </c>
      <c r="J1237" s="50">
        <f t="shared" si="313"/>
        <v>0</v>
      </c>
      <c r="K1237" s="311"/>
    </row>
    <row r="1238">
      <c r="A1238" s="53" t="s">
        <v>47</v>
      </c>
      <c r="B1238" s="41">
        <v>0.0</v>
      </c>
      <c r="C1238" s="42">
        <v>0.0</v>
      </c>
      <c r="D1238" s="41">
        <v>0.0</v>
      </c>
      <c r="E1238" s="41">
        <v>222.0</v>
      </c>
      <c r="F1238" s="41">
        <v>0.0</v>
      </c>
      <c r="G1238" s="41">
        <v>0.0</v>
      </c>
      <c r="H1238" s="41">
        <v>0.0</v>
      </c>
      <c r="I1238" s="43">
        <f t="shared" si="307"/>
        <v>222</v>
      </c>
      <c r="J1238" s="44">
        <f t="shared" si="313"/>
        <v>24.42</v>
      </c>
      <c r="K1238" s="112">
        <v>7.019901106633E12</v>
      </c>
    </row>
    <row r="1239">
      <c r="A1239" s="53" t="s">
        <v>74</v>
      </c>
      <c r="B1239" s="41">
        <v>0.0</v>
      </c>
      <c r="C1239" s="45">
        <v>0.0</v>
      </c>
      <c r="D1239" s="41">
        <v>0.0</v>
      </c>
      <c r="E1239" s="41">
        <v>0.0</v>
      </c>
      <c r="F1239" s="41">
        <v>0.0</v>
      </c>
      <c r="G1239" s="41">
        <v>0.0</v>
      </c>
      <c r="H1239" s="41">
        <v>0.0</v>
      </c>
      <c r="I1239" s="43">
        <f t="shared" si="307"/>
        <v>0</v>
      </c>
      <c r="J1239" s="50">
        <f t="shared" si="313"/>
        <v>0</v>
      </c>
      <c r="K1239" s="311"/>
    </row>
    <row r="1240">
      <c r="A1240" s="53" t="s">
        <v>410</v>
      </c>
      <c r="B1240" s="41">
        <v>0.0</v>
      </c>
      <c r="C1240" s="45">
        <v>0.0</v>
      </c>
      <c r="D1240" s="41">
        <v>0.0</v>
      </c>
      <c r="E1240" s="41">
        <v>0.0</v>
      </c>
      <c r="F1240" s="41">
        <v>0.0</v>
      </c>
      <c r="G1240" s="41">
        <v>0.0</v>
      </c>
      <c r="H1240" s="41">
        <v>0.0</v>
      </c>
      <c r="I1240" s="43">
        <f t="shared" si="307"/>
        <v>0</v>
      </c>
      <c r="J1240" s="50">
        <f t="shared" si="313"/>
        <v>0</v>
      </c>
      <c r="K1240" s="311"/>
    </row>
    <row r="1241">
      <c r="A1241" s="53" t="s">
        <v>49</v>
      </c>
      <c r="B1241" s="41">
        <v>509.0</v>
      </c>
      <c r="C1241" s="42">
        <v>0.0</v>
      </c>
      <c r="D1241" s="41">
        <v>377.0</v>
      </c>
      <c r="E1241" s="41">
        <v>293.0</v>
      </c>
      <c r="F1241" s="41">
        <v>424.0</v>
      </c>
      <c r="G1241" s="41">
        <v>768.0</v>
      </c>
      <c r="H1241" s="41">
        <v>0.0</v>
      </c>
      <c r="I1241" s="43">
        <f t="shared" si="307"/>
        <v>2371</v>
      </c>
      <c r="J1241" s="44">
        <f t="shared" si="313"/>
        <v>260.81</v>
      </c>
      <c r="K1241" s="408" t="s">
        <v>445</v>
      </c>
    </row>
    <row r="1242">
      <c r="A1242" s="53" t="s">
        <v>50</v>
      </c>
      <c r="B1242" s="41">
        <v>0.0</v>
      </c>
      <c r="C1242" s="45">
        <v>0.0</v>
      </c>
      <c r="D1242" s="41">
        <v>0.0</v>
      </c>
      <c r="E1242" s="41">
        <v>0.0</v>
      </c>
      <c r="F1242" s="41">
        <v>0.0</v>
      </c>
      <c r="G1242" s="41">
        <v>0.0</v>
      </c>
      <c r="H1242" s="41">
        <v>0.0</v>
      </c>
      <c r="I1242" s="43">
        <f t="shared" si="307"/>
        <v>0</v>
      </c>
      <c r="J1242" s="50">
        <f t="shared" si="313"/>
        <v>0</v>
      </c>
      <c r="K1242" s="311"/>
    </row>
    <row r="1243">
      <c r="A1243" s="53" t="s">
        <v>86</v>
      </c>
      <c r="B1243" s="41">
        <v>0.0</v>
      </c>
      <c r="C1243" s="45">
        <v>0.0</v>
      </c>
      <c r="D1243" s="41">
        <v>0.0</v>
      </c>
      <c r="E1243" s="41">
        <v>0.0</v>
      </c>
      <c r="F1243" s="41">
        <v>0.0</v>
      </c>
      <c r="G1243" s="41">
        <v>0.0</v>
      </c>
      <c r="H1243" s="41">
        <v>0.0</v>
      </c>
      <c r="I1243" s="43">
        <f t="shared" si="307"/>
        <v>0</v>
      </c>
      <c r="J1243" s="50">
        <f t="shared" si="313"/>
        <v>0</v>
      </c>
      <c r="K1243" s="311"/>
    </row>
    <row r="1244">
      <c r="A1244" s="53" t="s">
        <v>51</v>
      </c>
      <c r="B1244" s="41">
        <v>0.0</v>
      </c>
      <c r="C1244" s="45">
        <v>0.0</v>
      </c>
      <c r="D1244" s="41">
        <v>0.0</v>
      </c>
      <c r="E1244" s="41">
        <v>0.0</v>
      </c>
      <c r="F1244" s="41">
        <v>0.0</v>
      </c>
      <c r="G1244" s="41">
        <v>0.0</v>
      </c>
      <c r="H1244" s="41">
        <v>0.0</v>
      </c>
      <c r="I1244" s="43">
        <f t="shared" si="307"/>
        <v>0</v>
      </c>
      <c r="J1244" s="50">
        <f t="shared" si="313"/>
        <v>0</v>
      </c>
      <c r="K1244" s="311"/>
    </row>
    <row r="1245">
      <c r="A1245" s="53" t="s">
        <v>52</v>
      </c>
      <c r="B1245" s="41">
        <v>0.0</v>
      </c>
      <c r="C1245" s="45">
        <v>0.0</v>
      </c>
      <c r="D1245" s="41">
        <v>264.0</v>
      </c>
      <c r="E1245" s="41">
        <v>435.0</v>
      </c>
      <c r="F1245" s="41">
        <v>0.0</v>
      </c>
      <c r="G1245" s="41">
        <v>661.0</v>
      </c>
      <c r="H1245" s="41">
        <v>0.0</v>
      </c>
      <c r="I1245" s="43">
        <f t="shared" si="307"/>
        <v>1360</v>
      </c>
      <c r="J1245" s="44">
        <f t="shared" si="313"/>
        <v>149.6</v>
      </c>
      <c r="K1245" s="112">
        <v>9.019881204038E12</v>
      </c>
    </row>
    <row r="1246">
      <c r="A1246" s="53" t="s">
        <v>53</v>
      </c>
      <c r="B1246" s="41">
        <v>605.0</v>
      </c>
      <c r="C1246" s="42">
        <v>835.0</v>
      </c>
      <c r="D1246" s="41">
        <v>350.0</v>
      </c>
      <c r="E1246" s="41">
        <v>435.0</v>
      </c>
      <c r="F1246" s="41">
        <v>470.0</v>
      </c>
      <c r="G1246" s="41">
        <v>0.0</v>
      </c>
      <c r="H1246" s="41">
        <v>750.0</v>
      </c>
      <c r="I1246" s="43">
        <f t="shared" si="307"/>
        <v>3445</v>
      </c>
      <c r="J1246" s="44">
        <f>I1246*0.1</f>
        <v>344.5</v>
      </c>
      <c r="K1246" s="112">
        <v>6.019876367296E12</v>
      </c>
    </row>
    <row r="1247">
      <c r="A1247" s="53" t="s">
        <v>427</v>
      </c>
      <c r="B1247" s="41">
        <v>0.0</v>
      </c>
      <c r="C1247" s="45">
        <v>0.0</v>
      </c>
      <c r="D1247" s="41">
        <v>0.0</v>
      </c>
      <c r="E1247" s="41">
        <v>0.0</v>
      </c>
      <c r="F1247" s="41">
        <v>0.0</v>
      </c>
      <c r="G1247" s="41">
        <v>0.0</v>
      </c>
      <c r="H1247" s="41">
        <v>0.0</v>
      </c>
      <c r="I1247" s="43">
        <f t="shared" si="307"/>
        <v>0</v>
      </c>
      <c r="J1247" s="50">
        <f>I1247*0.11</f>
        <v>0</v>
      </c>
      <c r="K1247" s="311"/>
    </row>
    <row r="1248">
      <c r="A1248" s="53" t="s">
        <v>428</v>
      </c>
      <c r="B1248" s="41">
        <v>648.0</v>
      </c>
      <c r="C1248" s="45">
        <v>879.0</v>
      </c>
      <c r="D1248" s="41">
        <v>425.0</v>
      </c>
      <c r="E1248" s="41">
        <v>466.0</v>
      </c>
      <c r="F1248" s="41">
        <v>696.0</v>
      </c>
      <c r="G1248" s="41">
        <v>0.0</v>
      </c>
      <c r="H1248" s="41">
        <v>584.0</v>
      </c>
      <c r="I1248" s="43">
        <f t="shared" si="307"/>
        <v>3698</v>
      </c>
      <c r="J1248" s="44">
        <f>I1248*0.1</f>
        <v>369.8</v>
      </c>
      <c r="K1248" s="112">
        <v>6.019905825279E12</v>
      </c>
    </row>
    <row r="1249">
      <c r="A1249" s="61" t="s">
        <v>20</v>
      </c>
      <c r="B1249" s="59">
        <f t="shared" ref="B1249:H1249" si="314">SUM(B1211:B1236)</f>
        <v>9363</v>
      </c>
      <c r="C1249" s="59">
        <f t="shared" si="314"/>
        <v>8158</v>
      </c>
      <c r="D1249" s="59">
        <f t="shared" si="314"/>
        <v>4954</v>
      </c>
      <c r="E1249" s="59">
        <f t="shared" si="314"/>
        <v>6555</v>
      </c>
      <c r="F1249" s="59">
        <f t="shared" si="314"/>
        <v>10075</v>
      </c>
      <c r="G1249" s="59">
        <f t="shared" si="314"/>
        <v>12859</v>
      </c>
      <c r="H1249" s="59">
        <f t="shared" si="314"/>
        <v>10430</v>
      </c>
      <c r="I1249" s="59">
        <f t="shared" ref="I1249:J1249" si="315">SUM(I1211:I1248)</f>
        <v>73490</v>
      </c>
      <c r="J1249" s="59">
        <f t="shared" si="315"/>
        <v>7311.17</v>
      </c>
      <c r="K1249" s="311"/>
    </row>
    <row r="1250">
      <c r="A1250" s="63"/>
      <c r="B1250" s="64"/>
      <c r="C1250" s="64"/>
      <c r="D1250" s="64"/>
      <c r="E1250" s="64"/>
      <c r="F1250" s="64"/>
      <c r="G1250" s="64"/>
      <c r="H1250" s="64"/>
      <c r="I1250" s="64"/>
      <c r="J1250" s="64"/>
      <c r="K1250" s="311"/>
    </row>
    <row r="1251">
      <c r="A1251" s="30" t="s">
        <v>19</v>
      </c>
      <c r="B1251" s="31">
        <v>45514.0</v>
      </c>
      <c r="C1251" s="31">
        <v>45515.0</v>
      </c>
      <c r="D1251" s="31">
        <v>45516.0</v>
      </c>
      <c r="E1251" s="31">
        <v>45517.0</v>
      </c>
      <c r="F1251" s="31">
        <v>45518.0</v>
      </c>
      <c r="G1251" s="31">
        <v>45519.0</v>
      </c>
      <c r="H1251" s="31">
        <v>45520.0</v>
      </c>
      <c r="I1251" s="32" t="s">
        <v>20</v>
      </c>
      <c r="J1251" s="33" t="s">
        <v>21</v>
      </c>
      <c r="K1251" s="311"/>
    </row>
    <row r="1252">
      <c r="A1252" s="35"/>
      <c r="B1252" s="36"/>
      <c r="C1252" s="36"/>
      <c r="D1252" s="36"/>
      <c r="E1252" s="36"/>
      <c r="F1252" s="36"/>
      <c r="G1252" s="36"/>
      <c r="H1252" s="37"/>
      <c r="I1252" s="37"/>
      <c r="J1252" s="37"/>
      <c r="K1252" s="311"/>
    </row>
    <row r="1253">
      <c r="A1253" s="40" t="s">
        <v>23</v>
      </c>
      <c r="B1253" s="41">
        <v>1875.0</v>
      </c>
      <c r="C1253" s="42">
        <v>592.0</v>
      </c>
      <c r="D1253" s="41">
        <v>537.0</v>
      </c>
      <c r="E1253" s="41">
        <v>798.0</v>
      </c>
      <c r="F1253" s="41">
        <v>0.0</v>
      </c>
      <c r="G1253" s="41">
        <v>783.0</v>
      </c>
      <c r="H1253" s="41">
        <v>200.0</v>
      </c>
      <c r="I1253" s="43">
        <f t="shared" ref="I1253:I1290" si="316">SUM(B1253:H1253)</f>
        <v>4785</v>
      </c>
      <c r="J1253" s="44">
        <f t="shared" ref="J1253:J1254" si="317">I1253*0.1</f>
        <v>478.5</v>
      </c>
      <c r="K1253" s="112">
        <v>4.020102150378E12</v>
      </c>
    </row>
    <row r="1254">
      <c r="A1254" s="40" t="s">
        <v>24</v>
      </c>
      <c r="B1254" s="41">
        <v>421.0</v>
      </c>
      <c r="C1254" s="42">
        <v>666.0</v>
      </c>
      <c r="D1254" s="41">
        <v>0.0</v>
      </c>
      <c r="E1254" s="41">
        <v>919.0</v>
      </c>
      <c r="F1254" s="41">
        <v>838.0</v>
      </c>
      <c r="G1254" s="41">
        <v>772.0</v>
      </c>
      <c r="H1254" s="41">
        <v>736.0</v>
      </c>
      <c r="I1254" s="43">
        <f t="shared" si="316"/>
        <v>4352</v>
      </c>
      <c r="J1254" s="44">
        <f t="shared" si="317"/>
        <v>435.2</v>
      </c>
      <c r="K1254" s="112">
        <v>8.020112485313E12</v>
      </c>
    </row>
    <row r="1255">
      <c r="A1255" s="49" t="s">
        <v>25</v>
      </c>
      <c r="B1255" s="41">
        <v>0.0</v>
      </c>
      <c r="C1255" s="45">
        <v>145.0</v>
      </c>
      <c r="D1255" s="41">
        <v>165.0</v>
      </c>
      <c r="E1255" s="41">
        <v>859.0</v>
      </c>
      <c r="F1255" s="41">
        <v>408.0</v>
      </c>
      <c r="G1255" s="41">
        <v>0.0</v>
      </c>
      <c r="H1255" s="41">
        <v>390.0</v>
      </c>
      <c r="I1255" s="43">
        <f t="shared" si="316"/>
        <v>1967</v>
      </c>
      <c r="J1255" s="44">
        <f t="shared" ref="J1255:J1256" si="318">I1255*0.08</f>
        <v>157.36</v>
      </c>
      <c r="K1255" s="408" t="s">
        <v>446</v>
      </c>
    </row>
    <row r="1256">
      <c r="A1256" s="49" t="s">
        <v>26</v>
      </c>
      <c r="B1256" s="41">
        <v>0.0</v>
      </c>
      <c r="C1256" s="45">
        <v>0.0</v>
      </c>
      <c r="D1256" s="41">
        <v>0.0</v>
      </c>
      <c r="E1256" s="41">
        <v>0.0</v>
      </c>
      <c r="F1256" s="41">
        <v>0.0</v>
      </c>
      <c r="G1256" s="41">
        <v>0.0</v>
      </c>
      <c r="H1256" s="41">
        <v>54.0</v>
      </c>
      <c r="I1256" s="43">
        <f t="shared" si="316"/>
        <v>54</v>
      </c>
      <c r="J1256" s="44">
        <f t="shared" si="318"/>
        <v>4.32</v>
      </c>
      <c r="K1256" s="112">
        <v>2.02006751534E12</v>
      </c>
    </row>
    <row r="1257">
      <c r="A1257" s="40" t="s">
        <v>27</v>
      </c>
      <c r="B1257" s="41">
        <v>535.0</v>
      </c>
      <c r="C1257" s="45">
        <v>575.0</v>
      </c>
      <c r="D1257" s="41">
        <v>200.0</v>
      </c>
      <c r="E1257" s="41">
        <v>320.0</v>
      </c>
      <c r="F1257" s="41">
        <v>0.0</v>
      </c>
      <c r="G1257" s="41">
        <v>528.0</v>
      </c>
      <c r="H1257" s="41">
        <v>210.0</v>
      </c>
      <c r="I1257" s="43">
        <f t="shared" si="316"/>
        <v>2368</v>
      </c>
      <c r="J1257" s="44">
        <f t="shared" ref="J1257:J1258" si="319">I1257*0.11</f>
        <v>260.48</v>
      </c>
      <c r="K1257" s="112">
        <v>7.020129949546E12</v>
      </c>
    </row>
    <row r="1258">
      <c r="A1258" s="52" t="s">
        <v>28</v>
      </c>
      <c r="B1258" s="41">
        <v>591.0</v>
      </c>
      <c r="C1258" s="45">
        <v>310.0</v>
      </c>
      <c r="D1258" s="41">
        <v>214.0</v>
      </c>
      <c r="E1258" s="41">
        <v>0.0</v>
      </c>
      <c r="F1258" s="41">
        <v>610.0</v>
      </c>
      <c r="G1258" s="41">
        <v>725.0</v>
      </c>
      <c r="H1258" s="41">
        <v>376.0</v>
      </c>
      <c r="I1258" s="43">
        <f t="shared" si="316"/>
        <v>2826</v>
      </c>
      <c r="J1258" s="44">
        <f t="shared" si="319"/>
        <v>310.86</v>
      </c>
      <c r="K1258" s="112">
        <v>7.02015580598E11</v>
      </c>
    </row>
    <row r="1259">
      <c r="A1259" s="53" t="s">
        <v>29</v>
      </c>
      <c r="B1259" s="54">
        <v>1077.0</v>
      </c>
      <c r="C1259" s="45">
        <v>0.0</v>
      </c>
      <c r="D1259" s="54">
        <v>0.0</v>
      </c>
      <c r="E1259" s="54">
        <v>836.0</v>
      </c>
      <c r="F1259" s="54">
        <v>653.0</v>
      </c>
      <c r="G1259" s="54">
        <v>565.0</v>
      </c>
      <c r="H1259" s="54">
        <v>892.0</v>
      </c>
      <c r="I1259" s="43">
        <f t="shared" si="316"/>
        <v>4023</v>
      </c>
      <c r="J1259" s="44">
        <f>I1259*0.1</f>
        <v>402.3</v>
      </c>
      <c r="K1259" s="112">
        <v>3.020107568139E12</v>
      </c>
    </row>
    <row r="1260">
      <c r="A1260" s="40" t="s">
        <v>30</v>
      </c>
      <c r="B1260" s="41">
        <v>0.0</v>
      </c>
      <c r="C1260" s="45">
        <v>0.0</v>
      </c>
      <c r="D1260" s="41">
        <v>0.0</v>
      </c>
      <c r="E1260" s="41">
        <v>0.0</v>
      </c>
      <c r="F1260" s="41">
        <v>0.0</v>
      </c>
      <c r="G1260" s="41">
        <v>575.0</v>
      </c>
      <c r="H1260" s="41">
        <v>0.0</v>
      </c>
      <c r="I1260" s="43">
        <f t="shared" si="316"/>
        <v>575</v>
      </c>
      <c r="J1260" s="44">
        <f>I1260*0.11</f>
        <v>63.25</v>
      </c>
      <c r="K1260" s="112">
        <v>1.02006863642E12</v>
      </c>
    </row>
    <row r="1261">
      <c r="A1261" s="40" t="s">
        <v>31</v>
      </c>
      <c r="B1261" s="41">
        <v>0.0</v>
      </c>
      <c r="C1261" s="45">
        <v>1060.0</v>
      </c>
      <c r="D1261" s="41">
        <v>775.0</v>
      </c>
      <c r="E1261" s="41">
        <v>626.0</v>
      </c>
      <c r="F1261" s="41">
        <v>1003.0</v>
      </c>
      <c r="G1261" s="41">
        <v>370.0</v>
      </c>
      <c r="H1261" s="41">
        <v>800.0</v>
      </c>
      <c r="I1261" s="43">
        <f t="shared" si="316"/>
        <v>4634</v>
      </c>
      <c r="J1261" s="44">
        <f>I1261*0.1</f>
        <v>463.4</v>
      </c>
      <c r="K1261" s="112">
        <v>3.020079302228E12</v>
      </c>
    </row>
    <row r="1262">
      <c r="A1262" s="40" t="s">
        <v>32</v>
      </c>
      <c r="B1262" s="41">
        <v>0.0</v>
      </c>
      <c r="C1262" s="42">
        <v>0.0</v>
      </c>
      <c r="D1262" s="41">
        <v>200.0</v>
      </c>
      <c r="E1262" s="41">
        <v>0.0</v>
      </c>
      <c r="F1262" s="41">
        <v>0.0</v>
      </c>
      <c r="G1262" s="41">
        <v>0.0</v>
      </c>
      <c r="H1262" s="41">
        <v>0.0</v>
      </c>
      <c r="I1262" s="43">
        <f t="shared" si="316"/>
        <v>200</v>
      </c>
      <c r="J1262" s="44">
        <f>I1262*0.11</f>
        <v>22</v>
      </c>
      <c r="K1262" s="112">
        <v>2.02158092372E11</v>
      </c>
    </row>
    <row r="1263">
      <c r="A1263" s="49" t="s">
        <v>56</v>
      </c>
      <c r="B1263" s="41">
        <v>0.0</v>
      </c>
      <c r="C1263" s="45">
        <v>0.0</v>
      </c>
      <c r="D1263" s="41">
        <v>0.0</v>
      </c>
      <c r="E1263" s="41">
        <v>0.0</v>
      </c>
      <c r="F1263" s="41">
        <v>0.0</v>
      </c>
      <c r="G1263" s="41">
        <v>0.0</v>
      </c>
      <c r="H1263" s="41">
        <v>0.0</v>
      </c>
      <c r="I1263" s="43">
        <f t="shared" si="316"/>
        <v>0</v>
      </c>
      <c r="J1263" s="50">
        <f>I1263*0.08</f>
        <v>0</v>
      </c>
      <c r="K1263" s="311"/>
    </row>
    <row r="1264">
      <c r="A1264" s="365" t="s">
        <v>241</v>
      </c>
      <c r="B1264" s="422">
        <v>1316.0</v>
      </c>
      <c r="C1264" s="422">
        <v>0.0</v>
      </c>
      <c r="D1264" s="422">
        <v>365.0</v>
      </c>
      <c r="E1264" s="422">
        <v>470.0</v>
      </c>
      <c r="F1264" s="422">
        <v>543.0</v>
      </c>
      <c r="G1264" s="422">
        <v>0.0</v>
      </c>
      <c r="H1264" s="422">
        <v>0.0</v>
      </c>
      <c r="I1264" s="46">
        <f t="shared" si="316"/>
        <v>2694</v>
      </c>
      <c r="J1264" s="46">
        <f t="shared" ref="J1264:J1266" si="320">I1264*0.11</f>
        <v>296.34</v>
      </c>
      <c r="K1264" s="339">
        <v>8.020193802611E12</v>
      </c>
      <c r="L1264" s="113">
        <v>302.0</v>
      </c>
      <c r="M1264" s="113" t="s">
        <v>87</v>
      </c>
    </row>
    <row r="1265">
      <c r="A1265" s="73" t="s">
        <v>233</v>
      </c>
      <c r="B1265" s="378">
        <v>315.0</v>
      </c>
      <c r="C1265" s="379">
        <v>0.0</v>
      </c>
      <c r="D1265" s="378">
        <v>0.0</v>
      </c>
      <c r="E1265" s="378">
        <v>210.0</v>
      </c>
      <c r="F1265" s="378">
        <v>329.0</v>
      </c>
      <c r="G1265" s="378">
        <v>204.0</v>
      </c>
      <c r="H1265" s="378">
        <v>54.0</v>
      </c>
      <c r="I1265" s="57">
        <f t="shared" si="316"/>
        <v>1112</v>
      </c>
      <c r="J1265" s="57">
        <f t="shared" si="320"/>
        <v>122.32</v>
      </c>
      <c r="K1265" s="329" t="s">
        <v>43</v>
      </c>
      <c r="L1265" s="113">
        <v>125.0</v>
      </c>
    </row>
    <row r="1266">
      <c r="A1266" s="40" t="s">
        <v>35</v>
      </c>
      <c r="B1266" s="41">
        <v>0.0</v>
      </c>
      <c r="C1266" s="42">
        <v>0.0</v>
      </c>
      <c r="D1266" s="41">
        <v>0.0</v>
      </c>
      <c r="E1266" s="41">
        <v>0.0</v>
      </c>
      <c r="F1266" s="41">
        <v>0.0</v>
      </c>
      <c r="G1266" s="41">
        <v>0.0</v>
      </c>
      <c r="H1266" s="41">
        <v>0.0</v>
      </c>
      <c r="I1266" s="43">
        <f t="shared" si="316"/>
        <v>0</v>
      </c>
      <c r="J1266" s="50">
        <f t="shared" si="320"/>
        <v>0</v>
      </c>
      <c r="K1266" s="311"/>
    </row>
    <row r="1267">
      <c r="A1267" s="53" t="s">
        <v>36</v>
      </c>
      <c r="B1267" s="41">
        <v>0.0</v>
      </c>
      <c r="C1267" s="42">
        <v>1013.0</v>
      </c>
      <c r="D1267" s="41">
        <v>869.0</v>
      </c>
      <c r="E1267" s="41">
        <v>739.0</v>
      </c>
      <c r="F1267" s="41">
        <v>895.0</v>
      </c>
      <c r="G1267" s="41">
        <v>585.0</v>
      </c>
      <c r="H1267" s="41">
        <v>470.0</v>
      </c>
      <c r="I1267" s="43">
        <f t="shared" si="316"/>
        <v>4571</v>
      </c>
      <c r="J1267" s="44">
        <f>I1267*0.08</f>
        <v>365.68</v>
      </c>
      <c r="K1267" s="112">
        <v>9.020069604406E12</v>
      </c>
    </row>
    <row r="1268">
      <c r="A1268" s="396" t="s">
        <v>37</v>
      </c>
      <c r="B1268" s="397">
        <v>0.0</v>
      </c>
      <c r="C1268" s="398">
        <v>0.0</v>
      </c>
      <c r="D1268" s="397">
        <v>606.0</v>
      </c>
      <c r="E1268" s="397">
        <v>595.0</v>
      </c>
      <c r="F1268" s="397">
        <v>938.0</v>
      </c>
      <c r="G1268" s="397">
        <v>0.0</v>
      </c>
      <c r="H1268" s="397">
        <v>0.0</v>
      </c>
      <c r="I1268" s="46">
        <f t="shared" si="316"/>
        <v>2139</v>
      </c>
      <c r="J1268" s="46">
        <f t="shared" ref="J1268:J1269" si="321">I1268*0.11</f>
        <v>235.29</v>
      </c>
      <c r="K1268" s="339">
        <v>1.020873342374E12</v>
      </c>
      <c r="L1268" s="113">
        <v>240.0</v>
      </c>
    </row>
    <row r="1269">
      <c r="A1269" s="40" t="s">
        <v>38</v>
      </c>
      <c r="B1269" s="41">
        <v>0.0</v>
      </c>
      <c r="C1269" s="45">
        <v>282.0</v>
      </c>
      <c r="D1269" s="41">
        <v>0.0</v>
      </c>
      <c r="E1269" s="41">
        <v>0.0</v>
      </c>
      <c r="F1269" s="41">
        <v>329.0</v>
      </c>
      <c r="G1269" s="41">
        <v>544.0</v>
      </c>
      <c r="H1269" s="41">
        <v>0.0</v>
      </c>
      <c r="I1269" s="43">
        <f t="shared" si="316"/>
        <v>1155</v>
      </c>
      <c r="J1269" s="44">
        <f t="shared" si="321"/>
        <v>127.05</v>
      </c>
      <c r="K1269" s="112">
        <v>9.02015847906E12</v>
      </c>
    </row>
    <row r="1270">
      <c r="A1270" s="49" t="s">
        <v>39</v>
      </c>
      <c r="B1270" s="41">
        <v>1133.0</v>
      </c>
      <c r="C1270" s="42">
        <v>1270.0</v>
      </c>
      <c r="D1270" s="41">
        <v>0.0</v>
      </c>
      <c r="E1270" s="41">
        <v>0.0</v>
      </c>
      <c r="F1270" s="41">
        <v>1020.0</v>
      </c>
      <c r="G1270" s="41">
        <v>485.0</v>
      </c>
      <c r="H1270" s="41">
        <v>1469.0</v>
      </c>
      <c r="I1270" s="43">
        <f t="shared" si="316"/>
        <v>5377</v>
      </c>
      <c r="J1270" s="44">
        <f>I1270*0.08</f>
        <v>430.16</v>
      </c>
      <c r="K1270" s="112">
        <v>1.020102438908E12</v>
      </c>
    </row>
    <row r="1271">
      <c r="A1271" s="40" t="s">
        <v>63</v>
      </c>
      <c r="B1271" s="41">
        <v>110.0</v>
      </c>
      <c r="C1271" s="42">
        <v>767.0</v>
      </c>
      <c r="D1271" s="41">
        <v>0.0</v>
      </c>
      <c r="E1271" s="41">
        <v>311.0</v>
      </c>
      <c r="F1271" s="41">
        <v>0.0</v>
      </c>
      <c r="G1271" s="41">
        <v>0.0</v>
      </c>
      <c r="H1271" s="41">
        <v>274.0</v>
      </c>
      <c r="I1271" s="43">
        <f t="shared" si="316"/>
        <v>1462</v>
      </c>
      <c r="J1271" s="44">
        <f>I1271*0.11</f>
        <v>160.82</v>
      </c>
      <c r="K1271" s="112">
        <v>5.020158971864E12</v>
      </c>
      <c r="L1271" s="432" t="s">
        <v>447</v>
      </c>
      <c r="M1271" s="431"/>
      <c r="N1271" s="425">
        <v>2.022616897216E12</v>
      </c>
    </row>
    <row r="1272">
      <c r="A1272" s="40" t="s">
        <v>40</v>
      </c>
      <c r="B1272" s="41">
        <v>0.0</v>
      </c>
      <c r="C1272" s="45">
        <v>748.0</v>
      </c>
      <c r="D1272" s="41">
        <v>1400.0</v>
      </c>
      <c r="E1272" s="41">
        <v>830.0</v>
      </c>
      <c r="F1272" s="41">
        <v>919.0</v>
      </c>
      <c r="G1272" s="41">
        <v>320.0</v>
      </c>
      <c r="H1272" s="41">
        <v>0.0</v>
      </c>
      <c r="I1272" s="43">
        <f t="shared" si="316"/>
        <v>4217</v>
      </c>
      <c r="J1272" s="44">
        <f>I1272*0.1</f>
        <v>421.7</v>
      </c>
      <c r="K1272" s="112">
        <v>6.020151616101E12</v>
      </c>
    </row>
    <row r="1273">
      <c r="A1273" s="40" t="s">
        <v>379</v>
      </c>
      <c r="B1273" s="41">
        <v>0.0</v>
      </c>
      <c r="C1273" s="45">
        <v>0.0</v>
      </c>
      <c r="D1273" s="41">
        <v>0.0</v>
      </c>
      <c r="E1273" s="41">
        <v>0.0</v>
      </c>
      <c r="F1273" s="41">
        <v>0.0</v>
      </c>
      <c r="G1273" s="41">
        <v>0.0</v>
      </c>
      <c r="H1273" s="41">
        <v>0.0</v>
      </c>
      <c r="I1273" s="43">
        <f t="shared" si="316"/>
        <v>0</v>
      </c>
      <c r="J1273" s="50">
        <f t="shared" ref="J1273:J1274" si="322">I1273*0.11</f>
        <v>0</v>
      </c>
      <c r="K1273" s="311"/>
    </row>
    <row r="1274">
      <c r="A1274" s="40" t="s">
        <v>41</v>
      </c>
      <c r="B1274" s="41">
        <v>0.0</v>
      </c>
      <c r="C1274" s="42">
        <v>0.0</v>
      </c>
      <c r="D1274" s="41">
        <v>0.0</v>
      </c>
      <c r="E1274" s="41">
        <v>0.0</v>
      </c>
      <c r="F1274" s="41">
        <v>553.0</v>
      </c>
      <c r="G1274" s="41">
        <v>480.0</v>
      </c>
      <c r="H1274" s="41">
        <v>675.0</v>
      </c>
      <c r="I1274" s="43">
        <f t="shared" si="316"/>
        <v>1708</v>
      </c>
      <c r="J1274" s="44">
        <f t="shared" si="322"/>
        <v>187.88</v>
      </c>
      <c r="K1274" s="112">
        <v>3.020068759909E12</v>
      </c>
    </row>
    <row r="1275">
      <c r="A1275" s="40" t="s">
        <v>42</v>
      </c>
      <c r="B1275" s="41">
        <v>0.0</v>
      </c>
      <c r="C1275" s="45">
        <v>0.0</v>
      </c>
      <c r="D1275" s="41">
        <v>0.0</v>
      </c>
      <c r="E1275" s="41">
        <v>0.0</v>
      </c>
      <c r="F1275" s="41">
        <v>0.0</v>
      </c>
      <c r="G1275" s="41">
        <v>0.0</v>
      </c>
      <c r="H1275" s="41">
        <v>0.0</v>
      </c>
      <c r="I1275" s="43">
        <f t="shared" si="316"/>
        <v>0</v>
      </c>
      <c r="J1275" s="50">
        <f>I1275*0.1</f>
        <v>0</v>
      </c>
      <c r="K1275" s="321"/>
    </row>
    <row r="1276">
      <c r="A1276" s="53" t="s">
        <v>44</v>
      </c>
      <c r="B1276" s="41">
        <v>0.0</v>
      </c>
      <c r="C1276" s="45">
        <v>0.0</v>
      </c>
      <c r="D1276" s="41">
        <v>75.0</v>
      </c>
      <c r="E1276" s="41">
        <v>355.0</v>
      </c>
      <c r="F1276" s="41">
        <v>354.0</v>
      </c>
      <c r="G1276" s="41">
        <v>264.0</v>
      </c>
      <c r="H1276" s="41">
        <v>164.0</v>
      </c>
      <c r="I1276" s="43">
        <f t="shared" si="316"/>
        <v>1212</v>
      </c>
      <c r="J1276" s="44">
        <f t="shared" ref="J1276:J1282" si="323">I1276*0.11</f>
        <v>133.32</v>
      </c>
      <c r="K1276" s="112">
        <v>9.020160041071E12</v>
      </c>
    </row>
    <row r="1277">
      <c r="A1277" s="365" t="s">
        <v>45</v>
      </c>
      <c r="B1277" s="422">
        <v>997.0</v>
      </c>
      <c r="C1277" s="422">
        <v>0.0</v>
      </c>
      <c r="D1277" s="422">
        <v>330.0</v>
      </c>
      <c r="E1277" s="422">
        <v>616.0</v>
      </c>
      <c r="F1277" s="422">
        <v>165.0</v>
      </c>
      <c r="G1277" s="422">
        <v>145.0</v>
      </c>
      <c r="H1277" s="422">
        <v>320.0</v>
      </c>
      <c r="I1277" s="46">
        <f t="shared" si="316"/>
        <v>2573</v>
      </c>
      <c r="J1277" s="46">
        <f t="shared" si="323"/>
        <v>283.03</v>
      </c>
      <c r="K1277" s="339">
        <v>5.020206594527E12</v>
      </c>
      <c r="L1277" s="113">
        <v>289.0</v>
      </c>
      <c r="M1277" s="330" t="s">
        <v>87</v>
      </c>
    </row>
    <row r="1278">
      <c r="A1278" s="53" t="s">
        <v>46</v>
      </c>
      <c r="B1278" s="41">
        <v>0.0</v>
      </c>
      <c r="C1278" s="45">
        <v>0.0</v>
      </c>
      <c r="D1278" s="41">
        <v>0.0</v>
      </c>
      <c r="E1278" s="41">
        <v>525.0</v>
      </c>
      <c r="F1278" s="41">
        <v>0.0</v>
      </c>
      <c r="G1278" s="41">
        <v>255.0</v>
      </c>
      <c r="H1278" s="41">
        <v>175.0</v>
      </c>
      <c r="I1278" s="43">
        <f t="shared" si="316"/>
        <v>955</v>
      </c>
      <c r="J1278" s="44">
        <f t="shared" si="323"/>
        <v>105.05</v>
      </c>
      <c r="K1278" s="112">
        <v>5.020069140682E12</v>
      </c>
    </row>
    <row r="1279">
      <c r="A1279" s="53" t="s">
        <v>396</v>
      </c>
      <c r="B1279" s="41">
        <v>0.0</v>
      </c>
      <c r="C1279" s="45">
        <v>0.0</v>
      </c>
      <c r="D1279" s="41">
        <v>0.0</v>
      </c>
      <c r="E1279" s="41">
        <v>0.0</v>
      </c>
      <c r="F1279" s="41">
        <v>0.0</v>
      </c>
      <c r="G1279" s="41">
        <v>0.0</v>
      </c>
      <c r="H1279" s="41">
        <v>0.0</v>
      </c>
      <c r="I1279" s="43">
        <f t="shared" si="316"/>
        <v>0</v>
      </c>
      <c r="J1279" s="50">
        <f t="shared" si="323"/>
        <v>0</v>
      </c>
      <c r="K1279" s="311"/>
    </row>
    <row r="1280">
      <c r="A1280" s="53" t="s">
        <v>47</v>
      </c>
      <c r="B1280" s="41">
        <v>355.0</v>
      </c>
      <c r="C1280" s="42">
        <v>0.0</v>
      </c>
      <c r="D1280" s="41">
        <v>0.0</v>
      </c>
      <c r="E1280" s="41">
        <v>0.0</v>
      </c>
      <c r="F1280" s="41">
        <v>0.0</v>
      </c>
      <c r="G1280" s="41">
        <v>0.0</v>
      </c>
      <c r="H1280" s="41">
        <v>488.0</v>
      </c>
      <c r="I1280" s="43">
        <f t="shared" si="316"/>
        <v>843</v>
      </c>
      <c r="J1280" s="44">
        <f t="shared" si="323"/>
        <v>92.73</v>
      </c>
      <c r="K1280" s="112">
        <v>7.020158270436E12</v>
      </c>
    </row>
    <row r="1281">
      <c r="A1281" s="396" t="s">
        <v>74</v>
      </c>
      <c r="B1281" s="397">
        <v>0.0</v>
      </c>
      <c r="C1281" s="397">
        <v>917.0</v>
      </c>
      <c r="D1281" s="397">
        <v>170.0</v>
      </c>
      <c r="E1281" s="397">
        <v>0.0</v>
      </c>
      <c r="F1281" s="397">
        <v>0.0</v>
      </c>
      <c r="G1281" s="397">
        <v>0.0</v>
      </c>
      <c r="H1281" s="397">
        <v>615.0</v>
      </c>
      <c r="I1281" s="46">
        <f t="shared" si="316"/>
        <v>1702</v>
      </c>
      <c r="J1281" s="46">
        <f t="shared" si="323"/>
        <v>187.22</v>
      </c>
      <c r="K1281" s="339">
        <v>1.0120170366825E13</v>
      </c>
      <c r="L1281" s="113">
        <v>191.0</v>
      </c>
    </row>
    <row r="1282">
      <c r="A1282" s="53" t="s">
        <v>410</v>
      </c>
      <c r="B1282" s="41">
        <v>0.0</v>
      </c>
      <c r="C1282" s="45">
        <v>0.0</v>
      </c>
      <c r="D1282" s="41">
        <v>0.0</v>
      </c>
      <c r="E1282" s="41">
        <v>0.0</v>
      </c>
      <c r="F1282" s="41">
        <v>0.0</v>
      </c>
      <c r="G1282" s="41">
        <v>0.0</v>
      </c>
      <c r="H1282" s="41">
        <v>0.0</v>
      </c>
      <c r="I1282" s="43">
        <f t="shared" si="316"/>
        <v>0</v>
      </c>
      <c r="J1282" s="50">
        <f t="shared" si="323"/>
        <v>0</v>
      </c>
      <c r="K1282" s="311"/>
    </row>
    <row r="1283">
      <c r="A1283" s="53" t="s">
        <v>49</v>
      </c>
      <c r="B1283" s="41">
        <v>1063.0</v>
      </c>
      <c r="C1283" s="42">
        <v>0.0</v>
      </c>
      <c r="D1283" s="41">
        <v>643.0</v>
      </c>
      <c r="E1283" s="41">
        <v>439.0</v>
      </c>
      <c r="F1283" s="41">
        <v>279.0</v>
      </c>
      <c r="G1283" s="41">
        <v>464.0</v>
      </c>
      <c r="H1283" s="41">
        <v>480.0</v>
      </c>
      <c r="I1283" s="43">
        <f t="shared" si="316"/>
        <v>3368</v>
      </c>
      <c r="J1283" s="44">
        <f>I1283*0.1</f>
        <v>336.8</v>
      </c>
      <c r="K1283" s="112">
        <v>2.0128607742E10</v>
      </c>
    </row>
    <row r="1284">
      <c r="A1284" s="53" t="s">
        <v>50</v>
      </c>
      <c r="B1284" s="41">
        <v>0.0</v>
      </c>
      <c r="C1284" s="45">
        <v>0.0</v>
      </c>
      <c r="D1284" s="41">
        <v>0.0</v>
      </c>
      <c r="E1284" s="41">
        <v>0.0</v>
      </c>
      <c r="F1284" s="41">
        <v>0.0</v>
      </c>
      <c r="G1284" s="41">
        <v>0.0</v>
      </c>
      <c r="H1284" s="41">
        <v>0.0</v>
      </c>
      <c r="I1284" s="43">
        <f t="shared" si="316"/>
        <v>0</v>
      </c>
      <c r="J1284" s="50">
        <f t="shared" ref="J1284:J1286" si="324">I1284*0.11</f>
        <v>0</v>
      </c>
      <c r="K1284" s="311"/>
    </row>
    <row r="1285">
      <c r="A1285" s="53" t="s">
        <v>86</v>
      </c>
      <c r="B1285" s="41">
        <v>0.0</v>
      </c>
      <c r="C1285" s="45">
        <v>0.0</v>
      </c>
      <c r="D1285" s="41">
        <v>0.0</v>
      </c>
      <c r="E1285" s="41">
        <v>0.0</v>
      </c>
      <c r="F1285" s="41">
        <v>0.0</v>
      </c>
      <c r="G1285" s="41">
        <v>0.0</v>
      </c>
      <c r="H1285" s="41">
        <v>0.0</v>
      </c>
      <c r="I1285" s="43">
        <f t="shared" si="316"/>
        <v>0</v>
      </c>
      <c r="J1285" s="50">
        <f t="shared" si="324"/>
        <v>0</v>
      </c>
      <c r="K1285" s="311"/>
    </row>
    <row r="1286">
      <c r="A1286" s="53" t="s">
        <v>51</v>
      </c>
      <c r="B1286" s="41">
        <v>0.0</v>
      </c>
      <c r="C1286" s="45">
        <v>0.0</v>
      </c>
      <c r="D1286" s="41">
        <v>0.0</v>
      </c>
      <c r="E1286" s="41">
        <v>0.0</v>
      </c>
      <c r="F1286" s="41">
        <v>0.0</v>
      </c>
      <c r="G1286" s="41">
        <v>0.0</v>
      </c>
      <c r="H1286" s="41">
        <v>0.0</v>
      </c>
      <c r="I1286" s="43">
        <f t="shared" si="316"/>
        <v>0</v>
      </c>
      <c r="J1286" s="50">
        <f t="shared" si="324"/>
        <v>0</v>
      </c>
      <c r="K1286" s="311"/>
    </row>
    <row r="1287">
      <c r="A1287" s="53" t="s">
        <v>52</v>
      </c>
      <c r="B1287" s="41">
        <v>1048.0</v>
      </c>
      <c r="C1287" s="45">
        <v>0.0</v>
      </c>
      <c r="D1287" s="41">
        <v>0.0</v>
      </c>
      <c r="E1287" s="41">
        <v>485.0</v>
      </c>
      <c r="F1287" s="41">
        <v>660.0</v>
      </c>
      <c r="G1287" s="41">
        <v>658.0</v>
      </c>
      <c r="H1287" s="41">
        <v>445.0</v>
      </c>
      <c r="I1287" s="43">
        <f t="shared" si="316"/>
        <v>3296</v>
      </c>
      <c r="J1287" s="44">
        <f t="shared" ref="J1287:J1288" si="325">I1287*0.1</f>
        <v>329.6</v>
      </c>
      <c r="K1287" s="112">
        <v>9.02007687219E12</v>
      </c>
    </row>
    <row r="1288">
      <c r="A1288" s="53" t="s">
        <v>53</v>
      </c>
      <c r="B1288" s="41">
        <v>1180.0</v>
      </c>
      <c r="C1288" s="42">
        <v>343.0</v>
      </c>
      <c r="D1288" s="41">
        <v>345.0</v>
      </c>
      <c r="E1288" s="41">
        <v>0.0</v>
      </c>
      <c r="F1288" s="41">
        <v>1533.0</v>
      </c>
      <c r="G1288" s="41">
        <v>565.0</v>
      </c>
      <c r="H1288" s="41">
        <v>525.0</v>
      </c>
      <c r="I1288" s="43">
        <f t="shared" si="316"/>
        <v>4491</v>
      </c>
      <c r="J1288" s="44">
        <f t="shared" si="325"/>
        <v>449.1</v>
      </c>
      <c r="K1288" s="112">
        <v>6.020067680806E12</v>
      </c>
      <c r="L1288" s="113" t="s">
        <v>448</v>
      </c>
    </row>
    <row r="1289">
      <c r="A1289" s="53" t="s">
        <v>427</v>
      </c>
      <c r="B1289" s="41">
        <v>0.0</v>
      </c>
      <c r="C1289" s="45">
        <v>0.0</v>
      </c>
      <c r="D1289" s="41">
        <v>0.0</v>
      </c>
      <c r="E1289" s="41">
        <v>0.0</v>
      </c>
      <c r="F1289" s="41">
        <v>0.0</v>
      </c>
      <c r="G1289" s="41">
        <v>0.0</v>
      </c>
      <c r="H1289" s="41">
        <v>0.0</v>
      </c>
      <c r="I1289" s="43">
        <f t="shared" si="316"/>
        <v>0</v>
      </c>
      <c r="J1289" s="50">
        <f t="shared" ref="J1289:J1290" si="326">I1289*0.11</f>
        <v>0</v>
      </c>
      <c r="K1289" s="311"/>
    </row>
    <row r="1290">
      <c r="A1290" s="53" t="s">
        <v>428</v>
      </c>
      <c r="B1290" s="41">
        <v>0.0</v>
      </c>
      <c r="C1290" s="45">
        <v>1142.0</v>
      </c>
      <c r="D1290" s="41">
        <v>414.0</v>
      </c>
      <c r="E1290" s="41">
        <v>645.0</v>
      </c>
      <c r="F1290" s="41">
        <v>0.0</v>
      </c>
      <c r="G1290" s="41">
        <v>0.0</v>
      </c>
      <c r="H1290" s="41">
        <v>545.0</v>
      </c>
      <c r="I1290" s="43">
        <f t="shared" si="316"/>
        <v>2746</v>
      </c>
      <c r="J1290" s="44">
        <f t="shared" si="326"/>
        <v>302.06</v>
      </c>
      <c r="K1290" s="112">
        <v>6.02007439422E12</v>
      </c>
    </row>
    <row r="1291">
      <c r="A1291" s="61" t="s">
        <v>20</v>
      </c>
      <c r="B1291" s="59">
        <f t="shared" ref="B1291:H1291" si="327">SUM(B1253:B1278)</f>
        <v>8370</v>
      </c>
      <c r="C1291" s="59">
        <f t="shared" si="327"/>
        <v>7428</v>
      </c>
      <c r="D1291" s="59">
        <f t="shared" si="327"/>
        <v>5736</v>
      </c>
      <c r="E1291" s="59">
        <f t="shared" si="327"/>
        <v>9009</v>
      </c>
      <c r="F1291" s="59">
        <f t="shared" si="327"/>
        <v>9557</v>
      </c>
      <c r="G1291" s="59">
        <f t="shared" si="327"/>
        <v>7600</v>
      </c>
      <c r="H1291" s="59">
        <f t="shared" si="327"/>
        <v>7259</v>
      </c>
      <c r="I1291" s="59">
        <f t="shared" ref="I1291:J1291" si="328">SUM(I1253:I1290)</f>
        <v>71405</v>
      </c>
      <c r="J1291" s="59">
        <f t="shared" si="328"/>
        <v>7163.82</v>
      </c>
      <c r="K1291" s="311"/>
    </row>
    <row r="1292">
      <c r="A1292" s="63"/>
      <c r="B1292" s="64"/>
      <c r="C1292" s="64"/>
      <c r="D1292" s="64"/>
      <c r="E1292" s="64"/>
      <c r="F1292" s="64"/>
      <c r="G1292" s="64"/>
      <c r="H1292" s="64"/>
      <c r="I1292" s="64"/>
      <c r="J1292" s="64"/>
      <c r="K1292" s="311"/>
    </row>
    <row r="1293">
      <c r="A1293" s="30" t="s">
        <v>19</v>
      </c>
      <c r="B1293" s="31">
        <v>45521.0</v>
      </c>
      <c r="C1293" s="31">
        <v>45522.0</v>
      </c>
      <c r="D1293" s="31">
        <v>45523.0</v>
      </c>
      <c r="E1293" s="31">
        <v>45524.0</v>
      </c>
      <c r="F1293" s="31">
        <v>45525.0</v>
      </c>
      <c r="G1293" s="31">
        <v>45526.0</v>
      </c>
      <c r="H1293" s="31">
        <v>45527.0</v>
      </c>
      <c r="I1293" s="32" t="s">
        <v>20</v>
      </c>
      <c r="J1293" s="33" t="s">
        <v>21</v>
      </c>
      <c r="K1293" s="311"/>
    </row>
    <row r="1294">
      <c r="A1294" s="35"/>
      <c r="B1294" s="36"/>
      <c r="C1294" s="36"/>
      <c r="D1294" s="36"/>
      <c r="E1294" s="36"/>
      <c r="F1294" s="36"/>
      <c r="G1294" s="36"/>
      <c r="H1294" s="37"/>
      <c r="I1294" s="37"/>
      <c r="J1294" s="37"/>
      <c r="K1294" s="311"/>
    </row>
    <row r="1295">
      <c r="A1295" s="40" t="s">
        <v>23</v>
      </c>
      <c r="B1295" s="41">
        <v>939.0</v>
      </c>
      <c r="C1295" s="42">
        <v>1040.0</v>
      </c>
      <c r="D1295" s="41">
        <v>819.0</v>
      </c>
      <c r="E1295" s="41">
        <v>808.0</v>
      </c>
      <c r="F1295" s="41">
        <v>100.0</v>
      </c>
      <c r="G1295" s="41">
        <v>274.0</v>
      </c>
      <c r="H1295" s="41">
        <v>680.0</v>
      </c>
      <c r="I1295" s="43">
        <f t="shared" ref="I1295:I1332" si="329">SUM(B1295:H1295)</f>
        <v>4660</v>
      </c>
      <c r="J1295" s="44">
        <f t="shared" ref="J1295:J1296" si="330">I1295*0.1</f>
        <v>466</v>
      </c>
      <c r="K1295" s="112">
        <v>4.020346160943E12</v>
      </c>
    </row>
    <row r="1296">
      <c r="A1296" s="40" t="s">
        <v>24</v>
      </c>
      <c r="B1296" s="41">
        <v>994.0</v>
      </c>
      <c r="C1296" s="42">
        <v>451.0</v>
      </c>
      <c r="D1296" s="41">
        <v>0.0</v>
      </c>
      <c r="E1296" s="41">
        <v>657.0</v>
      </c>
      <c r="F1296" s="41">
        <v>882.0</v>
      </c>
      <c r="G1296" s="41">
        <v>635.0</v>
      </c>
      <c r="H1296" s="41">
        <v>830.0</v>
      </c>
      <c r="I1296" s="46">
        <f t="shared" si="329"/>
        <v>4449</v>
      </c>
      <c r="J1296" s="46">
        <f t="shared" si="330"/>
        <v>444.9</v>
      </c>
      <c r="K1296" s="339">
        <v>8.020400706185E12</v>
      </c>
      <c r="L1296" s="113">
        <v>454.0</v>
      </c>
    </row>
    <row r="1297">
      <c r="A1297" s="49" t="s">
        <v>25</v>
      </c>
      <c r="B1297" s="41">
        <v>733.0</v>
      </c>
      <c r="C1297" s="45">
        <v>335.0</v>
      </c>
      <c r="D1297" s="41">
        <v>215.0</v>
      </c>
      <c r="E1297" s="41">
        <v>783.0</v>
      </c>
      <c r="F1297" s="41">
        <v>614.0</v>
      </c>
      <c r="G1297" s="41">
        <v>475.0</v>
      </c>
      <c r="H1297" s="41">
        <v>274.0</v>
      </c>
      <c r="I1297" s="43">
        <f t="shared" si="329"/>
        <v>3429</v>
      </c>
      <c r="J1297" s="44">
        <f t="shared" ref="J1297:J1298" si="331">I1297*0.08</f>
        <v>274.32</v>
      </c>
      <c r="K1297" s="112">
        <v>2.0349330685E10</v>
      </c>
    </row>
    <row r="1298">
      <c r="A1298" s="49" t="s">
        <v>26</v>
      </c>
      <c r="B1298" s="41">
        <v>0.0</v>
      </c>
      <c r="C1298" s="45">
        <v>0.0</v>
      </c>
      <c r="D1298" s="41">
        <v>0.0</v>
      </c>
      <c r="E1298" s="41">
        <v>0.0</v>
      </c>
      <c r="F1298" s="41">
        <v>830.0</v>
      </c>
      <c r="G1298" s="41">
        <v>0.0</v>
      </c>
      <c r="H1298" s="41">
        <v>0.0</v>
      </c>
      <c r="I1298" s="43">
        <f t="shared" si="329"/>
        <v>830</v>
      </c>
      <c r="J1298" s="46">
        <f t="shared" si="331"/>
        <v>66.4</v>
      </c>
      <c r="K1298" s="339">
        <v>1.020564725968E12</v>
      </c>
      <c r="L1298" s="113">
        <v>68.0</v>
      </c>
    </row>
    <row r="1299">
      <c r="A1299" s="40" t="s">
        <v>27</v>
      </c>
      <c r="B1299" s="41">
        <v>299.0</v>
      </c>
      <c r="C1299" s="45">
        <v>125.0</v>
      </c>
      <c r="D1299" s="41">
        <v>250.0</v>
      </c>
      <c r="E1299" s="41">
        <v>400.0</v>
      </c>
      <c r="F1299" s="41">
        <v>0.0</v>
      </c>
      <c r="G1299" s="41">
        <v>500.0</v>
      </c>
      <c r="H1299" s="41">
        <v>245.0</v>
      </c>
      <c r="I1299" s="43">
        <f t="shared" si="329"/>
        <v>1819</v>
      </c>
      <c r="J1299" s="44">
        <f>I1299*0.11</f>
        <v>200.09</v>
      </c>
      <c r="K1299" s="112">
        <v>1.020317012668E12</v>
      </c>
    </row>
    <row r="1300">
      <c r="A1300" s="52" t="s">
        <v>28</v>
      </c>
      <c r="B1300" s="41">
        <v>629.0</v>
      </c>
      <c r="C1300" s="45">
        <v>800.0</v>
      </c>
      <c r="D1300" s="41">
        <v>635.0</v>
      </c>
      <c r="E1300" s="41">
        <v>315.0</v>
      </c>
      <c r="F1300" s="41">
        <v>435.0</v>
      </c>
      <c r="G1300" s="41">
        <v>670.0</v>
      </c>
      <c r="H1300" s="41">
        <v>293.0</v>
      </c>
      <c r="I1300" s="43">
        <f t="shared" si="329"/>
        <v>3777</v>
      </c>
      <c r="J1300" s="44">
        <f>I1300*0.1</f>
        <v>377.7</v>
      </c>
      <c r="K1300" s="112">
        <v>7.020347648153E12</v>
      </c>
    </row>
    <row r="1301">
      <c r="A1301" s="53" t="s">
        <v>29</v>
      </c>
      <c r="B1301" s="54">
        <v>867.0</v>
      </c>
      <c r="C1301" s="45">
        <v>0.0</v>
      </c>
      <c r="D1301" s="54">
        <v>404.0</v>
      </c>
      <c r="E1301" s="54">
        <v>365.0</v>
      </c>
      <c r="F1301" s="54">
        <v>0.0</v>
      </c>
      <c r="G1301" s="54">
        <v>250.0</v>
      </c>
      <c r="H1301" s="54">
        <v>402.0</v>
      </c>
      <c r="I1301" s="43">
        <f t="shared" si="329"/>
        <v>2288</v>
      </c>
      <c r="J1301" s="44">
        <f>I1301*0.11</f>
        <v>251.68</v>
      </c>
      <c r="K1301" s="112">
        <v>3.020327427473E12</v>
      </c>
    </row>
    <row r="1302">
      <c r="A1302" s="40" t="s">
        <v>30</v>
      </c>
      <c r="B1302" s="41">
        <v>0.0</v>
      </c>
      <c r="C1302" s="45">
        <v>0.0</v>
      </c>
      <c r="D1302" s="41">
        <v>0.0</v>
      </c>
      <c r="E1302" s="41">
        <v>2315.0</v>
      </c>
      <c r="F1302" s="41">
        <v>1690.0</v>
      </c>
      <c r="G1302" s="41">
        <v>975.0</v>
      </c>
      <c r="H1302" s="41">
        <v>0.0</v>
      </c>
      <c r="I1302" s="43">
        <f t="shared" si="329"/>
        <v>4980</v>
      </c>
      <c r="J1302" s="44">
        <f>I1302*0.1</f>
        <v>498</v>
      </c>
      <c r="K1302" s="112">
        <v>1.020270649167E12</v>
      </c>
    </row>
    <row r="1303">
      <c r="A1303" s="40" t="s">
        <v>31</v>
      </c>
      <c r="B1303" s="41">
        <v>810.0</v>
      </c>
      <c r="C1303" s="45">
        <v>526.0</v>
      </c>
      <c r="D1303" s="41">
        <v>1212.0</v>
      </c>
      <c r="E1303" s="41">
        <v>1400.0</v>
      </c>
      <c r="F1303" s="41">
        <v>624.0</v>
      </c>
      <c r="G1303" s="41">
        <v>847.0</v>
      </c>
      <c r="H1303" s="41">
        <v>1080.0</v>
      </c>
      <c r="I1303" s="43">
        <f t="shared" si="329"/>
        <v>6499</v>
      </c>
      <c r="J1303" s="44">
        <f>I1303*0.09</f>
        <v>584.91</v>
      </c>
      <c r="K1303" s="112">
        <v>3.020263716962E12</v>
      </c>
    </row>
    <row r="1304">
      <c r="A1304" s="40" t="s">
        <v>32</v>
      </c>
      <c r="B1304" s="41">
        <v>353.0</v>
      </c>
      <c r="C1304" s="42">
        <v>235.0</v>
      </c>
      <c r="D1304" s="41">
        <v>321.0</v>
      </c>
      <c r="E1304" s="41">
        <v>0.0</v>
      </c>
      <c r="F1304" s="41">
        <v>0.0</v>
      </c>
      <c r="G1304" s="41">
        <v>339.0</v>
      </c>
      <c r="H1304" s="41">
        <v>0.0</v>
      </c>
      <c r="I1304" s="43">
        <f t="shared" si="329"/>
        <v>1248</v>
      </c>
      <c r="J1304" s="44">
        <f>I1304*0.11</f>
        <v>137.28</v>
      </c>
      <c r="K1304" s="112">
        <v>1.020315508896E12</v>
      </c>
    </row>
    <row r="1305">
      <c r="A1305" s="49" t="s">
        <v>56</v>
      </c>
      <c r="B1305" s="41">
        <v>0.0</v>
      </c>
      <c r="C1305" s="45">
        <v>0.0</v>
      </c>
      <c r="D1305" s="41">
        <v>0.0</v>
      </c>
      <c r="E1305" s="41">
        <v>0.0</v>
      </c>
      <c r="F1305" s="41">
        <v>0.0</v>
      </c>
      <c r="G1305" s="41">
        <v>0.0</v>
      </c>
      <c r="H1305" s="41">
        <v>0.0</v>
      </c>
      <c r="I1305" s="43">
        <f t="shared" si="329"/>
        <v>0</v>
      </c>
      <c r="J1305" s="50">
        <f>I1305*0.08</f>
        <v>0</v>
      </c>
      <c r="K1305" s="311"/>
    </row>
    <row r="1306">
      <c r="A1306" s="40" t="s">
        <v>241</v>
      </c>
      <c r="B1306" s="41">
        <v>1091.0</v>
      </c>
      <c r="C1306" s="45">
        <v>0.0</v>
      </c>
      <c r="D1306" s="41">
        <v>774.0</v>
      </c>
      <c r="E1306" s="41">
        <v>799.0</v>
      </c>
      <c r="F1306" s="41">
        <v>590.0</v>
      </c>
      <c r="G1306" s="41">
        <v>490.0</v>
      </c>
      <c r="H1306" s="41">
        <v>150.0</v>
      </c>
      <c r="I1306" s="43">
        <f t="shared" si="329"/>
        <v>3894</v>
      </c>
      <c r="J1306" s="44">
        <f>I1306*0.1</f>
        <v>389.4</v>
      </c>
      <c r="K1306" s="112">
        <v>8.020265303429E12</v>
      </c>
    </row>
    <row r="1307">
      <c r="A1307" s="73" t="s">
        <v>233</v>
      </c>
      <c r="B1307" s="378">
        <v>0.0</v>
      </c>
      <c r="C1307" s="379">
        <v>219.0</v>
      </c>
      <c r="D1307" s="378">
        <v>0.0</v>
      </c>
      <c r="E1307" s="378">
        <v>0.0</v>
      </c>
      <c r="F1307" s="378">
        <v>0.0</v>
      </c>
      <c r="G1307" s="378">
        <v>0.0</v>
      </c>
      <c r="H1307" s="378">
        <v>0.0</v>
      </c>
      <c r="I1307" s="57">
        <f t="shared" si="329"/>
        <v>219</v>
      </c>
      <c r="J1307" s="57">
        <f t="shared" ref="J1307:J1308" si="332">I1307*0.11</f>
        <v>24.09</v>
      </c>
      <c r="K1307" s="329" t="s">
        <v>43</v>
      </c>
      <c r="L1307" s="113">
        <v>26.0</v>
      </c>
    </row>
    <row r="1308">
      <c r="A1308" s="40" t="s">
        <v>35</v>
      </c>
      <c r="B1308" s="41">
        <v>0.0</v>
      </c>
      <c r="C1308" s="42">
        <v>0.0</v>
      </c>
      <c r="D1308" s="41">
        <v>0.0</v>
      </c>
      <c r="E1308" s="41">
        <v>0.0</v>
      </c>
      <c r="F1308" s="41">
        <v>0.0</v>
      </c>
      <c r="G1308" s="41">
        <v>0.0</v>
      </c>
      <c r="H1308" s="41">
        <v>510.0</v>
      </c>
      <c r="I1308" s="43">
        <f t="shared" si="329"/>
        <v>510</v>
      </c>
      <c r="J1308" s="46">
        <f t="shared" si="332"/>
        <v>56.1</v>
      </c>
      <c r="K1308" s="339">
        <v>4.020490211211E12</v>
      </c>
      <c r="L1308" s="113">
        <v>57.22</v>
      </c>
    </row>
    <row r="1309">
      <c r="A1309" s="53" t="s">
        <v>36</v>
      </c>
      <c r="B1309" s="41">
        <v>585.0</v>
      </c>
      <c r="C1309" s="42">
        <v>998.0</v>
      </c>
      <c r="D1309" s="41">
        <v>0.0</v>
      </c>
      <c r="E1309" s="41">
        <v>0.0</v>
      </c>
      <c r="F1309" s="41">
        <v>919.0</v>
      </c>
      <c r="G1309" s="41">
        <v>1065.0</v>
      </c>
      <c r="H1309" s="41">
        <v>1254.0</v>
      </c>
      <c r="I1309" s="43">
        <f t="shared" si="329"/>
        <v>4821</v>
      </c>
      <c r="J1309" s="44">
        <f>I1309*0.08</f>
        <v>385.68</v>
      </c>
      <c r="K1309" s="112">
        <v>9.020263487726E12</v>
      </c>
    </row>
    <row r="1310">
      <c r="A1310" s="40" t="s">
        <v>37</v>
      </c>
      <c r="B1310" s="41">
        <v>0.0</v>
      </c>
      <c r="C1310" s="42">
        <v>0.0</v>
      </c>
      <c r="D1310" s="41">
        <v>0.0</v>
      </c>
      <c r="E1310" s="41">
        <v>0.0</v>
      </c>
      <c r="F1310" s="41">
        <v>0.0</v>
      </c>
      <c r="G1310" s="41">
        <v>0.0</v>
      </c>
      <c r="H1310" s="41">
        <v>0.0</v>
      </c>
      <c r="I1310" s="43">
        <f t="shared" si="329"/>
        <v>0</v>
      </c>
      <c r="J1310" s="50">
        <f t="shared" ref="J1310:J1311" si="333">I1310*0.11</f>
        <v>0</v>
      </c>
      <c r="K1310" s="311"/>
    </row>
    <row r="1311">
      <c r="A1311" s="40" t="s">
        <v>38</v>
      </c>
      <c r="B1311" s="41">
        <v>455.0</v>
      </c>
      <c r="C1311" s="45">
        <v>480.0</v>
      </c>
      <c r="D1311" s="41">
        <v>0.0</v>
      </c>
      <c r="E1311" s="41">
        <v>0.0</v>
      </c>
      <c r="F1311" s="41">
        <v>446.0</v>
      </c>
      <c r="G1311" s="41">
        <v>416.0</v>
      </c>
      <c r="H1311" s="41">
        <v>294.0</v>
      </c>
      <c r="I1311" s="46">
        <f t="shared" si="329"/>
        <v>2091</v>
      </c>
      <c r="J1311" s="46">
        <f t="shared" si="333"/>
        <v>230.01</v>
      </c>
      <c r="K1311" s="339">
        <v>9.020430685654E12</v>
      </c>
      <c r="L1311" s="113">
        <v>235.0</v>
      </c>
    </row>
    <row r="1312">
      <c r="A1312" s="49" t="s">
        <v>39</v>
      </c>
      <c r="B1312" s="41">
        <v>525.0</v>
      </c>
      <c r="C1312" s="42">
        <v>959.0</v>
      </c>
      <c r="D1312" s="41">
        <v>855.0</v>
      </c>
      <c r="E1312" s="41">
        <v>0.0</v>
      </c>
      <c r="F1312" s="41">
        <v>0.0</v>
      </c>
      <c r="G1312" s="41">
        <v>0.0</v>
      </c>
      <c r="H1312" s="41">
        <v>1022.0</v>
      </c>
      <c r="I1312" s="43">
        <f t="shared" si="329"/>
        <v>3361</v>
      </c>
      <c r="J1312" s="44">
        <f>I1312*0.08</f>
        <v>268.88</v>
      </c>
      <c r="K1312" s="112">
        <v>1.02026681976E12</v>
      </c>
    </row>
    <row r="1313">
      <c r="A1313" s="40" t="s">
        <v>63</v>
      </c>
      <c r="B1313" s="41">
        <v>0.0</v>
      </c>
      <c r="C1313" s="42">
        <v>289.0</v>
      </c>
      <c r="D1313" s="41">
        <v>210.0</v>
      </c>
      <c r="E1313" s="41">
        <v>405.0</v>
      </c>
      <c r="F1313" s="41">
        <v>355.0</v>
      </c>
      <c r="G1313" s="41">
        <v>549.0</v>
      </c>
      <c r="H1313" s="41">
        <v>0.0</v>
      </c>
      <c r="I1313" s="46">
        <f t="shared" si="329"/>
        <v>1808</v>
      </c>
      <c r="J1313" s="46">
        <f t="shared" ref="J1313:J1324" si="334">I1313*0.11</f>
        <v>198.88</v>
      </c>
      <c r="K1313" s="339">
        <v>5.020374729032E12</v>
      </c>
      <c r="L1313" s="113">
        <v>203.0</v>
      </c>
    </row>
    <row r="1314">
      <c r="A1314" s="365" t="s">
        <v>40</v>
      </c>
      <c r="B1314" s="422">
        <v>0.0</v>
      </c>
      <c r="C1314" s="422">
        <v>0.0</v>
      </c>
      <c r="D1314" s="422">
        <v>424.0</v>
      </c>
      <c r="E1314" s="422">
        <v>395.0</v>
      </c>
      <c r="F1314" s="422">
        <v>335.0</v>
      </c>
      <c r="G1314" s="422">
        <v>590.0</v>
      </c>
      <c r="H1314" s="422">
        <v>775.0</v>
      </c>
      <c r="I1314" s="46">
        <f t="shared" si="329"/>
        <v>2519</v>
      </c>
      <c r="J1314" s="46">
        <f t="shared" si="334"/>
        <v>277.09</v>
      </c>
      <c r="K1314" s="339">
        <v>6.02063496286E12</v>
      </c>
      <c r="L1314" s="113">
        <v>283.0</v>
      </c>
    </row>
    <row r="1315">
      <c r="A1315" s="40" t="s">
        <v>379</v>
      </c>
      <c r="B1315" s="41">
        <v>0.0</v>
      </c>
      <c r="C1315" s="45">
        <v>0.0</v>
      </c>
      <c r="D1315" s="41">
        <v>0.0</v>
      </c>
      <c r="E1315" s="41">
        <v>0.0</v>
      </c>
      <c r="F1315" s="41">
        <v>0.0</v>
      </c>
      <c r="G1315" s="41">
        <v>0.0</v>
      </c>
      <c r="H1315" s="41">
        <v>0.0</v>
      </c>
      <c r="I1315" s="43">
        <f t="shared" si="329"/>
        <v>0</v>
      </c>
      <c r="J1315" s="50">
        <f t="shared" si="334"/>
        <v>0</v>
      </c>
      <c r="K1315" s="311"/>
    </row>
    <row r="1316">
      <c r="A1316" s="40" t="s">
        <v>41</v>
      </c>
      <c r="B1316" s="41" t="s">
        <v>88</v>
      </c>
      <c r="C1316" s="42">
        <v>0.0</v>
      </c>
      <c r="D1316" s="41">
        <v>0.0</v>
      </c>
      <c r="E1316" s="41">
        <v>846.0</v>
      </c>
      <c r="F1316" s="41">
        <v>505.0</v>
      </c>
      <c r="G1316" s="41">
        <v>585.0</v>
      </c>
      <c r="H1316" s="41">
        <v>265.0</v>
      </c>
      <c r="I1316" s="43">
        <f t="shared" si="329"/>
        <v>2201</v>
      </c>
      <c r="J1316" s="44">
        <f t="shared" si="334"/>
        <v>242.11</v>
      </c>
      <c r="K1316" s="112">
        <v>3.020348024822E12</v>
      </c>
    </row>
    <row r="1317">
      <c r="A1317" s="73" t="s">
        <v>42</v>
      </c>
      <c r="B1317" s="378">
        <v>320.0</v>
      </c>
      <c r="C1317" s="378">
        <v>0.0</v>
      </c>
      <c r="D1317" s="378">
        <v>0.0</v>
      </c>
      <c r="E1317" s="378">
        <v>0.0</v>
      </c>
      <c r="F1317" s="378">
        <v>0.0</v>
      </c>
      <c r="G1317" s="378">
        <v>0.0</v>
      </c>
      <c r="H1317" s="378">
        <v>168.0</v>
      </c>
      <c r="I1317" s="57">
        <f t="shared" si="329"/>
        <v>488</v>
      </c>
      <c r="J1317" s="57">
        <f t="shared" si="334"/>
        <v>53.68</v>
      </c>
      <c r="K1317" s="329" t="s">
        <v>43</v>
      </c>
      <c r="L1317" s="113">
        <v>55.08</v>
      </c>
    </row>
    <row r="1318">
      <c r="A1318" s="53" t="s">
        <v>44</v>
      </c>
      <c r="B1318" s="41">
        <v>0.0</v>
      </c>
      <c r="C1318" s="45">
        <v>0.0</v>
      </c>
      <c r="D1318" s="41">
        <v>410.0</v>
      </c>
      <c r="E1318" s="41">
        <v>548.0</v>
      </c>
      <c r="F1318" s="41">
        <v>361.0</v>
      </c>
      <c r="G1318" s="41">
        <v>0.0</v>
      </c>
      <c r="H1318" s="41">
        <v>260.0</v>
      </c>
      <c r="I1318" s="43">
        <f t="shared" si="329"/>
        <v>1579</v>
      </c>
      <c r="J1318" s="44">
        <f t="shared" si="334"/>
        <v>173.69</v>
      </c>
      <c r="K1318" s="112">
        <v>9.02034906578E12</v>
      </c>
    </row>
    <row r="1319">
      <c r="A1319" s="53" t="s">
        <v>45</v>
      </c>
      <c r="B1319" s="41">
        <v>460.0</v>
      </c>
      <c r="C1319" s="45">
        <v>0.0</v>
      </c>
      <c r="D1319" s="41">
        <v>709.0</v>
      </c>
      <c r="E1319" s="41">
        <v>480.0</v>
      </c>
      <c r="F1319" s="41">
        <v>465.0</v>
      </c>
      <c r="G1319" s="41">
        <v>120.0</v>
      </c>
      <c r="H1319" s="41">
        <v>0.0</v>
      </c>
      <c r="I1319" s="46">
        <f t="shared" si="329"/>
        <v>2234</v>
      </c>
      <c r="J1319" s="46">
        <f t="shared" si="334"/>
        <v>245.74</v>
      </c>
      <c r="K1319" s="339">
        <v>5.020400211361E12</v>
      </c>
      <c r="L1319" s="113">
        <v>251.0</v>
      </c>
    </row>
    <row r="1320">
      <c r="A1320" s="53" t="s">
        <v>46</v>
      </c>
      <c r="B1320" s="41">
        <v>673.0</v>
      </c>
      <c r="C1320" s="45">
        <v>0.0</v>
      </c>
      <c r="D1320" s="41">
        <v>270.0</v>
      </c>
      <c r="E1320" s="41">
        <v>710.0</v>
      </c>
      <c r="F1320" s="41">
        <v>280.0</v>
      </c>
      <c r="G1320" s="41">
        <v>0.0</v>
      </c>
      <c r="H1320" s="41">
        <v>170.0</v>
      </c>
      <c r="I1320" s="43">
        <f t="shared" si="329"/>
        <v>2103</v>
      </c>
      <c r="J1320" s="44">
        <f t="shared" si="334"/>
        <v>231.33</v>
      </c>
      <c r="K1320" s="112">
        <v>5.020263692304E12</v>
      </c>
    </row>
    <row r="1321">
      <c r="A1321" s="53" t="s">
        <v>396</v>
      </c>
      <c r="B1321" s="41">
        <v>0.0</v>
      </c>
      <c r="C1321" s="45">
        <v>0.0</v>
      </c>
      <c r="D1321" s="41">
        <v>0.0</v>
      </c>
      <c r="E1321" s="41">
        <v>0.0</v>
      </c>
      <c r="F1321" s="41">
        <v>0.0</v>
      </c>
      <c r="G1321" s="41">
        <v>0.0</v>
      </c>
      <c r="H1321" s="41">
        <v>0.0</v>
      </c>
      <c r="I1321" s="43">
        <f t="shared" si="329"/>
        <v>0</v>
      </c>
      <c r="J1321" s="50">
        <f t="shared" si="334"/>
        <v>0</v>
      </c>
      <c r="K1321" s="311"/>
    </row>
    <row r="1322">
      <c r="A1322" s="53" t="s">
        <v>47</v>
      </c>
      <c r="B1322" s="41">
        <v>842.0</v>
      </c>
      <c r="C1322" s="42">
        <v>0.0</v>
      </c>
      <c r="D1322" s="41">
        <v>0.0</v>
      </c>
      <c r="E1322" s="41">
        <v>0.0</v>
      </c>
      <c r="F1322" s="41">
        <v>0.0</v>
      </c>
      <c r="G1322" s="41">
        <v>0.0</v>
      </c>
      <c r="H1322" s="41">
        <v>458.0</v>
      </c>
      <c r="I1322" s="43">
        <f t="shared" si="329"/>
        <v>1300</v>
      </c>
      <c r="J1322" s="44">
        <f t="shared" si="334"/>
        <v>143</v>
      </c>
      <c r="K1322" s="112">
        <v>7.020353361932E12</v>
      </c>
    </row>
    <row r="1323">
      <c r="A1323" s="53" t="s">
        <v>74</v>
      </c>
      <c r="B1323" s="41">
        <v>1059.0</v>
      </c>
      <c r="C1323" s="45">
        <v>461.0</v>
      </c>
      <c r="D1323" s="41">
        <v>0.0</v>
      </c>
      <c r="E1323" s="41">
        <v>140.0</v>
      </c>
      <c r="F1323" s="41">
        <v>0.0</v>
      </c>
      <c r="G1323" s="41">
        <v>190.0</v>
      </c>
      <c r="H1323" s="41">
        <v>350.0</v>
      </c>
      <c r="I1323" s="43">
        <f t="shared" si="329"/>
        <v>2200</v>
      </c>
      <c r="J1323" s="50">
        <f t="shared" si="334"/>
        <v>242</v>
      </c>
      <c r="K1323" s="339">
        <v>3.020718713449E12</v>
      </c>
      <c r="L1323" s="113">
        <v>247.0</v>
      </c>
    </row>
    <row r="1324">
      <c r="A1324" s="53" t="s">
        <v>410</v>
      </c>
      <c r="B1324" s="41">
        <v>0.0</v>
      </c>
      <c r="C1324" s="45">
        <v>0.0</v>
      </c>
      <c r="D1324" s="41">
        <v>0.0</v>
      </c>
      <c r="E1324" s="41">
        <v>0.0</v>
      </c>
      <c r="F1324" s="41">
        <v>0.0</v>
      </c>
      <c r="G1324" s="41">
        <v>0.0</v>
      </c>
      <c r="H1324" s="41">
        <v>0.0</v>
      </c>
      <c r="I1324" s="43">
        <f t="shared" si="329"/>
        <v>0</v>
      </c>
      <c r="J1324" s="50">
        <f t="shared" si="334"/>
        <v>0</v>
      </c>
      <c r="K1324" s="311"/>
    </row>
    <row r="1325">
      <c r="A1325" s="53" t="s">
        <v>49</v>
      </c>
      <c r="B1325" s="41">
        <v>0.0</v>
      </c>
      <c r="C1325" s="42">
        <v>1283.0</v>
      </c>
      <c r="D1325" s="41">
        <v>0.0</v>
      </c>
      <c r="E1325" s="41">
        <v>1242.0</v>
      </c>
      <c r="F1325" s="41">
        <v>340.0</v>
      </c>
      <c r="G1325" s="41">
        <v>195.0</v>
      </c>
      <c r="H1325" s="41">
        <v>455.0</v>
      </c>
      <c r="I1325" s="43">
        <f t="shared" si="329"/>
        <v>3515</v>
      </c>
      <c r="J1325" s="46">
        <f>I1325*0.1</f>
        <v>351.5</v>
      </c>
      <c r="K1325" s="339">
        <v>2.0371939963E10</v>
      </c>
      <c r="L1325" s="113">
        <v>359.0</v>
      </c>
    </row>
    <row r="1326">
      <c r="A1326" s="53" t="s">
        <v>50</v>
      </c>
      <c r="B1326" s="41">
        <v>0.0</v>
      </c>
      <c r="C1326" s="45">
        <v>0.0</v>
      </c>
      <c r="D1326" s="41">
        <v>0.0</v>
      </c>
      <c r="E1326" s="41">
        <v>0.0</v>
      </c>
      <c r="F1326" s="41">
        <v>0.0</v>
      </c>
      <c r="G1326" s="41">
        <v>0.0</v>
      </c>
      <c r="H1326" s="41">
        <v>720.0</v>
      </c>
      <c r="I1326" s="43">
        <f t="shared" si="329"/>
        <v>720</v>
      </c>
      <c r="J1326" s="46">
        <f t="shared" ref="J1326:J1327" si="335">I1326*0.11</f>
        <v>79.2</v>
      </c>
      <c r="K1326" s="339">
        <v>2.020549020651E12</v>
      </c>
      <c r="L1326" s="113">
        <v>81.0</v>
      </c>
    </row>
    <row r="1327">
      <c r="A1327" s="53" t="s">
        <v>86</v>
      </c>
      <c r="B1327" s="41">
        <v>0.0</v>
      </c>
      <c r="C1327" s="45">
        <v>0.0</v>
      </c>
      <c r="D1327" s="41">
        <v>0.0</v>
      </c>
      <c r="E1327" s="41">
        <v>0.0</v>
      </c>
      <c r="F1327" s="41">
        <v>0.0</v>
      </c>
      <c r="G1327" s="41">
        <v>0.0</v>
      </c>
      <c r="H1327" s="41">
        <v>0.0</v>
      </c>
      <c r="I1327" s="43">
        <f t="shared" si="329"/>
        <v>0</v>
      </c>
      <c r="J1327" s="50">
        <f t="shared" si="335"/>
        <v>0</v>
      </c>
      <c r="K1327" s="311"/>
    </row>
    <row r="1328">
      <c r="A1328" s="53" t="s">
        <v>51</v>
      </c>
      <c r="B1328" s="41">
        <v>0.0</v>
      </c>
      <c r="C1328" s="45">
        <v>0.0</v>
      </c>
      <c r="D1328" s="41">
        <v>793.0</v>
      </c>
      <c r="E1328" s="41">
        <v>1088.0</v>
      </c>
      <c r="F1328" s="41">
        <v>800.0</v>
      </c>
      <c r="G1328" s="41">
        <v>770.0</v>
      </c>
      <c r="H1328" s="41">
        <v>734.0</v>
      </c>
      <c r="I1328" s="43">
        <f t="shared" si="329"/>
        <v>4185</v>
      </c>
      <c r="J1328" s="44">
        <f>I1328*0.1</f>
        <v>418.5</v>
      </c>
      <c r="K1328" s="112">
        <v>3.020264196285E12</v>
      </c>
    </row>
    <row r="1329">
      <c r="A1329" s="53" t="s">
        <v>52</v>
      </c>
      <c r="B1329" s="41">
        <v>0.0</v>
      </c>
      <c r="C1329" s="45">
        <v>0.0</v>
      </c>
      <c r="D1329" s="41">
        <v>516.0</v>
      </c>
      <c r="E1329" s="41">
        <v>0.0</v>
      </c>
      <c r="F1329" s="41">
        <v>514.0</v>
      </c>
      <c r="G1329" s="41">
        <v>395.0</v>
      </c>
      <c r="H1329" s="41">
        <v>149.0</v>
      </c>
      <c r="I1329" s="43">
        <f t="shared" si="329"/>
        <v>1574</v>
      </c>
      <c r="J1329" s="44">
        <f>I1329*0.11</f>
        <v>173.14</v>
      </c>
      <c r="K1329" s="112">
        <v>9.020264155827E12</v>
      </c>
    </row>
    <row r="1330">
      <c r="A1330" s="53" t="s">
        <v>53</v>
      </c>
      <c r="B1330" s="41">
        <v>773.0</v>
      </c>
      <c r="C1330" s="42">
        <v>853.0</v>
      </c>
      <c r="D1330" s="41">
        <v>1115.0</v>
      </c>
      <c r="E1330" s="41">
        <v>735.0</v>
      </c>
      <c r="F1330" s="41">
        <v>205.0</v>
      </c>
      <c r="G1330" s="41">
        <v>0.0</v>
      </c>
      <c r="H1330" s="41">
        <v>865.0</v>
      </c>
      <c r="I1330" s="43">
        <f t="shared" si="329"/>
        <v>4546</v>
      </c>
      <c r="J1330" s="44">
        <f>I1330*0.1</f>
        <v>454.6</v>
      </c>
      <c r="K1330" s="112">
        <v>6.020266216248E12</v>
      </c>
      <c r="L1330" s="113" t="s">
        <v>449</v>
      </c>
    </row>
    <row r="1331">
      <c r="A1331" s="53" t="s">
        <v>427</v>
      </c>
      <c r="B1331" s="41">
        <v>0.0</v>
      </c>
      <c r="C1331" s="45">
        <v>0.0</v>
      </c>
      <c r="D1331" s="41">
        <v>0.0</v>
      </c>
      <c r="E1331" s="41">
        <v>0.0</v>
      </c>
      <c r="F1331" s="41">
        <v>0.0</v>
      </c>
      <c r="G1331" s="41">
        <v>0.0</v>
      </c>
      <c r="H1331" s="41">
        <v>0.0</v>
      </c>
      <c r="I1331" s="43">
        <f t="shared" si="329"/>
        <v>0</v>
      </c>
      <c r="J1331" s="50">
        <f t="shared" ref="J1331:J1332" si="336">I1331*0.11</f>
        <v>0</v>
      </c>
      <c r="K1331" s="311"/>
    </row>
    <row r="1332">
      <c r="A1332" s="53" t="s">
        <v>428</v>
      </c>
      <c r="B1332" s="41">
        <v>752.0</v>
      </c>
      <c r="C1332" s="45">
        <v>833.0</v>
      </c>
      <c r="D1332" s="41">
        <v>0.0</v>
      </c>
      <c r="E1332" s="41">
        <v>0.0</v>
      </c>
      <c r="F1332" s="41">
        <v>0.0</v>
      </c>
      <c r="G1332" s="41">
        <v>0.0</v>
      </c>
      <c r="H1332" s="41">
        <v>0.0</v>
      </c>
      <c r="I1332" s="43">
        <f t="shared" si="329"/>
        <v>1585</v>
      </c>
      <c r="J1332" s="44">
        <f t="shared" si="336"/>
        <v>174.35</v>
      </c>
      <c r="K1332" s="112">
        <v>6.020266330963E12</v>
      </c>
    </row>
    <row r="1333">
      <c r="A1333" s="61" t="s">
        <v>20</v>
      </c>
      <c r="B1333" s="59">
        <f t="shared" ref="B1333:H1333" si="337">SUM(B1295:B1320)</f>
        <v>9733</v>
      </c>
      <c r="C1333" s="59">
        <f t="shared" si="337"/>
        <v>6457</v>
      </c>
      <c r="D1333" s="59">
        <f t="shared" si="337"/>
        <v>7508</v>
      </c>
      <c r="E1333" s="59">
        <f t="shared" si="337"/>
        <v>11226</v>
      </c>
      <c r="F1333" s="59">
        <f t="shared" si="337"/>
        <v>9431</v>
      </c>
      <c r="G1333" s="59">
        <f t="shared" si="337"/>
        <v>8780</v>
      </c>
      <c r="H1333" s="59">
        <f t="shared" si="337"/>
        <v>8672</v>
      </c>
      <c r="I1333" s="59">
        <f t="shared" ref="I1333:J1333" si="338">SUM(I1295:I1332)</f>
        <v>81432</v>
      </c>
      <c r="J1333" s="59">
        <f t="shared" si="338"/>
        <v>8114.25</v>
      </c>
      <c r="K1333" s="311"/>
    </row>
    <row r="1334">
      <c r="A1334" s="63"/>
      <c r="B1334" s="64"/>
      <c r="C1334" s="64"/>
      <c r="D1334" s="64"/>
      <c r="E1334" s="64"/>
      <c r="F1334" s="64"/>
      <c r="G1334" s="64"/>
      <c r="H1334" s="64"/>
      <c r="I1334" s="64"/>
      <c r="J1334" s="64"/>
      <c r="K1334" s="311"/>
    </row>
    <row r="1335">
      <c r="A1335" s="30" t="s">
        <v>19</v>
      </c>
      <c r="B1335" s="31">
        <v>45528.0</v>
      </c>
      <c r="C1335" s="31">
        <v>45529.0</v>
      </c>
      <c r="D1335" s="31">
        <v>45530.0</v>
      </c>
      <c r="E1335" s="31">
        <v>45531.0</v>
      </c>
      <c r="F1335" s="31">
        <v>45532.0</v>
      </c>
      <c r="G1335" s="31">
        <v>45533.0</v>
      </c>
      <c r="H1335" s="31">
        <v>45534.0</v>
      </c>
      <c r="I1335" s="32" t="s">
        <v>20</v>
      </c>
      <c r="J1335" s="33" t="s">
        <v>21</v>
      </c>
      <c r="K1335" s="311"/>
    </row>
    <row r="1336">
      <c r="A1336" s="35"/>
      <c r="B1336" s="36"/>
      <c r="C1336" s="36"/>
      <c r="D1336" s="36"/>
      <c r="E1336" s="36"/>
      <c r="F1336" s="36"/>
      <c r="G1336" s="36"/>
      <c r="H1336" s="37"/>
      <c r="I1336" s="37"/>
      <c r="J1336" s="37"/>
      <c r="K1336" s="311"/>
    </row>
    <row r="1337">
      <c r="A1337" s="40" t="s">
        <v>23</v>
      </c>
      <c r="B1337" s="41">
        <v>270.0</v>
      </c>
      <c r="C1337" s="42">
        <v>0.0</v>
      </c>
      <c r="D1337" s="41">
        <v>580.0</v>
      </c>
      <c r="E1337" s="41">
        <v>610.0</v>
      </c>
      <c r="F1337" s="41">
        <v>358.0</v>
      </c>
      <c r="G1337" s="41">
        <v>0.0</v>
      </c>
      <c r="H1337" s="41">
        <v>555.0</v>
      </c>
      <c r="I1337" s="43">
        <f t="shared" ref="I1337:I1374" si="339">SUM(B1337:H1337)</f>
        <v>2373</v>
      </c>
      <c r="J1337" s="44">
        <f t="shared" ref="J1337:J1338" si="340">I1337*0.11</f>
        <v>261.03</v>
      </c>
      <c r="K1337" s="112">
        <v>4.020548321415E12</v>
      </c>
    </row>
    <row r="1338">
      <c r="A1338" s="40" t="s">
        <v>24</v>
      </c>
      <c r="B1338" s="41">
        <v>770.0</v>
      </c>
      <c r="C1338" s="42">
        <v>993.0</v>
      </c>
      <c r="D1338" s="41">
        <v>0.0</v>
      </c>
      <c r="E1338" s="41">
        <v>321.0</v>
      </c>
      <c r="F1338" s="41">
        <v>765.0</v>
      </c>
      <c r="G1338" s="41">
        <v>0.0</v>
      </c>
      <c r="H1338" s="41">
        <v>0.0</v>
      </c>
      <c r="I1338" s="43">
        <f t="shared" si="339"/>
        <v>2849</v>
      </c>
      <c r="J1338" s="46">
        <f t="shared" si="340"/>
        <v>313.39</v>
      </c>
      <c r="K1338" s="339">
        <v>8.020604039983E12</v>
      </c>
      <c r="L1338" s="113">
        <v>320.0</v>
      </c>
    </row>
    <row r="1339">
      <c r="A1339" s="49" t="s">
        <v>25</v>
      </c>
      <c r="B1339" s="41">
        <v>0.0</v>
      </c>
      <c r="C1339" s="45">
        <v>225.0</v>
      </c>
      <c r="D1339" s="41">
        <v>354.0</v>
      </c>
      <c r="E1339" s="41">
        <v>550.0</v>
      </c>
      <c r="F1339" s="41">
        <v>419.0</v>
      </c>
      <c r="G1339" s="41">
        <v>315.0</v>
      </c>
      <c r="H1339" s="41">
        <v>449.0</v>
      </c>
      <c r="I1339" s="43">
        <f t="shared" si="339"/>
        <v>2312</v>
      </c>
      <c r="J1339" s="44">
        <f t="shared" ref="J1339:J1340" si="341">I1339*0.08</f>
        <v>184.96</v>
      </c>
      <c r="K1339" s="112">
        <v>2.0559180128E10</v>
      </c>
    </row>
    <row r="1340">
      <c r="A1340" s="49" t="s">
        <v>26</v>
      </c>
      <c r="B1340" s="41">
        <v>0.0</v>
      </c>
      <c r="C1340" s="45">
        <v>0.0</v>
      </c>
      <c r="D1340" s="41">
        <v>942.0</v>
      </c>
      <c r="E1340" s="41">
        <v>0.0</v>
      </c>
      <c r="F1340" s="41">
        <v>0.0</v>
      </c>
      <c r="G1340" s="41">
        <v>630.0</v>
      </c>
      <c r="H1340" s="41">
        <v>690.0</v>
      </c>
      <c r="I1340" s="43">
        <f t="shared" si="339"/>
        <v>2262</v>
      </c>
      <c r="J1340" s="44">
        <f t="shared" si="341"/>
        <v>180.96</v>
      </c>
      <c r="K1340" s="112">
        <v>1.020564725968E12</v>
      </c>
    </row>
    <row r="1341">
      <c r="A1341" s="40" t="s">
        <v>27</v>
      </c>
      <c r="B1341" s="41">
        <v>484.0</v>
      </c>
      <c r="C1341" s="45">
        <v>0.0</v>
      </c>
      <c r="D1341" s="41">
        <v>410.0</v>
      </c>
      <c r="E1341" s="41">
        <v>524.0</v>
      </c>
      <c r="F1341" s="41">
        <v>0.0</v>
      </c>
      <c r="G1341" s="41">
        <v>276.0</v>
      </c>
      <c r="H1341" s="41">
        <v>474.0</v>
      </c>
      <c r="I1341" s="43">
        <f t="shared" si="339"/>
        <v>2168</v>
      </c>
      <c r="J1341" s="44">
        <f t="shared" ref="J1341:J1344" si="342">I1341*0.11</f>
        <v>238.48</v>
      </c>
      <c r="K1341" s="112">
        <v>1.020545012888E12</v>
      </c>
      <c r="L1341" s="350" t="s">
        <v>450</v>
      </c>
    </row>
    <row r="1342">
      <c r="A1342" s="52" t="s">
        <v>28</v>
      </c>
      <c r="B1342" s="41">
        <v>0.0</v>
      </c>
      <c r="C1342" s="45">
        <v>0.0</v>
      </c>
      <c r="D1342" s="41">
        <v>0.0</v>
      </c>
      <c r="E1342" s="41">
        <v>0.0</v>
      </c>
      <c r="F1342" s="41">
        <v>0.0</v>
      </c>
      <c r="G1342" s="41">
        <v>680.0</v>
      </c>
      <c r="H1342" s="41">
        <v>565.0</v>
      </c>
      <c r="I1342" s="43">
        <f t="shared" si="339"/>
        <v>1245</v>
      </c>
      <c r="J1342" s="44">
        <f t="shared" si="342"/>
        <v>136.95</v>
      </c>
      <c r="K1342" s="112">
        <v>7.020552315813E12</v>
      </c>
    </row>
    <row r="1343">
      <c r="A1343" s="53" t="s">
        <v>29</v>
      </c>
      <c r="B1343" s="54">
        <v>822.0</v>
      </c>
      <c r="C1343" s="45">
        <v>0.0</v>
      </c>
      <c r="D1343" s="54">
        <v>0.0</v>
      </c>
      <c r="E1343" s="54">
        <v>565.0</v>
      </c>
      <c r="F1343" s="54">
        <v>0.0</v>
      </c>
      <c r="G1343" s="54">
        <v>0.0</v>
      </c>
      <c r="H1343" s="54">
        <v>793.0</v>
      </c>
      <c r="I1343" s="43">
        <f t="shared" si="339"/>
        <v>2180</v>
      </c>
      <c r="J1343" s="44">
        <f t="shared" si="342"/>
        <v>239.8</v>
      </c>
      <c r="K1343" s="112">
        <v>3.020466076471E12</v>
      </c>
    </row>
    <row r="1344">
      <c r="A1344" s="40" t="s">
        <v>30</v>
      </c>
      <c r="B1344" s="41">
        <v>0.0</v>
      </c>
      <c r="C1344" s="45">
        <v>0.0</v>
      </c>
      <c r="D1344" s="41">
        <v>0.0</v>
      </c>
      <c r="E1344" s="41">
        <v>0.0</v>
      </c>
      <c r="F1344" s="41">
        <v>0.0</v>
      </c>
      <c r="G1344" s="41">
        <v>1035.0</v>
      </c>
      <c r="H1344" s="41">
        <v>0.0</v>
      </c>
      <c r="I1344" s="43">
        <f t="shared" si="339"/>
        <v>1035</v>
      </c>
      <c r="J1344" s="44">
        <f t="shared" si="342"/>
        <v>113.85</v>
      </c>
      <c r="K1344" s="112">
        <v>1.020461523246E12</v>
      </c>
    </row>
    <row r="1345">
      <c r="A1345" s="40" t="s">
        <v>31</v>
      </c>
      <c r="B1345" s="41">
        <v>859.0</v>
      </c>
      <c r="C1345" s="45">
        <v>1181.0</v>
      </c>
      <c r="D1345" s="41">
        <v>1290.0</v>
      </c>
      <c r="E1345" s="41">
        <v>1078.0</v>
      </c>
      <c r="F1345" s="41">
        <v>1410.0</v>
      </c>
      <c r="G1345" s="41">
        <v>713.0</v>
      </c>
      <c r="H1345" s="41">
        <v>1380.0</v>
      </c>
      <c r="I1345" s="43">
        <f t="shared" si="339"/>
        <v>7911</v>
      </c>
      <c r="J1345" s="44">
        <f>I1345*0.09</f>
        <v>711.99</v>
      </c>
      <c r="K1345" s="112">
        <v>3.020462250655E12</v>
      </c>
    </row>
    <row r="1346">
      <c r="A1346" s="40" t="s">
        <v>32</v>
      </c>
      <c r="B1346" s="41">
        <v>0.0</v>
      </c>
      <c r="C1346" s="42">
        <v>0.0</v>
      </c>
      <c r="D1346" s="41">
        <v>0.0</v>
      </c>
      <c r="E1346" s="41">
        <v>0.0</v>
      </c>
      <c r="F1346" s="41">
        <v>0.0</v>
      </c>
      <c r="G1346" s="41">
        <v>0.0</v>
      </c>
      <c r="H1346" s="41">
        <v>0.0</v>
      </c>
      <c r="I1346" s="43">
        <f t="shared" si="339"/>
        <v>0</v>
      </c>
      <c r="J1346" s="50">
        <f>I1346*0.11</f>
        <v>0</v>
      </c>
      <c r="K1346" s="311"/>
    </row>
    <row r="1347">
      <c r="A1347" s="49" t="s">
        <v>56</v>
      </c>
      <c r="B1347" s="41">
        <v>0.0</v>
      </c>
      <c r="C1347" s="45">
        <v>0.0</v>
      </c>
      <c r="D1347" s="41">
        <v>0.0</v>
      </c>
      <c r="E1347" s="41">
        <v>0.0</v>
      </c>
      <c r="F1347" s="41">
        <v>0.0</v>
      </c>
      <c r="G1347" s="41">
        <v>0.0</v>
      </c>
      <c r="H1347" s="41">
        <v>0.0</v>
      </c>
      <c r="I1347" s="43">
        <f t="shared" si="339"/>
        <v>0</v>
      </c>
      <c r="J1347" s="50">
        <f>I1347*0.08</f>
        <v>0</v>
      </c>
      <c r="K1347" s="311"/>
    </row>
    <row r="1348">
      <c r="A1348" s="40" t="s">
        <v>241</v>
      </c>
      <c r="B1348" s="41">
        <v>473.0</v>
      </c>
      <c r="C1348" s="45">
        <v>0.0</v>
      </c>
      <c r="D1348" s="41">
        <v>230.0</v>
      </c>
      <c r="E1348" s="41">
        <v>0.0</v>
      </c>
      <c r="F1348" s="41">
        <v>525.0</v>
      </c>
      <c r="G1348" s="41">
        <v>0.0</v>
      </c>
      <c r="H1348" s="41">
        <v>485.0</v>
      </c>
      <c r="I1348" s="43">
        <f t="shared" si="339"/>
        <v>1713</v>
      </c>
      <c r="J1348" s="44">
        <f t="shared" ref="J1348:J1350" si="343">I1348*0.11</f>
        <v>188.43</v>
      </c>
      <c r="K1348" s="112">
        <v>2.0532300402E10</v>
      </c>
    </row>
    <row r="1349">
      <c r="A1349" s="73" t="s">
        <v>233</v>
      </c>
      <c r="B1349" s="378">
        <v>0.0</v>
      </c>
      <c r="C1349" s="379">
        <v>0.0</v>
      </c>
      <c r="D1349" s="378">
        <v>0.0</v>
      </c>
      <c r="E1349" s="378">
        <v>0.0</v>
      </c>
      <c r="F1349" s="378">
        <v>0.0</v>
      </c>
      <c r="G1349" s="378">
        <v>338.0</v>
      </c>
      <c r="H1349" s="378">
        <v>264.0</v>
      </c>
      <c r="I1349" s="57">
        <f t="shared" si="339"/>
        <v>602</v>
      </c>
      <c r="J1349" s="57">
        <f t="shared" si="343"/>
        <v>66.22</v>
      </c>
      <c r="K1349" s="329" t="s">
        <v>43</v>
      </c>
      <c r="L1349" s="113">
        <v>68.0</v>
      </c>
    </row>
    <row r="1350">
      <c r="A1350" s="40" t="s">
        <v>35</v>
      </c>
      <c r="B1350" s="41">
        <v>448.0</v>
      </c>
      <c r="C1350" s="42">
        <v>0.0</v>
      </c>
      <c r="D1350" s="41">
        <v>769.0</v>
      </c>
      <c r="E1350" s="41">
        <v>505.0</v>
      </c>
      <c r="F1350" s="41">
        <v>105.0</v>
      </c>
      <c r="G1350" s="41">
        <v>0.0</v>
      </c>
      <c r="H1350" s="41">
        <v>0.0</v>
      </c>
      <c r="I1350" s="43">
        <f t="shared" si="339"/>
        <v>1827</v>
      </c>
      <c r="J1350" s="44">
        <f t="shared" si="343"/>
        <v>200.97</v>
      </c>
      <c r="K1350" s="112">
        <v>4.020490211211E12</v>
      </c>
    </row>
    <row r="1351">
      <c r="A1351" s="53" t="s">
        <v>36</v>
      </c>
      <c r="B1351" s="41">
        <v>552.0</v>
      </c>
      <c r="C1351" s="42">
        <v>710.0</v>
      </c>
      <c r="D1351" s="41">
        <v>1020.0</v>
      </c>
      <c r="E1351" s="41">
        <v>795.0</v>
      </c>
      <c r="F1351" s="41">
        <v>0.0</v>
      </c>
      <c r="G1351" s="41">
        <v>285.0</v>
      </c>
      <c r="H1351" s="41">
        <v>255.0</v>
      </c>
      <c r="I1351" s="43">
        <f t="shared" si="339"/>
        <v>3617</v>
      </c>
      <c r="J1351" s="44">
        <f>I1351*0.08</f>
        <v>289.36</v>
      </c>
      <c r="K1351" s="112">
        <v>9.020465428281E12</v>
      </c>
    </row>
    <row r="1352">
      <c r="A1352" s="40" t="s">
        <v>37</v>
      </c>
      <c r="B1352" s="41">
        <v>0.0</v>
      </c>
      <c r="C1352" s="42">
        <v>0.0</v>
      </c>
      <c r="D1352" s="41">
        <v>0.0</v>
      </c>
      <c r="E1352" s="41">
        <v>0.0</v>
      </c>
      <c r="F1352" s="41">
        <v>0.0</v>
      </c>
      <c r="G1352" s="41">
        <v>0.0</v>
      </c>
      <c r="H1352" s="41">
        <v>0.0</v>
      </c>
      <c r="I1352" s="43">
        <f t="shared" si="339"/>
        <v>0</v>
      </c>
      <c r="J1352" s="50">
        <f t="shared" ref="J1352:J1353" si="344">I1352*0.11</f>
        <v>0</v>
      </c>
      <c r="K1352" s="311"/>
    </row>
    <row r="1353">
      <c r="A1353" s="40" t="s">
        <v>38</v>
      </c>
      <c r="B1353" s="41">
        <v>319.0</v>
      </c>
      <c r="C1353" s="45">
        <v>0.0</v>
      </c>
      <c r="D1353" s="41">
        <v>0.0</v>
      </c>
      <c r="E1353" s="41">
        <v>444.0</v>
      </c>
      <c r="F1353" s="41">
        <v>574.0</v>
      </c>
      <c r="G1353" s="41">
        <v>598.0</v>
      </c>
      <c r="H1353" s="41">
        <v>200.0</v>
      </c>
      <c r="I1353" s="43">
        <f t="shared" si="339"/>
        <v>2135</v>
      </c>
      <c r="J1353" s="46">
        <f t="shared" si="344"/>
        <v>234.85</v>
      </c>
      <c r="K1353" s="339">
        <v>9.020601744215E12</v>
      </c>
      <c r="L1353" s="113">
        <v>240.0</v>
      </c>
    </row>
    <row r="1354">
      <c r="A1354" s="49" t="s">
        <v>39</v>
      </c>
      <c r="B1354" s="41">
        <v>404.0</v>
      </c>
      <c r="C1354" s="42">
        <v>875.0</v>
      </c>
      <c r="D1354" s="41">
        <v>943.0</v>
      </c>
      <c r="E1354" s="41">
        <v>849.0</v>
      </c>
      <c r="F1354" s="41">
        <v>1057.0</v>
      </c>
      <c r="G1354" s="41">
        <v>1063.0</v>
      </c>
      <c r="H1354" s="41">
        <v>699.0</v>
      </c>
      <c r="I1354" s="43">
        <f t="shared" si="339"/>
        <v>5890</v>
      </c>
      <c r="J1354" s="44">
        <f>I1354*0.08</f>
        <v>471.2</v>
      </c>
      <c r="K1354" s="112">
        <v>1.020472644516E12</v>
      </c>
    </row>
    <row r="1355">
      <c r="A1355" s="40" t="s">
        <v>63</v>
      </c>
      <c r="B1355" s="41">
        <v>314.0</v>
      </c>
      <c r="C1355" s="42">
        <v>0.0</v>
      </c>
      <c r="D1355" s="41">
        <v>1260.0</v>
      </c>
      <c r="E1355" s="41">
        <v>385.0</v>
      </c>
      <c r="F1355" s="41">
        <v>0.0</v>
      </c>
      <c r="G1355" s="41">
        <v>205.0</v>
      </c>
      <c r="H1355" s="41">
        <v>521.0</v>
      </c>
      <c r="I1355" s="43">
        <f t="shared" si="339"/>
        <v>2685</v>
      </c>
      <c r="J1355" s="44">
        <f t="shared" ref="J1355:J1369" si="345">I1355*0.11</f>
        <v>295.35</v>
      </c>
      <c r="K1355" s="112">
        <v>5.020559532949E12</v>
      </c>
    </row>
    <row r="1356">
      <c r="A1356" s="40" t="s">
        <v>40</v>
      </c>
      <c r="B1356" s="41">
        <v>385.0</v>
      </c>
      <c r="C1356" s="45">
        <v>330.0</v>
      </c>
      <c r="D1356" s="41">
        <v>0.0</v>
      </c>
      <c r="E1356" s="41">
        <v>0.0</v>
      </c>
      <c r="F1356" s="41">
        <v>0.0</v>
      </c>
      <c r="G1356" s="41">
        <v>1078.0</v>
      </c>
      <c r="H1356" s="41">
        <v>0.0</v>
      </c>
      <c r="I1356" s="43">
        <f t="shared" si="339"/>
        <v>1793</v>
      </c>
      <c r="J1356" s="46">
        <f t="shared" si="345"/>
        <v>197.23</v>
      </c>
      <c r="K1356" s="433">
        <v>6.020745885534E12</v>
      </c>
      <c r="L1356" s="113">
        <v>201.17</v>
      </c>
    </row>
    <row r="1357">
      <c r="A1357" s="40" t="s">
        <v>379</v>
      </c>
      <c r="B1357" s="41">
        <v>0.0</v>
      </c>
      <c r="C1357" s="45">
        <v>0.0</v>
      </c>
      <c r="D1357" s="41">
        <v>0.0</v>
      </c>
      <c r="E1357" s="41">
        <v>0.0</v>
      </c>
      <c r="F1357" s="41">
        <v>0.0</v>
      </c>
      <c r="G1357" s="41">
        <v>0.0</v>
      </c>
      <c r="H1357" s="41">
        <v>0.0</v>
      </c>
      <c r="I1357" s="43">
        <f t="shared" si="339"/>
        <v>0</v>
      </c>
      <c r="J1357" s="50">
        <f t="shared" si="345"/>
        <v>0</v>
      </c>
      <c r="K1357" s="311"/>
    </row>
    <row r="1358">
      <c r="A1358" s="40" t="s">
        <v>41</v>
      </c>
      <c r="B1358" s="41">
        <v>0.0</v>
      </c>
      <c r="C1358" s="42">
        <v>0.0</v>
      </c>
      <c r="D1358" s="41">
        <v>0.0</v>
      </c>
      <c r="E1358" s="41">
        <v>465.0</v>
      </c>
      <c r="F1358" s="41">
        <v>1200.0</v>
      </c>
      <c r="G1358" s="41">
        <v>439.0</v>
      </c>
      <c r="H1358" s="41">
        <v>0.0</v>
      </c>
      <c r="I1358" s="43">
        <f t="shared" si="339"/>
        <v>2104</v>
      </c>
      <c r="J1358" s="44">
        <f t="shared" si="345"/>
        <v>231.44</v>
      </c>
      <c r="K1358" s="112">
        <v>3.020550115405E12</v>
      </c>
    </row>
    <row r="1359">
      <c r="A1359" s="73" t="s">
        <v>42</v>
      </c>
      <c r="B1359" s="378">
        <v>0.0</v>
      </c>
      <c r="C1359" s="378">
        <v>160.0</v>
      </c>
      <c r="D1359" s="378">
        <v>230.0</v>
      </c>
      <c r="E1359" s="378">
        <v>0.0</v>
      </c>
      <c r="F1359" s="378">
        <v>0.0</v>
      </c>
      <c r="G1359" s="378">
        <v>0.0</v>
      </c>
      <c r="H1359" s="378">
        <v>374.0</v>
      </c>
      <c r="I1359" s="57">
        <f t="shared" si="339"/>
        <v>764</v>
      </c>
      <c r="J1359" s="57">
        <f t="shared" si="345"/>
        <v>84.04</v>
      </c>
      <c r="K1359" s="329" t="s">
        <v>43</v>
      </c>
      <c r="L1359" s="113">
        <v>86.0</v>
      </c>
    </row>
    <row r="1360">
      <c r="A1360" s="53" t="s">
        <v>44</v>
      </c>
      <c r="B1360" s="41">
        <v>182.0</v>
      </c>
      <c r="C1360" s="45">
        <v>0.0</v>
      </c>
      <c r="D1360" s="41">
        <v>0.0</v>
      </c>
      <c r="E1360" s="41">
        <v>390.0</v>
      </c>
      <c r="F1360" s="41">
        <v>370.0</v>
      </c>
      <c r="G1360" s="41">
        <v>450.0</v>
      </c>
      <c r="H1360" s="41">
        <v>125.0</v>
      </c>
      <c r="I1360" s="43">
        <f t="shared" si="339"/>
        <v>1517</v>
      </c>
      <c r="J1360" s="44">
        <f t="shared" si="345"/>
        <v>166.87</v>
      </c>
      <c r="K1360" s="112">
        <v>9.020546843841E12</v>
      </c>
    </row>
    <row r="1361">
      <c r="A1361" s="53" t="s">
        <v>45</v>
      </c>
      <c r="B1361" s="41">
        <v>350.0</v>
      </c>
      <c r="C1361" s="45">
        <v>635.0</v>
      </c>
      <c r="D1361" s="41">
        <v>575.0</v>
      </c>
      <c r="E1361" s="41">
        <v>0.0</v>
      </c>
      <c r="F1361" s="41">
        <v>0.0</v>
      </c>
      <c r="G1361" s="41">
        <v>0.0</v>
      </c>
      <c r="H1361" s="41">
        <v>400.0</v>
      </c>
      <c r="I1361" s="43">
        <f t="shared" si="339"/>
        <v>1960</v>
      </c>
      <c r="J1361" s="46">
        <f t="shared" si="345"/>
        <v>215.6</v>
      </c>
      <c r="K1361" s="339">
        <v>5.20589732031E11</v>
      </c>
      <c r="L1361" s="113">
        <v>220.32</v>
      </c>
    </row>
    <row r="1362">
      <c r="A1362" s="53" t="s">
        <v>46</v>
      </c>
      <c r="B1362" s="41">
        <v>630.0</v>
      </c>
      <c r="C1362" s="45">
        <v>0.0</v>
      </c>
      <c r="D1362" s="41">
        <v>0.0</v>
      </c>
      <c r="E1362" s="41">
        <v>370.0</v>
      </c>
      <c r="F1362" s="41">
        <v>0.0</v>
      </c>
      <c r="G1362" s="41">
        <v>380.0</v>
      </c>
      <c r="H1362" s="41">
        <v>0.0</v>
      </c>
      <c r="I1362" s="43">
        <f t="shared" si="339"/>
        <v>1380</v>
      </c>
      <c r="J1362" s="44">
        <f t="shared" si="345"/>
        <v>151.8</v>
      </c>
      <c r="K1362" s="112">
        <v>5.020485070099E12</v>
      </c>
    </row>
    <row r="1363">
      <c r="A1363" s="53" t="s">
        <v>396</v>
      </c>
      <c r="B1363" s="41">
        <v>0.0</v>
      </c>
      <c r="C1363" s="45">
        <v>0.0</v>
      </c>
      <c r="D1363" s="41">
        <v>0.0</v>
      </c>
      <c r="E1363" s="41">
        <v>0.0</v>
      </c>
      <c r="F1363" s="41">
        <v>0.0</v>
      </c>
      <c r="G1363" s="41">
        <v>0.0</v>
      </c>
      <c r="H1363" s="41">
        <v>0.0</v>
      </c>
      <c r="I1363" s="43">
        <f t="shared" si="339"/>
        <v>0</v>
      </c>
      <c r="J1363" s="50">
        <f t="shared" si="345"/>
        <v>0</v>
      </c>
      <c r="K1363" s="311"/>
    </row>
    <row r="1364">
      <c r="A1364" s="53" t="s">
        <v>47</v>
      </c>
      <c r="B1364" s="41">
        <v>840.0</v>
      </c>
      <c r="C1364" s="42">
        <v>65.0</v>
      </c>
      <c r="D1364" s="41">
        <v>0.0</v>
      </c>
      <c r="E1364" s="41">
        <v>0.0</v>
      </c>
      <c r="F1364" s="41">
        <v>0.0</v>
      </c>
      <c r="G1364" s="41">
        <v>0.0</v>
      </c>
      <c r="H1364" s="41">
        <v>0.0</v>
      </c>
      <c r="I1364" s="43">
        <f t="shared" si="339"/>
        <v>905</v>
      </c>
      <c r="J1364" s="44">
        <f t="shared" si="345"/>
        <v>99.55</v>
      </c>
      <c r="K1364" s="112">
        <v>7.020549957654E12</v>
      </c>
    </row>
    <row r="1365">
      <c r="A1365" s="365" t="s">
        <v>74</v>
      </c>
      <c r="B1365" s="422">
        <v>645.0</v>
      </c>
      <c r="C1365" s="422">
        <v>275.0</v>
      </c>
      <c r="D1365" s="422">
        <v>0.0</v>
      </c>
      <c r="E1365" s="422">
        <v>359.0</v>
      </c>
      <c r="F1365" s="422">
        <v>328.0</v>
      </c>
      <c r="G1365" s="422">
        <v>362.0</v>
      </c>
      <c r="H1365" s="422">
        <v>205.0</v>
      </c>
      <c r="I1365" s="46">
        <f t="shared" si="339"/>
        <v>2174</v>
      </c>
      <c r="J1365" s="46">
        <f t="shared" si="345"/>
        <v>239.14</v>
      </c>
      <c r="K1365" s="339">
        <v>3.020718713449E12</v>
      </c>
      <c r="L1365" s="113">
        <v>244.0</v>
      </c>
    </row>
    <row r="1366">
      <c r="A1366" s="53" t="s">
        <v>410</v>
      </c>
      <c r="B1366" s="41">
        <v>0.0</v>
      </c>
      <c r="C1366" s="45">
        <v>0.0</v>
      </c>
      <c r="D1366" s="41">
        <v>0.0</v>
      </c>
      <c r="E1366" s="41">
        <v>0.0</v>
      </c>
      <c r="F1366" s="41">
        <v>0.0</v>
      </c>
      <c r="G1366" s="41">
        <v>0.0</v>
      </c>
      <c r="H1366" s="41">
        <v>0.0</v>
      </c>
      <c r="I1366" s="43">
        <f t="shared" si="339"/>
        <v>0</v>
      </c>
      <c r="J1366" s="50">
        <f t="shared" si="345"/>
        <v>0</v>
      </c>
      <c r="K1366" s="311"/>
    </row>
    <row r="1367">
      <c r="A1367" s="53" t="s">
        <v>49</v>
      </c>
      <c r="B1367" s="41">
        <v>0.0</v>
      </c>
      <c r="C1367" s="42">
        <v>1166.0</v>
      </c>
      <c r="D1367" s="41">
        <v>0.0</v>
      </c>
      <c r="E1367" s="41">
        <v>0.0</v>
      </c>
      <c r="F1367" s="41">
        <v>0.0</v>
      </c>
      <c r="G1367" s="41">
        <v>626.0</v>
      </c>
      <c r="H1367" s="41">
        <v>545.0</v>
      </c>
      <c r="I1367" s="43">
        <f t="shared" si="339"/>
        <v>2337</v>
      </c>
      <c r="J1367" s="44">
        <f t="shared" si="345"/>
        <v>257.07</v>
      </c>
      <c r="K1367" s="112">
        <v>2.0490212625E10</v>
      </c>
    </row>
    <row r="1368">
      <c r="A1368" s="53" t="s">
        <v>50</v>
      </c>
      <c r="B1368" s="41">
        <v>535.0</v>
      </c>
      <c r="C1368" s="45">
        <v>0.0</v>
      </c>
      <c r="D1368" s="41">
        <v>0.0</v>
      </c>
      <c r="E1368" s="41">
        <v>0.0</v>
      </c>
      <c r="F1368" s="41">
        <v>0.0</v>
      </c>
      <c r="G1368" s="41">
        <v>0.0</v>
      </c>
      <c r="H1368" s="41">
        <v>0.0</v>
      </c>
      <c r="I1368" s="43">
        <f t="shared" si="339"/>
        <v>535</v>
      </c>
      <c r="J1368" s="44">
        <f t="shared" si="345"/>
        <v>58.85</v>
      </c>
      <c r="K1368" s="112">
        <v>2.020549020651E12</v>
      </c>
    </row>
    <row r="1369">
      <c r="A1369" s="53" t="s">
        <v>86</v>
      </c>
      <c r="B1369" s="41">
        <v>0.0</v>
      </c>
      <c r="C1369" s="45">
        <v>0.0</v>
      </c>
      <c r="D1369" s="41">
        <v>0.0</v>
      </c>
      <c r="E1369" s="41">
        <v>0.0</v>
      </c>
      <c r="F1369" s="41">
        <v>0.0</v>
      </c>
      <c r="G1369" s="41">
        <v>0.0</v>
      </c>
      <c r="H1369" s="41">
        <v>0.0</v>
      </c>
      <c r="I1369" s="43">
        <f t="shared" si="339"/>
        <v>0</v>
      </c>
      <c r="J1369" s="50">
        <f t="shared" si="345"/>
        <v>0</v>
      </c>
      <c r="K1369" s="311"/>
    </row>
    <row r="1370">
      <c r="A1370" s="53" t="s">
        <v>51</v>
      </c>
      <c r="B1370" s="41">
        <v>619.0</v>
      </c>
      <c r="C1370" s="45">
        <v>1511.0</v>
      </c>
      <c r="D1370" s="41">
        <v>765.0</v>
      </c>
      <c r="E1370" s="41">
        <v>660.0</v>
      </c>
      <c r="F1370" s="41">
        <v>1039.0</v>
      </c>
      <c r="G1370" s="41">
        <v>340.0</v>
      </c>
      <c r="H1370" s="41">
        <v>0.0</v>
      </c>
      <c r="I1370" s="43">
        <f t="shared" si="339"/>
        <v>4934</v>
      </c>
      <c r="J1370" s="44">
        <f t="shared" ref="J1370:J1373" si="346">I1370*0.1</f>
        <v>493.4</v>
      </c>
      <c r="K1370" s="112">
        <v>3.020477292896E12</v>
      </c>
    </row>
    <row r="1371">
      <c r="A1371" s="53" t="s">
        <v>52</v>
      </c>
      <c r="B1371" s="41">
        <v>534.0</v>
      </c>
      <c r="C1371" s="45">
        <v>0.0</v>
      </c>
      <c r="D1371" s="41">
        <v>840.0</v>
      </c>
      <c r="E1371" s="41">
        <v>410.0</v>
      </c>
      <c r="F1371" s="41">
        <v>0.0</v>
      </c>
      <c r="G1371" s="41">
        <v>549.0</v>
      </c>
      <c r="H1371" s="41">
        <v>0.0</v>
      </c>
      <c r="I1371" s="43">
        <f t="shared" si="339"/>
        <v>2333</v>
      </c>
      <c r="J1371" s="44">
        <f t="shared" si="346"/>
        <v>233.3</v>
      </c>
      <c r="K1371" s="112">
        <v>9.02046469399E12</v>
      </c>
    </row>
    <row r="1372">
      <c r="A1372" s="53" t="s">
        <v>53</v>
      </c>
      <c r="B1372" s="41">
        <v>485.0</v>
      </c>
      <c r="C1372" s="42">
        <v>980.0</v>
      </c>
      <c r="D1372" s="41">
        <v>800.0</v>
      </c>
      <c r="E1372" s="41">
        <v>905.0</v>
      </c>
      <c r="F1372" s="41">
        <v>710.0</v>
      </c>
      <c r="G1372" s="41">
        <v>285.0</v>
      </c>
      <c r="H1372" s="41">
        <v>690.0</v>
      </c>
      <c r="I1372" s="43">
        <f t="shared" si="339"/>
        <v>4855</v>
      </c>
      <c r="J1372" s="44">
        <f t="shared" si="346"/>
        <v>485.5</v>
      </c>
      <c r="K1372" s="112">
        <v>6.020473248073E12</v>
      </c>
    </row>
    <row r="1373">
      <c r="A1373" s="67" t="s">
        <v>451</v>
      </c>
      <c r="B1373" s="41">
        <v>0.0</v>
      </c>
      <c r="C1373" s="45">
        <v>596.0</v>
      </c>
      <c r="D1373" s="41">
        <v>512.0</v>
      </c>
      <c r="E1373" s="41">
        <v>555.0</v>
      </c>
      <c r="F1373" s="41">
        <v>160.0</v>
      </c>
      <c r="G1373" s="41">
        <v>823.0</v>
      </c>
      <c r="H1373" s="41">
        <v>513.0</v>
      </c>
      <c r="I1373" s="43">
        <f t="shared" si="339"/>
        <v>3159</v>
      </c>
      <c r="J1373" s="44">
        <f t="shared" si="346"/>
        <v>315.9</v>
      </c>
      <c r="K1373" s="112">
        <v>1.020573565E12</v>
      </c>
    </row>
    <row r="1374">
      <c r="A1374" s="53" t="s">
        <v>428</v>
      </c>
      <c r="B1374" s="41">
        <v>0.0</v>
      </c>
      <c r="C1374" s="45">
        <v>0.0</v>
      </c>
      <c r="D1374" s="41">
        <v>0.0</v>
      </c>
      <c r="E1374" s="41">
        <v>0.0</v>
      </c>
      <c r="F1374" s="41">
        <v>0.0</v>
      </c>
      <c r="G1374" s="41">
        <v>0.0</v>
      </c>
      <c r="H1374" s="41">
        <v>0.0</v>
      </c>
      <c r="I1374" s="43">
        <f t="shared" si="339"/>
        <v>0</v>
      </c>
      <c r="J1374" s="50">
        <f>I1374*0.11</f>
        <v>0</v>
      </c>
      <c r="K1374" s="311"/>
    </row>
    <row r="1375">
      <c r="A1375" s="61" t="s">
        <v>20</v>
      </c>
      <c r="B1375" s="59">
        <f t="shared" ref="B1375:H1375" si="347">SUM(B1337:B1362)</f>
        <v>7262</v>
      </c>
      <c r="C1375" s="59">
        <f t="shared" si="347"/>
        <v>5109</v>
      </c>
      <c r="D1375" s="59">
        <f t="shared" si="347"/>
        <v>8603</v>
      </c>
      <c r="E1375" s="59">
        <f t="shared" si="347"/>
        <v>7851</v>
      </c>
      <c r="F1375" s="59">
        <f t="shared" si="347"/>
        <v>6783</v>
      </c>
      <c r="G1375" s="59">
        <f t="shared" si="347"/>
        <v>8485</v>
      </c>
      <c r="H1375" s="59">
        <f t="shared" si="347"/>
        <v>8229</v>
      </c>
      <c r="I1375" s="59">
        <f t="shared" ref="I1375:J1375" si="348">SUM(I1337:I1374)</f>
        <v>73554</v>
      </c>
      <c r="J1375" s="59">
        <f t="shared" si="348"/>
        <v>7357.48</v>
      </c>
      <c r="K1375" s="311"/>
    </row>
    <row r="1376">
      <c r="A1376" s="63"/>
      <c r="B1376" s="64"/>
      <c r="C1376" s="64"/>
      <c r="D1376" s="64"/>
      <c r="E1376" s="64"/>
      <c r="F1376" s="64"/>
      <c r="G1376" s="64"/>
      <c r="H1376" s="64"/>
      <c r="I1376" s="64"/>
      <c r="J1376" s="64"/>
      <c r="K1376" s="311"/>
    </row>
    <row r="1377">
      <c r="A1377" s="30" t="s">
        <v>19</v>
      </c>
      <c r="B1377" s="31">
        <v>45535.0</v>
      </c>
      <c r="C1377" s="31">
        <v>45536.0</v>
      </c>
      <c r="D1377" s="31">
        <v>45537.0</v>
      </c>
      <c r="E1377" s="31">
        <v>45538.0</v>
      </c>
      <c r="F1377" s="31">
        <v>45539.0</v>
      </c>
      <c r="G1377" s="31">
        <v>45540.0</v>
      </c>
      <c r="H1377" s="31">
        <v>45541.0</v>
      </c>
      <c r="I1377" s="32" t="s">
        <v>20</v>
      </c>
      <c r="J1377" s="33" t="s">
        <v>21</v>
      </c>
      <c r="K1377" s="311"/>
    </row>
    <row r="1378">
      <c r="A1378" s="35"/>
      <c r="B1378" s="36"/>
      <c r="C1378" s="36"/>
      <c r="D1378" s="36"/>
      <c r="E1378" s="36"/>
      <c r="F1378" s="36"/>
      <c r="G1378" s="36"/>
      <c r="H1378" s="37"/>
      <c r="I1378" s="37"/>
      <c r="J1378" s="37"/>
      <c r="K1378" s="311"/>
    </row>
    <row r="1379">
      <c r="A1379" s="40" t="s">
        <v>23</v>
      </c>
      <c r="B1379" s="41">
        <v>1165.0</v>
      </c>
      <c r="C1379" s="42">
        <v>473.0</v>
      </c>
      <c r="D1379" s="41">
        <v>638.0</v>
      </c>
      <c r="E1379" s="41">
        <v>435.0</v>
      </c>
      <c r="F1379" s="41">
        <v>511.0</v>
      </c>
      <c r="G1379" s="41">
        <v>715.0</v>
      </c>
      <c r="H1379" s="41">
        <v>520.0</v>
      </c>
      <c r="I1379" s="43">
        <f t="shared" ref="I1379:I1410" si="349">SUM(B1379:H1379)</f>
        <v>4457</v>
      </c>
      <c r="J1379" s="44">
        <f t="shared" ref="J1379:J1380" si="350">I1379*0.1</f>
        <v>445.7</v>
      </c>
      <c r="K1379" s="112">
        <v>4.020752817039E12</v>
      </c>
    </row>
    <row r="1380">
      <c r="A1380" s="40" t="s">
        <v>24</v>
      </c>
      <c r="B1380" s="41">
        <v>771.0</v>
      </c>
      <c r="C1380" s="42">
        <v>666.0</v>
      </c>
      <c r="D1380" s="41">
        <v>400.0</v>
      </c>
      <c r="E1380" s="41">
        <v>508.0</v>
      </c>
      <c r="F1380" s="41">
        <v>613.0</v>
      </c>
      <c r="G1380" s="41">
        <v>534.0</v>
      </c>
      <c r="H1380" s="41">
        <v>373.0</v>
      </c>
      <c r="I1380" s="43">
        <f t="shared" si="349"/>
        <v>3865</v>
      </c>
      <c r="J1380" s="46">
        <f t="shared" si="350"/>
        <v>386.5</v>
      </c>
      <c r="K1380" s="339">
        <v>1.020773571804E12</v>
      </c>
      <c r="L1380" s="434" t="s">
        <v>452</v>
      </c>
    </row>
    <row r="1381">
      <c r="A1381" s="49" t="s">
        <v>25</v>
      </c>
      <c r="B1381" s="41">
        <v>345.0</v>
      </c>
      <c r="C1381" s="45">
        <v>660.0</v>
      </c>
      <c r="D1381" s="41">
        <v>525.0</v>
      </c>
      <c r="E1381" s="41">
        <v>335.0</v>
      </c>
      <c r="F1381" s="41">
        <v>413.0</v>
      </c>
      <c r="G1381" s="41">
        <v>355.0</v>
      </c>
      <c r="H1381" s="41">
        <v>540.0</v>
      </c>
      <c r="I1381" s="43">
        <f t="shared" si="349"/>
        <v>3173</v>
      </c>
      <c r="J1381" s="46">
        <f t="shared" ref="J1381:J1382" si="351">I1381*0.08</f>
        <v>253.84</v>
      </c>
      <c r="K1381" s="339">
        <v>2.0760641192E10</v>
      </c>
      <c r="L1381" s="113" t="s">
        <v>453</v>
      </c>
    </row>
    <row r="1382">
      <c r="A1382" s="49" t="s">
        <v>26</v>
      </c>
      <c r="B1382" s="41">
        <v>0.0</v>
      </c>
      <c r="C1382" s="45">
        <v>596.0</v>
      </c>
      <c r="D1382" s="41">
        <v>920.0</v>
      </c>
      <c r="E1382" s="41">
        <v>370.0</v>
      </c>
      <c r="F1382" s="41">
        <v>0.0</v>
      </c>
      <c r="G1382" s="41">
        <v>0.0</v>
      </c>
      <c r="H1382" s="41">
        <v>680.0</v>
      </c>
      <c r="I1382" s="43">
        <f t="shared" si="349"/>
        <v>2566</v>
      </c>
      <c r="J1382" s="44">
        <f t="shared" si="351"/>
        <v>205.28</v>
      </c>
      <c r="K1382" s="112">
        <v>2.020750320386E12</v>
      </c>
    </row>
    <row r="1383">
      <c r="A1383" s="40" t="s">
        <v>27</v>
      </c>
      <c r="B1383" s="41">
        <v>225.0</v>
      </c>
      <c r="C1383" s="45">
        <v>1355.0</v>
      </c>
      <c r="D1383" s="41">
        <v>475.0</v>
      </c>
      <c r="E1383" s="41">
        <v>540.0</v>
      </c>
      <c r="F1383" s="41">
        <v>0.0</v>
      </c>
      <c r="G1383" s="41">
        <v>0.0</v>
      </c>
      <c r="H1383" s="41">
        <v>155.0</v>
      </c>
      <c r="I1383" s="43">
        <f t="shared" si="349"/>
        <v>2750</v>
      </c>
      <c r="J1383" s="44">
        <f t="shared" ref="J1383:J1385" si="352">I1383*0.11</f>
        <v>302.5</v>
      </c>
      <c r="K1383" s="112">
        <v>1.020744455776E12</v>
      </c>
    </row>
    <row r="1384">
      <c r="A1384" s="52" t="s">
        <v>28</v>
      </c>
      <c r="B1384" s="41">
        <v>920.0</v>
      </c>
      <c r="C1384" s="45">
        <v>0.0</v>
      </c>
      <c r="D1384" s="41">
        <v>0.0</v>
      </c>
      <c r="E1384" s="41">
        <v>0.0</v>
      </c>
      <c r="F1384" s="41">
        <v>363.0</v>
      </c>
      <c r="G1384" s="41">
        <v>445.0</v>
      </c>
      <c r="H1384" s="41">
        <v>497.0</v>
      </c>
      <c r="I1384" s="43">
        <f t="shared" si="349"/>
        <v>2225</v>
      </c>
      <c r="J1384" s="44">
        <f t="shared" si="352"/>
        <v>244.75</v>
      </c>
      <c r="K1384" s="112">
        <v>7.020752400389E12</v>
      </c>
    </row>
    <row r="1385">
      <c r="A1385" s="53" t="s">
        <v>29</v>
      </c>
      <c r="B1385" s="54">
        <v>760.0</v>
      </c>
      <c r="C1385" s="45">
        <v>358.0</v>
      </c>
      <c r="D1385" s="54">
        <v>0.0</v>
      </c>
      <c r="E1385" s="54">
        <v>430.0</v>
      </c>
      <c r="F1385" s="54">
        <v>465.0</v>
      </c>
      <c r="G1385" s="54">
        <v>425.0</v>
      </c>
      <c r="H1385" s="54">
        <v>250.0</v>
      </c>
      <c r="I1385" s="43">
        <f t="shared" si="349"/>
        <v>2688</v>
      </c>
      <c r="J1385" s="44">
        <f t="shared" si="352"/>
        <v>295.68</v>
      </c>
      <c r="K1385" s="112">
        <v>9.020716614473E12</v>
      </c>
    </row>
    <row r="1386">
      <c r="A1386" s="40" t="s">
        <v>30</v>
      </c>
      <c r="B1386" s="41">
        <v>0.0</v>
      </c>
      <c r="C1386" s="45">
        <v>0.0</v>
      </c>
      <c r="D1386" s="41">
        <v>0.0</v>
      </c>
      <c r="E1386" s="41">
        <v>0.0</v>
      </c>
      <c r="F1386" s="41">
        <v>3290.0</v>
      </c>
      <c r="G1386" s="41">
        <v>1735.0</v>
      </c>
      <c r="H1386" s="41">
        <v>0.0</v>
      </c>
      <c r="I1386" s="43">
        <f t="shared" si="349"/>
        <v>5025</v>
      </c>
      <c r="J1386" s="44">
        <f>I1386*0.1</f>
        <v>502.5</v>
      </c>
      <c r="K1386" s="112">
        <v>1.020664176725E12</v>
      </c>
    </row>
    <row r="1387">
      <c r="A1387" s="40" t="s">
        <v>31</v>
      </c>
      <c r="B1387" s="41">
        <v>1416.0</v>
      </c>
      <c r="C1387" s="45">
        <v>1120.0</v>
      </c>
      <c r="D1387" s="41">
        <v>0.0</v>
      </c>
      <c r="E1387" s="41">
        <v>728.0</v>
      </c>
      <c r="F1387" s="41">
        <v>940.0</v>
      </c>
      <c r="G1387" s="41">
        <v>754.0</v>
      </c>
      <c r="H1387" s="41">
        <v>865.0</v>
      </c>
      <c r="I1387" s="43">
        <f t="shared" si="349"/>
        <v>5823</v>
      </c>
      <c r="J1387" s="44">
        <f>I1387*0.09</f>
        <v>524.07</v>
      </c>
      <c r="K1387" s="112">
        <v>3.020665207067E12</v>
      </c>
    </row>
    <row r="1388">
      <c r="A1388" s="40" t="s">
        <v>32</v>
      </c>
      <c r="B1388" s="41">
        <v>660.0</v>
      </c>
      <c r="C1388" s="42">
        <v>60.0</v>
      </c>
      <c r="D1388" s="41">
        <v>591.0</v>
      </c>
      <c r="E1388" s="41">
        <v>0.0</v>
      </c>
      <c r="F1388" s="41">
        <v>0.0</v>
      </c>
      <c r="G1388" s="41">
        <v>0.0</v>
      </c>
      <c r="H1388" s="41">
        <v>0.0</v>
      </c>
      <c r="I1388" s="43">
        <f t="shared" si="349"/>
        <v>1311</v>
      </c>
      <c r="J1388" s="44">
        <f t="shared" ref="J1388:J1391" si="353">I1388*0.11</f>
        <v>144.21</v>
      </c>
      <c r="K1388" s="112">
        <v>1.020714971509E12</v>
      </c>
    </row>
    <row r="1389">
      <c r="A1389" s="52" t="s">
        <v>241</v>
      </c>
      <c r="B1389" s="54">
        <v>110.0</v>
      </c>
      <c r="C1389" s="54">
        <v>0.0</v>
      </c>
      <c r="D1389" s="54">
        <v>608.0</v>
      </c>
      <c r="E1389" s="54">
        <v>0.0</v>
      </c>
      <c r="F1389" s="54">
        <v>0.0</v>
      </c>
      <c r="G1389" s="54">
        <v>0.0</v>
      </c>
      <c r="H1389" s="54">
        <v>0.0</v>
      </c>
      <c r="I1389" s="59">
        <f t="shared" si="349"/>
        <v>718</v>
      </c>
      <c r="J1389" s="44">
        <f t="shared" si="353"/>
        <v>78.98</v>
      </c>
      <c r="K1389" s="112">
        <v>9.020954367159E12</v>
      </c>
      <c r="L1389" s="425">
        <v>81.0</v>
      </c>
      <c r="M1389" s="425" t="s">
        <v>454</v>
      </c>
      <c r="N1389" s="425">
        <v>2.022616897216E12</v>
      </c>
    </row>
    <row r="1390">
      <c r="A1390" s="73" t="s">
        <v>233</v>
      </c>
      <c r="B1390" s="378">
        <v>54.0</v>
      </c>
      <c r="C1390" s="379">
        <v>344.0</v>
      </c>
      <c r="D1390" s="378">
        <v>0.0</v>
      </c>
      <c r="E1390" s="378">
        <v>0.0</v>
      </c>
      <c r="F1390" s="378">
        <v>0.0</v>
      </c>
      <c r="G1390" s="378">
        <v>0.0</v>
      </c>
      <c r="H1390" s="378">
        <v>0.0</v>
      </c>
      <c r="I1390" s="57">
        <f t="shared" si="349"/>
        <v>398</v>
      </c>
      <c r="J1390" s="57">
        <f t="shared" si="353"/>
        <v>43.78</v>
      </c>
      <c r="K1390" s="329" t="s">
        <v>43</v>
      </c>
      <c r="L1390" s="113">
        <v>45.0</v>
      </c>
    </row>
    <row r="1391">
      <c r="A1391" s="40" t="s">
        <v>35</v>
      </c>
      <c r="B1391" s="41">
        <v>0.0</v>
      </c>
      <c r="C1391" s="42">
        <v>0.0</v>
      </c>
      <c r="D1391" s="41">
        <v>0.0</v>
      </c>
      <c r="E1391" s="41">
        <v>315.0</v>
      </c>
      <c r="F1391" s="41">
        <v>0.0</v>
      </c>
      <c r="G1391" s="41">
        <v>0.0</v>
      </c>
      <c r="H1391" s="41">
        <v>553.0</v>
      </c>
      <c r="I1391" s="43">
        <f t="shared" si="349"/>
        <v>868</v>
      </c>
      <c r="J1391" s="44">
        <f t="shared" si="353"/>
        <v>95.48</v>
      </c>
      <c r="K1391" s="112">
        <v>4.020663784993E12</v>
      </c>
    </row>
    <row r="1392">
      <c r="A1392" s="53" t="s">
        <v>36</v>
      </c>
      <c r="B1392" s="41">
        <v>843.0</v>
      </c>
      <c r="C1392" s="42">
        <v>455.0</v>
      </c>
      <c r="D1392" s="41">
        <v>610.0</v>
      </c>
      <c r="E1392" s="41">
        <v>425.0</v>
      </c>
      <c r="F1392" s="41">
        <v>650.0</v>
      </c>
      <c r="G1392" s="41">
        <v>130.0</v>
      </c>
      <c r="H1392" s="41">
        <v>640.0</v>
      </c>
      <c r="I1392" s="43">
        <f t="shared" si="349"/>
        <v>3753</v>
      </c>
      <c r="J1392" s="44">
        <f>I1392*0.08</f>
        <v>300.24</v>
      </c>
      <c r="K1392" s="112">
        <v>9.020663807877E12</v>
      </c>
    </row>
    <row r="1393">
      <c r="A1393" s="40" t="s">
        <v>37</v>
      </c>
      <c r="B1393" s="41">
        <v>0.0</v>
      </c>
      <c r="C1393" s="42">
        <v>0.0</v>
      </c>
      <c r="D1393" s="41">
        <v>0.0</v>
      </c>
      <c r="E1393" s="41">
        <v>0.0</v>
      </c>
      <c r="F1393" s="41">
        <v>0.0</v>
      </c>
      <c r="G1393" s="41">
        <v>0.0</v>
      </c>
      <c r="H1393" s="41">
        <v>0.0</v>
      </c>
      <c r="I1393" s="43">
        <f t="shared" si="349"/>
        <v>0</v>
      </c>
      <c r="J1393" s="50">
        <f t="shared" ref="J1393:J1394" si="354">I1393*0.11</f>
        <v>0</v>
      </c>
      <c r="K1393" s="311"/>
      <c r="M1393" s="332"/>
    </row>
    <row r="1394">
      <c r="A1394" s="40" t="s">
        <v>38</v>
      </c>
      <c r="B1394" s="41">
        <v>405.0</v>
      </c>
      <c r="C1394" s="45">
        <v>0.0</v>
      </c>
      <c r="D1394" s="41">
        <v>270.0</v>
      </c>
      <c r="E1394" s="41">
        <v>493.0</v>
      </c>
      <c r="F1394" s="41">
        <v>529.0</v>
      </c>
      <c r="G1394" s="41">
        <v>377.0</v>
      </c>
      <c r="H1394" s="41">
        <v>430.0</v>
      </c>
      <c r="I1394" s="43">
        <f t="shared" si="349"/>
        <v>2504</v>
      </c>
      <c r="J1394" s="46">
        <f t="shared" si="354"/>
        <v>275.44</v>
      </c>
      <c r="K1394" s="339">
        <v>9.020834879914E12</v>
      </c>
      <c r="L1394" s="113">
        <v>281.0</v>
      </c>
    </row>
    <row r="1395">
      <c r="A1395" s="49" t="s">
        <v>39</v>
      </c>
      <c r="B1395" s="41">
        <v>1144.0</v>
      </c>
      <c r="C1395" s="42">
        <v>1077.0</v>
      </c>
      <c r="D1395" s="41">
        <v>635.0</v>
      </c>
      <c r="E1395" s="41">
        <v>816.0</v>
      </c>
      <c r="F1395" s="41">
        <v>973.0</v>
      </c>
      <c r="G1395" s="41">
        <v>1039.0</v>
      </c>
      <c r="H1395" s="41">
        <v>0.0</v>
      </c>
      <c r="I1395" s="43">
        <f t="shared" si="349"/>
        <v>5684</v>
      </c>
      <c r="J1395" s="44">
        <f>I1395*0.08</f>
        <v>454.72</v>
      </c>
      <c r="K1395" s="112">
        <v>1.020693706829E12</v>
      </c>
    </row>
    <row r="1396">
      <c r="A1396" s="40" t="s">
        <v>63</v>
      </c>
      <c r="B1396" s="41">
        <v>505.0</v>
      </c>
      <c r="C1396" s="42">
        <v>235.0</v>
      </c>
      <c r="D1396" s="41">
        <v>295.0</v>
      </c>
      <c r="E1396" s="41">
        <v>310.0</v>
      </c>
      <c r="F1396" s="41">
        <v>689.0</v>
      </c>
      <c r="G1396" s="41">
        <v>311.0</v>
      </c>
      <c r="H1396" s="41">
        <v>155.0</v>
      </c>
      <c r="I1396" s="43">
        <f t="shared" si="349"/>
        <v>2500</v>
      </c>
      <c r="J1396" s="44">
        <f t="shared" ref="J1396:J1404" si="355">I1396*0.11</f>
        <v>275</v>
      </c>
      <c r="K1396" s="112">
        <v>5.020749457284E12</v>
      </c>
    </row>
    <row r="1397">
      <c r="A1397" s="435" t="s">
        <v>40</v>
      </c>
      <c r="B1397" s="436">
        <v>631.0</v>
      </c>
      <c r="C1397" s="436">
        <v>689.0</v>
      </c>
      <c r="D1397" s="436">
        <v>685.0</v>
      </c>
      <c r="E1397" s="436">
        <v>633.0</v>
      </c>
      <c r="F1397" s="436">
        <v>0.0</v>
      </c>
      <c r="G1397" s="436">
        <v>0.0</v>
      </c>
      <c r="H1397" s="436">
        <v>0.0</v>
      </c>
      <c r="I1397" s="437">
        <f t="shared" si="349"/>
        <v>2638</v>
      </c>
      <c r="J1397" s="437">
        <f t="shared" si="355"/>
        <v>290.18</v>
      </c>
      <c r="K1397" s="339">
        <v>6.020950196033E12</v>
      </c>
      <c r="L1397" s="113">
        <v>296.0</v>
      </c>
    </row>
    <row r="1398">
      <c r="A1398" s="40" t="s">
        <v>41</v>
      </c>
      <c r="B1398" s="41">
        <v>645.0</v>
      </c>
      <c r="C1398" s="42">
        <v>335.0</v>
      </c>
      <c r="D1398" s="41">
        <v>0.0</v>
      </c>
      <c r="E1398" s="41">
        <v>355.0</v>
      </c>
      <c r="F1398" s="41">
        <v>435.0</v>
      </c>
      <c r="G1398" s="41">
        <v>330.0</v>
      </c>
      <c r="H1398" s="41">
        <v>185.0</v>
      </c>
      <c r="I1398" s="43">
        <f t="shared" si="349"/>
        <v>2285</v>
      </c>
      <c r="J1398" s="44">
        <f t="shared" si="355"/>
        <v>251.35</v>
      </c>
      <c r="K1398" s="112">
        <v>3.020715280316E12</v>
      </c>
    </row>
    <row r="1399">
      <c r="A1399" s="73" t="s">
        <v>42</v>
      </c>
      <c r="B1399" s="378">
        <v>230.0</v>
      </c>
      <c r="C1399" s="378">
        <v>0.0</v>
      </c>
      <c r="D1399" s="378">
        <v>0.0</v>
      </c>
      <c r="E1399" s="378">
        <v>0.0</v>
      </c>
      <c r="F1399" s="378">
        <v>0.0</v>
      </c>
      <c r="G1399" s="378">
        <v>0.0</v>
      </c>
      <c r="H1399" s="378">
        <v>0.0</v>
      </c>
      <c r="I1399" s="57">
        <f t="shared" si="349"/>
        <v>230</v>
      </c>
      <c r="J1399" s="57">
        <f t="shared" si="355"/>
        <v>25.3</v>
      </c>
      <c r="K1399" s="329" t="s">
        <v>43</v>
      </c>
      <c r="L1399" s="113">
        <v>26.0</v>
      </c>
    </row>
    <row r="1400">
      <c r="A1400" s="53" t="s">
        <v>44</v>
      </c>
      <c r="B1400" s="41">
        <v>0.0</v>
      </c>
      <c r="C1400" s="45">
        <v>375.0</v>
      </c>
      <c r="D1400" s="41">
        <v>375.0</v>
      </c>
      <c r="E1400" s="41">
        <v>515.0</v>
      </c>
      <c r="F1400" s="41">
        <v>344.0</v>
      </c>
      <c r="G1400" s="41">
        <v>485.0</v>
      </c>
      <c r="H1400" s="41">
        <v>255.0</v>
      </c>
      <c r="I1400" s="43">
        <f t="shared" si="349"/>
        <v>2349</v>
      </c>
      <c r="J1400" s="44">
        <f t="shared" si="355"/>
        <v>258.39</v>
      </c>
      <c r="K1400" s="112">
        <v>9.020750355417E12</v>
      </c>
    </row>
    <row r="1401">
      <c r="A1401" s="396" t="s">
        <v>45</v>
      </c>
      <c r="B1401" s="397">
        <v>380.0</v>
      </c>
      <c r="C1401" s="397">
        <v>0.0</v>
      </c>
      <c r="D1401" s="397">
        <v>543.0</v>
      </c>
      <c r="E1401" s="397">
        <v>435.0</v>
      </c>
      <c r="F1401" s="397">
        <v>253.0</v>
      </c>
      <c r="G1401" s="397">
        <v>365.0</v>
      </c>
      <c r="H1401" s="397">
        <v>549.0</v>
      </c>
      <c r="I1401" s="46">
        <f t="shared" si="349"/>
        <v>2525</v>
      </c>
      <c r="J1401" s="46">
        <f t="shared" si="355"/>
        <v>277.75</v>
      </c>
      <c r="K1401" s="339">
        <v>5.020944565286E12</v>
      </c>
      <c r="L1401" s="113">
        <v>284.0</v>
      </c>
    </row>
    <row r="1402">
      <c r="A1402" s="53" t="s">
        <v>46</v>
      </c>
      <c r="B1402" s="41">
        <v>295.0</v>
      </c>
      <c r="C1402" s="45">
        <v>0.0</v>
      </c>
      <c r="D1402" s="41">
        <v>0.0</v>
      </c>
      <c r="E1402" s="41">
        <v>0.0</v>
      </c>
      <c r="F1402" s="41">
        <v>815.0</v>
      </c>
      <c r="G1402" s="41">
        <v>0.0</v>
      </c>
      <c r="H1402" s="41">
        <v>0.0</v>
      </c>
      <c r="I1402" s="43">
        <f t="shared" si="349"/>
        <v>1110</v>
      </c>
      <c r="J1402" s="44">
        <f t="shared" si="355"/>
        <v>122.1</v>
      </c>
      <c r="K1402" s="112">
        <v>5.020693447628E12</v>
      </c>
    </row>
    <row r="1403">
      <c r="A1403" s="53" t="s">
        <v>47</v>
      </c>
      <c r="B1403" s="41">
        <v>0.0</v>
      </c>
      <c r="C1403" s="42">
        <v>190.0</v>
      </c>
      <c r="D1403" s="41">
        <v>486.0</v>
      </c>
      <c r="E1403" s="41">
        <v>0.0</v>
      </c>
      <c r="F1403" s="41">
        <v>95.0</v>
      </c>
      <c r="G1403" s="41">
        <v>0.0</v>
      </c>
      <c r="H1403" s="41">
        <v>97.0</v>
      </c>
      <c r="I1403" s="43">
        <f t="shared" si="349"/>
        <v>868</v>
      </c>
      <c r="J1403" s="44">
        <f t="shared" si="355"/>
        <v>95.48</v>
      </c>
      <c r="K1403" s="112">
        <v>7.020717153617E12</v>
      </c>
    </row>
    <row r="1404">
      <c r="A1404" s="53" t="s">
        <v>74</v>
      </c>
      <c r="B1404" s="41">
        <v>0.0</v>
      </c>
      <c r="C1404" s="45">
        <v>484.0</v>
      </c>
      <c r="D1404" s="41">
        <v>75.0</v>
      </c>
      <c r="E1404" s="41">
        <v>0.0</v>
      </c>
      <c r="F1404" s="41">
        <v>654.0</v>
      </c>
      <c r="G1404" s="41">
        <v>0.0</v>
      </c>
      <c r="H1404" s="41">
        <v>555.0</v>
      </c>
      <c r="I1404" s="43">
        <f t="shared" si="349"/>
        <v>1768</v>
      </c>
      <c r="J1404" s="44">
        <f t="shared" si="355"/>
        <v>194.48</v>
      </c>
      <c r="K1404" s="112">
        <v>3.020718713449E12</v>
      </c>
    </row>
    <row r="1405">
      <c r="A1405" s="53" t="s">
        <v>49</v>
      </c>
      <c r="B1405" s="41">
        <v>959.0</v>
      </c>
      <c r="C1405" s="42">
        <v>0.0</v>
      </c>
      <c r="D1405" s="41">
        <v>456.0</v>
      </c>
      <c r="E1405" s="41">
        <v>688.0</v>
      </c>
      <c r="F1405" s="41">
        <v>340.0</v>
      </c>
      <c r="G1405" s="41">
        <v>393.0</v>
      </c>
      <c r="H1405" s="41">
        <v>480.0</v>
      </c>
      <c r="I1405" s="43">
        <f t="shared" si="349"/>
        <v>3316</v>
      </c>
      <c r="J1405" s="44">
        <f>I1405*0.1</f>
        <v>331.6</v>
      </c>
      <c r="K1405" s="112">
        <v>2.0708565317E10</v>
      </c>
    </row>
    <row r="1406">
      <c r="A1406" s="53" t="s">
        <v>50</v>
      </c>
      <c r="B1406" s="41">
        <v>0.0</v>
      </c>
      <c r="C1406" s="45">
        <v>0.0</v>
      </c>
      <c r="D1406" s="41">
        <v>0.0</v>
      </c>
      <c r="E1406" s="41">
        <v>0.0</v>
      </c>
      <c r="F1406" s="41">
        <v>0.0</v>
      </c>
      <c r="G1406" s="41">
        <v>0.0</v>
      </c>
      <c r="H1406" s="41">
        <v>0.0</v>
      </c>
      <c r="I1406" s="43">
        <f t="shared" si="349"/>
        <v>0</v>
      </c>
      <c r="J1406" s="50">
        <f>I1406*0.11</f>
        <v>0</v>
      </c>
      <c r="K1406" s="311"/>
    </row>
    <row r="1407">
      <c r="A1407" s="53" t="s">
        <v>51</v>
      </c>
      <c r="B1407" s="41">
        <v>859.0</v>
      </c>
      <c r="C1407" s="45">
        <v>469.0</v>
      </c>
      <c r="D1407" s="41">
        <v>0.0</v>
      </c>
      <c r="E1407" s="41">
        <v>810.0</v>
      </c>
      <c r="F1407" s="41">
        <v>707.0</v>
      </c>
      <c r="G1407" s="41">
        <v>656.0</v>
      </c>
      <c r="H1407" s="41">
        <v>423.0</v>
      </c>
      <c r="I1407" s="43">
        <f t="shared" si="349"/>
        <v>3924</v>
      </c>
      <c r="J1407" s="44">
        <f>I1407*0.1</f>
        <v>392.4</v>
      </c>
      <c r="K1407" s="112">
        <v>3.020739982017E13</v>
      </c>
    </row>
    <row r="1408">
      <c r="A1408" s="53" t="s">
        <v>52</v>
      </c>
      <c r="B1408" s="41">
        <v>800.0</v>
      </c>
      <c r="C1408" s="45">
        <v>0.0</v>
      </c>
      <c r="D1408" s="41">
        <v>0.0</v>
      </c>
      <c r="E1408" s="41">
        <v>0.0</v>
      </c>
      <c r="F1408" s="41">
        <v>0.0</v>
      </c>
      <c r="G1408" s="41">
        <v>0.0</v>
      </c>
      <c r="H1408" s="41">
        <v>0.0</v>
      </c>
      <c r="I1408" s="43">
        <f t="shared" si="349"/>
        <v>800</v>
      </c>
      <c r="J1408" s="44">
        <f t="shared" ref="J1408:J1410" si="356">I1408*0.11</f>
        <v>88</v>
      </c>
      <c r="K1408" s="112">
        <v>9.020712923533E12</v>
      </c>
    </row>
    <row r="1409">
      <c r="A1409" s="53" t="s">
        <v>53</v>
      </c>
      <c r="B1409" s="41">
        <v>695.0</v>
      </c>
      <c r="C1409" s="42">
        <v>245.0</v>
      </c>
      <c r="D1409" s="41">
        <v>0.0</v>
      </c>
      <c r="E1409" s="41">
        <v>365.0</v>
      </c>
      <c r="F1409" s="41">
        <v>350.0</v>
      </c>
      <c r="G1409" s="41">
        <v>380.0</v>
      </c>
      <c r="H1409" s="41">
        <v>395.0</v>
      </c>
      <c r="I1409" s="43">
        <f t="shared" si="349"/>
        <v>2430</v>
      </c>
      <c r="J1409" s="44">
        <f t="shared" si="356"/>
        <v>267.3</v>
      </c>
      <c r="K1409" s="112">
        <v>6.020693199199E12</v>
      </c>
    </row>
    <row r="1410">
      <c r="A1410" s="67" t="s">
        <v>451</v>
      </c>
      <c r="B1410" s="41">
        <v>357.0</v>
      </c>
      <c r="C1410" s="42">
        <v>0.0</v>
      </c>
      <c r="D1410" s="41">
        <v>0.0</v>
      </c>
      <c r="E1410" s="41">
        <v>485.0</v>
      </c>
      <c r="F1410" s="41">
        <v>300.0</v>
      </c>
      <c r="G1410" s="41">
        <v>644.0</v>
      </c>
      <c r="H1410" s="41">
        <v>460.0</v>
      </c>
      <c r="I1410" s="43">
        <f t="shared" si="349"/>
        <v>2246</v>
      </c>
      <c r="J1410" s="46">
        <f t="shared" si="356"/>
        <v>247.06</v>
      </c>
      <c r="K1410" s="339">
        <v>1.020760543519E12</v>
      </c>
      <c r="L1410" s="425" t="s">
        <v>455</v>
      </c>
    </row>
    <row r="1411">
      <c r="A1411" s="61" t="s">
        <v>20</v>
      </c>
      <c r="B1411" s="59">
        <f t="shared" ref="B1411:H1411" si="357">SUM(B1379:B1402)</f>
        <v>11504</v>
      </c>
      <c r="C1411" s="59">
        <f t="shared" si="357"/>
        <v>8798</v>
      </c>
      <c r="D1411" s="59">
        <f t="shared" si="357"/>
        <v>7570</v>
      </c>
      <c r="E1411" s="59">
        <f t="shared" si="357"/>
        <v>7643</v>
      </c>
      <c r="F1411" s="59">
        <f t="shared" si="357"/>
        <v>11283</v>
      </c>
      <c r="G1411" s="59">
        <f t="shared" si="357"/>
        <v>8000</v>
      </c>
      <c r="H1411" s="59">
        <f t="shared" si="357"/>
        <v>6647</v>
      </c>
      <c r="I1411" s="59">
        <f t="shared" ref="I1411:J1411" si="358">SUM(I1379:I1410)</f>
        <v>76797</v>
      </c>
      <c r="J1411" s="59">
        <f t="shared" si="358"/>
        <v>7670.06</v>
      </c>
      <c r="K1411" s="311"/>
    </row>
    <row r="1412">
      <c r="A1412" s="63"/>
      <c r="B1412" s="64"/>
      <c r="C1412" s="64"/>
      <c r="D1412" s="64"/>
      <c r="E1412" s="64"/>
      <c r="F1412" s="64"/>
      <c r="G1412" s="64"/>
      <c r="H1412" s="64"/>
      <c r="I1412" s="64"/>
      <c r="J1412" s="64"/>
      <c r="K1412" s="311"/>
    </row>
    <row r="1413">
      <c r="A1413" s="30" t="s">
        <v>19</v>
      </c>
      <c r="B1413" s="31">
        <v>45542.0</v>
      </c>
      <c r="C1413" s="31">
        <v>45543.0</v>
      </c>
      <c r="D1413" s="31">
        <v>45544.0</v>
      </c>
      <c r="E1413" s="31">
        <v>45545.0</v>
      </c>
      <c r="F1413" s="31">
        <v>45546.0</v>
      </c>
      <c r="G1413" s="31">
        <v>45547.0</v>
      </c>
      <c r="H1413" s="31">
        <v>45548.0</v>
      </c>
      <c r="I1413" s="32" t="s">
        <v>20</v>
      </c>
      <c r="J1413" s="33" t="s">
        <v>21</v>
      </c>
      <c r="K1413" s="311"/>
    </row>
    <row r="1414">
      <c r="A1414" s="35"/>
      <c r="B1414" s="36"/>
      <c r="C1414" s="36"/>
      <c r="D1414" s="36"/>
      <c r="E1414" s="36"/>
      <c r="F1414" s="36"/>
      <c r="G1414" s="36"/>
      <c r="H1414" s="37"/>
      <c r="I1414" s="37"/>
      <c r="J1414" s="37"/>
      <c r="K1414" s="311"/>
    </row>
    <row r="1415">
      <c r="A1415" s="40" t="s">
        <v>23</v>
      </c>
      <c r="B1415" s="41">
        <v>425.0</v>
      </c>
      <c r="C1415" s="42">
        <v>1187.0</v>
      </c>
      <c r="D1415" s="41">
        <v>625.0</v>
      </c>
      <c r="E1415" s="41">
        <v>0.0</v>
      </c>
      <c r="F1415" s="41">
        <v>860.0</v>
      </c>
      <c r="G1415" s="41">
        <v>327.0</v>
      </c>
      <c r="H1415" s="41">
        <v>718.0</v>
      </c>
      <c r="I1415" s="43">
        <f t="shared" ref="I1415:I1447" si="359">SUM(B1415:H1415)</f>
        <v>4142</v>
      </c>
      <c r="J1415" s="44">
        <f t="shared" ref="J1415:J1416" si="360">I1415*0.1</f>
        <v>414.2</v>
      </c>
      <c r="K1415" s="112">
        <v>4.020899548123E12</v>
      </c>
    </row>
    <row r="1416">
      <c r="A1416" s="40" t="s">
        <v>24</v>
      </c>
      <c r="B1416" s="41">
        <v>852.0</v>
      </c>
      <c r="C1416" s="42">
        <v>786.0</v>
      </c>
      <c r="D1416" s="41">
        <v>0.0</v>
      </c>
      <c r="E1416" s="41">
        <v>745.0</v>
      </c>
      <c r="F1416" s="41">
        <v>852.0</v>
      </c>
      <c r="G1416" s="41">
        <v>511.0</v>
      </c>
      <c r="H1416" s="41">
        <v>880.0</v>
      </c>
      <c r="I1416" s="43">
        <f t="shared" si="359"/>
        <v>4626</v>
      </c>
      <c r="J1416" s="44">
        <f t="shared" si="360"/>
        <v>462.6</v>
      </c>
      <c r="K1416" s="112">
        <v>1.020913455786E12</v>
      </c>
    </row>
    <row r="1417">
      <c r="A1417" s="49" t="s">
        <v>25</v>
      </c>
      <c r="B1417" s="41">
        <v>305.0</v>
      </c>
      <c r="C1417" s="45">
        <v>853.0</v>
      </c>
      <c r="D1417" s="41">
        <v>324.0</v>
      </c>
      <c r="E1417" s="41">
        <v>435.0</v>
      </c>
      <c r="F1417" s="41">
        <v>274.0</v>
      </c>
      <c r="G1417" s="41">
        <v>603.0</v>
      </c>
      <c r="H1417" s="41">
        <v>531.0</v>
      </c>
      <c r="I1417" s="43">
        <f t="shared" si="359"/>
        <v>3325</v>
      </c>
      <c r="J1417" s="44">
        <f t="shared" ref="J1417:J1418" si="361">I1417*0.08</f>
        <v>266</v>
      </c>
      <c r="K1417" s="112">
        <v>2.0961407044E10</v>
      </c>
    </row>
    <row r="1418">
      <c r="A1418" s="49" t="s">
        <v>26</v>
      </c>
      <c r="B1418" s="41">
        <v>970.0</v>
      </c>
      <c r="C1418" s="45">
        <v>1050.0</v>
      </c>
      <c r="D1418" s="41">
        <v>0.0</v>
      </c>
      <c r="E1418" s="41">
        <v>0.0</v>
      </c>
      <c r="F1418" s="41">
        <v>409.0</v>
      </c>
      <c r="G1418" s="41">
        <v>0.0</v>
      </c>
      <c r="H1418" s="41">
        <v>0.0</v>
      </c>
      <c r="I1418" s="43">
        <f t="shared" si="359"/>
        <v>2429</v>
      </c>
      <c r="J1418" s="44">
        <f t="shared" si="361"/>
        <v>194.32</v>
      </c>
      <c r="K1418" s="112">
        <v>2.020929320881E12</v>
      </c>
    </row>
    <row r="1419">
      <c r="A1419" s="40" t="s">
        <v>27</v>
      </c>
      <c r="B1419" s="41">
        <v>463.0</v>
      </c>
      <c r="C1419" s="45">
        <v>513.0</v>
      </c>
      <c r="D1419" s="41">
        <v>355.0</v>
      </c>
      <c r="E1419" s="41">
        <v>377.0</v>
      </c>
      <c r="F1419" s="41">
        <v>0.0</v>
      </c>
      <c r="G1419" s="41">
        <v>75.0</v>
      </c>
      <c r="H1419" s="41">
        <v>368.0</v>
      </c>
      <c r="I1419" s="43">
        <f t="shared" si="359"/>
        <v>2151</v>
      </c>
      <c r="J1419" s="44">
        <f>I1419*0.11</f>
        <v>236.61</v>
      </c>
      <c r="K1419" s="112">
        <v>7.020945976894E12</v>
      </c>
    </row>
    <row r="1420">
      <c r="A1420" s="52" t="s">
        <v>28</v>
      </c>
      <c r="B1420" s="41">
        <v>645.0</v>
      </c>
      <c r="C1420" s="45">
        <v>712.0</v>
      </c>
      <c r="D1420" s="41">
        <v>0.0</v>
      </c>
      <c r="E1420" s="41">
        <v>470.0</v>
      </c>
      <c r="F1420" s="41">
        <v>1355.0</v>
      </c>
      <c r="G1420" s="41">
        <v>233.0</v>
      </c>
      <c r="H1420" s="41">
        <v>734.0</v>
      </c>
      <c r="I1420" s="43">
        <f t="shared" si="359"/>
        <v>4149</v>
      </c>
      <c r="J1420" s="44">
        <f>I1420*0.1</f>
        <v>414.9</v>
      </c>
      <c r="K1420" s="112">
        <v>7.020959531411E12</v>
      </c>
    </row>
    <row r="1421">
      <c r="A1421" s="53" t="s">
        <v>29</v>
      </c>
      <c r="B1421" s="54">
        <v>570.0</v>
      </c>
      <c r="C1421" s="45">
        <v>0.0</v>
      </c>
      <c r="D1421" s="54">
        <v>0.0</v>
      </c>
      <c r="E1421" s="54">
        <v>620.0</v>
      </c>
      <c r="F1421" s="54">
        <v>455.0</v>
      </c>
      <c r="G1421" s="54">
        <v>280.0</v>
      </c>
      <c r="H1421" s="54">
        <v>489.0</v>
      </c>
      <c r="I1421" s="43">
        <f t="shared" si="359"/>
        <v>2414</v>
      </c>
      <c r="J1421" s="44">
        <f>I1421*0.11</f>
        <v>265.54</v>
      </c>
      <c r="K1421" s="112">
        <v>9.020919620611E12</v>
      </c>
    </row>
    <row r="1422">
      <c r="A1422" s="40" t="s">
        <v>30</v>
      </c>
      <c r="B1422" s="41">
        <v>0.0</v>
      </c>
      <c r="C1422" s="45">
        <v>0.0</v>
      </c>
      <c r="D1422" s="41">
        <v>0.0</v>
      </c>
      <c r="E1422" s="41">
        <v>2110.0</v>
      </c>
      <c r="F1422" s="41">
        <v>4395.0</v>
      </c>
      <c r="G1422" s="41">
        <v>1160.0</v>
      </c>
      <c r="H1422" s="41">
        <v>0.0</v>
      </c>
      <c r="I1422" s="43">
        <f t="shared" si="359"/>
        <v>7665</v>
      </c>
      <c r="J1422" s="44">
        <f t="shared" ref="J1422:J1423" si="362">I1422*0.09</f>
        <v>689.85</v>
      </c>
      <c r="K1422" s="112">
        <v>1.020866882402E12</v>
      </c>
    </row>
    <row r="1423">
      <c r="A1423" s="40" t="s">
        <v>31</v>
      </c>
      <c r="B1423" s="41">
        <v>1262.0</v>
      </c>
      <c r="C1423" s="45">
        <v>1699.0</v>
      </c>
      <c r="D1423" s="41">
        <v>640.0</v>
      </c>
      <c r="E1423" s="41">
        <v>1312.0</v>
      </c>
      <c r="F1423" s="41">
        <v>1129.0</v>
      </c>
      <c r="G1423" s="41">
        <v>948.0</v>
      </c>
      <c r="H1423" s="41">
        <v>1260.0</v>
      </c>
      <c r="I1423" s="43">
        <f t="shared" si="359"/>
        <v>8250</v>
      </c>
      <c r="J1423" s="44">
        <f t="shared" si="362"/>
        <v>742.5</v>
      </c>
      <c r="K1423" s="112">
        <v>3.020868164878E12</v>
      </c>
    </row>
    <row r="1424">
      <c r="A1424" s="40" t="s">
        <v>32</v>
      </c>
      <c r="B1424" s="41">
        <v>0.0</v>
      </c>
      <c r="C1424" s="42">
        <v>303.0</v>
      </c>
      <c r="D1424" s="41">
        <v>135.0</v>
      </c>
      <c r="E1424" s="41">
        <v>0.0</v>
      </c>
      <c r="F1424" s="41">
        <v>0.0</v>
      </c>
      <c r="G1424" s="41">
        <v>0.0</v>
      </c>
      <c r="H1424" s="41">
        <v>0.0</v>
      </c>
      <c r="I1424" s="43">
        <f t="shared" si="359"/>
        <v>438</v>
      </c>
      <c r="J1424" s="44">
        <f t="shared" ref="J1424:J1427" si="363">I1424*0.11</f>
        <v>48.18</v>
      </c>
      <c r="K1424" s="112">
        <v>1.020948620573E12</v>
      </c>
    </row>
    <row r="1425">
      <c r="A1425" s="40" t="s">
        <v>241</v>
      </c>
      <c r="B1425" s="41">
        <v>0.0</v>
      </c>
      <c r="C1425" s="45">
        <v>0.0</v>
      </c>
      <c r="D1425" s="41">
        <v>520.0</v>
      </c>
      <c r="E1425" s="41">
        <v>0.0</v>
      </c>
      <c r="F1425" s="41">
        <v>225.0</v>
      </c>
      <c r="G1425" s="41">
        <v>0.0</v>
      </c>
      <c r="H1425" s="41">
        <v>603.0</v>
      </c>
      <c r="I1425" s="43">
        <f t="shared" si="359"/>
        <v>1348</v>
      </c>
      <c r="J1425" s="44">
        <f t="shared" si="363"/>
        <v>148.28</v>
      </c>
      <c r="K1425" s="112">
        <v>8.020959686319E12</v>
      </c>
    </row>
    <row r="1426">
      <c r="A1426" s="40" t="s">
        <v>233</v>
      </c>
      <c r="B1426" s="41">
        <v>0.0</v>
      </c>
      <c r="C1426" s="42">
        <v>0.0</v>
      </c>
      <c r="D1426" s="41">
        <v>0.0</v>
      </c>
      <c r="E1426" s="41">
        <v>0.0</v>
      </c>
      <c r="F1426" s="41">
        <v>0.0</v>
      </c>
      <c r="G1426" s="41">
        <v>0.0</v>
      </c>
      <c r="H1426" s="41">
        <v>0.0</v>
      </c>
      <c r="I1426" s="43">
        <f t="shared" si="359"/>
        <v>0</v>
      </c>
      <c r="J1426" s="50">
        <f t="shared" si="363"/>
        <v>0</v>
      </c>
      <c r="K1426" s="311"/>
    </row>
    <row r="1427">
      <c r="A1427" s="40" t="s">
        <v>35</v>
      </c>
      <c r="B1427" s="41">
        <v>0.0</v>
      </c>
      <c r="C1427" s="42">
        <v>708.0</v>
      </c>
      <c r="D1427" s="41">
        <v>0.0</v>
      </c>
      <c r="E1427" s="41">
        <v>0.0</v>
      </c>
      <c r="F1427" s="41">
        <v>155.0</v>
      </c>
      <c r="G1427" s="41">
        <v>400.0</v>
      </c>
      <c r="H1427" s="41">
        <v>0.0</v>
      </c>
      <c r="I1427" s="43">
        <f t="shared" si="359"/>
        <v>1263</v>
      </c>
      <c r="J1427" s="44">
        <f t="shared" si="363"/>
        <v>138.93</v>
      </c>
      <c r="K1427" s="112">
        <v>4.020957354259E12</v>
      </c>
    </row>
    <row r="1428">
      <c r="A1428" s="53" t="s">
        <v>36</v>
      </c>
      <c r="B1428" s="41">
        <v>767.0</v>
      </c>
      <c r="C1428" s="42">
        <v>1251.0</v>
      </c>
      <c r="D1428" s="41">
        <v>245.0</v>
      </c>
      <c r="E1428" s="41">
        <v>503.0</v>
      </c>
      <c r="F1428" s="41">
        <v>783.0</v>
      </c>
      <c r="G1428" s="41">
        <v>495.0</v>
      </c>
      <c r="H1428" s="41">
        <v>850.0</v>
      </c>
      <c r="I1428" s="43">
        <f t="shared" si="359"/>
        <v>4894</v>
      </c>
      <c r="J1428" s="44">
        <f>I1428*0.08</f>
        <v>391.52</v>
      </c>
      <c r="K1428" s="112">
        <v>9.020888576257E12</v>
      </c>
    </row>
    <row r="1429">
      <c r="A1429" s="40" t="s">
        <v>37</v>
      </c>
      <c r="B1429" s="41">
        <v>0.0</v>
      </c>
      <c r="C1429" s="42">
        <v>350.0</v>
      </c>
      <c r="D1429" s="41">
        <v>691.0</v>
      </c>
      <c r="E1429" s="41">
        <v>1008.0</v>
      </c>
      <c r="F1429" s="41">
        <v>605.0</v>
      </c>
      <c r="G1429" s="41">
        <v>638.0</v>
      </c>
      <c r="H1429" s="41">
        <v>1148.0</v>
      </c>
      <c r="I1429" s="43">
        <f t="shared" si="359"/>
        <v>4440</v>
      </c>
      <c r="J1429" s="44">
        <f>I1429*0.1</f>
        <v>444</v>
      </c>
      <c r="K1429" s="112">
        <v>1.02087332467E12</v>
      </c>
      <c r="L1429" s="438" t="s">
        <v>456</v>
      </c>
    </row>
    <row r="1430">
      <c r="A1430" s="40" t="s">
        <v>38</v>
      </c>
      <c r="B1430" s="41">
        <v>718.0</v>
      </c>
      <c r="C1430" s="45">
        <v>370.0</v>
      </c>
      <c r="D1430" s="41">
        <v>630.0</v>
      </c>
      <c r="E1430" s="41">
        <v>0.0</v>
      </c>
      <c r="F1430" s="41">
        <v>214.0</v>
      </c>
      <c r="G1430" s="41">
        <v>149.0</v>
      </c>
      <c r="H1430" s="41">
        <v>804.0</v>
      </c>
      <c r="I1430" s="43">
        <f t="shared" si="359"/>
        <v>2885</v>
      </c>
      <c r="J1430" s="44">
        <f>I1430*0.11</f>
        <v>317.35</v>
      </c>
      <c r="K1430" s="112">
        <v>9.020954367159E12</v>
      </c>
    </row>
    <row r="1431">
      <c r="A1431" s="49" t="s">
        <v>39</v>
      </c>
      <c r="B1431" s="41">
        <v>894.0</v>
      </c>
      <c r="C1431" s="42">
        <v>1019.0</v>
      </c>
      <c r="D1431" s="41">
        <v>610.0</v>
      </c>
      <c r="E1431" s="41">
        <v>640.0</v>
      </c>
      <c r="F1431" s="41">
        <v>350.0</v>
      </c>
      <c r="G1431" s="41">
        <v>491.0</v>
      </c>
      <c r="H1431" s="41">
        <v>718.0</v>
      </c>
      <c r="I1431" s="43">
        <f t="shared" si="359"/>
        <v>4722</v>
      </c>
      <c r="J1431" s="44">
        <f>I1431*0.08</f>
        <v>377.76</v>
      </c>
      <c r="K1431" s="112">
        <v>1.020866811667E12</v>
      </c>
    </row>
    <row r="1432">
      <c r="A1432" s="40" t="s">
        <v>63</v>
      </c>
      <c r="B1432" s="41">
        <v>472.0</v>
      </c>
      <c r="C1432" s="42">
        <v>239.0</v>
      </c>
      <c r="D1432" s="41">
        <v>593.0</v>
      </c>
      <c r="E1432" s="41">
        <v>355.0</v>
      </c>
      <c r="F1432" s="41">
        <v>525.0</v>
      </c>
      <c r="G1432" s="41">
        <v>90.0</v>
      </c>
      <c r="H1432" s="41">
        <v>253.0</v>
      </c>
      <c r="I1432" s="43">
        <f t="shared" si="359"/>
        <v>2527</v>
      </c>
      <c r="J1432" s="46">
        <f t="shared" ref="J1432:J1440" si="364">I1432*0.11</f>
        <v>277.97</v>
      </c>
      <c r="K1432" s="339">
        <v>5.020967741885E12</v>
      </c>
      <c r="L1432" s="113" t="s">
        <v>70</v>
      </c>
    </row>
    <row r="1433">
      <c r="A1433" s="365" t="s">
        <v>40</v>
      </c>
      <c r="B1433" s="422">
        <v>880.0</v>
      </c>
      <c r="C1433" s="422">
        <v>0.0</v>
      </c>
      <c r="D1433" s="422">
        <v>0.0</v>
      </c>
      <c r="E1433" s="422">
        <v>555.0</v>
      </c>
      <c r="F1433" s="422">
        <v>130.0</v>
      </c>
      <c r="G1433" s="422">
        <v>310.0</v>
      </c>
      <c r="H1433" s="422">
        <v>0.0</v>
      </c>
      <c r="I1433" s="46">
        <f t="shared" si="359"/>
        <v>1875</v>
      </c>
      <c r="J1433" s="46">
        <f t="shared" si="364"/>
        <v>206.25</v>
      </c>
      <c r="K1433" s="339">
        <v>6.021321079926E12</v>
      </c>
    </row>
    <row r="1434">
      <c r="A1434" s="40" t="s">
        <v>41</v>
      </c>
      <c r="B1434" s="41">
        <v>0.0</v>
      </c>
      <c r="C1434" s="42">
        <v>0.0</v>
      </c>
      <c r="D1434" s="41">
        <v>0.0</v>
      </c>
      <c r="E1434" s="41">
        <v>610.0</v>
      </c>
      <c r="F1434" s="41">
        <v>380.0</v>
      </c>
      <c r="G1434" s="41">
        <v>410.0</v>
      </c>
      <c r="H1434" s="41">
        <v>745.0</v>
      </c>
      <c r="I1434" s="43">
        <f t="shared" si="359"/>
        <v>2145</v>
      </c>
      <c r="J1434" s="44">
        <f t="shared" si="364"/>
        <v>235.95</v>
      </c>
      <c r="K1434" s="112">
        <v>3.020911832392E12</v>
      </c>
      <c r="L1434" s="409" t="s">
        <v>66</v>
      </c>
    </row>
    <row r="1435">
      <c r="A1435" s="73" t="s">
        <v>42</v>
      </c>
      <c r="B1435" s="378">
        <v>0.0</v>
      </c>
      <c r="C1435" s="378">
        <v>890.0</v>
      </c>
      <c r="D1435" s="378">
        <v>203.0</v>
      </c>
      <c r="E1435" s="378">
        <v>0.0</v>
      </c>
      <c r="F1435" s="378">
        <v>637.0</v>
      </c>
      <c r="G1435" s="378">
        <v>0.0</v>
      </c>
      <c r="H1435" s="378">
        <v>0.0</v>
      </c>
      <c r="I1435" s="43">
        <f t="shared" si="359"/>
        <v>1730</v>
      </c>
      <c r="J1435" s="57">
        <f t="shared" si="364"/>
        <v>190.3</v>
      </c>
      <c r="K1435" s="329" t="s">
        <v>43</v>
      </c>
    </row>
    <row r="1436">
      <c r="A1436" s="53" t="s">
        <v>44</v>
      </c>
      <c r="B1436" s="41">
        <v>259.0</v>
      </c>
      <c r="C1436" s="45">
        <v>0.0</v>
      </c>
      <c r="D1436" s="41">
        <v>135.0</v>
      </c>
      <c r="E1436" s="41">
        <v>179.0</v>
      </c>
      <c r="F1436" s="41">
        <v>0.0</v>
      </c>
      <c r="G1436" s="41">
        <v>80.0</v>
      </c>
      <c r="H1436" s="41">
        <v>560.0</v>
      </c>
      <c r="I1436" s="43">
        <f t="shared" si="359"/>
        <v>1213</v>
      </c>
      <c r="J1436" s="44">
        <f t="shared" si="364"/>
        <v>133.43</v>
      </c>
      <c r="K1436" s="112">
        <v>9.020935130949E12</v>
      </c>
    </row>
    <row r="1437">
      <c r="A1437" s="53" t="s">
        <v>45</v>
      </c>
      <c r="B1437" s="41">
        <v>0.0</v>
      </c>
      <c r="C1437" s="45">
        <v>0.0</v>
      </c>
      <c r="D1437" s="41">
        <v>460.0</v>
      </c>
      <c r="E1437" s="41">
        <v>0.0</v>
      </c>
      <c r="F1437" s="41">
        <v>230.0</v>
      </c>
      <c r="G1437" s="41">
        <v>245.0</v>
      </c>
      <c r="H1437" s="41">
        <v>0.0</v>
      </c>
      <c r="I1437" s="43">
        <f t="shared" si="359"/>
        <v>935</v>
      </c>
      <c r="J1437" s="44">
        <f t="shared" si="364"/>
        <v>102.85</v>
      </c>
      <c r="K1437" s="112">
        <v>5.020950870977E12</v>
      </c>
    </row>
    <row r="1438">
      <c r="A1438" s="53" t="s">
        <v>46</v>
      </c>
      <c r="B1438" s="41">
        <v>255.0</v>
      </c>
      <c r="C1438" s="45">
        <v>0.0</v>
      </c>
      <c r="D1438" s="41">
        <v>358.0</v>
      </c>
      <c r="E1438" s="41">
        <v>215.0</v>
      </c>
      <c r="F1438" s="41">
        <v>0.0</v>
      </c>
      <c r="G1438" s="41">
        <v>0.0</v>
      </c>
      <c r="H1438" s="41">
        <v>0.0</v>
      </c>
      <c r="I1438" s="43">
        <f t="shared" si="359"/>
        <v>828</v>
      </c>
      <c r="J1438" s="44">
        <f t="shared" si="364"/>
        <v>91.08</v>
      </c>
      <c r="K1438" s="112">
        <v>5.020901064496E12</v>
      </c>
    </row>
    <row r="1439">
      <c r="A1439" s="53" t="s">
        <v>47</v>
      </c>
      <c r="B1439" s="41">
        <v>570.0</v>
      </c>
      <c r="C1439" s="42">
        <v>0.0</v>
      </c>
      <c r="D1439" s="41">
        <v>0.0</v>
      </c>
      <c r="E1439" s="41">
        <v>0.0</v>
      </c>
      <c r="F1439" s="41">
        <v>0.0</v>
      </c>
      <c r="G1439" s="41">
        <v>0.0</v>
      </c>
      <c r="H1439" s="41">
        <v>0.0</v>
      </c>
      <c r="I1439" s="43">
        <f t="shared" si="359"/>
        <v>570</v>
      </c>
      <c r="J1439" s="44">
        <f t="shared" si="364"/>
        <v>62.7</v>
      </c>
      <c r="K1439" s="112">
        <v>7.020913417939E12</v>
      </c>
    </row>
    <row r="1440">
      <c r="A1440" s="73" t="s">
        <v>74</v>
      </c>
      <c r="B1440" s="378">
        <v>695.0</v>
      </c>
      <c r="C1440" s="378">
        <v>471.0</v>
      </c>
      <c r="D1440" s="378" t="s">
        <v>59</v>
      </c>
      <c r="E1440" s="378" t="s">
        <v>59</v>
      </c>
      <c r="F1440" s="378" t="s">
        <v>59</v>
      </c>
      <c r="G1440" s="378" t="s">
        <v>59</v>
      </c>
      <c r="H1440" s="378">
        <v>0.0</v>
      </c>
      <c r="I1440" s="57">
        <f t="shared" si="359"/>
        <v>1166</v>
      </c>
      <c r="J1440" s="57">
        <f t="shared" si="364"/>
        <v>128.26</v>
      </c>
      <c r="K1440" s="329" t="s">
        <v>60</v>
      </c>
    </row>
    <row r="1441">
      <c r="A1441" s="53" t="s">
        <v>49</v>
      </c>
      <c r="B1441" s="41">
        <v>1048.0</v>
      </c>
      <c r="C1441" s="42">
        <v>0.0</v>
      </c>
      <c r="D1441" s="41">
        <v>0.0</v>
      </c>
      <c r="E1441" s="41">
        <v>661.0</v>
      </c>
      <c r="F1441" s="41">
        <v>341.0</v>
      </c>
      <c r="G1441" s="41">
        <v>160.0</v>
      </c>
      <c r="H1441" s="41">
        <v>835.0</v>
      </c>
      <c r="I1441" s="43">
        <f t="shared" si="359"/>
        <v>3045</v>
      </c>
      <c r="J1441" s="44">
        <f>I1441*0.1</f>
        <v>304.5</v>
      </c>
      <c r="K1441" s="112">
        <v>2.0888800234E10</v>
      </c>
    </row>
    <row r="1442">
      <c r="A1442" s="53" t="s">
        <v>50</v>
      </c>
      <c r="B1442" s="41">
        <v>0.0</v>
      </c>
      <c r="C1442" s="45">
        <v>0.0</v>
      </c>
      <c r="D1442" s="41">
        <v>0.0</v>
      </c>
      <c r="E1442" s="41">
        <v>0.0</v>
      </c>
      <c r="F1442" s="41">
        <v>346.0</v>
      </c>
      <c r="G1442" s="41">
        <v>550.0</v>
      </c>
      <c r="H1442" s="41">
        <v>0.0</v>
      </c>
      <c r="I1442" s="43">
        <f t="shared" si="359"/>
        <v>896</v>
      </c>
      <c r="J1442" s="44">
        <f t="shared" ref="J1442:J1444" si="365">I1442*0.11</f>
        <v>98.56</v>
      </c>
      <c r="K1442" s="112">
        <v>2.020913527525E12</v>
      </c>
    </row>
    <row r="1443">
      <c r="A1443" s="53" t="s">
        <v>51</v>
      </c>
      <c r="B1443" s="41">
        <v>800.0</v>
      </c>
      <c r="C1443" s="45">
        <v>0.0</v>
      </c>
      <c r="D1443" s="41">
        <v>0.0</v>
      </c>
      <c r="E1443" s="41">
        <v>780.0</v>
      </c>
      <c r="F1443" s="41">
        <v>384.0</v>
      </c>
      <c r="G1443" s="41">
        <v>233.0</v>
      </c>
      <c r="H1443" s="41">
        <v>295.0</v>
      </c>
      <c r="I1443" s="43">
        <f t="shared" si="359"/>
        <v>2492</v>
      </c>
      <c r="J1443" s="44">
        <f t="shared" si="365"/>
        <v>274.12</v>
      </c>
      <c r="K1443" s="112">
        <v>3.020929008907E12</v>
      </c>
    </row>
    <row r="1444">
      <c r="A1444" s="53" t="s">
        <v>52</v>
      </c>
      <c r="B1444" s="41">
        <v>0.0</v>
      </c>
      <c r="C1444" s="45">
        <v>0.0</v>
      </c>
      <c r="D1444" s="41">
        <v>0.0</v>
      </c>
      <c r="E1444" s="41">
        <v>535.0</v>
      </c>
      <c r="F1444" s="41">
        <v>545.0</v>
      </c>
      <c r="G1444" s="41">
        <v>450.0</v>
      </c>
      <c r="H1444" s="41">
        <v>782.0</v>
      </c>
      <c r="I1444" s="43">
        <f t="shared" si="359"/>
        <v>2312</v>
      </c>
      <c r="J1444" s="44">
        <f t="shared" si="365"/>
        <v>254.32</v>
      </c>
      <c r="K1444" s="112">
        <v>9.02086766996E12</v>
      </c>
    </row>
    <row r="1445">
      <c r="A1445" s="53" t="s">
        <v>53</v>
      </c>
      <c r="B1445" s="41">
        <v>380.0</v>
      </c>
      <c r="C1445" s="42">
        <v>1030.0</v>
      </c>
      <c r="D1445" s="41">
        <v>887.0</v>
      </c>
      <c r="E1445" s="41">
        <v>1199.0</v>
      </c>
      <c r="F1445" s="41">
        <v>235.0</v>
      </c>
      <c r="G1445" s="41">
        <v>260.0</v>
      </c>
      <c r="H1445" s="41">
        <v>680.0</v>
      </c>
      <c r="I1445" s="43">
        <f t="shared" si="359"/>
        <v>4671</v>
      </c>
      <c r="J1445" s="44">
        <f>I1445*0.1</f>
        <v>467.1</v>
      </c>
      <c r="K1445" s="112">
        <v>6.020897945935E12</v>
      </c>
    </row>
    <row r="1446">
      <c r="A1446" s="67" t="s">
        <v>451</v>
      </c>
      <c r="B1446" s="41">
        <v>0.0</v>
      </c>
      <c r="C1446" s="42">
        <v>0.0</v>
      </c>
      <c r="D1446" s="41">
        <v>0.0</v>
      </c>
      <c r="E1446" s="41">
        <v>0.0</v>
      </c>
      <c r="F1446" s="41">
        <v>0.0</v>
      </c>
      <c r="G1446" s="41">
        <v>0.0</v>
      </c>
      <c r="H1446" s="41">
        <v>0.0</v>
      </c>
      <c r="I1446" s="43">
        <f t="shared" si="359"/>
        <v>0</v>
      </c>
      <c r="J1446" s="59">
        <f t="shared" ref="J1446:J1447" si="366">I1446*0.11</f>
        <v>0</v>
      </c>
      <c r="K1446" s="311"/>
    </row>
    <row r="1447">
      <c r="A1447" s="67" t="s">
        <v>55</v>
      </c>
      <c r="B1447" s="41"/>
      <c r="C1447" s="42">
        <v>759.0</v>
      </c>
      <c r="D1447" s="41">
        <v>120.0</v>
      </c>
      <c r="E1447" s="41">
        <v>329.0</v>
      </c>
      <c r="F1447" s="41">
        <v>474.0</v>
      </c>
      <c r="G1447" s="41">
        <v>0.0</v>
      </c>
      <c r="H1447" s="41">
        <v>565.0</v>
      </c>
      <c r="I1447" s="43">
        <f t="shared" si="359"/>
        <v>2247</v>
      </c>
      <c r="J1447" s="44">
        <f t="shared" si="366"/>
        <v>247.17</v>
      </c>
      <c r="K1447" s="112">
        <v>2.02087437389E12</v>
      </c>
    </row>
    <row r="1448">
      <c r="A1448" s="61" t="s">
        <v>20</v>
      </c>
      <c r="B1448" s="59">
        <f t="shared" ref="B1448:H1448" si="367">SUM(B1415:B1438)</f>
        <v>9737</v>
      </c>
      <c r="C1448" s="59">
        <f t="shared" si="367"/>
        <v>11930</v>
      </c>
      <c r="D1448" s="59">
        <f t="shared" si="367"/>
        <v>6524</v>
      </c>
      <c r="E1448" s="59">
        <f t="shared" si="367"/>
        <v>10134</v>
      </c>
      <c r="F1448" s="59">
        <f t="shared" si="367"/>
        <v>13963</v>
      </c>
      <c r="G1448" s="59">
        <f t="shared" si="367"/>
        <v>7445</v>
      </c>
      <c r="H1448" s="59">
        <f t="shared" si="367"/>
        <v>10661</v>
      </c>
      <c r="I1448" s="59">
        <f t="shared" ref="I1448:J1448" si="368">SUM(I1415:I1447)</f>
        <v>87793</v>
      </c>
      <c r="J1448" s="59">
        <f t="shared" si="368"/>
        <v>8627.1</v>
      </c>
      <c r="K1448" s="311"/>
    </row>
    <row r="1449">
      <c r="A1449" s="63"/>
      <c r="B1449" s="64"/>
      <c r="C1449" s="64"/>
      <c r="D1449" s="64"/>
      <c r="E1449" s="64"/>
      <c r="F1449" s="64"/>
      <c r="G1449" s="64"/>
      <c r="H1449" s="64"/>
      <c r="I1449" s="64"/>
      <c r="J1449" s="64"/>
      <c r="K1449" s="311"/>
    </row>
    <row r="1450">
      <c r="A1450" s="30" t="s">
        <v>19</v>
      </c>
      <c r="B1450" s="31">
        <v>45549.0</v>
      </c>
      <c r="C1450" s="31">
        <v>45550.0</v>
      </c>
      <c r="D1450" s="31">
        <v>45551.0</v>
      </c>
      <c r="E1450" s="31">
        <v>45552.0</v>
      </c>
      <c r="F1450" s="31">
        <v>45553.0</v>
      </c>
      <c r="G1450" s="31">
        <v>45554.0</v>
      </c>
      <c r="H1450" s="31">
        <v>45555.0</v>
      </c>
      <c r="I1450" s="32" t="s">
        <v>20</v>
      </c>
      <c r="J1450" s="33" t="s">
        <v>21</v>
      </c>
      <c r="K1450" s="77" t="s">
        <v>61</v>
      </c>
      <c r="L1450" s="98">
        <v>0.02</v>
      </c>
      <c r="M1450" s="77" t="s">
        <v>22</v>
      </c>
    </row>
    <row r="1451">
      <c r="A1451" s="35"/>
      <c r="B1451" s="36"/>
      <c r="C1451" s="36"/>
      <c r="D1451" s="36"/>
      <c r="E1451" s="36"/>
      <c r="F1451" s="36"/>
      <c r="G1451" s="36"/>
      <c r="H1451" s="37"/>
      <c r="I1451" s="37"/>
      <c r="J1451" s="37"/>
      <c r="K1451" s="439"/>
      <c r="L1451" s="335"/>
      <c r="M1451" s="99"/>
    </row>
    <row r="1452">
      <c r="A1452" s="40" t="s">
        <v>23</v>
      </c>
      <c r="B1452" s="41">
        <v>450.0</v>
      </c>
      <c r="C1452" s="42">
        <v>900.0</v>
      </c>
      <c r="D1452" s="41">
        <v>360.0</v>
      </c>
      <c r="E1452" s="41">
        <v>0.0</v>
      </c>
      <c r="F1452" s="41">
        <v>205.0</v>
      </c>
      <c r="G1452" s="41">
        <v>270.0</v>
      </c>
      <c r="H1452" s="41">
        <v>0.0</v>
      </c>
      <c r="I1452" s="43">
        <f t="shared" ref="I1452:I1484" si="369">SUM(B1452:H1452)</f>
        <v>2185</v>
      </c>
      <c r="J1452" s="44">
        <f>I1452*0.11</f>
        <v>240.35</v>
      </c>
      <c r="K1452" s="440">
        <v>4.021103608307E12</v>
      </c>
      <c r="L1452" s="335"/>
      <c r="M1452" s="99"/>
    </row>
    <row r="1453">
      <c r="A1453" s="40" t="s">
        <v>24</v>
      </c>
      <c r="B1453" s="41">
        <v>936.0</v>
      </c>
      <c r="C1453" s="42">
        <v>546.0</v>
      </c>
      <c r="D1453" s="41">
        <v>0.0</v>
      </c>
      <c r="E1453" s="41">
        <v>346.0</v>
      </c>
      <c r="F1453" s="41">
        <v>757.0</v>
      </c>
      <c r="G1453" s="41">
        <v>629.0</v>
      </c>
      <c r="H1453" s="41">
        <v>655.0</v>
      </c>
      <c r="I1453" s="43">
        <f t="shared" si="369"/>
        <v>3869</v>
      </c>
      <c r="J1453" s="44">
        <f>I1453*0.1</f>
        <v>386.9</v>
      </c>
      <c r="K1453" s="440">
        <v>8.021088568462E12</v>
      </c>
      <c r="L1453" s="335"/>
      <c r="M1453" s="99"/>
    </row>
    <row r="1454">
      <c r="A1454" s="49" t="s">
        <v>25</v>
      </c>
      <c r="B1454" s="41">
        <v>1108.0</v>
      </c>
      <c r="C1454" s="45">
        <v>855.0</v>
      </c>
      <c r="D1454" s="41">
        <v>518.0</v>
      </c>
      <c r="E1454" s="41">
        <v>645.0</v>
      </c>
      <c r="F1454" s="41">
        <v>555.0</v>
      </c>
      <c r="G1454" s="41">
        <v>270.0</v>
      </c>
      <c r="H1454" s="41">
        <v>450.0</v>
      </c>
      <c r="I1454" s="43">
        <f t="shared" si="369"/>
        <v>4401</v>
      </c>
      <c r="J1454" s="44">
        <f t="shared" ref="J1454:J1455" si="370">I1454*0.08</f>
        <v>352.08</v>
      </c>
      <c r="K1454" s="440">
        <v>2.1163972623E10</v>
      </c>
      <c r="L1454" s="335"/>
      <c r="M1454" s="99"/>
    </row>
    <row r="1455">
      <c r="A1455" s="49" t="s">
        <v>26</v>
      </c>
      <c r="B1455" s="41">
        <v>0.0</v>
      </c>
      <c r="C1455" s="45">
        <v>985.0</v>
      </c>
      <c r="D1455" s="41">
        <v>1140.0</v>
      </c>
      <c r="E1455" s="41">
        <v>0.0</v>
      </c>
      <c r="F1455" s="41">
        <v>0.0</v>
      </c>
      <c r="G1455" s="41">
        <v>0.0</v>
      </c>
      <c r="H1455" s="41">
        <v>0.0</v>
      </c>
      <c r="I1455" s="43">
        <f t="shared" si="369"/>
        <v>2125</v>
      </c>
      <c r="J1455" s="46">
        <f t="shared" si="370"/>
        <v>170</v>
      </c>
      <c r="K1455" s="56">
        <v>1.021238003462E12</v>
      </c>
      <c r="L1455" s="441">
        <v>173.4</v>
      </c>
      <c r="M1455" s="99"/>
    </row>
    <row r="1456">
      <c r="A1456" s="40" t="s">
        <v>27</v>
      </c>
      <c r="B1456" s="41">
        <v>362.0</v>
      </c>
      <c r="C1456" s="45">
        <v>405.0</v>
      </c>
      <c r="D1456" s="41">
        <v>395.0</v>
      </c>
      <c r="E1456" s="41">
        <v>730.0</v>
      </c>
      <c r="F1456" s="41">
        <v>0.0</v>
      </c>
      <c r="G1456" s="41">
        <v>0.0</v>
      </c>
      <c r="H1456" s="41">
        <v>418.0</v>
      </c>
      <c r="I1456" s="43">
        <f t="shared" si="369"/>
        <v>2310</v>
      </c>
      <c r="J1456" s="46">
        <f>I1456*0.11</f>
        <v>254.1</v>
      </c>
      <c r="K1456" s="56">
        <v>1.021191635699E12</v>
      </c>
      <c r="L1456" s="335"/>
      <c r="M1456" s="167" t="s">
        <v>93</v>
      </c>
    </row>
    <row r="1457">
      <c r="A1457" s="52" t="s">
        <v>28</v>
      </c>
      <c r="B1457" s="41">
        <v>761.0</v>
      </c>
      <c r="C1457" s="45">
        <v>275.0</v>
      </c>
      <c r="D1457" s="41">
        <v>483.0</v>
      </c>
      <c r="E1457" s="41">
        <v>190.0</v>
      </c>
      <c r="F1457" s="41">
        <v>390.0</v>
      </c>
      <c r="G1457" s="41">
        <v>695.0</v>
      </c>
      <c r="H1457" s="41">
        <v>348.0</v>
      </c>
      <c r="I1457" s="43">
        <f t="shared" si="369"/>
        <v>3142</v>
      </c>
      <c r="J1457" s="46">
        <f>I1457*0.1</f>
        <v>314.2</v>
      </c>
      <c r="K1457" s="56">
        <v>7.021170027269E12</v>
      </c>
      <c r="L1457" s="442">
        <v>320.48</v>
      </c>
      <c r="M1457" s="443" t="s">
        <v>457</v>
      </c>
    </row>
    <row r="1458">
      <c r="A1458" s="53" t="s">
        <v>29</v>
      </c>
      <c r="B1458" s="54">
        <v>748.0</v>
      </c>
      <c r="C1458" s="45">
        <v>638.0</v>
      </c>
      <c r="D1458" s="54">
        <v>0.0</v>
      </c>
      <c r="E1458" s="54">
        <v>0.0</v>
      </c>
      <c r="F1458" s="54">
        <v>185.0</v>
      </c>
      <c r="G1458" s="54">
        <v>0.0</v>
      </c>
      <c r="H1458" s="54">
        <v>820.0</v>
      </c>
      <c r="I1458" s="43">
        <f t="shared" si="369"/>
        <v>2391</v>
      </c>
      <c r="J1458" s="44">
        <f>I1458*0.11</f>
        <v>263.01</v>
      </c>
      <c r="K1458" s="440">
        <v>9.021133207621E12</v>
      </c>
      <c r="L1458" s="335"/>
      <c r="M1458" s="99"/>
    </row>
    <row r="1459">
      <c r="A1459" s="40" t="s">
        <v>30</v>
      </c>
      <c r="B1459" s="41">
        <v>0.0</v>
      </c>
      <c r="C1459" s="45">
        <v>0.0</v>
      </c>
      <c r="D1459" s="41">
        <v>0.0</v>
      </c>
      <c r="E1459" s="41">
        <v>0.0</v>
      </c>
      <c r="F1459" s="41">
        <v>2880.0</v>
      </c>
      <c r="G1459" s="41">
        <v>2195.0</v>
      </c>
      <c r="H1459" s="41">
        <v>0.0</v>
      </c>
      <c r="I1459" s="43">
        <f t="shared" si="369"/>
        <v>5075</v>
      </c>
      <c r="J1459" s="44">
        <f>I1459*0.1</f>
        <v>507.5</v>
      </c>
      <c r="K1459" s="440">
        <v>1.021074374301E12</v>
      </c>
      <c r="L1459" s="335"/>
      <c r="M1459" s="99"/>
    </row>
    <row r="1460">
      <c r="A1460" s="40" t="s">
        <v>31</v>
      </c>
      <c r="B1460" s="41">
        <v>1560.0</v>
      </c>
      <c r="C1460" s="45">
        <v>1015.0</v>
      </c>
      <c r="D1460" s="41">
        <v>1197.0</v>
      </c>
      <c r="E1460" s="41">
        <v>1327.0</v>
      </c>
      <c r="F1460" s="41">
        <v>1370.0</v>
      </c>
      <c r="G1460" s="41">
        <v>360.0</v>
      </c>
      <c r="H1460" s="41">
        <v>1212.0</v>
      </c>
      <c r="I1460" s="43">
        <f t="shared" si="369"/>
        <v>8041</v>
      </c>
      <c r="J1460" s="44">
        <f>I1460*0.09</f>
        <v>723.69</v>
      </c>
      <c r="K1460" s="440">
        <v>3.021073331992E12</v>
      </c>
      <c r="L1460" s="335"/>
      <c r="M1460" s="99"/>
    </row>
    <row r="1461">
      <c r="A1461" s="40" t="s">
        <v>32</v>
      </c>
      <c r="B1461" s="41">
        <v>0.0</v>
      </c>
      <c r="C1461" s="42">
        <v>0.0</v>
      </c>
      <c r="D1461" s="41">
        <v>0.0</v>
      </c>
      <c r="E1461" s="41">
        <v>273.0</v>
      </c>
      <c r="F1461" s="41">
        <v>0.0</v>
      </c>
      <c r="G1461" s="41">
        <v>425.0</v>
      </c>
      <c r="H1461" s="41">
        <v>0.0</v>
      </c>
      <c r="I1461" s="43">
        <f t="shared" si="369"/>
        <v>698</v>
      </c>
      <c r="J1461" s="44">
        <f t="shared" ref="J1461:J1464" si="371">I1461*0.11</f>
        <v>76.78</v>
      </c>
      <c r="K1461" s="440">
        <v>2.021157657636E12</v>
      </c>
      <c r="L1461" s="335"/>
      <c r="M1461" s="99"/>
    </row>
    <row r="1462">
      <c r="A1462" s="40" t="s">
        <v>241</v>
      </c>
      <c r="B1462" s="41">
        <v>194.0</v>
      </c>
      <c r="C1462" s="45">
        <v>0.0</v>
      </c>
      <c r="D1462" s="41">
        <v>445.0</v>
      </c>
      <c r="E1462" s="41">
        <v>275.0</v>
      </c>
      <c r="F1462" s="41">
        <v>255.0</v>
      </c>
      <c r="G1462" s="41">
        <v>0.0</v>
      </c>
      <c r="H1462" s="41">
        <v>325.0</v>
      </c>
      <c r="I1462" s="43">
        <f t="shared" si="369"/>
        <v>1494</v>
      </c>
      <c r="J1462" s="46">
        <f t="shared" si="371"/>
        <v>164.34</v>
      </c>
      <c r="K1462" s="339">
        <v>4.021362782004E12</v>
      </c>
      <c r="L1462" s="441">
        <v>167.0</v>
      </c>
      <c r="M1462" s="99"/>
    </row>
    <row r="1463">
      <c r="A1463" s="40" t="s">
        <v>233</v>
      </c>
      <c r="B1463" s="41">
        <v>0.0</v>
      </c>
      <c r="C1463" s="42">
        <v>0.0</v>
      </c>
      <c r="D1463" s="41">
        <v>0.0</v>
      </c>
      <c r="E1463" s="41">
        <v>0.0</v>
      </c>
      <c r="F1463" s="41">
        <v>0.0</v>
      </c>
      <c r="G1463" s="41">
        <v>0.0</v>
      </c>
      <c r="H1463" s="41">
        <v>0.0</v>
      </c>
      <c r="I1463" s="43">
        <f t="shared" si="369"/>
        <v>0</v>
      </c>
      <c r="J1463" s="50">
        <f t="shared" si="371"/>
        <v>0</v>
      </c>
      <c r="K1463" s="439"/>
      <c r="L1463" s="335"/>
      <c r="M1463" s="99"/>
    </row>
    <row r="1464">
      <c r="A1464" s="40" t="s">
        <v>35</v>
      </c>
      <c r="B1464" s="41">
        <v>0.0</v>
      </c>
      <c r="C1464" s="42">
        <v>760.0</v>
      </c>
      <c r="D1464" s="41">
        <v>0.0</v>
      </c>
      <c r="E1464" s="41">
        <v>959.0</v>
      </c>
      <c r="F1464" s="41">
        <v>350.0</v>
      </c>
      <c r="G1464" s="41">
        <v>390.0</v>
      </c>
      <c r="H1464" s="41">
        <v>0.0</v>
      </c>
      <c r="I1464" s="43">
        <f t="shared" si="369"/>
        <v>2459</v>
      </c>
      <c r="J1464" s="44">
        <f t="shared" si="371"/>
        <v>270.49</v>
      </c>
      <c r="K1464" s="440">
        <v>4.021094157743E12</v>
      </c>
      <c r="L1464" s="335"/>
      <c r="M1464" s="99"/>
    </row>
    <row r="1465">
      <c r="A1465" s="53" t="s">
        <v>36</v>
      </c>
      <c r="B1465" s="41">
        <v>780.0</v>
      </c>
      <c r="C1465" s="42">
        <v>628.0</v>
      </c>
      <c r="D1465" s="41">
        <v>0.0</v>
      </c>
      <c r="E1465" s="41">
        <v>0.0</v>
      </c>
      <c r="F1465" s="41">
        <v>882.0</v>
      </c>
      <c r="G1465" s="41">
        <v>468.0</v>
      </c>
      <c r="H1465" s="41">
        <v>565.0</v>
      </c>
      <c r="I1465" s="43">
        <f t="shared" si="369"/>
        <v>3323</v>
      </c>
      <c r="J1465" s="44">
        <f>I1465*0.08</f>
        <v>265.84</v>
      </c>
      <c r="K1465" s="440">
        <v>9.021094383548E12</v>
      </c>
      <c r="L1465" s="335"/>
      <c r="M1465" s="99"/>
    </row>
    <row r="1466">
      <c r="A1466" s="40" t="s">
        <v>37</v>
      </c>
      <c r="B1466" s="41">
        <v>745.0</v>
      </c>
      <c r="C1466" s="42">
        <v>570.0</v>
      </c>
      <c r="D1466" s="41">
        <v>630.0</v>
      </c>
      <c r="E1466" s="41">
        <v>878.0</v>
      </c>
      <c r="F1466" s="41">
        <v>793.0</v>
      </c>
      <c r="G1466" s="41">
        <v>590.0</v>
      </c>
      <c r="H1466" s="41">
        <v>830.0</v>
      </c>
      <c r="I1466" s="43">
        <f t="shared" si="369"/>
        <v>5036</v>
      </c>
      <c r="J1466" s="44">
        <f>I1466*0.1</f>
        <v>503.6</v>
      </c>
      <c r="K1466" s="440">
        <v>1.021073749743E12</v>
      </c>
      <c r="L1466" s="335"/>
      <c r="M1466" s="99"/>
    </row>
    <row r="1467">
      <c r="A1467" s="40" t="s">
        <v>38</v>
      </c>
      <c r="B1467" s="41">
        <v>359.0</v>
      </c>
      <c r="C1467" s="45">
        <v>545.0</v>
      </c>
      <c r="D1467" s="41">
        <v>375.0</v>
      </c>
      <c r="E1467" s="41">
        <v>342.0</v>
      </c>
      <c r="F1467" s="41">
        <v>0.0</v>
      </c>
      <c r="G1467" s="41">
        <v>0.0</v>
      </c>
      <c r="H1467" s="41">
        <v>0.0</v>
      </c>
      <c r="I1467" s="43">
        <f t="shared" si="369"/>
        <v>1621</v>
      </c>
      <c r="J1467" s="46">
        <f>I1467*0.11</f>
        <v>178.31</v>
      </c>
      <c r="K1467" s="56">
        <v>9.021188416843E12</v>
      </c>
      <c r="L1467" s="441">
        <v>182.0</v>
      </c>
      <c r="M1467" s="99"/>
    </row>
    <row r="1468">
      <c r="A1468" s="49" t="s">
        <v>39</v>
      </c>
      <c r="B1468" s="41">
        <v>1399.0</v>
      </c>
      <c r="C1468" s="42">
        <v>578.0</v>
      </c>
      <c r="D1468" s="41">
        <v>778.0</v>
      </c>
      <c r="E1468" s="41">
        <v>712.0</v>
      </c>
      <c r="F1468" s="41">
        <v>595.0</v>
      </c>
      <c r="G1468" s="41">
        <v>0.0</v>
      </c>
      <c r="H1468" s="41">
        <v>733.0</v>
      </c>
      <c r="I1468" s="43">
        <f t="shared" si="369"/>
        <v>4795</v>
      </c>
      <c r="J1468" s="44">
        <f>I1468*0.08</f>
        <v>383.6</v>
      </c>
      <c r="K1468" s="440">
        <v>1.021077319802E12</v>
      </c>
      <c r="L1468" s="335"/>
      <c r="M1468" s="99"/>
    </row>
    <row r="1469">
      <c r="A1469" s="40" t="s">
        <v>63</v>
      </c>
      <c r="B1469" s="41">
        <v>85.0</v>
      </c>
      <c r="C1469" s="42">
        <v>245.0</v>
      </c>
      <c r="D1469" s="41">
        <v>100.0</v>
      </c>
      <c r="E1469" s="41">
        <v>495.0</v>
      </c>
      <c r="F1469" s="41">
        <v>447.0</v>
      </c>
      <c r="G1469" s="41">
        <v>249.0</v>
      </c>
      <c r="H1469" s="41">
        <v>370.0</v>
      </c>
      <c r="I1469" s="43">
        <f t="shared" si="369"/>
        <v>1991</v>
      </c>
      <c r="J1469" s="46">
        <f t="shared" ref="J1469:J1477" si="372">I1469*0.11</f>
        <v>219.01</v>
      </c>
      <c r="K1469" s="56">
        <v>5.021189133471E12</v>
      </c>
      <c r="L1469" s="441">
        <v>223.48</v>
      </c>
      <c r="M1469" s="99"/>
    </row>
    <row r="1470">
      <c r="A1470" s="40" t="s">
        <v>40</v>
      </c>
      <c r="B1470" s="41">
        <v>0.0</v>
      </c>
      <c r="C1470" s="45">
        <v>0.0</v>
      </c>
      <c r="D1470" s="41">
        <v>545.0</v>
      </c>
      <c r="E1470" s="41">
        <v>705.0</v>
      </c>
      <c r="F1470" s="41">
        <v>445.0</v>
      </c>
      <c r="G1470" s="41">
        <v>365.0</v>
      </c>
      <c r="H1470" s="41">
        <v>0.0</v>
      </c>
      <c r="I1470" s="43">
        <f t="shared" si="369"/>
        <v>2060</v>
      </c>
      <c r="J1470" s="46">
        <f t="shared" si="372"/>
        <v>226.6</v>
      </c>
      <c r="K1470" s="339">
        <v>6.021511269779E12</v>
      </c>
      <c r="L1470" s="441">
        <v>232.0</v>
      </c>
      <c r="M1470" s="99"/>
    </row>
    <row r="1471">
      <c r="A1471" s="40" t="s">
        <v>41</v>
      </c>
      <c r="B1471" s="41">
        <v>849.0</v>
      </c>
      <c r="C1471" s="42">
        <v>379.0</v>
      </c>
      <c r="D1471" s="41">
        <v>423.0</v>
      </c>
      <c r="E1471" s="41">
        <v>145.0</v>
      </c>
      <c r="F1471" s="41">
        <v>645.0</v>
      </c>
      <c r="G1471" s="41">
        <v>410.0</v>
      </c>
      <c r="H1471" s="41">
        <v>275.0</v>
      </c>
      <c r="I1471" s="43">
        <f t="shared" si="369"/>
        <v>3126</v>
      </c>
      <c r="J1471" s="44">
        <f t="shared" si="372"/>
        <v>343.86</v>
      </c>
      <c r="K1471" s="440">
        <v>3.021162583405E12</v>
      </c>
      <c r="L1471" s="335"/>
      <c r="M1471" s="99"/>
    </row>
    <row r="1472">
      <c r="A1472" s="40" t="s">
        <v>42</v>
      </c>
      <c r="B1472" s="378">
        <v>0.0</v>
      </c>
      <c r="C1472" s="378">
        <v>0.0</v>
      </c>
      <c r="D1472" s="378">
        <v>0.0</v>
      </c>
      <c r="E1472" s="378">
        <v>365.0</v>
      </c>
      <c r="F1472" s="378">
        <v>0.0</v>
      </c>
      <c r="G1472" s="378">
        <v>0.0</v>
      </c>
      <c r="H1472" s="378">
        <v>350.0</v>
      </c>
      <c r="I1472" s="43">
        <f t="shared" si="369"/>
        <v>715</v>
      </c>
      <c r="J1472" s="57">
        <f t="shared" si="372"/>
        <v>78.65</v>
      </c>
      <c r="K1472" s="329" t="s">
        <v>43</v>
      </c>
      <c r="L1472" s="441">
        <v>81.0</v>
      </c>
      <c r="M1472" s="99"/>
    </row>
    <row r="1473">
      <c r="A1473" s="53" t="s">
        <v>44</v>
      </c>
      <c r="B1473" s="41">
        <v>425.0</v>
      </c>
      <c r="C1473" s="45">
        <v>0.0</v>
      </c>
      <c r="D1473" s="41">
        <v>506.0</v>
      </c>
      <c r="E1473" s="41">
        <v>369.0</v>
      </c>
      <c r="F1473" s="41">
        <v>450.0</v>
      </c>
      <c r="G1473" s="41">
        <v>369.0</v>
      </c>
      <c r="H1473" s="41">
        <v>380.0</v>
      </c>
      <c r="I1473" s="43">
        <f t="shared" si="369"/>
        <v>2499</v>
      </c>
      <c r="J1473" s="44">
        <f t="shared" si="372"/>
        <v>274.89</v>
      </c>
      <c r="K1473" s="440">
        <v>9.021159045684E12</v>
      </c>
      <c r="L1473" s="335"/>
      <c r="M1473" s="99"/>
    </row>
    <row r="1474">
      <c r="A1474" s="53" t="s">
        <v>45</v>
      </c>
      <c r="B1474" s="41">
        <v>0.0</v>
      </c>
      <c r="C1474" s="45">
        <v>0.0</v>
      </c>
      <c r="D1474" s="41">
        <v>0.0</v>
      </c>
      <c r="E1474" s="41">
        <v>145.0</v>
      </c>
      <c r="F1474" s="41">
        <v>385.0</v>
      </c>
      <c r="G1474" s="41">
        <v>163.0</v>
      </c>
      <c r="H1474" s="41">
        <v>190.0</v>
      </c>
      <c r="I1474" s="43">
        <f t="shared" si="369"/>
        <v>883</v>
      </c>
      <c r="J1474" s="46">
        <f t="shared" si="372"/>
        <v>97.13</v>
      </c>
      <c r="K1474" s="56">
        <v>5.02123315124E12</v>
      </c>
      <c r="L1474" s="441">
        <v>99.0</v>
      </c>
      <c r="M1474" s="99"/>
    </row>
    <row r="1475">
      <c r="A1475" s="53" t="s">
        <v>46</v>
      </c>
      <c r="B1475" s="41">
        <v>0.0</v>
      </c>
      <c r="C1475" s="45">
        <v>0.0</v>
      </c>
      <c r="D1475" s="41">
        <v>0.0</v>
      </c>
      <c r="E1475" s="41">
        <v>0.0</v>
      </c>
      <c r="F1475" s="41">
        <v>585.0</v>
      </c>
      <c r="G1475" s="41">
        <v>404.0</v>
      </c>
      <c r="H1475" s="41">
        <v>0.0</v>
      </c>
      <c r="I1475" s="43">
        <f t="shared" si="369"/>
        <v>989</v>
      </c>
      <c r="J1475" s="44">
        <f t="shared" si="372"/>
        <v>108.79</v>
      </c>
      <c r="K1475" s="440">
        <v>5.021073234797E12</v>
      </c>
      <c r="L1475" s="335"/>
      <c r="M1475" s="99"/>
    </row>
    <row r="1476">
      <c r="A1476" s="53" t="s">
        <v>47</v>
      </c>
      <c r="B1476" s="41">
        <v>425.0</v>
      </c>
      <c r="C1476" s="42">
        <v>0.0</v>
      </c>
      <c r="D1476" s="41">
        <v>0.0</v>
      </c>
      <c r="E1476" s="41">
        <v>0.0</v>
      </c>
      <c r="F1476" s="41">
        <v>0.0</v>
      </c>
      <c r="G1476" s="41">
        <v>0.0</v>
      </c>
      <c r="H1476" s="41">
        <v>0.0</v>
      </c>
      <c r="I1476" s="43">
        <f t="shared" si="369"/>
        <v>425</v>
      </c>
      <c r="J1476" s="46">
        <f t="shared" si="372"/>
        <v>46.75</v>
      </c>
      <c r="K1476" s="56">
        <v>7.021189305816E12</v>
      </c>
      <c r="L1476" s="441">
        <v>48.0</v>
      </c>
      <c r="M1476" s="99"/>
    </row>
    <row r="1477">
      <c r="A1477" s="53" t="s">
        <v>74</v>
      </c>
      <c r="B1477" s="41">
        <v>0.0</v>
      </c>
      <c r="C1477" s="45" t="s">
        <v>59</v>
      </c>
      <c r="D1477" s="41">
        <v>0.0</v>
      </c>
      <c r="E1477" s="41">
        <v>0.0</v>
      </c>
      <c r="F1477" s="41">
        <v>0.0</v>
      </c>
      <c r="G1477" s="41">
        <v>0.0</v>
      </c>
      <c r="H1477" s="41">
        <v>0.0</v>
      </c>
      <c r="I1477" s="43">
        <f t="shared" si="369"/>
        <v>0</v>
      </c>
      <c r="J1477" s="57">
        <f t="shared" si="372"/>
        <v>0</v>
      </c>
      <c r="K1477" s="444" t="s">
        <v>60</v>
      </c>
      <c r="L1477" s="335"/>
      <c r="M1477" s="99"/>
    </row>
    <row r="1478">
      <c r="A1478" s="53" t="s">
        <v>49</v>
      </c>
      <c r="B1478" s="41">
        <v>0.0</v>
      </c>
      <c r="C1478" s="42">
        <v>0.0</v>
      </c>
      <c r="D1478" s="41">
        <v>940.0</v>
      </c>
      <c r="E1478" s="41">
        <v>691.0</v>
      </c>
      <c r="F1478" s="41">
        <v>573.0</v>
      </c>
      <c r="G1478" s="41">
        <v>448.0</v>
      </c>
      <c r="H1478" s="41">
        <v>680.0</v>
      </c>
      <c r="I1478" s="43">
        <f t="shared" si="369"/>
        <v>3332</v>
      </c>
      <c r="J1478" s="44">
        <f>I1478*0.1</f>
        <v>333.2</v>
      </c>
      <c r="K1478" s="440">
        <v>2.1096221866E10</v>
      </c>
      <c r="L1478" s="335"/>
      <c r="M1478" s="99"/>
    </row>
    <row r="1479">
      <c r="A1479" s="53" t="s">
        <v>50</v>
      </c>
      <c r="B1479" s="41">
        <v>0.0</v>
      </c>
      <c r="C1479" s="45">
        <v>0.0</v>
      </c>
      <c r="D1479" s="41">
        <v>0.0</v>
      </c>
      <c r="E1479" s="41">
        <v>0.0</v>
      </c>
      <c r="F1479" s="41">
        <v>0.0</v>
      </c>
      <c r="G1479" s="41">
        <v>0.0</v>
      </c>
      <c r="H1479" s="41">
        <v>0.0</v>
      </c>
      <c r="I1479" s="43">
        <f t="shared" si="369"/>
        <v>0</v>
      </c>
      <c r="J1479" s="50">
        <f>I1479*0.11</f>
        <v>0</v>
      </c>
      <c r="K1479" s="439"/>
      <c r="L1479" s="335"/>
      <c r="M1479" s="99"/>
    </row>
    <row r="1480">
      <c r="A1480" s="53" t="s">
        <v>51</v>
      </c>
      <c r="B1480" s="41">
        <v>854.0</v>
      </c>
      <c r="C1480" s="45">
        <v>773.0</v>
      </c>
      <c r="D1480" s="41">
        <v>0.0</v>
      </c>
      <c r="E1480" s="41">
        <v>0.0</v>
      </c>
      <c r="F1480" s="41">
        <v>741.0</v>
      </c>
      <c r="G1480" s="41">
        <v>702.0</v>
      </c>
      <c r="H1480" s="41">
        <v>357.0</v>
      </c>
      <c r="I1480" s="43">
        <f t="shared" si="369"/>
        <v>3427</v>
      </c>
      <c r="J1480" s="44">
        <f>I1480*0.1</f>
        <v>342.7</v>
      </c>
      <c r="K1480" s="440">
        <v>3.02107520749E12</v>
      </c>
      <c r="L1480" s="335"/>
      <c r="M1480" s="99"/>
    </row>
    <row r="1481">
      <c r="A1481" s="53" t="s">
        <v>52</v>
      </c>
      <c r="B1481" s="41">
        <v>440.0</v>
      </c>
      <c r="C1481" s="45">
        <v>0.0</v>
      </c>
      <c r="D1481" s="41">
        <v>0.0</v>
      </c>
      <c r="E1481" s="41">
        <v>0.0</v>
      </c>
      <c r="F1481" s="41">
        <v>425.0</v>
      </c>
      <c r="G1481" s="41">
        <v>268.0</v>
      </c>
      <c r="H1481" s="41">
        <v>1058.0</v>
      </c>
      <c r="I1481" s="43">
        <f t="shared" si="369"/>
        <v>2191</v>
      </c>
      <c r="J1481" s="44">
        <f>I1481*0.11</f>
        <v>241.01</v>
      </c>
      <c r="K1481" s="440">
        <v>9.021088948851E12</v>
      </c>
      <c r="L1481" s="335"/>
      <c r="M1481" s="99"/>
    </row>
    <row r="1482">
      <c r="A1482" s="53" t="s">
        <v>53</v>
      </c>
      <c r="B1482" s="41">
        <v>520.0</v>
      </c>
      <c r="C1482" s="42">
        <v>710.0</v>
      </c>
      <c r="D1482" s="41">
        <v>310.0</v>
      </c>
      <c r="E1482" s="41">
        <v>699.0</v>
      </c>
      <c r="F1482" s="41">
        <v>0.0</v>
      </c>
      <c r="G1482" s="41">
        <v>305.0</v>
      </c>
      <c r="H1482" s="41">
        <v>605.0</v>
      </c>
      <c r="I1482" s="43">
        <f t="shared" si="369"/>
        <v>3149</v>
      </c>
      <c r="J1482" s="44">
        <f>I1482*0.1</f>
        <v>314.9</v>
      </c>
      <c r="K1482" s="440">
        <v>6.021077061451E12</v>
      </c>
      <c r="L1482" s="335"/>
      <c r="M1482" s="99"/>
    </row>
    <row r="1483">
      <c r="A1483" s="67" t="s">
        <v>451</v>
      </c>
      <c r="B1483" s="41">
        <v>0.0</v>
      </c>
      <c r="C1483" s="42">
        <v>0.0</v>
      </c>
      <c r="D1483" s="41">
        <v>0.0</v>
      </c>
      <c r="E1483" s="41">
        <v>0.0</v>
      </c>
      <c r="F1483" s="41">
        <v>0.0</v>
      </c>
      <c r="G1483" s="41">
        <v>0.0</v>
      </c>
      <c r="H1483" s="41">
        <v>335.0</v>
      </c>
      <c r="I1483" s="43">
        <f t="shared" si="369"/>
        <v>335</v>
      </c>
      <c r="J1483" s="44">
        <f t="shared" ref="J1483:J1484" si="373">I1483*0.11</f>
        <v>36.85</v>
      </c>
      <c r="K1483" s="440">
        <v>1.021093999735E12</v>
      </c>
      <c r="L1483" s="335"/>
      <c r="M1483" s="99"/>
    </row>
    <row r="1484">
      <c r="A1484" s="67" t="s">
        <v>55</v>
      </c>
      <c r="B1484" s="41">
        <v>185.0</v>
      </c>
      <c r="C1484" s="42">
        <v>455.0</v>
      </c>
      <c r="D1484" s="41">
        <v>0.0</v>
      </c>
      <c r="E1484" s="41">
        <v>642.0</v>
      </c>
      <c r="F1484" s="41">
        <v>0.0</v>
      </c>
      <c r="G1484" s="41">
        <v>0.0</v>
      </c>
      <c r="H1484" s="41">
        <v>0.0</v>
      </c>
      <c r="I1484" s="43">
        <f t="shared" si="369"/>
        <v>1282</v>
      </c>
      <c r="J1484" s="44">
        <f t="shared" si="373"/>
        <v>141.02</v>
      </c>
      <c r="K1484" s="440">
        <v>2.021129296958E12</v>
      </c>
      <c r="L1484" s="335"/>
      <c r="M1484" s="99"/>
    </row>
    <row r="1485">
      <c r="A1485" s="61" t="s">
        <v>20</v>
      </c>
      <c r="B1485" s="59">
        <f t="shared" ref="B1485:H1485" si="374">SUM(B1452:B1475)</f>
        <v>10761</v>
      </c>
      <c r="C1485" s="59">
        <f t="shared" si="374"/>
        <v>9324</v>
      </c>
      <c r="D1485" s="59">
        <f t="shared" si="374"/>
        <v>7895</v>
      </c>
      <c r="E1485" s="59">
        <f t="shared" si="374"/>
        <v>8901</v>
      </c>
      <c r="F1485" s="59">
        <f t="shared" si="374"/>
        <v>12174</v>
      </c>
      <c r="G1485" s="59">
        <f t="shared" si="374"/>
        <v>8252</v>
      </c>
      <c r="H1485" s="59">
        <f t="shared" si="374"/>
        <v>7921</v>
      </c>
      <c r="I1485" s="59">
        <f t="shared" ref="I1485:J1485" si="375">SUM(I1452:I1484)</f>
        <v>79369</v>
      </c>
      <c r="J1485" s="59">
        <f t="shared" si="375"/>
        <v>7860.15</v>
      </c>
      <c r="K1485" s="439"/>
      <c r="L1485" s="335">
        <f>SUM(L1452:L1484)</f>
        <v>1526.36</v>
      </c>
      <c r="M1485" s="99"/>
    </row>
    <row r="1486">
      <c r="A1486" s="63"/>
      <c r="B1486" s="64"/>
      <c r="C1486" s="64"/>
      <c r="D1486" s="64"/>
      <c r="E1486" s="64"/>
      <c r="F1486" s="64"/>
      <c r="G1486" s="64"/>
      <c r="H1486" s="64"/>
      <c r="I1486" s="64"/>
      <c r="J1486" s="64"/>
      <c r="K1486" s="311"/>
    </row>
    <row r="1487">
      <c r="A1487" s="30" t="s">
        <v>19</v>
      </c>
      <c r="B1487" s="31">
        <v>45556.0</v>
      </c>
      <c r="C1487" s="31">
        <v>45557.0</v>
      </c>
      <c r="D1487" s="31">
        <v>45558.0</v>
      </c>
      <c r="E1487" s="31">
        <v>45559.0</v>
      </c>
      <c r="F1487" s="31">
        <v>45560.0</v>
      </c>
      <c r="G1487" s="31">
        <v>45561.0</v>
      </c>
      <c r="H1487" s="31">
        <v>45562.0</v>
      </c>
      <c r="I1487" s="32" t="s">
        <v>20</v>
      </c>
      <c r="J1487" s="33" t="s">
        <v>21</v>
      </c>
      <c r="K1487" s="77" t="s">
        <v>61</v>
      </c>
      <c r="L1487" s="98">
        <v>0.02</v>
      </c>
      <c r="M1487" s="77" t="s">
        <v>22</v>
      </c>
    </row>
    <row r="1488">
      <c r="A1488" s="35"/>
      <c r="B1488" s="36"/>
      <c r="C1488" s="36"/>
      <c r="D1488" s="36"/>
      <c r="E1488" s="36"/>
      <c r="F1488" s="36"/>
      <c r="G1488" s="36"/>
      <c r="H1488" s="37"/>
      <c r="I1488" s="37"/>
      <c r="J1488" s="37"/>
      <c r="K1488" s="439"/>
      <c r="L1488" s="335"/>
      <c r="M1488" s="99"/>
    </row>
    <row r="1489">
      <c r="A1489" s="40" t="s">
        <v>23</v>
      </c>
      <c r="B1489" s="41">
        <v>780.0</v>
      </c>
      <c r="C1489" s="42">
        <v>895.0</v>
      </c>
      <c r="D1489" s="41">
        <v>190.0</v>
      </c>
      <c r="E1489" s="41">
        <v>315.0</v>
      </c>
      <c r="F1489" s="41">
        <v>0.0</v>
      </c>
      <c r="G1489" s="41">
        <v>785.0</v>
      </c>
      <c r="H1489" s="41">
        <v>438.0</v>
      </c>
      <c r="I1489" s="43">
        <f t="shared" ref="I1489:I1522" si="376">SUM(B1489:H1489)</f>
        <v>3403</v>
      </c>
      <c r="J1489" s="44">
        <f t="shared" ref="J1489:J1490" si="377">I1489*0.1</f>
        <v>340.3</v>
      </c>
      <c r="K1489" s="440">
        <v>4.021369052144E12</v>
      </c>
      <c r="L1489" s="335"/>
      <c r="M1489" s="99"/>
    </row>
    <row r="1490">
      <c r="A1490" s="40" t="s">
        <v>24</v>
      </c>
      <c r="B1490" s="41">
        <v>810.0</v>
      </c>
      <c r="C1490" s="42">
        <v>801.0</v>
      </c>
      <c r="D1490" s="41">
        <v>0.0</v>
      </c>
      <c r="E1490" s="41">
        <v>947.0</v>
      </c>
      <c r="F1490" s="41">
        <v>420.0</v>
      </c>
      <c r="G1490" s="41">
        <v>458.0</v>
      </c>
      <c r="H1490" s="41">
        <v>677.0</v>
      </c>
      <c r="I1490" s="43">
        <f t="shared" si="376"/>
        <v>4113</v>
      </c>
      <c r="J1490" s="44">
        <f t="shared" si="377"/>
        <v>411.3</v>
      </c>
      <c r="K1490" s="440">
        <v>8.021280324729E12</v>
      </c>
      <c r="L1490" s="335"/>
      <c r="M1490" s="99"/>
    </row>
    <row r="1491">
      <c r="A1491" s="49" t="s">
        <v>25</v>
      </c>
      <c r="B1491" s="41">
        <v>564.0</v>
      </c>
      <c r="C1491" s="45">
        <v>335.0</v>
      </c>
      <c r="D1491" s="41">
        <v>708.0</v>
      </c>
      <c r="E1491" s="41">
        <v>694.0</v>
      </c>
      <c r="F1491" s="41">
        <v>481.0</v>
      </c>
      <c r="G1491" s="41">
        <v>583.0</v>
      </c>
      <c r="H1491" s="41">
        <v>575.0</v>
      </c>
      <c r="I1491" s="43">
        <f t="shared" si="376"/>
        <v>3940</v>
      </c>
      <c r="J1491" s="44">
        <f t="shared" ref="J1491:J1492" si="378">I1491*0.08</f>
        <v>315.2</v>
      </c>
      <c r="K1491" s="440">
        <v>2.137350807E10</v>
      </c>
      <c r="L1491" s="335"/>
      <c r="M1491" s="99"/>
    </row>
    <row r="1492">
      <c r="A1492" s="49" t="s">
        <v>26</v>
      </c>
      <c r="B1492" s="41">
        <v>0.0</v>
      </c>
      <c r="C1492" s="45">
        <v>575.0</v>
      </c>
      <c r="D1492" s="41">
        <v>78.0</v>
      </c>
      <c r="E1492" s="41">
        <v>0.0</v>
      </c>
      <c r="F1492" s="41">
        <v>0.0</v>
      </c>
      <c r="G1492" s="41">
        <v>396.0</v>
      </c>
      <c r="H1492" s="41">
        <v>755.0</v>
      </c>
      <c r="I1492" s="43">
        <f t="shared" si="376"/>
        <v>1804</v>
      </c>
      <c r="J1492" s="46">
        <f t="shared" si="378"/>
        <v>144.32</v>
      </c>
      <c r="K1492" s="56">
        <v>2.021570604096E12</v>
      </c>
      <c r="L1492" s="441">
        <v>147.21</v>
      </c>
      <c r="M1492" s="99"/>
    </row>
    <row r="1493">
      <c r="A1493" s="40" t="s">
        <v>27</v>
      </c>
      <c r="B1493" s="41">
        <v>434.0</v>
      </c>
      <c r="C1493" s="45">
        <v>300.0</v>
      </c>
      <c r="D1493" s="41">
        <v>298.0</v>
      </c>
      <c r="E1493" s="41">
        <v>549.0</v>
      </c>
      <c r="F1493" s="41">
        <v>0.0</v>
      </c>
      <c r="G1493" s="41">
        <v>375.0</v>
      </c>
      <c r="H1493" s="41">
        <v>205.0</v>
      </c>
      <c r="I1493" s="43">
        <f t="shared" si="376"/>
        <v>2161</v>
      </c>
      <c r="J1493" s="44">
        <f>I1493*0.11</f>
        <v>237.71</v>
      </c>
      <c r="K1493" s="440">
        <v>1.01364651431E11</v>
      </c>
      <c r="L1493" s="335"/>
      <c r="M1493" s="445"/>
    </row>
    <row r="1494">
      <c r="A1494" s="52" t="s">
        <v>28</v>
      </c>
      <c r="B1494" s="41">
        <v>0.0</v>
      </c>
      <c r="C1494" s="45">
        <v>0.0</v>
      </c>
      <c r="D1494" s="41">
        <v>425.0</v>
      </c>
      <c r="E1494" s="41">
        <v>550.0</v>
      </c>
      <c r="F1494" s="41">
        <v>900.0</v>
      </c>
      <c r="G1494" s="41">
        <v>926.0</v>
      </c>
      <c r="H1494" s="41">
        <v>665.0</v>
      </c>
      <c r="I1494" s="43">
        <f t="shared" si="376"/>
        <v>3466</v>
      </c>
      <c r="J1494" s="44">
        <f t="shared" ref="J1494:J1495" si="379">I1494*0.1</f>
        <v>346.6</v>
      </c>
      <c r="K1494" s="440">
        <v>7.021372768491E12</v>
      </c>
      <c r="L1494" s="441"/>
      <c r="M1494" s="99"/>
    </row>
    <row r="1495">
      <c r="A1495" s="53" t="s">
        <v>29</v>
      </c>
      <c r="B1495" s="54">
        <v>713.0</v>
      </c>
      <c r="C1495" s="45">
        <v>798.0</v>
      </c>
      <c r="D1495" s="54">
        <v>0.0</v>
      </c>
      <c r="E1495" s="54">
        <v>935.0</v>
      </c>
      <c r="F1495" s="54">
        <v>366.0</v>
      </c>
      <c r="G1495" s="54">
        <v>268.0</v>
      </c>
      <c r="H1495" s="54">
        <v>535.0</v>
      </c>
      <c r="I1495" s="43">
        <f t="shared" si="376"/>
        <v>3615</v>
      </c>
      <c r="J1495" s="44">
        <f t="shared" si="379"/>
        <v>361.5</v>
      </c>
      <c r="K1495" s="440">
        <v>9.021329163255E12</v>
      </c>
      <c r="L1495" s="335"/>
      <c r="M1495" s="99"/>
    </row>
    <row r="1496">
      <c r="A1496" s="40" t="s">
        <v>30</v>
      </c>
      <c r="B1496" s="41">
        <v>0.0</v>
      </c>
      <c r="C1496" s="45">
        <v>0.0</v>
      </c>
      <c r="D1496" s="41">
        <v>0.0</v>
      </c>
      <c r="E1496" s="41">
        <v>0.0</v>
      </c>
      <c r="F1496" s="41">
        <v>0.0</v>
      </c>
      <c r="G1496" s="41">
        <v>0.0</v>
      </c>
      <c r="H1496" s="41">
        <v>0.0</v>
      </c>
      <c r="I1496" s="43">
        <f t="shared" si="376"/>
        <v>0</v>
      </c>
      <c r="J1496" s="50">
        <f>I1496*0.11</f>
        <v>0</v>
      </c>
      <c r="K1496" s="439"/>
      <c r="L1496" s="335"/>
      <c r="M1496" s="99"/>
    </row>
    <row r="1497">
      <c r="A1497" s="40" t="s">
        <v>31</v>
      </c>
      <c r="B1497" s="41">
        <v>1475.0</v>
      </c>
      <c r="C1497" s="45">
        <v>1168.0</v>
      </c>
      <c r="D1497" s="41">
        <v>1257.0</v>
      </c>
      <c r="E1497" s="41">
        <v>658.0</v>
      </c>
      <c r="F1497" s="41">
        <v>1895.0</v>
      </c>
      <c r="G1497" s="41">
        <v>1215.0</v>
      </c>
      <c r="H1497" s="41">
        <v>1270.0</v>
      </c>
      <c r="I1497" s="43">
        <f t="shared" si="376"/>
        <v>8938</v>
      </c>
      <c r="J1497" s="44">
        <f>I1497*0.09</f>
        <v>804.42</v>
      </c>
      <c r="K1497" s="440">
        <v>3.021278638978E12</v>
      </c>
      <c r="L1497" s="335"/>
      <c r="M1497" s="99"/>
    </row>
    <row r="1498">
      <c r="A1498" s="40" t="s">
        <v>32</v>
      </c>
      <c r="B1498" s="41">
        <v>320.0</v>
      </c>
      <c r="C1498" s="42">
        <v>0.0</v>
      </c>
      <c r="D1498" s="41">
        <v>0.0</v>
      </c>
      <c r="E1498" s="41">
        <v>0.0</v>
      </c>
      <c r="F1498" s="41">
        <v>0.0</v>
      </c>
      <c r="G1498" s="41">
        <v>303.0</v>
      </c>
      <c r="H1498" s="41">
        <v>0.0</v>
      </c>
      <c r="I1498" s="43">
        <f t="shared" si="376"/>
        <v>623</v>
      </c>
      <c r="J1498" s="44">
        <f t="shared" ref="J1498:J1501" si="380">I1498*0.11</f>
        <v>68.53</v>
      </c>
      <c r="K1498" s="440">
        <v>2.021366247692E12</v>
      </c>
      <c r="L1498" s="335"/>
      <c r="M1498" s="99"/>
    </row>
    <row r="1499">
      <c r="A1499" s="40" t="s">
        <v>241</v>
      </c>
      <c r="B1499" s="41">
        <v>410.0</v>
      </c>
      <c r="C1499" s="45">
        <v>0.0</v>
      </c>
      <c r="D1499" s="41">
        <v>455.0</v>
      </c>
      <c r="E1499" s="41">
        <v>60.0</v>
      </c>
      <c r="F1499" s="41">
        <v>0.0</v>
      </c>
      <c r="G1499" s="41">
        <v>0.0</v>
      </c>
      <c r="H1499" s="41">
        <v>0.0</v>
      </c>
      <c r="I1499" s="43">
        <f t="shared" si="376"/>
        <v>925</v>
      </c>
      <c r="J1499" s="44">
        <f t="shared" si="380"/>
        <v>101.75</v>
      </c>
      <c r="K1499" s="440">
        <v>4.021362782004E12</v>
      </c>
      <c r="L1499" s="441"/>
      <c r="M1499" s="99"/>
    </row>
    <row r="1500">
      <c r="A1500" s="40" t="s">
        <v>233</v>
      </c>
      <c r="B1500" s="41">
        <v>0.0</v>
      </c>
      <c r="C1500" s="42">
        <v>0.0</v>
      </c>
      <c r="D1500" s="41">
        <v>0.0</v>
      </c>
      <c r="E1500" s="41">
        <v>0.0</v>
      </c>
      <c r="F1500" s="41">
        <v>0.0</v>
      </c>
      <c r="G1500" s="41">
        <v>0.0</v>
      </c>
      <c r="H1500" s="41">
        <v>0.0</v>
      </c>
      <c r="I1500" s="43">
        <f t="shared" si="376"/>
        <v>0</v>
      </c>
      <c r="J1500" s="50">
        <f t="shared" si="380"/>
        <v>0</v>
      </c>
      <c r="K1500" s="439"/>
      <c r="L1500" s="335"/>
      <c r="M1500" s="99"/>
    </row>
    <row r="1501">
      <c r="A1501" s="40" t="s">
        <v>35</v>
      </c>
      <c r="B1501" s="41">
        <v>561.0</v>
      </c>
      <c r="C1501" s="42">
        <v>0.0</v>
      </c>
      <c r="D1501" s="41">
        <v>370.0</v>
      </c>
      <c r="E1501" s="41">
        <v>315.0</v>
      </c>
      <c r="F1501" s="41">
        <v>0.0</v>
      </c>
      <c r="G1501" s="41">
        <v>977.0</v>
      </c>
      <c r="H1501" s="41">
        <v>600.0</v>
      </c>
      <c r="I1501" s="43">
        <f t="shared" si="376"/>
        <v>2823</v>
      </c>
      <c r="J1501" s="46">
        <f t="shared" si="380"/>
        <v>310.53</v>
      </c>
      <c r="K1501" s="56">
        <v>4.021458758177E12</v>
      </c>
      <c r="L1501" s="441">
        <v>317.22</v>
      </c>
      <c r="M1501" s="99"/>
    </row>
    <row r="1502">
      <c r="A1502" s="53" t="s">
        <v>36</v>
      </c>
      <c r="B1502" s="41">
        <v>1070.0</v>
      </c>
      <c r="C1502" s="42">
        <v>914.0</v>
      </c>
      <c r="D1502" s="41">
        <v>470.0</v>
      </c>
      <c r="E1502" s="41">
        <v>368.0</v>
      </c>
      <c r="F1502" s="41">
        <v>1044.0</v>
      </c>
      <c r="G1502" s="41">
        <v>970.0</v>
      </c>
      <c r="H1502" s="41">
        <v>733.0</v>
      </c>
      <c r="I1502" s="43">
        <f t="shared" si="376"/>
        <v>5569</v>
      </c>
      <c r="J1502" s="44">
        <f>I1502*0.08</f>
        <v>445.52</v>
      </c>
      <c r="K1502" s="440">
        <v>9.021292598851E12</v>
      </c>
      <c r="L1502" s="335"/>
      <c r="M1502" s="99"/>
    </row>
    <row r="1503">
      <c r="A1503" s="40" t="s">
        <v>37</v>
      </c>
      <c r="B1503" s="41">
        <v>0.0</v>
      </c>
      <c r="C1503" s="42">
        <v>665.0</v>
      </c>
      <c r="D1503" s="41">
        <v>753.0</v>
      </c>
      <c r="E1503" s="41">
        <v>995.0</v>
      </c>
      <c r="F1503" s="41">
        <v>1193.0</v>
      </c>
      <c r="G1503" s="41">
        <v>420.0</v>
      </c>
      <c r="H1503" s="41">
        <v>876.0</v>
      </c>
      <c r="I1503" s="43">
        <f t="shared" si="376"/>
        <v>4902</v>
      </c>
      <c r="J1503" s="44">
        <f>I1503*0.1</f>
        <v>490.2</v>
      </c>
      <c r="K1503" s="440">
        <v>1.021298757352E12</v>
      </c>
      <c r="L1503" s="335"/>
      <c r="M1503" s="99"/>
    </row>
    <row r="1504">
      <c r="A1504" s="40" t="s">
        <v>38</v>
      </c>
      <c r="B1504" s="41">
        <v>423.0</v>
      </c>
      <c r="C1504" s="45">
        <v>0.0</v>
      </c>
      <c r="D1504" s="41">
        <v>308.0</v>
      </c>
      <c r="E1504" s="41">
        <v>551.0</v>
      </c>
      <c r="F1504" s="41">
        <v>679.0</v>
      </c>
      <c r="G1504" s="41">
        <v>345.0</v>
      </c>
      <c r="H1504" s="41">
        <v>480.0</v>
      </c>
      <c r="I1504" s="43">
        <f t="shared" si="376"/>
        <v>2786</v>
      </c>
      <c r="J1504" s="46">
        <f>I1504*0.11</f>
        <v>306.46</v>
      </c>
      <c r="K1504" s="56">
        <v>9.021449339675E12</v>
      </c>
      <c r="L1504" s="441">
        <v>313.0</v>
      </c>
      <c r="M1504" s="167"/>
    </row>
    <row r="1505">
      <c r="A1505" s="49" t="s">
        <v>39</v>
      </c>
      <c r="B1505" s="41">
        <v>1481.0</v>
      </c>
      <c r="C1505" s="42">
        <v>1323.0</v>
      </c>
      <c r="D1505" s="41">
        <v>729.0</v>
      </c>
      <c r="E1505" s="41">
        <v>560.0</v>
      </c>
      <c r="F1505" s="41">
        <v>1260.0</v>
      </c>
      <c r="G1505" s="41">
        <v>1044.0</v>
      </c>
      <c r="H1505" s="41">
        <v>1112.0</v>
      </c>
      <c r="I1505" s="43">
        <f t="shared" si="376"/>
        <v>7509</v>
      </c>
      <c r="J1505" s="44">
        <f>I1505*0.08</f>
        <v>600.72</v>
      </c>
      <c r="K1505" s="440">
        <v>1.021326240395E12</v>
      </c>
      <c r="L1505" s="335"/>
      <c r="M1505" s="99"/>
    </row>
    <row r="1506">
      <c r="A1506" s="40" t="s">
        <v>63</v>
      </c>
      <c r="B1506" s="41">
        <v>0.0</v>
      </c>
      <c r="C1506" s="42">
        <v>0.0</v>
      </c>
      <c r="D1506" s="41">
        <v>234.0</v>
      </c>
      <c r="E1506" s="41">
        <v>963.0</v>
      </c>
      <c r="F1506" s="41">
        <v>1083.0</v>
      </c>
      <c r="G1506" s="41">
        <v>291.0</v>
      </c>
      <c r="H1506" s="41">
        <v>429.0</v>
      </c>
      <c r="I1506" s="43">
        <f t="shared" si="376"/>
        <v>3000</v>
      </c>
      <c r="J1506" s="46">
        <f>I1506*0.1</f>
        <v>300</v>
      </c>
      <c r="K1506" s="56">
        <v>5.02158455161E12</v>
      </c>
      <c r="L1506" s="441">
        <v>306.0</v>
      </c>
      <c r="M1506" s="99"/>
    </row>
    <row r="1507">
      <c r="A1507" s="40" t="s">
        <v>40</v>
      </c>
      <c r="B1507" s="41">
        <v>0.0</v>
      </c>
      <c r="C1507" s="45">
        <v>0.0</v>
      </c>
      <c r="D1507" s="41">
        <v>0.0</v>
      </c>
      <c r="E1507" s="41">
        <v>0.0</v>
      </c>
      <c r="F1507" s="41">
        <v>0.0</v>
      </c>
      <c r="G1507" s="41">
        <v>0.0</v>
      </c>
      <c r="H1507" s="41">
        <v>365.0</v>
      </c>
      <c r="I1507" s="43">
        <f t="shared" si="376"/>
        <v>365</v>
      </c>
      <c r="J1507" s="46">
        <f t="shared" ref="J1507:J1516" si="381">I1507*0.11</f>
        <v>40.15</v>
      </c>
      <c r="K1507" s="56">
        <v>6.021511286113E12</v>
      </c>
      <c r="L1507" s="441">
        <v>41.0</v>
      </c>
      <c r="M1507" s="99"/>
    </row>
    <row r="1508">
      <c r="A1508" s="40" t="s">
        <v>41</v>
      </c>
      <c r="B1508" s="41">
        <v>0.0</v>
      </c>
      <c r="C1508" s="42">
        <v>0.0</v>
      </c>
      <c r="D1508" s="41">
        <v>445.0</v>
      </c>
      <c r="E1508" s="41">
        <v>558.0</v>
      </c>
      <c r="F1508" s="41">
        <v>640.0</v>
      </c>
      <c r="G1508" s="41">
        <v>575.0</v>
      </c>
      <c r="H1508" s="41">
        <v>0.0</v>
      </c>
      <c r="I1508" s="43">
        <f t="shared" si="376"/>
        <v>2218</v>
      </c>
      <c r="J1508" s="44">
        <f t="shared" si="381"/>
        <v>243.98</v>
      </c>
      <c r="K1508" s="440">
        <v>3.021300969292E12</v>
      </c>
      <c r="L1508" s="335"/>
      <c r="M1508" s="99"/>
    </row>
    <row r="1509">
      <c r="A1509" s="40" t="s">
        <v>42</v>
      </c>
      <c r="B1509" s="378">
        <v>140.0</v>
      </c>
      <c r="C1509" s="378">
        <v>0.0</v>
      </c>
      <c r="D1509" s="378">
        <v>0.0</v>
      </c>
      <c r="E1509" s="378">
        <v>0.0</v>
      </c>
      <c r="F1509" s="378">
        <v>0.0</v>
      </c>
      <c r="G1509" s="378">
        <v>0.0</v>
      </c>
      <c r="H1509" s="378">
        <v>290.0</v>
      </c>
      <c r="I1509" s="43">
        <f t="shared" si="376"/>
        <v>430</v>
      </c>
      <c r="J1509" s="57">
        <f t="shared" si="381"/>
        <v>47.3</v>
      </c>
      <c r="K1509" s="444" t="s">
        <v>43</v>
      </c>
      <c r="L1509" s="441">
        <v>48.25</v>
      </c>
      <c r="M1509" s="99"/>
    </row>
    <row r="1510">
      <c r="A1510" s="53" t="s">
        <v>44</v>
      </c>
      <c r="B1510" s="41">
        <v>0.0</v>
      </c>
      <c r="C1510" s="45">
        <v>0.0</v>
      </c>
      <c r="D1510" s="41">
        <v>0.0</v>
      </c>
      <c r="E1510" s="41">
        <v>220.0</v>
      </c>
      <c r="F1510" s="41">
        <v>355.0</v>
      </c>
      <c r="G1510" s="41">
        <v>140.0</v>
      </c>
      <c r="H1510" s="41">
        <v>335.0</v>
      </c>
      <c r="I1510" s="43">
        <f t="shared" si="376"/>
        <v>1050</v>
      </c>
      <c r="J1510" s="44">
        <f t="shared" si="381"/>
        <v>115.5</v>
      </c>
      <c r="K1510" s="440">
        <v>9.021373625612E12</v>
      </c>
      <c r="L1510" s="335"/>
      <c r="M1510" s="99"/>
    </row>
    <row r="1511">
      <c r="A1511" s="53" t="s">
        <v>45</v>
      </c>
      <c r="B1511" s="41">
        <v>305.0</v>
      </c>
      <c r="C1511" s="45">
        <v>0.0</v>
      </c>
      <c r="D1511" s="41">
        <v>175.0</v>
      </c>
      <c r="E1511" s="41">
        <v>525.0</v>
      </c>
      <c r="F1511" s="41">
        <v>623.0</v>
      </c>
      <c r="G1511" s="41">
        <v>522.0</v>
      </c>
      <c r="H1511" s="41">
        <v>381.0</v>
      </c>
      <c r="I1511" s="43">
        <f t="shared" si="376"/>
        <v>2531</v>
      </c>
      <c r="J1511" s="44">
        <f t="shared" si="381"/>
        <v>278.41</v>
      </c>
      <c r="K1511" s="440">
        <v>5.021350736038E12</v>
      </c>
      <c r="L1511" s="441"/>
      <c r="M1511" s="99"/>
    </row>
    <row r="1512">
      <c r="A1512" s="53" t="s">
        <v>46</v>
      </c>
      <c r="B1512" s="41">
        <v>578.0</v>
      </c>
      <c r="C1512" s="45">
        <v>0.0</v>
      </c>
      <c r="D1512" s="41">
        <v>125.0</v>
      </c>
      <c r="E1512" s="41">
        <v>260.0</v>
      </c>
      <c r="F1512" s="41">
        <v>0.0</v>
      </c>
      <c r="G1512" s="41">
        <v>0.0</v>
      </c>
      <c r="H1512" s="41">
        <v>0.0</v>
      </c>
      <c r="I1512" s="43">
        <f t="shared" si="376"/>
        <v>963</v>
      </c>
      <c r="J1512" s="44">
        <f t="shared" si="381"/>
        <v>105.93</v>
      </c>
      <c r="K1512" s="440">
        <v>5.021298862454E12</v>
      </c>
      <c r="L1512" s="335"/>
      <c r="M1512" s="99"/>
    </row>
    <row r="1513">
      <c r="A1513" s="53" t="s">
        <v>47</v>
      </c>
      <c r="B1513" s="41">
        <v>0.0</v>
      </c>
      <c r="C1513" s="42">
        <v>0.0</v>
      </c>
      <c r="D1513" s="41">
        <v>0.0</v>
      </c>
      <c r="E1513" s="41">
        <v>0.0</v>
      </c>
      <c r="F1513" s="41">
        <v>420.0</v>
      </c>
      <c r="G1513" s="41">
        <v>0.0</v>
      </c>
      <c r="H1513" s="41">
        <v>283.0</v>
      </c>
      <c r="I1513" s="43">
        <f t="shared" si="376"/>
        <v>703</v>
      </c>
      <c r="J1513" s="46">
        <f t="shared" si="381"/>
        <v>77.33</v>
      </c>
      <c r="K1513" s="56">
        <v>7.021574372792E12</v>
      </c>
      <c r="L1513" s="441">
        <v>79.0</v>
      </c>
      <c r="M1513" s="99"/>
    </row>
    <row r="1514">
      <c r="A1514" s="53" t="s">
        <v>74</v>
      </c>
      <c r="B1514" s="41">
        <v>0.0</v>
      </c>
      <c r="C1514" s="45">
        <v>0.0</v>
      </c>
      <c r="D1514" s="41">
        <v>0.0</v>
      </c>
      <c r="E1514" s="41">
        <v>0.0</v>
      </c>
      <c r="F1514" s="41">
        <v>0.0</v>
      </c>
      <c r="G1514" s="41">
        <v>0.0</v>
      </c>
      <c r="H1514" s="41">
        <v>0.0</v>
      </c>
      <c r="I1514" s="43">
        <f t="shared" si="376"/>
        <v>0</v>
      </c>
      <c r="J1514" s="50">
        <f t="shared" si="381"/>
        <v>0</v>
      </c>
      <c r="K1514" s="439"/>
      <c r="L1514" s="335"/>
      <c r="M1514" s="99"/>
    </row>
    <row r="1515">
      <c r="A1515" s="53" t="s">
        <v>49</v>
      </c>
      <c r="B1515" s="41">
        <v>0.0</v>
      </c>
      <c r="C1515" s="42">
        <v>0.0</v>
      </c>
      <c r="D1515" s="41">
        <v>431.0</v>
      </c>
      <c r="E1515" s="41">
        <v>0.0</v>
      </c>
      <c r="F1515" s="41">
        <v>0.0</v>
      </c>
      <c r="G1515" s="41">
        <v>0.0</v>
      </c>
      <c r="H1515" s="41">
        <v>0.0</v>
      </c>
      <c r="I1515" s="43">
        <f t="shared" si="376"/>
        <v>431</v>
      </c>
      <c r="J1515" s="44">
        <f t="shared" si="381"/>
        <v>47.41</v>
      </c>
      <c r="K1515" s="446" t="s">
        <v>458</v>
      </c>
      <c r="L1515" s="335"/>
      <c r="M1515" s="99"/>
    </row>
    <row r="1516">
      <c r="A1516" s="53" t="s">
        <v>50</v>
      </c>
      <c r="B1516" s="41">
        <v>0.0</v>
      </c>
      <c r="C1516" s="45">
        <v>496.0</v>
      </c>
      <c r="D1516" s="41">
        <v>0.0</v>
      </c>
      <c r="E1516" s="41">
        <v>590.0</v>
      </c>
      <c r="F1516" s="41">
        <v>0.0</v>
      </c>
      <c r="G1516" s="41">
        <v>0.0</v>
      </c>
      <c r="H1516" s="41">
        <v>0.0</v>
      </c>
      <c r="I1516" s="43">
        <f t="shared" si="376"/>
        <v>1086</v>
      </c>
      <c r="J1516" s="44">
        <f t="shared" si="381"/>
        <v>119.46</v>
      </c>
      <c r="K1516" s="440">
        <v>2.02137057146E12</v>
      </c>
      <c r="L1516" s="335"/>
      <c r="M1516" s="99"/>
    </row>
    <row r="1517">
      <c r="A1517" s="53" t="s">
        <v>51</v>
      </c>
      <c r="B1517" s="41">
        <v>1094.0</v>
      </c>
      <c r="C1517" s="45">
        <v>666.0</v>
      </c>
      <c r="D1517" s="41">
        <v>475.0</v>
      </c>
      <c r="E1517" s="41">
        <v>575.0</v>
      </c>
      <c r="F1517" s="41">
        <v>695.0</v>
      </c>
      <c r="G1517" s="41">
        <v>318.0</v>
      </c>
      <c r="H1517" s="41">
        <v>0.0</v>
      </c>
      <c r="I1517" s="43">
        <f t="shared" si="376"/>
        <v>3823</v>
      </c>
      <c r="J1517" s="44">
        <f>I1517*0.1</f>
        <v>382.3</v>
      </c>
      <c r="K1517" s="440">
        <v>3.021275574583E12</v>
      </c>
      <c r="L1517" s="335"/>
      <c r="M1517" s="99"/>
    </row>
    <row r="1518">
      <c r="A1518" s="53" t="s">
        <v>52</v>
      </c>
      <c r="B1518" s="41">
        <v>0.0</v>
      </c>
      <c r="C1518" s="45">
        <v>0.0</v>
      </c>
      <c r="D1518" s="41">
        <v>253.0</v>
      </c>
      <c r="E1518" s="41">
        <v>0.0</v>
      </c>
      <c r="F1518" s="41">
        <v>0.0</v>
      </c>
      <c r="G1518" s="41">
        <v>269.0</v>
      </c>
      <c r="H1518" s="41">
        <v>0.0</v>
      </c>
      <c r="I1518" s="43">
        <f t="shared" si="376"/>
        <v>522</v>
      </c>
      <c r="J1518" s="44">
        <f>I1518*0.11</f>
        <v>57.42</v>
      </c>
      <c r="K1518" s="440">
        <v>9.021280790508E12</v>
      </c>
      <c r="L1518" s="335"/>
      <c r="M1518" s="99"/>
    </row>
    <row r="1519">
      <c r="A1519" s="53" t="s">
        <v>53</v>
      </c>
      <c r="B1519" s="41">
        <v>995.0</v>
      </c>
      <c r="C1519" s="42">
        <v>685.0</v>
      </c>
      <c r="D1519" s="41">
        <v>0.0</v>
      </c>
      <c r="E1519" s="41">
        <v>698.0</v>
      </c>
      <c r="F1519" s="41">
        <v>876.0</v>
      </c>
      <c r="G1519" s="41">
        <v>769.0</v>
      </c>
      <c r="H1519" s="41">
        <v>1030.0</v>
      </c>
      <c r="I1519" s="43">
        <f t="shared" si="376"/>
        <v>5053</v>
      </c>
      <c r="J1519" s="44">
        <f>I1519*0.1</f>
        <v>505.3</v>
      </c>
      <c r="K1519" s="440">
        <v>6.02131881164E12</v>
      </c>
      <c r="L1519" s="335"/>
      <c r="M1519" s="99"/>
    </row>
    <row r="1520">
      <c r="A1520" s="67" t="s">
        <v>451</v>
      </c>
      <c r="B1520" s="41">
        <v>0.0</v>
      </c>
      <c r="C1520" s="42">
        <v>0.0</v>
      </c>
      <c r="D1520" s="41">
        <v>0.0</v>
      </c>
      <c r="E1520" s="41">
        <v>0.0</v>
      </c>
      <c r="F1520" s="41">
        <v>0.0</v>
      </c>
      <c r="G1520" s="41">
        <v>0.0</v>
      </c>
      <c r="H1520" s="41">
        <v>0.0</v>
      </c>
      <c r="I1520" s="43">
        <f t="shared" si="376"/>
        <v>0</v>
      </c>
      <c r="J1520" s="59">
        <f t="shared" ref="J1520:J1521" si="382">I1520*0.11</f>
        <v>0</v>
      </c>
      <c r="K1520" s="439"/>
      <c r="L1520" s="335"/>
      <c r="M1520" s="99"/>
    </row>
    <row r="1521">
      <c r="A1521" s="67" t="s">
        <v>55</v>
      </c>
      <c r="B1521" s="41">
        <v>0.0</v>
      </c>
      <c r="C1521" s="42">
        <v>0.0</v>
      </c>
      <c r="D1521" s="41">
        <v>0.0</v>
      </c>
      <c r="E1521" s="41">
        <v>0.0</v>
      </c>
      <c r="F1521" s="41">
        <v>521.0</v>
      </c>
      <c r="G1521" s="41">
        <v>355.0</v>
      </c>
      <c r="H1521" s="41">
        <v>0.0</v>
      </c>
      <c r="I1521" s="43">
        <f t="shared" si="376"/>
        <v>876</v>
      </c>
      <c r="J1521" s="44">
        <f t="shared" si="382"/>
        <v>96.36</v>
      </c>
      <c r="K1521" s="440">
        <v>2.0212916034E12</v>
      </c>
      <c r="L1521" s="335"/>
      <c r="M1521" s="99"/>
    </row>
    <row r="1522">
      <c r="A1522" s="447" t="s">
        <v>56</v>
      </c>
      <c r="B1522" s="41">
        <v>0.0</v>
      </c>
      <c r="C1522" s="42">
        <v>0.0</v>
      </c>
      <c r="D1522" s="41">
        <v>0.0</v>
      </c>
      <c r="E1522" s="41">
        <v>337.0</v>
      </c>
      <c r="F1522" s="41">
        <v>213.0</v>
      </c>
      <c r="G1522" s="41">
        <v>350.0</v>
      </c>
      <c r="H1522" s="41">
        <v>698.0</v>
      </c>
      <c r="I1522" s="43">
        <f t="shared" si="376"/>
        <v>1598</v>
      </c>
      <c r="J1522" s="46">
        <f>I1522*0.08</f>
        <v>127.84</v>
      </c>
      <c r="K1522" s="56">
        <v>2.1388346849E10</v>
      </c>
      <c r="L1522" s="441">
        <v>131.0</v>
      </c>
      <c r="M1522" s="56">
        <v>2.3047240635E10</v>
      </c>
    </row>
    <row r="1523">
      <c r="A1523" s="61" t="s">
        <v>20</v>
      </c>
      <c r="B1523" s="59">
        <f t="shared" ref="B1523:H1523" si="383">SUM(B1489:B1512)</f>
        <v>10064</v>
      </c>
      <c r="C1523" s="59">
        <f t="shared" si="383"/>
        <v>7774</v>
      </c>
      <c r="D1523" s="59">
        <f t="shared" si="383"/>
        <v>7020</v>
      </c>
      <c r="E1523" s="59">
        <f t="shared" si="383"/>
        <v>10023</v>
      </c>
      <c r="F1523" s="59">
        <f t="shared" si="383"/>
        <v>10939</v>
      </c>
      <c r="G1523" s="59">
        <f t="shared" si="383"/>
        <v>10593</v>
      </c>
      <c r="H1523" s="59">
        <f t="shared" si="383"/>
        <v>10721</v>
      </c>
      <c r="I1523" s="59">
        <f t="shared" ref="I1523:J1523" si="384">SUM(I1489:I1522)</f>
        <v>81226</v>
      </c>
      <c r="J1523" s="59">
        <f t="shared" si="384"/>
        <v>7829.75</v>
      </c>
      <c r="K1523" s="439"/>
      <c r="L1523" s="335">
        <f>SUM(L1490:L1522)</f>
        <v>1382.68</v>
      </c>
      <c r="M1523" s="99"/>
    </row>
    <row r="1524">
      <c r="A1524" s="63"/>
      <c r="B1524" s="64"/>
      <c r="C1524" s="64"/>
      <c r="D1524" s="64"/>
      <c r="E1524" s="64"/>
      <c r="F1524" s="64"/>
      <c r="G1524" s="64"/>
      <c r="H1524" s="64"/>
      <c r="I1524" s="64"/>
      <c r="J1524" s="64"/>
      <c r="K1524" s="311"/>
      <c r="L1524" s="448"/>
    </row>
    <row r="1525">
      <c r="A1525" s="30" t="s">
        <v>19</v>
      </c>
      <c r="B1525" s="31">
        <v>45563.0</v>
      </c>
      <c r="C1525" s="31">
        <v>45564.0</v>
      </c>
      <c r="D1525" s="31">
        <v>45565.0</v>
      </c>
      <c r="E1525" s="31">
        <v>45566.0</v>
      </c>
      <c r="F1525" s="31">
        <v>45567.0</v>
      </c>
      <c r="G1525" s="31">
        <v>45568.0</v>
      </c>
      <c r="H1525" s="31">
        <v>45569.0</v>
      </c>
      <c r="I1525" s="32" t="s">
        <v>20</v>
      </c>
      <c r="J1525" s="33" t="s">
        <v>21</v>
      </c>
      <c r="K1525" s="77" t="s">
        <v>61</v>
      </c>
      <c r="L1525" s="98">
        <v>0.02</v>
      </c>
      <c r="M1525" s="77" t="s">
        <v>22</v>
      </c>
    </row>
    <row r="1526">
      <c r="A1526" s="35"/>
      <c r="B1526" s="36"/>
      <c r="C1526" s="36"/>
      <c r="D1526" s="36"/>
      <c r="E1526" s="36"/>
      <c r="F1526" s="36"/>
      <c r="G1526" s="36"/>
      <c r="H1526" s="37"/>
      <c r="I1526" s="37"/>
      <c r="J1526" s="37"/>
      <c r="K1526" s="439"/>
      <c r="L1526" s="335"/>
      <c r="M1526" s="99"/>
    </row>
    <row r="1527">
      <c r="A1527" s="40" t="s">
        <v>23</v>
      </c>
      <c r="B1527" s="41">
        <v>698.0</v>
      </c>
      <c r="C1527" s="42">
        <v>920.0</v>
      </c>
      <c r="D1527" s="41">
        <v>713.0</v>
      </c>
      <c r="E1527" s="41">
        <v>0.0</v>
      </c>
      <c r="F1527" s="41">
        <v>500.0</v>
      </c>
      <c r="G1527" s="41">
        <v>1222.0</v>
      </c>
      <c r="H1527" s="41">
        <v>0.0</v>
      </c>
      <c r="I1527" s="43">
        <f t="shared" ref="I1527:I1560" si="385">SUM(B1527:H1527)</f>
        <v>4053</v>
      </c>
      <c r="J1527" s="44">
        <f t="shared" ref="J1527:J1528" si="386">I1527*0.1</f>
        <v>405.3</v>
      </c>
      <c r="K1527" s="440">
        <v>4.021546853001E12</v>
      </c>
      <c r="L1527" s="335"/>
      <c r="M1527" s="99"/>
    </row>
    <row r="1528">
      <c r="A1528" s="40" t="s">
        <v>24</v>
      </c>
      <c r="B1528" s="41">
        <v>1073.0</v>
      </c>
      <c r="C1528" s="42">
        <v>921.0</v>
      </c>
      <c r="D1528" s="41">
        <v>0.0</v>
      </c>
      <c r="E1528" s="41">
        <v>755.0</v>
      </c>
      <c r="F1528" s="41">
        <v>600.0</v>
      </c>
      <c r="G1528" s="41">
        <v>635.0</v>
      </c>
      <c r="H1528" s="41">
        <v>689.0</v>
      </c>
      <c r="I1528" s="43">
        <f t="shared" si="385"/>
        <v>4673</v>
      </c>
      <c r="J1528" s="44">
        <f t="shared" si="386"/>
        <v>467.3</v>
      </c>
      <c r="K1528" s="440">
        <v>8.021493528443E12</v>
      </c>
      <c r="L1528" s="335"/>
      <c r="M1528" s="99"/>
    </row>
    <row r="1529">
      <c r="A1529" s="49" t="s">
        <v>25</v>
      </c>
      <c r="B1529" s="41">
        <v>510.0</v>
      </c>
      <c r="C1529" s="45">
        <v>347.0</v>
      </c>
      <c r="D1529" s="41">
        <v>530.0</v>
      </c>
      <c r="E1529" s="41">
        <v>570.0</v>
      </c>
      <c r="F1529" s="41">
        <v>285.0</v>
      </c>
      <c r="G1529" s="41">
        <v>330.0</v>
      </c>
      <c r="H1529" s="41">
        <v>661.0</v>
      </c>
      <c r="I1529" s="43">
        <f t="shared" si="385"/>
        <v>3233</v>
      </c>
      <c r="J1529" s="44">
        <f t="shared" ref="J1529:J1530" si="387">I1529*0.08</f>
        <v>258.64</v>
      </c>
      <c r="K1529" s="446" t="s">
        <v>459</v>
      </c>
      <c r="L1529" s="335"/>
      <c r="M1529" s="99"/>
    </row>
    <row r="1530">
      <c r="A1530" s="49" t="s">
        <v>26</v>
      </c>
      <c r="B1530" s="41">
        <v>415.0</v>
      </c>
      <c r="C1530" s="45">
        <v>0.0</v>
      </c>
      <c r="D1530" s="41">
        <v>0.0</v>
      </c>
      <c r="E1530" s="41">
        <v>145.0</v>
      </c>
      <c r="F1530" s="41">
        <v>663.0</v>
      </c>
      <c r="G1530" s="41">
        <v>1018.0</v>
      </c>
      <c r="H1530" s="41">
        <v>1506.0</v>
      </c>
      <c r="I1530" s="43">
        <f t="shared" si="385"/>
        <v>3747</v>
      </c>
      <c r="J1530" s="44">
        <f t="shared" si="387"/>
        <v>299.76</v>
      </c>
      <c r="K1530" s="440">
        <v>2.021570604096E12</v>
      </c>
      <c r="L1530" s="441"/>
      <c r="M1530" s="99"/>
    </row>
    <row r="1531">
      <c r="A1531" s="40" t="s">
        <v>27</v>
      </c>
      <c r="B1531" s="41">
        <v>0.0</v>
      </c>
      <c r="C1531" s="45">
        <v>544.0</v>
      </c>
      <c r="D1531" s="41">
        <v>300.0</v>
      </c>
      <c r="E1531" s="41">
        <v>351.0</v>
      </c>
      <c r="F1531" s="41">
        <v>0.0</v>
      </c>
      <c r="G1531" s="41">
        <v>360.0</v>
      </c>
      <c r="H1531" s="41">
        <v>457.0</v>
      </c>
      <c r="I1531" s="43">
        <f t="shared" si="385"/>
        <v>2012</v>
      </c>
      <c r="J1531" s="44">
        <f>I1531*0.11</f>
        <v>221.32</v>
      </c>
      <c r="K1531" s="440">
        <v>7.021557246621E12</v>
      </c>
      <c r="L1531" s="335"/>
      <c r="M1531" s="99"/>
    </row>
    <row r="1532">
      <c r="A1532" s="52" t="s">
        <v>28</v>
      </c>
      <c r="B1532" s="41">
        <v>804.0</v>
      </c>
      <c r="C1532" s="45">
        <v>0.0</v>
      </c>
      <c r="D1532" s="41">
        <v>315.0</v>
      </c>
      <c r="E1532" s="41">
        <v>739.0</v>
      </c>
      <c r="F1532" s="41">
        <v>557.0</v>
      </c>
      <c r="G1532" s="41">
        <v>1352.0</v>
      </c>
      <c r="H1532" s="41">
        <v>487.0</v>
      </c>
      <c r="I1532" s="43">
        <f t="shared" si="385"/>
        <v>4254</v>
      </c>
      <c r="J1532" s="44">
        <f>I1532*0.1</f>
        <v>425.4</v>
      </c>
      <c r="K1532" s="440">
        <v>7.021581651685E12</v>
      </c>
      <c r="L1532" s="441"/>
      <c r="M1532" s="99"/>
    </row>
    <row r="1533">
      <c r="A1533" s="53" t="s">
        <v>29</v>
      </c>
      <c r="B1533" s="54">
        <v>0.0</v>
      </c>
      <c r="C1533" s="45">
        <v>0.0</v>
      </c>
      <c r="D1533" s="54">
        <v>0.0</v>
      </c>
      <c r="E1533" s="54">
        <v>947.0</v>
      </c>
      <c r="F1533" s="54">
        <v>399.0</v>
      </c>
      <c r="G1533" s="54">
        <v>505.0</v>
      </c>
      <c r="H1533" s="54">
        <v>0.0</v>
      </c>
      <c r="I1533" s="43">
        <f t="shared" si="385"/>
        <v>1851</v>
      </c>
      <c r="J1533" s="44">
        <f t="shared" ref="J1533:J1534" si="388">I1533*0.11</f>
        <v>203.61</v>
      </c>
      <c r="K1533" s="440">
        <v>3.021528732464E12</v>
      </c>
      <c r="L1533" s="335"/>
      <c r="M1533" s="99"/>
    </row>
    <row r="1534">
      <c r="A1534" s="40" t="s">
        <v>30</v>
      </c>
      <c r="B1534" s="41">
        <v>0.0</v>
      </c>
      <c r="C1534" s="45">
        <v>0.0</v>
      </c>
      <c r="D1534" s="41">
        <v>0.0</v>
      </c>
      <c r="E1534" s="41">
        <v>0.0</v>
      </c>
      <c r="F1534" s="41">
        <v>0.0</v>
      </c>
      <c r="G1534" s="41">
        <v>320.0</v>
      </c>
      <c r="H1534" s="41">
        <v>0.0</v>
      </c>
      <c r="I1534" s="43">
        <f t="shared" si="385"/>
        <v>320</v>
      </c>
      <c r="J1534" s="44">
        <f t="shared" si="388"/>
        <v>35.2</v>
      </c>
      <c r="K1534" s="440">
        <v>1.021507147481E12</v>
      </c>
      <c r="L1534" s="335"/>
      <c r="M1534" s="99"/>
    </row>
    <row r="1535">
      <c r="A1535" s="40" t="s">
        <v>31</v>
      </c>
      <c r="B1535" s="54">
        <v>1745.0</v>
      </c>
      <c r="C1535" s="449">
        <v>1457.0</v>
      </c>
      <c r="D1535" s="54">
        <v>1120.0</v>
      </c>
      <c r="E1535" s="54">
        <v>1151.0</v>
      </c>
      <c r="F1535" s="54">
        <v>965.0</v>
      </c>
      <c r="G1535" s="54">
        <v>1650.0</v>
      </c>
      <c r="H1535" s="54">
        <v>1060.0</v>
      </c>
      <c r="I1535" s="43">
        <f t="shared" si="385"/>
        <v>9148</v>
      </c>
      <c r="J1535" s="44">
        <f>I1535*0.08</f>
        <v>731.84</v>
      </c>
      <c r="K1535" s="440">
        <v>3.021494798655E12</v>
      </c>
      <c r="L1535" s="335"/>
      <c r="M1535" s="99"/>
    </row>
    <row r="1536">
      <c r="A1536" s="40" t="s">
        <v>32</v>
      </c>
      <c r="B1536" s="54">
        <v>339.0</v>
      </c>
      <c r="C1536" s="450">
        <v>0.0</v>
      </c>
      <c r="D1536" s="54">
        <v>0.0</v>
      </c>
      <c r="E1536" s="54">
        <v>0.0</v>
      </c>
      <c r="F1536" s="54">
        <v>0.0</v>
      </c>
      <c r="G1536" s="54">
        <v>0.0</v>
      </c>
      <c r="H1536" s="54">
        <v>0.0</v>
      </c>
      <c r="I1536" s="43">
        <f t="shared" si="385"/>
        <v>339</v>
      </c>
      <c r="J1536" s="44">
        <f t="shared" ref="J1536:J1539" si="389">I1536*0.11</f>
        <v>37.29</v>
      </c>
      <c r="K1536" s="440">
        <v>2.021546710581E12</v>
      </c>
      <c r="L1536" s="335"/>
      <c r="M1536" s="99"/>
    </row>
    <row r="1537">
      <c r="A1537" s="40" t="s">
        <v>241</v>
      </c>
      <c r="B1537" s="54">
        <v>658.0</v>
      </c>
      <c r="C1537" s="449">
        <v>0.0</v>
      </c>
      <c r="D1537" s="54">
        <v>508.0</v>
      </c>
      <c r="E1537" s="54">
        <v>400.0</v>
      </c>
      <c r="F1537" s="54">
        <v>645.0</v>
      </c>
      <c r="G1537" s="54">
        <v>0.0</v>
      </c>
      <c r="H1537" s="54">
        <v>428.0</v>
      </c>
      <c r="I1537" s="43">
        <f t="shared" si="385"/>
        <v>2639</v>
      </c>
      <c r="J1537" s="57">
        <f t="shared" si="389"/>
        <v>290.29</v>
      </c>
      <c r="K1537" s="444" t="s">
        <v>43</v>
      </c>
      <c r="L1537" s="441">
        <v>297.0</v>
      </c>
      <c r="M1537" s="99"/>
    </row>
    <row r="1538">
      <c r="A1538" s="40" t="s">
        <v>233</v>
      </c>
      <c r="B1538" s="54">
        <v>0.0</v>
      </c>
      <c r="C1538" s="450">
        <v>0.0</v>
      </c>
      <c r="D1538" s="54">
        <v>0.0</v>
      </c>
      <c r="E1538" s="54">
        <v>0.0</v>
      </c>
      <c r="F1538" s="54">
        <v>0.0</v>
      </c>
      <c r="G1538" s="54">
        <v>0.0</v>
      </c>
      <c r="H1538" s="54">
        <v>0.0</v>
      </c>
      <c r="I1538" s="43">
        <f t="shared" si="385"/>
        <v>0</v>
      </c>
      <c r="J1538" s="50">
        <f t="shared" si="389"/>
        <v>0</v>
      </c>
      <c r="K1538" s="439"/>
      <c r="L1538" s="335"/>
      <c r="M1538" s="99"/>
    </row>
    <row r="1539">
      <c r="A1539" s="40" t="s">
        <v>35</v>
      </c>
      <c r="B1539" s="54">
        <v>0.0</v>
      </c>
      <c r="C1539" s="450">
        <v>0.0</v>
      </c>
      <c r="D1539" s="54">
        <v>0.0</v>
      </c>
      <c r="E1539" s="54">
        <v>0.0</v>
      </c>
      <c r="F1539" s="54">
        <v>0.0</v>
      </c>
      <c r="G1539" s="54">
        <v>295.0</v>
      </c>
      <c r="H1539" s="54">
        <v>0.0</v>
      </c>
      <c r="I1539" s="43">
        <f t="shared" si="385"/>
        <v>295</v>
      </c>
      <c r="J1539" s="46">
        <f t="shared" si="389"/>
        <v>32.45</v>
      </c>
      <c r="K1539" s="56">
        <v>4.02184202762E12</v>
      </c>
      <c r="L1539" s="441">
        <v>34.0</v>
      </c>
      <c r="M1539" s="99"/>
    </row>
    <row r="1540">
      <c r="A1540" s="53" t="s">
        <v>36</v>
      </c>
      <c r="B1540" s="54">
        <v>740.0</v>
      </c>
      <c r="C1540" s="450">
        <v>1090.0</v>
      </c>
      <c r="D1540" s="54">
        <v>643.0</v>
      </c>
      <c r="E1540" s="54">
        <v>140.0</v>
      </c>
      <c r="F1540" s="54">
        <v>990.0</v>
      </c>
      <c r="G1540" s="54">
        <v>955.0</v>
      </c>
      <c r="H1540" s="54">
        <v>711.0</v>
      </c>
      <c r="I1540" s="43">
        <f t="shared" si="385"/>
        <v>5269</v>
      </c>
      <c r="J1540" s="44">
        <f>I1540*0.08</f>
        <v>421.52</v>
      </c>
      <c r="K1540" s="440">
        <v>9.021512310553E12</v>
      </c>
      <c r="L1540" s="335"/>
      <c r="M1540" s="99"/>
    </row>
    <row r="1541">
      <c r="A1541" s="40" t="s">
        <v>37</v>
      </c>
      <c r="B1541" s="54">
        <v>680.0</v>
      </c>
      <c r="C1541" s="450">
        <v>830.0</v>
      </c>
      <c r="D1541" s="54">
        <v>1119.0</v>
      </c>
      <c r="E1541" s="54">
        <v>810.0</v>
      </c>
      <c r="F1541" s="54">
        <v>705.0</v>
      </c>
      <c r="G1541" s="54">
        <v>1129.0</v>
      </c>
      <c r="H1541" s="54">
        <v>863.0</v>
      </c>
      <c r="I1541" s="43">
        <f t="shared" si="385"/>
        <v>6136</v>
      </c>
      <c r="J1541" s="44">
        <f>I1541*0.09</f>
        <v>552.24</v>
      </c>
      <c r="K1541" s="440">
        <v>1.021577349122E12</v>
      </c>
      <c r="L1541" s="335"/>
      <c r="M1541" s="99"/>
    </row>
    <row r="1542">
      <c r="A1542" s="40" t="s">
        <v>38</v>
      </c>
      <c r="B1542" s="54">
        <v>0.0</v>
      </c>
      <c r="C1542" s="449">
        <v>558.0</v>
      </c>
      <c r="D1542" s="54">
        <v>546.0</v>
      </c>
      <c r="E1542" s="54">
        <v>550.0</v>
      </c>
      <c r="F1542" s="54">
        <v>463.0</v>
      </c>
      <c r="G1542" s="54">
        <v>600.0</v>
      </c>
      <c r="H1542" s="54">
        <v>327.0</v>
      </c>
      <c r="I1542" s="43">
        <f t="shared" si="385"/>
        <v>3044</v>
      </c>
      <c r="J1542" s="46">
        <f>I1542*0.1</f>
        <v>304.4</v>
      </c>
      <c r="K1542" s="56">
        <v>9.021848797029E12</v>
      </c>
      <c r="L1542" s="441">
        <v>310.49</v>
      </c>
      <c r="M1542" s="99"/>
    </row>
    <row r="1543">
      <c r="A1543" s="49" t="s">
        <v>39</v>
      </c>
      <c r="B1543" s="54">
        <v>2018.0</v>
      </c>
      <c r="C1543" s="450">
        <v>1060.0</v>
      </c>
      <c r="D1543" s="54">
        <v>1691.0</v>
      </c>
      <c r="E1543" s="54">
        <v>690.0</v>
      </c>
      <c r="F1543" s="54">
        <v>860.0</v>
      </c>
      <c r="G1543" s="54">
        <v>818.0</v>
      </c>
      <c r="H1543" s="54">
        <v>1069.0</v>
      </c>
      <c r="I1543" s="43">
        <f t="shared" si="385"/>
        <v>8206</v>
      </c>
      <c r="J1543" s="44">
        <f>I1543*0.08</f>
        <v>656.48</v>
      </c>
      <c r="K1543" s="440">
        <v>1.021553570162E12</v>
      </c>
      <c r="L1543" s="335"/>
      <c r="M1543" s="99"/>
    </row>
    <row r="1544">
      <c r="A1544" s="40" t="s">
        <v>63</v>
      </c>
      <c r="B1544" s="54">
        <v>438.0</v>
      </c>
      <c r="C1544" s="450">
        <v>569.0</v>
      </c>
      <c r="D1544" s="54">
        <v>829.0</v>
      </c>
      <c r="E1544" s="54">
        <v>530.0</v>
      </c>
      <c r="F1544" s="54">
        <v>310.0</v>
      </c>
      <c r="G1544" s="54">
        <v>1005.0</v>
      </c>
      <c r="H1544" s="54">
        <v>458.0</v>
      </c>
      <c r="I1544" s="43">
        <f t="shared" si="385"/>
        <v>4139</v>
      </c>
      <c r="J1544" s="44">
        <f t="shared" ref="J1544:J1546" si="390">I1544*0.1</f>
        <v>413.9</v>
      </c>
      <c r="K1544" s="440">
        <v>5.02158455161E12</v>
      </c>
      <c r="L1544" s="441"/>
      <c r="M1544" s="99"/>
    </row>
    <row r="1545">
      <c r="A1545" s="40" t="s">
        <v>40</v>
      </c>
      <c r="B1545" s="54">
        <v>695.0</v>
      </c>
      <c r="C1545" s="449">
        <v>857.0</v>
      </c>
      <c r="D1545" s="54">
        <v>855.0</v>
      </c>
      <c r="E1545" s="54">
        <v>620.0</v>
      </c>
      <c r="F1545" s="54">
        <v>629.0</v>
      </c>
      <c r="G1545" s="54">
        <v>1193.0</v>
      </c>
      <c r="H1545" s="54">
        <v>551.0</v>
      </c>
      <c r="I1545" s="43">
        <f t="shared" si="385"/>
        <v>5400</v>
      </c>
      <c r="J1545" s="46">
        <f t="shared" si="390"/>
        <v>540</v>
      </c>
      <c r="K1545" s="56">
        <v>6.023550519604E12</v>
      </c>
      <c r="L1545" s="441">
        <v>551.0</v>
      </c>
      <c r="M1545" s="99"/>
    </row>
    <row r="1546">
      <c r="A1546" s="40" t="s">
        <v>41</v>
      </c>
      <c r="B1546" s="54">
        <v>770.0</v>
      </c>
      <c r="C1546" s="450">
        <v>832.0</v>
      </c>
      <c r="D1546" s="54">
        <v>472.0</v>
      </c>
      <c r="E1546" s="54">
        <v>620.0</v>
      </c>
      <c r="F1546" s="54">
        <v>473.0</v>
      </c>
      <c r="G1546" s="54">
        <v>767.0</v>
      </c>
      <c r="H1546" s="54">
        <v>1017.0</v>
      </c>
      <c r="I1546" s="43">
        <f t="shared" si="385"/>
        <v>4951</v>
      </c>
      <c r="J1546" s="44">
        <f t="shared" si="390"/>
        <v>495.1</v>
      </c>
      <c r="K1546" s="440">
        <v>3.021553837277E12</v>
      </c>
      <c r="L1546" s="335"/>
      <c r="M1546" s="99"/>
    </row>
    <row r="1547">
      <c r="A1547" s="40" t="s">
        <v>42</v>
      </c>
      <c r="B1547" s="54">
        <v>208.0</v>
      </c>
      <c r="C1547" s="449">
        <v>525.0</v>
      </c>
      <c r="D1547" s="54">
        <v>260.0</v>
      </c>
      <c r="E1547" s="54">
        <v>0.0</v>
      </c>
      <c r="F1547" s="54">
        <v>0.0</v>
      </c>
      <c r="G1547" s="54">
        <v>630.0</v>
      </c>
      <c r="H1547" s="54">
        <v>135.0</v>
      </c>
      <c r="I1547" s="43">
        <f t="shared" si="385"/>
        <v>1758</v>
      </c>
      <c r="J1547" s="57">
        <f t="shared" ref="J1547:J1548" si="391">I1547*0.11</f>
        <v>193.38</v>
      </c>
      <c r="K1547" s="444" t="s">
        <v>43</v>
      </c>
      <c r="L1547" s="441">
        <v>197.24</v>
      </c>
      <c r="M1547" s="99"/>
    </row>
    <row r="1548">
      <c r="A1548" s="53" t="s">
        <v>44</v>
      </c>
      <c r="B1548" s="54">
        <v>289.0</v>
      </c>
      <c r="C1548" s="449">
        <v>375.0</v>
      </c>
      <c r="D1548" s="54">
        <v>465.0</v>
      </c>
      <c r="E1548" s="54">
        <v>285.0</v>
      </c>
      <c r="F1548" s="54">
        <v>155.0</v>
      </c>
      <c r="G1548" s="54">
        <v>195.0</v>
      </c>
      <c r="H1548" s="54">
        <v>295.0</v>
      </c>
      <c r="I1548" s="43">
        <f t="shared" si="385"/>
        <v>2059</v>
      </c>
      <c r="J1548" s="44">
        <f t="shared" si="391"/>
        <v>226.49</v>
      </c>
      <c r="K1548" s="440">
        <v>9.021581691922E12</v>
      </c>
      <c r="L1548" s="335"/>
      <c r="M1548" s="99"/>
    </row>
    <row r="1549">
      <c r="A1549" s="53" t="s">
        <v>45</v>
      </c>
      <c r="B1549" s="54">
        <v>399.0</v>
      </c>
      <c r="C1549" s="449">
        <v>0.0</v>
      </c>
      <c r="D1549" s="54">
        <v>444.0</v>
      </c>
      <c r="E1549" s="54">
        <v>685.0</v>
      </c>
      <c r="F1549" s="54">
        <v>340.0</v>
      </c>
      <c r="G1549" s="54">
        <v>800.0</v>
      </c>
      <c r="H1549" s="54">
        <v>552.0</v>
      </c>
      <c r="I1549" s="43">
        <f t="shared" si="385"/>
        <v>3220</v>
      </c>
      <c r="J1549" s="46">
        <f>I1549*0.1</f>
        <v>322</v>
      </c>
      <c r="K1549" s="56">
        <v>5.021650215007E12</v>
      </c>
      <c r="L1549" s="441">
        <v>328.44</v>
      </c>
      <c r="M1549" s="99"/>
    </row>
    <row r="1550">
      <c r="A1550" s="53" t="s">
        <v>46</v>
      </c>
      <c r="B1550" s="54">
        <v>385.0</v>
      </c>
      <c r="C1550" s="449">
        <v>0.0</v>
      </c>
      <c r="D1550" s="54">
        <v>0.0</v>
      </c>
      <c r="E1550" s="54">
        <v>255.0</v>
      </c>
      <c r="F1550" s="54">
        <v>0.0</v>
      </c>
      <c r="G1550" s="54">
        <v>0.0</v>
      </c>
      <c r="H1550" s="54">
        <v>318.0</v>
      </c>
      <c r="I1550" s="43">
        <f t="shared" si="385"/>
        <v>958</v>
      </c>
      <c r="J1550" s="44">
        <f t="shared" ref="J1550:J1554" si="392">I1550*0.11</f>
        <v>105.38</v>
      </c>
      <c r="K1550" s="440">
        <v>5.021569114024E12</v>
      </c>
      <c r="L1550" s="335"/>
      <c r="M1550" s="99"/>
    </row>
    <row r="1551">
      <c r="A1551" s="53" t="s">
        <v>47</v>
      </c>
      <c r="B1551" s="54">
        <v>321.0</v>
      </c>
      <c r="C1551" s="450">
        <v>77.0</v>
      </c>
      <c r="D1551" s="54">
        <v>0.0</v>
      </c>
      <c r="E1551" s="54">
        <v>0.0</v>
      </c>
      <c r="F1551" s="54">
        <v>155.0</v>
      </c>
      <c r="G1551" s="54">
        <v>0.0</v>
      </c>
      <c r="H1551" s="54">
        <v>595.0</v>
      </c>
      <c r="I1551" s="43">
        <f t="shared" si="385"/>
        <v>1148</v>
      </c>
      <c r="J1551" s="44">
        <f t="shared" si="392"/>
        <v>126.28</v>
      </c>
      <c r="K1551" s="440">
        <v>7.021574372792E12</v>
      </c>
      <c r="L1551" s="441"/>
      <c r="M1551" s="99"/>
    </row>
    <row r="1552">
      <c r="A1552" s="53" t="s">
        <v>74</v>
      </c>
      <c r="B1552" s="54">
        <v>0.0</v>
      </c>
      <c r="C1552" s="449">
        <v>0.0</v>
      </c>
      <c r="D1552" s="54">
        <v>0.0</v>
      </c>
      <c r="E1552" s="54">
        <v>0.0</v>
      </c>
      <c r="F1552" s="54">
        <v>0.0</v>
      </c>
      <c r="G1552" s="54">
        <v>0.0</v>
      </c>
      <c r="H1552" s="54">
        <v>0.0</v>
      </c>
      <c r="I1552" s="43">
        <f t="shared" si="385"/>
        <v>0</v>
      </c>
      <c r="J1552" s="50">
        <f t="shared" si="392"/>
        <v>0</v>
      </c>
      <c r="K1552" s="439"/>
      <c r="L1552" s="335"/>
      <c r="M1552" s="99"/>
    </row>
    <row r="1553">
      <c r="A1553" s="53" t="s">
        <v>49</v>
      </c>
      <c r="B1553" s="54">
        <v>0.0</v>
      </c>
      <c r="C1553" s="450">
        <v>0.0</v>
      </c>
      <c r="D1553" s="54">
        <v>0.0</v>
      </c>
      <c r="E1553" s="54">
        <v>634.0</v>
      </c>
      <c r="F1553" s="54">
        <v>550.0</v>
      </c>
      <c r="G1553" s="54">
        <v>230.0</v>
      </c>
      <c r="H1553" s="54">
        <v>0.0</v>
      </c>
      <c r="I1553" s="43">
        <f t="shared" si="385"/>
        <v>1414</v>
      </c>
      <c r="J1553" s="44">
        <f t="shared" si="392"/>
        <v>155.54</v>
      </c>
      <c r="K1553" s="440">
        <v>2.1536301401E10</v>
      </c>
      <c r="L1553" s="335"/>
      <c r="M1553" s="99"/>
    </row>
    <row r="1554">
      <c r="A1554" s="53" t="s">
        <v>50</v>
      </c>
      <c r="B1554" s="54">
        <v>575.0</v>
      </c>
      <c r="C1554" s="449">
        <v>200.0</v>
      </c>
      <c r="D1554" s="54">
        <v>0.0</v>
      </c>
      <c r="E1554" s="54">
        <v>0.0</v>
      </c>
      <c r="F1554" s="54">
        <v>0.0</v>
      </c>
      <c r="G1554" s="54">
        <v>0.0</v>
      </c>
      <c r="H1554" s="54">
        <v>0.0</v>
      </c>
      <c r="I1554" s="43">
        <f t="shared" si="385"/>
        <v>775</v>
      </c>
      <c r="J1554" s="46">
        <f t="shared" si="392"/>
        <v>85.25</v>
      </c>
      <c r="K1554" s="56">
        <v>2.02199480946E12</v>
      </c>
      <c r="L1554" s="441">
        <v>87.0</v>
      </c>
      <c r="M1554" s="99"/>
    </row>
    <row r="1555">
      <c r="A1555" s="53" t="s">
        <v>51</v>
      </c>
      <c r="B1555" s="54">
        <v>1141.0</v>
      </c>
      <c r="C1555" s="449">
        <v>0.0</v>
      </c>
      <c r="D1555" s="54">
        <v>0.0</v>
      </c>
      <c r="E1555" s="54">
        <v>736.0</v>
      </c>
      <c r="F1555" s="54">
        <v>315.0</v>
      </c>
      <c r="G1555" s="54">
        <v>240.0</v>
      </c>
      <c r="H1555" s="54">
        <v>824.0</v>
      </c>
      <c r="I1555" s="43">
        <f t="shared" si="385"/>
        <v>3256</v>
      </c>
      <c r="J1555" s="44">
        <f>I1555*0.1</f>
        <v>325.6</v>
      </c>
      <c r="K1555" s="440">
        <v>3.021505135582E12</v>
      </c>
      <c r="L1555" s="335"/>
      <c r="M1555" s="99"/>
    </row>
    <row r="1556">
      <c r="A1556" s="53" t="s">
        <v>52</v>
      </c>
      <c r="B1556" s="41">
        <v>0.0</v>
      </c>
      <c r="C1556" s="45">
        <v>0.0</v>
      </c>
      <c r="D1556" s="41">
        <v>0.0</v>
      </c>
      <c r="E1556" s="41">
        <v>0.0</v>
      </c>
      <c r="F1556" s="41">
        <v>446.0</v>
      </c>
      <c r="G1556" s="41">
        <v>483.0</v>
      </c>
      <c r="H1556" s="41">
        <v>534.0</v>
      </c>
      <c r="I1556" s="43">
        <f t="shared" si="385"/>
        <v>1463</v>
      </c>
      <c r="J1556" s="44">
        <f>I1556*0.11</f>
        <v>160.93</v>
      </c>
      <c r="K1556" s="440">
        <v>9.021495204089E12</v>
      </c>
      <c r="L1556" s="335"/>
      <c r="M1556" s="99"/>
    </row>
    <row r="1557">
      <c r="A1557" s="53" t="s">
        <v>53</v>
      </c>
      <c r="B1557" s="41">
        <v>660.0</v>
      </c>
      <c r="C1557" s="42">
        <v>965.0</v>
      </c>
      <c r="D1557" s="41">
        <v>415.0</v>
      </c>
      <c r="E1557" s="41">
        <v>748.0</v>
      </c>
      <c r="F1557" s="41">
        <v>445.0</v>
      </c>
      <c r="G1557" s="41">
        <v>588.0</v>
      </c>
      <c r="H1557" s="41">
        <v>816.0</v>
      </c>
      <c r="I1557" s="43">
        <f t="shared" si="385"/>
        <v>4637</v>
      </c>
      <c r="J1557" s="44">
        <f>I1557*0.1</f>
        <v>463.7</v>
      </c>
      <c r="K1557" s="440">
        <v>6.021492989602E12</v>
      </c>
      <c r="L1557" s="335"/>
      <c r="M1557" s="99"/>
    </row>
    <row r="1558">
      <c r="A1558" s="67" t="s">
        <v>451</v>
      </c>
      <c r="B1558" s="41">
        <v>0.0</v>
      </c>
      <c r="C1558" s="42">
        <v>0.0</v>
      </c>
      <c r="D1558" s="41">
        <v>0.0</v>
      </c>
      <c r="E1558" s="41">
        <v>0.0</v>
      </c>
      <c r="F1558" s="41">
        <v>0.0</v>
      </c>
      <c r="G1558" s="41">
        <v>0.0</v>
      </c>
      <c r="H1558" s="41">
        <v>0.0</v>
      </c>
      <c r="I1558" s="43">
        <f t="shared" si="385"/>
        <v>0</v>
      </c>
      <c r="J1558" s="59">
        <f t="shared" ref="J1558:J1559" si="393">I1558*0.11</f>
        <v>0</v>
      </c>
      <c r="K1558" s="439"/>
      <c r="L1558" s="335"/>
      <c r="M1558" s="99"/>
    </row>
    <row r="1559">
      <c r="A1559" s="67" t="s">
        <v>55</v>
      </c>
      <c r="B1559" s="41">
        <v>460.0</v>
      </c>
      <c r="C1559" s="42">
        <v>0.0</v>
      </c>
      <c r="D1559" s="41">
        <v>0.0</v>
      </c>
      <c r="E1559" s="41">
        <v>484.0</v>
      </c>
      <c r="F1559" s="41">
        <v>248.0</v>
      </c>
      <c r="G1559" s="41">
        <v>0.0</v>
      </c>
      <c r="H1559" s="41">
        <v>644.0</v>
      </c>
      <c r="I1559" s="43">
        <f t="shared" si="385"/>
        <v>1836</v>
      </c>
      <c r="J1559" s="44">
        <f t="shared" si="393"/>
        <v>201.96</v>
      </c>
      <c r="K1559" s="440">
        <v>2.021574261875E12</v>
      </c>
      <c r="L1559" s="335"/>
      <c r="M1559" s="99"/>
    </row>
    <row r="1560">
      <c r="A1560" s="67" t="s">
        <v>56</v>
      </c>
      <c r="B1560" s="41">
        <v>0.0</v>
      </c>
      <c r="C1560" s="42">
        <v>0.0</v>
      </c>
      <c r="D1560" s="41">
        <v>524.0</v>
      </c>
      <c r="E1560" s="41">
        <v>0.0</v>
      </c>
      <c r="F1560" s="41">
        <v>364.0</v>
      </c>
      <c r="G1560" s="41">
        <v>551.0</v>
      </c>
      <c r="H1560" s="41">
        <v>0.0</v>
      </c>
      <c r="I1560" s="43">
        <f t="shared" si="385"/>
        <v>1439</v>
      </c>
      <c r="J1560" s="46">
        <f>I1560*0.08</f>
        <v>115.12</v>
      </c>
      <c r="K1560" s="451" t="s">
        <v>460</v>
      </c>
      <c r="L1560" s="441">
        <v>117.42</v>
      </c>
      <c r="M1560" s="99"/>
    </row>
    <row r="1561">
      <c r="A1561" s="61" t="s">
        <v>20</v>
      </c>
      <c r="B1561" s="59">
        <f t="shared" ref="B1561:H1561" si="394">SUM(B1527:B1550)</f>
        <v>12864</v>
      </c>
      <c r="C1561" s="59">
        <f t="shared" si="394"/>
        <v>10885</v>
      </c>
      <c r="D1561" s="59">
        <f t="shared" si="394"/>
        <v>10810</v>
      </c>
      <c r="E1561" s="59">
        <f t="shared" si="394"/>
        <v>10243</v>
      </c>
      <c r="F1561" s="59">
        <f t="shared" si="394"/>
        <v>9539</v>
      </c>
      <c r="G1561" s="59">
        <f t="shared" si="394"/>
        <v>15779</v>
      </c>
      <c r="H1561" s="59">
        <f t="shared" si="394"/>
        <v>11584</v>
      </c>
      <c r="I1561" s="59">
        <f t="shared" ref="I1561:J1561" si="395">SUM(I1527:I1560)</f>
        <v>97672</v>
      </c>
      <c r="J1561" s="59">
        <f t="shared" si="395"/>
        <v>9273.67</v>
      </c>
      <c r="K1561" s="439"/>
      <c r="L1561" s="335">
        <f>SUM(L1528:L1560)</f>
        <v>1922.59</v>
      </c>
      <c r="M1561" s="99"/>
    </row>
    <row r="1562">
      <c r="A1562" s="63"/>
      <c r="B1562" s="64"/>
      <c r="C1562" s="64"/>
      <c r="D1562" s="64"/>
      <c r="E1562" s="64"/>
      <c r="F1562" s="64"/>
      <c r="G1562" s="64"/>
      <c r="H1562" s="64"/>
      <c r="I1562" s="64"/>
      <c r="J1562" s="64"/>
      <c r="K1562" s="311"/>
      <c r="L1562" s="448"/>
    </row>
    <row r="1563">
      <c r="A1563" s="30" t="s">
        <v>19</v>
      </c>
      <c r="B1563" s="31">
        <v>45570.0</v>
      </c>
      <c r="C1563" s="31">
        <v>45571.0</v>
      </c>
      <c r="D1563" s="31">
        <v>45572.0</v>
      </c>
      <c r="E1563" s="31">
        <v>45573.0</v>
      </c>
      <c r="F1563" s="31">
        <v>45574.0</v>
      </c>
      <c r="G1563" s="31">
        <v>45575.0</v>
      </c>
      <c r="H1563" s="31">
        <v>45576.0</v>
      </c>
      <c r="I1563" s="32" t="s">
        <v>20</v>
      </c>
      <c r="J1563" s="33" t="s">
        <v>21</v>
      </c>
      <c r="K1563" s="77" t="s">
        <v>61</v>
      </c>
      <c r="L1563" s="98">
        <v>0.02</v>
      </c>
      <c r="M1563" s="77" t="s">
        <v>22</v>
      </c>
    </row>
    <row r="1564">
      <c r="A1564" s="35"/>
      <c r="B1564" s="36"/>
      <c r="C1564" s="36"/>
      <c r="D1564" s="36"/>
      <c r="E1564" s="36"/>
      <c r="F1564" s="36"/>
      <c r="G1564" s="36"/>
      <c r="H1564" s="37"/>
      <c r="I1564" s="37"/>
      <c r="J1564" s="37"/>
      <c r="K1564" s="439"/>
      <c r="L1564" s="335"/>
      <c r="M1564" s="99"/>
    </row>
    <row r="1565">
      <c r="A1565" s="40" t="s">
        <v>23</v>
      </c>
      <c r="B1565" s="41">
        <v>255.0</v>
      </c>
      <c r="C1565" s="42">
        <v>835.0</v>
      </c>
      <c r="D1565" s="41">
        <v>687.0</v>
      </c>
      <c r="E1565" s="41">
        <v>415.0</v>
      </c>
      <c r="F1565" s="41">
        <v>550.0</v>
      </c>
      <c r="G1565" s="41">
        <v>318.0</v>
      </c>
      <c r="H1565" s="41">
        <v>0.0</v>
      </c>
      <c r="I1565" s="43">
        <f t="shared" ref="I1565:I1598" si="396">SUM(B1565:H1565)</f>
        <v>3060</v>
      </c>
      <c r="J1565" s="44">
        <f t="shared" ref="J1565:J1566" si="397">I1565*0.1</f>
        <v>306</v>
      </c>
      <c r="K1565" s="440">
        <v>4.021727962725E12</v>
      </c>
      <c r="L1565" s="335"/>
      <c r="M1565" s="99"/>
    </row>
    <row r="1566">
      <c r="A1566" s="40" t="s">
        <v>24</v>
      </c>
      <c r="B1566" s="41">
        <v>806.0</v>
      </c>
      <c r="C1566" s="42">
        <v>636.0</v>
      </c>
      <c r="D1566" s="41">
        <v>220.0</v>
      </c>
      <c r="E1566" s="41">
        <v>0.0</v>
      </c>
      <c r="F1566" s="41">
        <v>957.0</v>
      </c>
      <c r="G1566" s="41">
        <v>860.0</v>
      </c>
      <c r="H1566" s="41">
        <v>360.0</v>
      </c>
      <c r="I1566" s="43">
        <f t="shared" si="396"/>
        <v>3839</v>
      </c>
      <c r="J1566" s="44">
        <f t="shared" si="397"/>
        <v>383.9</v>
      </c>
      <c r="K1566" s="440">
        <v>1.021780457003E12</v>
      </c>
      <c r="L1566" s="335"/>
      <c r="M1566" s="99"/>
    </row>
    <row r="1567">
      <c r="A1567" s="49" t="s">
        <v>25</v>
      </c>
      <c r="B1567" s="41">
        <v>635.0</v>
      </c>
      <c r="C1567" s="45">
        <v>0.0</v>
      </c>
      <c r="D1567" s="41">
        <v>525.0</v>
      </c>
      <c r="E1567" s="41">
        <v>335.0</v>
      </c>
      <c r="F1567" s="41">
        <v>518.0</v>
      </c>
      <c r="G1567" s="41">
        <v>265.0</v>
      </c>
      <c r="H1567" s="41">
        <v>335.0</v>
      </c>
      <c r="I1567" s="43">
        <f t="shared" si="396"/>
        <v>2613</v>
      </c>
      <c r="J1567" s="44">
        <f t="shared" ref="J1567:J1568" si="398">I1567*0.08</f>
        <v>209.04</v>
      </c>
      <c r="K1567" s="440">
        <v>2.1787977676E10</v>
      </c>
      <c r="L1567" s="335"/>
      <c r="M1567" s="99"/>
    </row>
    <row r="1568">
      <c r="A1568" s="49" t="s">
        <v>26</v>
      </c>
      <c r="B1568" s="41">
        <v>659.0</v>
      </c>
      <c r="C1568" s="45">
        <v>670.0</v>
      </c>
      <c r="D1568" s="41">
        <v>1115.0</v>
      </c>
      <c r="E1568" s="41">
        <v>210.0</v>
      </c>
      <c r="F1568" s="41">
        <v>105.0</v>
      </c>
      <c r="G1568" s="41">
        <v>712.0</v>
      </c>
      <c r="H1568" s="41">
        <v>827.0</v>
      </c>
      <c r="I1568" s="43">
        <f t="shared" si="396"/>
        <v>4298</v>
      </c>
      <c r="J1568" s="44">
        <f t="shared" si="398"/>
        <v>343.84</v>
      </c>
      <c r="K1568" s="440">
        <v>2.021794548765E12</v>
      </c>
      <c r="L1568" s="441"/>
      <c r="M1568" s="99"/>
    </row>
    <row r="1569">
      <c r="A1569" s="40" t="s">
        <v>27</v>
      </c>
      <c r="B1569" s="41">
        <v>389.0</v>
      </c>
      <c r="C1569" s="45">
        <v>605.0</v>
      </c>
      <c r="D1569" s="41">
        <v>428.0</v>
      </c>
      <c r="E1569" s="41">
        <v>220.0</v>
      </c>
      <c r="F1569" s="41">
        <v>0.0</v>
      </c>
      <c r="G1569" s="41">
        <v>559.0</v>
      </c>
      <c r="H1569" s="41">
        <v>490.0</v>
      </c>
      <c r="I1569" s="43">
        <f t="shared" si="396"/>
        <v>2691</v>
      </c>
      <c r="J1569" s="44">
        <f>I1569*0.11</f>
        <v>296.01</v>
      </c>
      <c r="K1569" s="440">
        <v>1.021780427241E12</v>
      </c>
      <c r="L1569" s="335"/>
      <c r="M1569" s="99"/>
    </row>
    <row r="1570">
      <c r="A1570" s="52" t="s">
        <v>28</v>
      </c>
      <c r="B1570" s="41">
        <v>0.0</v>
      </c>
      <c r="C1570" s="45">
        <v>1370.0</v>
      </c>
      <c r="D1570" s="41">
        <v>670.0</v>
      </c>
      <c r="E1570" s="41">
        <v>620.0</v>
      </c>
      <c r="F1570" s="41">
        <v>483.0</v>
      </c>
      <c r="G1570" s="41">
        <v>493.0</v>
      </c>
      <c r="H1570" s="41">
        <v>0.0</v>
      </c>
      <c r="I1570" s="43">
        <f t="shared" si="396"/>
        <v>3636</v>
      </c>
      <c r="J1570" s="44">
        <f t="shared" ref="J1570:J1572" si="399">I1570*0.1</f>
        <v>363.6</v>
      </c>
      <c r="K1570" s="440">
        <v>7.02178933341E12</v>
      </c>
      <c r="L1570" s="441"/>
      <c r="M1570" s="99"/>
    </row>
    <row r="1571">
      <c r="A1571" s="53" t="s">
        <v>29</v>
      </c>
      <c r="B1571" s="54">
        <v>902.0</v>
      </c>
      <c r="C1571" s="45">
        <v>645.0</v>
      </c>
      <c r="D1571" s="54">
        <v>100.0</v>
      </c>
      <c r="E1571" s="54">
        <v>553.0</v>
      </c>
      <c r="F1571" s="54">
        <v>470.0</v>
      </c>
      <c r="G1571" s="54">
        <v>805.0</v>
      </c>
      <c r="H1571" s="54">
        <v>480.0</v>
      </c>
      <c r="I1571" s="43">
        <f t="shared" si="396"/>
        <v>3955</v>
      </c>
      <c r="J1571" s="44">
        <f t="shared" si="399"/>
        <v>395.5</v>
      </c>
      <c r="K1571" s="440">
        <v>9.021767118712E12</v>
      </c>
      <c r="L1571" s="335"/>
      <c r="M1571" s="99"/>
    </row>
    <row r="1572">
      <c r="A1572" s="40" t="s">
        <v>30</v>
      </c>
      <c r="B1572" s="41">
        <v>0.0</v>
      </c>
      <c r="C1572" s="45">
        <v>0.0</v>
      </c>
      <c r="D1572" s="41">
        <v>0.0</v>
      </c>
      <c r="E1572" s="41">
        <v>0.0</v>
      </c>
      <c r="F1572" s="41">
        <v>0.0</v>
      </c>
      <c r="G1572" s="41">
        <v>1635.0</v>
      </c>
      <c r="H1572" s="41">
        <v>1705.0</v>
      </c>
      <c r="I1572" s="43">
        <f t="shared" si="396"/>
        <v>3340</v>
      </c>
      <c r="J1572" s="44">
        <f t="shared" si="399"/>
        <v>334</v>
      </c>
      <c r="K1572" s="440">
        <v>1.021696268539E12</v>
      </c>
      <c r="L1572" s="335"/>
      <c r="M1572" s="99"/>
    </row>
    <row r="1573">
      <c r="A1573" s="40" t="s">
        <v>31</v>
      </c>
      <c r="B1573" s="41">
        <v>1357.0</v>
      </c>
      <c r="C1573" s="45">
        <v>1160.0</v>
      </c>
      <c r="D1573" s="41">
        <v>1083.0</v>
      </c>
      <c r="E1573" s="41">
        <v>1505.0</v>
      </c>
      <c r="F1573" s="41">
        <v>975.0</v>
      </c>
      <c r="G1573" s="41">
        <v>1014.0</v>
      </c>
      <c r="H1573" s="41">
        <v>1238.0</v>
      </c>
      <c r="I1573" s="43">
        <f t="shared" si="396"/>
        <v>8332</v>
      </c>
      <c r="J1573" s="44">
        <f>I1573*0.09</f>
        <v>749.88</v>
      </c>
      <c r="K1573" s="440">
        <v>3.021698938493E12</v>
      </c>
      <c r="L1573" s="335"/>
      <c r="M1573" s="99"/>
    </row>
    <row r="1574">
      <c r="A1574" s="40" t="s">
        <v>32</v>
      </c>
      <c r="B1574" s="41">
        <v>0.0</v>
      </c>
      <c r="C1574" s="42">
        <v>0.0</v>
      </c>
      <c r="D1574" s="41">
        <v>0.0</v>
      </c>
      <c r="E1574" s="41">
        <v>336.0</v>
      </c>
      <c r="F1574" s="41">
        <v>0.0</v>
      </c>
      <c r="G1574" s="41">
        <v>570.0</v>
      </c>
      <c r="H1574" s="41">
        <v>310.0</v>
      </c>
      <c r="I1574" s="43">
        <f t="shared" si="396"/>
        <v>1216</v>
      </c>
      <c r="J1574" s="46">
        <f t="shared" ref="J1574:J1577" si="400">I1574*0.11</f>
        <v>133.76</v>
      </c>
      <c r="K1574" s="56">
        <v>2.021799414249E12</v>
      </c>
      <c r="L1574" s="441">
        <v>137.0</v>
      </c>
      <c r="M1574" s="167" t="s">
        <v>461</v>
      </c>
    </row>
    <row r="1575">
      <c r="A1575" s="40" t="s">
        <v>241</v>
      </c>
      <c r="B1575" s="41">
        <v>0.0</v>
      </c>
      <c r="C1575" s="45">
        <v>0.0</v>
      </c>
      <c r="D1575" s="41">
        <v>0.0</v>
      </c>
      <c r="E1575" s="41">
        <v>0.0</v>
      </c>
      <c r="F1575" s="41">
        <v>0.0</v>
      </c>
      <c r="G1575" s="41">
        <v>0.0</v>
      </c>
      <c r="H1575" s="41">
        <v>0.0</v>
      </c>
      <c r="I1575" s="43">
        <f t="shared" si="396"/>
        <v>0</v>
      </c>
      <c r="J1575" s="50">
        <f t="shared" si="400"/>
        <v>0</v>
      </c>
      <c r="K1575" s="439"/>
      <c r="L1575" s="441"/>
      <c r="M1575" s="99"/>
    </row>
    <row r="1576">
      <c r="A1576" s="40" t="s">
        <v>233</v>
      </c>
      <c r="B1576" s="41">
        <v>0.0</v>
      </c>
      <c r="C1576" s="42">
        <v>0.0</v>
      </c>
      <c r="D1576" s="41">
        <v>0.0</v>
      </c>
      <c r="E1576" s="41">
        <v>0.0</v>
      </c>
      <c r="F1576" s="41">
        <v>0.0</v>
      </c>
      <c r="G1576" s="41">
        <v>0.0</v>
      </c>
      <c r="H1576" s="41">
        <v>0.0</v>
      </c>
      <c r="I1576" s="43">
        <f t="shared" si="396"/>
        <v>0</v>
      </c>
      <c r="J1576" s="50">
        <f t="shared" si="400"/>
        <v>0</v>
      </c>
      <c r="K1576" s="439"/>
      <c r="L1576" s="335"/>
      <c r="M1576" s="99"/>
    </row>
    <row r="1577">
      <c r="A1577" s="40" t="s">
        <v>35</v>
      </c>
      <c r="B1577" s="41">
        <v>625.0</v>
      </c>
      <c r="C1577" s="42">
        <v>0.0</v>
      </c>
      <c r="D1577" s="41">
        <v>0.0</v>
      </c>
      <c r="E1577" s="41">
        <v>715.0</v>
      </c>
      <c r="F1577" s="41">
        <v>495.0</v>
      </c>
      <c r="G1577" s="41">
        <v>0.0</v>
      </c>
      <c r="H1577" s="41">
        <v>885.0</v>
      </c>
      <c r="I1577" s="43">
        <f t="shared" si="396"/>
        <v>2720</v>
      </c>
      <c r="J1577" s="44">
        <f t="shared" si="400"/>
        <v>299.2</v>
      </c>
      <c r="K1577" s="440">
        <v>4.021699755913E12</v>
      </c>
      <c r="L1577" s="441"/>
      <c r="M1577" s="99"/>
    </row>
    <row r="1578">
      <c r="A1578" s="53" t="s">
        <v>36</v>
      </c>
      <c r="B1578" s="41">
        <v>990.0</v>
      </c>
      <c r="C1578" s="42">
        <v>0.0</v>
      </c>
      <c r="D1578" s="41">
        <v>515.0</v>
      </c>
      <c r="E1578" s="41">
        <v>0.0</v>
      </c>
      <c r="F1578" s="41">
        <v>761.0</v>
      </c>
      <c r="G1578" s="41">
        <v>556.0</v>
      </c>
      <c r="H1578" s="41">
        <v>975.0</v>
      </c>
      <c r="I1578" s="43">
        <f t="shared" si="396"/>
        <v>3797</v>
      </c>
      <c r="J1578" s="44">
        <f>I1578*0.08</f>
        <v>303.76</v>
      </c>
      <c r="K1578" s="440">
        <v>9.021709777843E12</v>
      </c>
      <c r="L1578" s="335"/>
      <c r="M1578" s="99"/>
    </row>
    <row r="1579">
      <c r="A1579" s="40" t="s">
        <v>37</v>
      </c>
      <c r="B1579" s="41">
        <v>958.0</v>
      </c>
      <c r="C1579" s="42">
        <v>625.0</v>
      </c>
      <c r="D1579" s="41">
        <v>751.0</v>
      </c>
      <c r="E1579" s="41">
        <v>1049.0</v>
      </c>
      <c r="F1579" s="41">
        <v>814.0</v>
      </c>
      <c r="G1579" s="41">
        <v>530.0</v>
      </c>
      <c r="H1579" s="41">
        <v>1258.0</v>
      </c>
      <c r="I1579" s="43">
        <f t="shared" si="396"/>
        <v>5985</v>
      </c>
      <c r="J1579" s="44">
        <f>I1579*0.1</f>
        <v>598.5</v>
      </c>
      <c r="K1579" s="440">
        <v>1.021749958036E12</v>
      </c>
      <c r="L1579" s="335"/>
      <c r="M1579" s="99"/>
    </row>
    <row r="1580">
      <c r="A1580" s="40" t="s">
        <v>38</v>
      </c>
      <c r="B1580" s="41">
        <v>454.0</v>
      </c>
      <c r="C1580" s="45">
        <v>375.0</v>
      </c>
      <c r="D1580" s="41">
        <v>165.0</v>
      </c>
      <c r="E1580" s="41">
        <v>475.0</v>
      </c>
      <c r="F1580" s="41">
        <v>615.0</v>
      </c>
      <c r="G1580" s="41">
        <v>0.0</v>
      </c>
      <c r="H1580" s="41">
        <v>250.0</v>
      </c>
      <c r="I1580" s="43">
        <f t="shared" si="396"/>
        <v>2334</v>
      </c>
      <c r="J1580" s="46">
        <f>I1580*0.11</f>
        <v>256.74</v>
      </c>
      <c r="K1580" s="56">
        <v>9.021948388983E12</v>
      </c>
      <c r="L1580" s="441">
        <v>262.14</v>
      </c>
      <c r="M1580" s="99"/>
    </row>
    <row r="1581">
      <c r="A1581" s="49" t="s">
        <v>39</v>
      </c>
      <c r="B1581" s="41">
        <v>1070.0</v>
      </c>
      <c r="C1581" s="42">
        <v>631.0</v>
      </c>
      <c r="D1581" s="41">
        <v>1272.0</v>
      </c>
      <c r="E1581" s="41">
        <v>1420.0</v>
      </c>
      <c r="F1581" s="41">
        <v>803.0</v>
      </c>
      <c r="G1581" s="41">
        <v>899.0</v>
      </c>
      <c r="H1581" s="41">
        <v>1295.0</v>
      </c>
      <c r="I1581" s="43">
        <f t="shared" si="396"/>
        <v>7390</v>
      </c>
      <c r="J1581" s="44">
        <f>I1581*0.08</f>
        <v>591.2</v>
      </c>
      <c r="K1581" s="440">
        <v>1.021699123138E12</v>
      </c>
      <c r="L1581" s="335"/>
      <c r="M1581" s="99"/>
    </row>
    <row r="1582">
      <c r="A1582" s="40" t="s">
        <v>63</v>
      </c>
      <c r="B1582" s="41">
        <v>740.0</v>
      </c>
      <c r="C1582" s="42">
        <v>372.0</v>
      </c>
      <c r="D1582" s="41">
        <v>468.0</v>
      </c>
      <c r="E1582" s="41">
        <v>312.0</v>
      </c>
      <c r="F1582" s="41">
        <v>504.0</v>
      </c>
      <c r="G1582" s="41">
        <v>623.0</v>
      </c>
      <c r="H1582" s="41">
        <v>265.0</v>
      </c>
      <c r="I1582" s="43">
        <f t="shared" si="396"/>
        <v>3284</v>
      </c>
      <c r="J1582" s="44">
        <f t="shared" ref="J1582:J1583" si="401">I1582*0.1</f>
        <v>328.4</v>
      </c>
      <c r="K1582" s="440">
        <v>5.021785341392E12</v>
      </c>
      <c r="L1582" s="441"/>
      <c r="M1582" s="99"/>
    </row>
    <row r="1583">
      <c r="A1583" s="40" t="s">
        <v>40</v>
      </c>
      <c r="B1583" s="41">
        <v>480.0</v>
      </c>
      <c r="C1583" s="45">
        <v>0.0</v>
      </c>
      <c r="D1583" s="41">
        <v>559.0</v>
      </c>
      <c r="E1583" s="41">
        <v>978.0</v>
      </c>
      <c r="F1583" s="41">
        <v>370.0</v>
      </c>
      <c r="G1583" s="41">
        <v>600.0</v>
      </c>
      <c r="H1583" s="41">
        <v>728.0</v>
      </c>
      <c r="I1583" s="43">
        <f t="shared" si="396"/>
        <v>3715</v>
      </c>
      <c r="J1583" s="46">
        <f t="shared" si="401"/>
        <v>371.5</v>
      </c>
      <c r="K1583" s="56">
        <v>6.023550540622E12</v>
      </c>
      <c r="L1583" s="441">
        <v>379.44</v>
      </c>
      <c r="M1583" s="99"/>
    </row>
    <row r="1584">
      <c r="A1584" s="40" t="s">
        <v>41</v>
      </c>
      <c r="B1584" s="41">
        <v>0.0</v>
      </c>
      <c r="C1584" s="42">
        <v>0.0</v>
      </c>
      <c r="D1584" s="41">
        <v>165.0</v>
      </c>
      <c r="E1584" s="41">
        <v>525.0</v>
      </c>
      <c r="F1584" s="41">
        <v>428.0</v>
      </c>
      <c r="G1584" s="41">
        <v>0.0</v>
      </c>
      <c r="H1584" s="41">
        <v>0.0</v>
      </c>
      <c r="I1584" s="43">
        <f t="shared" si="396"/>
        <v>1118</v>
      </c>
      <c r="J1584" s="44">
        <f t="shared" ref="J1584:J1592" si="402">I1584*0.11</f>
        <v>122.98</v>
      </c>
      <c r="K1584" s="440">
        <v>3.02175737886E12</v>
      </c>
      <c r="L1584" s="335"/>
      <c r="M1584" s="99"/>
    </row>
    <row r="1585">
      <c r="A1585" s="40" t="s">
        <v>42</v>
      </c>
      <c r="B1585" s="41">
        <v>280.0</v>
      </c>
      <c r="C1585" s="45">
        <v>160.0</v>
      </c>
      <c r="D1585" s="41">
        <v>445.0</v>
      </c>
      <c r="E1585" s="41">
        <v>0.0</v>
      </c>
      <c r="F1585" s="41">
        <v>605.0</v>
      </c>
      <c r="G1585" s="41">
        <v>0.0</v>
      </c>
      <c r="H1585" s="41">
        <v>0.0</v>
      </c>
      <c r="I1585" s="43">
        <f t="shared" si="396"/>
        <v>1490</v>
      </c>
      <c r="J1585" s="57">
        <f t="shared" si="402"/>
        <v>163.9</v>
      </c>
      <c r="K1585" s="444" t="s">
        <v>43</v>
      </c>
      <c r="L1585" s="441">
        <v>167.28</v>
      </c>
      <c r="M1585" s="99"/>
    </row>
    <row r="1586">
      <c r="A1586" s="53" t="s">
        <v>44</v>
      </c>
      <c r="B1586" s="41">
        <v>282.0</v>
      </c>
      <c r="C1586" s="45">
        <v>0.0</v>
      </c>
      <c r="D1586" s="41">
        <v>295.0</v>
      </c>
      <c r="E1586" s="41">
        <v>500.0</v>
      </c>
      <c r="F1586" s="41">
        <v>330.0</v>
      </c>
      <c r="G1586" s="41">
        <v>251.0</v>
      </c>
      <c r="H1586" s="41">
        <v>793.0</v>
      </c>
      <c r="I1586" s="43">
        <f t="shared" si="396"/>
        <v>2451</v>
      </c>
      <c r="J1586" s="44">
        <f t="shared" si="402"/>
        <v>269.61</v>
      </c>
      <c r="K1586" s="440">
        <v>9.021783610189E12</v>
      </c>
      <c r="L1586" s="335"/>
      <c r="M1586" s="99"/>
    </row>
    <row r="1587">
      <c r="A1587" s="53" t="s">
        <v>45</v>
      </c>
      <c r="B1587" s="41">
        <v>640.0</v>
      </c>
      <c r="C1587" s="45">
        <v>0.0</v>
      </c>
      <c r="D1587" s="41">
        <v>100.0</v>
      </c>
      <c r="E1587" s="41">
        <v>195.0</v>
      </c>
      <c r="F1587" s="41">
        <v>405.0</v>
      </c>
      <c r="G1587" s="41">
        <v>188.0</v>
      </c>
      <c r="H1587" s="41">
        <v>460.0</v>
      </c>
      <c r="I1587" s="43">
        <f t="shared" si="396"/>
        <v>1988</v>
      </c>
      <c r="J1587" s="46">
        <f t="shared" si="402"/>
        <v>218.68</v>
      </c>
      <c r="K1587" s="56">
        <v>5.021835244178E12</v>
      </c>
      <c r="L1587" s="441">
        <v>223.38</v>
      </c>
      <c r="M1587" s="99"/>
    </row>
    <row r="1588">
      <c r="A1588" s="53" t="s">
        <v>46</v>
      </c>
      <c r="B1588" s="41">
        <v>0.0</v>
      </c>
      <c r="C1588" s="45">
        <v>0.0</v>
      </c>
      <c r="D1588" s="41">
        <v>0.0</v>
      </c>
      <c r="E1588" s="41">
        <v>340.0</v>
      </c>
      <c r="F1588" s="41">
        <v>0.0</v>
      </c>
      <c r="G1588" s="41">
        <v>0.0</v>
      </c>
      <c r="H1588" s="41">
        <v>410.0</v>
      </c>
      <c r="I1588" s="43">
        <f t="shared" si="396"/>
        <v>750</v>
      </c>
      <c r="J1588" s="44">
        <f t="shared" si="402"/>
        <v>82.5</v>
      </c>
      <c r="K1588" s="440">
        <v>5.02171686145E11</v>
      </c>
      <c r="L1588" s="335"/>
      <c r="M1588" s="99"/>
    </row>
    <row r="1589">
      <c r="A1589" s="53" t="s">
        <v>47</v>
      </c>
      <c r="B1589" s="41">
        <v>0.0</v>
      </c>
      <c r="C1589" s="42">
        <v>592.0</v>
      </c>
      <c r="D1589" s="41">
        <v>75.0</v>
      </c>
      <c r="E1589" s="41">
        <v>191.0</v>
      </c>
      <c r="F1589" s="41">
        <v>225.0</v>
      </c>
      <c r="G1589" s="41">
        <v>385.0</v>
      </c>
      <c r="H1589" s="41">
        <v>0.0</v>
      </c>
      <c r="I1589" s="43">
        <f t="shared" si="396"/>
        <v>1468</v>
      </c>
      <c r="J1589" s="46">
        <f t="shared" si="402"/>
        <v>161.48</v>
      </c>
      <c r="K1589" s="56">
        <v>1.021839963093E12</v>
      </c>
      <c r="L1589" s="441">
        <v>165.0</v>
      </c>
      <c r="M1589" s="99"/>
    </row>
    <row r="1590">
      <c r="A1590" s="53" t="s">
        <v>74</v>
      </c>
      <c r="B1590" s="41">
        <v>0.0</v>
      </c>
      <c r="C1590" s="45">
        <v>0.0</v>
      </c>
      <c r="D1590" s="41">
        <v>0.0</v>
      </c>
      <c r="E1590" s="41">
        <v>0.0</v>
      </c>
      <c r="F1590" s="41">
        <v>0.0</v>
      </c>
      <c r="G1590" s="41">
        <v>0.0</v>
      </c>
      <c r="H1590" s="41">
        <v>0.0</v>
      </c>
      <c r="I1590" s="43">
        <f t="shared" si="396"/>
        <v>0</v>
      </c>
      <c r="J1590" s="50">
        <f t="shared" si="402"/>
        <v>0</v>
      </c>
      <c r="K1590" s="439"/>
      <c r="L1590" s="335"/>
      <c r="M1590" s="99"/>
    </row>
    <row r="1591">
      <c r="A1591" s="53" t="s">
        <v>49</v>
      </c>
      <c r="B1591" s="41">
        <v>0.0</v>
      </c>
      <c r="C1591" s="42">
        <v>0.0</v>
      </c>
      <c r="D1591" s="41">
        <v>0.0</v>
      </c>
      <c r="E1591" s="41">
        <v>998.0</v>
      </c>
      <c r="F1591" s="41">
        <v>683.0</v>
      </c>
      <c r="G1591" s="41">
        <v>729.0</v>
      </c>
      <c r="H1591" s="41">
        <v>0.0</v>
      </c>
      <c r="I1591" s="43">
        <f t="shared" si="396"/>
        <v>2410</v>
      </c>
      <c r="J1591" s="44">
        <f t="shared" si="402"/>
        <v>265.1</v>
      </c>
      <c r="K1591" s="440">
        <v>2.1747399156E10</v>
      </c>
      <c r="L1591" s="335"/>
      <c r="M1591" s="99"/>
    </row>
    <row r="1592">
      <c r="A1592" s="53" t="s">
        <v>50</v>
      </c>
      <c r="B1592" s="41">
        <v>0.0</v>
      </c>
      <c r="C1592" s="45">
        <v>0.0</v>
      </c>
      <c r="D1592" s="41">
        <v>0.0</v>
      </c>
      <c r="E1592" s="41">
        <v>0.0</v>
      </c>
      <c r="F1592" s="41">
        <v>0.0</v>
      </c>
      <c r="G1592" s="41">
        <v>0.0</v>
      </c>
      <c r="H1592" s="41">
        <v>0.0</v>
      </c>
      <c r="I1592" s="43">
        <f t="shared" si="396"/>
        <v>0</v>
      </c>
      <c r="J1592" s="50">
        <f t="shared" si="402"/>
        <v>0</v>
      </c>
      <c r="K1592" s="439"/>
      <c r="L1592" s="335"/>
      <c r="M1592" s="99"/>
    </row>
    <row r="1593">
      <c r="A1593" s="53" t="s">
        <v>51</v>
      </c>
      <c r="B1593" s="41">
        <v>626.0</v>
      </c>
      <c r="C1593" s="45">
        <v>285.0</v>
      </c>
      <c r="D1593" s="41">
        <v>1065.0</v>
      </c>
      <c r="E1593" s="41">
        <v>727.0</v>
      </c>
      <c r="F1593" s="41">
        <v>617.0</v>
      </c>
      <c r="G1593" s="41">
        <v>0.0</v>
      </c>
      <c r="H1593" s="41">
        <v>629.0</v>
      </c>
      <c r="I1593" s="43">
        <f t="shared" si="396"/>
        <v>3949</v>
      </c>
      <c r="J1593" s="44">
        <f>I1593*0.1</f>
        <v>394.9</v>
      </c>
      <c r="K1593" s="440">
        <v>3.021752357958E12</v>
      </c>
      <c r="L1593" s="335"/>
      <c r="M1593" s="99"/>
    </row>
    <row r="1594">
      <c r="A1594" s="53" t="s">
        <v>52</v>
      </c>
      <c r="B1594" s="41">
        <v>809.0</v>
      </c>
      <c r="C1594" s="45">
        <v>0.0</v>
      </c>
      <c r="D1594" s="41">
        <v>0.0</v>
      </c>
      <c r="E1594" s="41">
        <v>0.0</v>
      </c>
      <c r="F1594" s="41">
        <v>0.0</v>
      </c>
      <c r="G1594" s="41">
        <v>0.0</v>
      </c>
      <c r="H1594" s="41">
        <v>515.0</v>
      </c>
      <c r="I1594" s="43">
        <f t="shared" si="396"/>
        <v>1324</v>
      </c>
      <c r="J1594" s="44">
        <f t="shared" ref="J1594:J1597" si="403">I1594*0.11</f>
        <v>145.64</v>
      </c>
      <c r="K1594" s="440">
        <v>9.021715737202E12</v>
      </c>
      <c r="L1594" s="335"/>
      <c r="M1594" s="99"/>
    </row>
    <row r="1595">
      <c r="A1595" s="53" t="s">
        <v>53</v>
      </c>
      <c r="B1595" s="41">
        <v>655.0</v>
      </c>
      <c r="C1595" s="42">
        <v>520.0</v>
      </c>
      <c r="D1595" s="41">
        <v>386.0</v>
      </c>
      <c r="E1595" s="41">
        <v>722.0</v>
      </c>
      <c r="F1595" s="41">
        <v>535.0</v>
      </c>
      <c r="G1595" s="41">
        <v>0.0</v>
      </c>
      <c r="H1595" s="41">
        <v>0.0</v>
      </c>
      <c r="I1595" s="43">
        <f t="shared" si="396"/>
        <v>2818</v>
      </c>
      <c r="J1595" s="44">
        <f t="shared" si="403"/>
        <v>309.98</v>
      </c>
      <c r="K1595" s="440">
        <v>6.02170971852E12</v>
      </c>
      <c r="L1595" s="335"/>
      <c r="M1595" s="99"/>
    </row>
    <row r="1596">
      <c r="A1596" s="67" t="s">
        <v>451</v>
      </c>
      <c r="B1596" s="41">
        <v>0.0</v>
      </c>
      <c r="C1596" s="42">
        <v>0.0</v>
      </c>
      <c r="D1596" s="41">
        <v>0.0</v>
      </c>
      <c r="E1596" s="41">
        <v>0.0</v>
      </c>
      <c r="F1596" s="41">
        <v>0.0</v>
      </c>
      <c r="G1596" s="41">
        <v>0.0</v>
      </c>
      <c r="H1596" s="41">
        <v>0.0</v>
      </c>
      <c r="I1596" s="43">
        <f t="shared" si="396"/>
        <v>0</v>
      </c>
      <c r="J1596" s="59">
        <f t="shared" si="403"/>
        <v>0</v>
      </c>
      <c r="K1596" s="439"/>
      <c r="L1596" s="335"/>
      <c r="M1596" s="99"/>
    </row>
    <row r="1597">
      <c r="A1597" s="67" t="s">
        <v>55</v>
      </c>
      <c r="B1597" s="41">
        <v>0.0</v>
      </c>
      <c r="C1597" s="42">
        <v>775.0</v>
      </c>
      <c r="D1597" s="41">
        <v>0.0</v>
      </c>
      <c r="E1597" s="41">
        <v>0.0</v>
      </c>
      <c r="F1597" s="41">
        <v>0.0</v>
      </c>
      <c r="G1597" s="41">
        <v>668.0</v>
      </c>
      <c r="H1597" s="41">
        <v>205.0</v>
      </c>
      <c r="I1597" s="43">
        <f t="shared" si="396"/>
        <v>1648</v>
      </c>
      <c r="J1597" s="44">
        <f t="shared" si="403"/>
        <v>181.28</v>
      </c>
      <c r="K1597" s="440">
        <v>2.021726875803E12</v>
      </c>
      <c r="L1597" s="335"/>
      <c r="M1597" s="99"/>
    </row>
    <row r="1598">
      <c r="A1598" s="67" t="s">
        <v>56</v>
      </c>
      <c r="B1598" s="41">
        <v>0.0</v>
      </c>
      <c r="C1598" s="42">
        <v>0.0</v>
      </c>
      <c r="D1598" s="41">
        <v>60.0</v>
      </c>
      <c r="E1598" s="41">
        <v>0.0</v>
      </c>
      <c r="F1598" s="41">
        <v>555.0</v>
      </c>
      <c r="G1598" s="41">
        <v>295.0</v>
      </c>
      <c r="H1598" s="41">
        <v>465.0</v>
      </c>
      <c r="I1598" s="43">
        <f t="shared" si="396"/>
        <v>1375</v>
      </c>
      <c r="J1598" s="46">
        <f>I1598*0.08</f>
        <v>110</v>
      </c>
      <c r="K1598" s="56">
        <v>2.1815052303E10</v>
      </c>
      <c r="L1598" s="441" t="s">
        <v>462</v>
      </c>
      <c r="M1598" s="167" t="s">
        <v>463</v>
      </c>
    </row>
    <row r="1599">
      <c r="A1599" s="61" t="s">
        <v>20</v>
      </c>
      <c r="B1599" s="59">
        <f t="shared" ref="B1599:H1599" si="404">SUM(B1565:B1588)</f>
        <v>11522</v>
      </c>
      <c r="C1599" s="59">
        <f t="shared" si="404"/>
        <v>8084</v>
      </c>
      <c r="D1599" s="59">
        <f t="shared" si="404"/>
        <v>9563</v>
      </c>
      <c r="E1599" s="59">
        <f t="shared" si="404"/>
        <v>10703</v>
      </c>
      <c r="F1599" s="59">
        <f t="shared" si="404"/>
        <v>10188</v>
      </c>
      <c r="G1599" s="59">
        <f t="shared" si="404"/>
        <v>10878</v>
      </c>
      <c r="H1599" s="59">
        <f t="shared" si="404"/>
        <v>13064</v>
      </c>
      <c r="I1599" s="59">
        <f t="shared" ref="I1599:J1599" si="405">SUM(I1565:I1598)</f>
        <v>88994</v>
      </c>
      <c r="J1599" s="59">
        <f t="shared" si="405"/>
        <v>8690.88</v>
      </c>
      <c r="K1599" s="439"/>
      <c r="L1599" s="335">
        <f>SUM(L1566:L1598)</f>
        <v>1334.24</v>
      </c>
      <c r="M1599" s="99"/>
    </row>
    <row r="1600">
      <c r="A1600" s="63"/>
      <c r="B1600" s="64"/>
      <c r="C1600" s="64"/>
      <c r="D1600" s="64"/>
      <c r="E1600" s="64"/>
      <c r="F1600" s="64"/>
      <c r="G1600" s="64"/>
      <c r="H1600" s="64"/>
      <c r="I1600" s="64"/>
      <c r="J1600" s="64"/>
      <c r="K1600" s="311"/>
      <c r="L1600" s="448"/>
    </row>
    <row r="1601">
      <c r="A1601" s="30" t="s">
        <v>19</v>
      </c>
      <c r="B1601" s="31">
        <v>45577.0</v>
      </c>
      <c r="C1601" s="31">
        <v>45578.0</v>
      </c>
      <c r="D1601" s="31">
        <v>45579.0</v>
      </c>
      <c r="E1601" s="31">
        <v>45580.0</v>
      </c>
      <c r="F1601" s="31">
        <v>45581.0</v>
      </c>
      <c r="G1601" s="31">
        <v>45582.0</v>
      </c>
      <c r="H1601" s="31">
        <v>45583.0</v>
      </c>
      <c r="I1601" s="32" t="s">
        <v>20</v>
      </c>
      <c r="J1601" s="33" t="s">
        <v>21</v>
      </c>
      <c r="K1601" s="77" t="s">
        <v>61</v>
      </c>
      <c r="L1601" s="98">
        <v>0.02</v>
      </c>
      <c r="M1601" s="77" t="s">
        <v>22</v>
      </c>
    </row>
    <row r="1602">
      <c r="A1602" s="35"/>
      <c r="B1602" s="36"/>
      <c r="C1602" s="36"/>
      <c r="D1602" s="36"/>
      <c r="E1602" s="36"/>
      <c r="F1602" s="36"/>
      <c r="G1602" s="36"/>
      <c r="H1602" s="37"/>
      <c r="I1602" s="37"/>
      <c r="J1602" s="37"/>
      <c r="K1602" s="439"/>
      <c r="L1602" s="335"/>
      <c r="M1602" s="99"/>
    </row>
    <row r="1603">
      <c r="A1603" s="40" t="s">
        <v>23</v>
      </c>
      <c r="B1603" s="41">
        <v>815.0</v>
      </c>
      <c r="C1603" s="42">
        <v>895.0</v>
      </c>
      <c r="D1603" s="41">
        <v>814.0</v>
      </c>
      <c r="E1603" s="41">
        <v>0.0</v>
      </c>
      <c r="F1603" s="41">
        <v>580.0</v>
      </c>
      <c r="G1603" s="41">
        <v>255.0</v>
      </c>
      <c r="H1603" s="41">
        <v>595.0</v>
      </c>
      <c r="I1603" s="43">
        <f t="shared" ref="I1603:I1636" si="406">SUM(B1603:H1603)</f>
        <v>3954</v>
      </c>
      <c r="J1603" s="44">
        <f t="shared" ref="J1603:J1604" si="407">I1603*0.1</f>
        <v>395.4</v>
      </c>
      <c r="K1603" s="440">
        <v>4.02196789672E12</v>
      </c>
      <c r="L1603" s="335"/>
      <c r="M1603" s="99"/>
    </row>
    <row r="1604">
      <c r="A1604" s="40" t="s">
        <v>24</v>
      </c>
      <c r="B1604" s="41">
        <v>431.0</v>
      </c>
      <c r="C1604" s="42">
        <v>1060.0</v>
      </c>
      <c r="D1604" s="41">
        <v>0.0</v>
      </c>
      <c r="E1604" s="41">
        <v>621.0</v>
      </c>
      <c r="F1604" s="41">
        <v>772.0</v>
      </c>
      <c r="G1604" s="41">
        <v>585.0</v>
      </c>
      <c r="H1604" s="41">
        <v>866.0</v>
      </c>
      <c r="I1604" s="43">
        <f t="shared" si="406"/>
        <v>4335</v>
      </c>
      <c r="J1604" s="44">
        <f t="shared" si="407"/>
        <v>433.5</v>
      </c>
      <c r="K1604" s="440">
        <v>8.021927953964E12</v>
      </c>
      <c r="L1604" s="335"/>
      <c r="M1604" s="99"/>
    </row>
    <row r="1605">
      <c r="A1605" s="49" t="s">
        <v>25</v>
      </c>
      <c r="B1605" s="41">
        <v>0.0</v>
      </c>
      <c r="C1605" s="45">
        <v>681.0</v>
      </c>
      <c r="D1605" s="41">
        <v>375.0</v>
      </c>
      <c r="E1605" s="41">
        <v>704.0</v>
      </c>
      <c r="F1605" s="41">
        <v>600.0</v>
      </c>
      <c r="G1605" s="41">
        <v>595.0</v>
      </c>
      <c r="H1605" s="41">
        <v>479.0</v>
      </c>
      <c r="I1605" s="43">
        <f t="shared" si="406"/>
        <v>3434</v>
      </c>
      <c r="J1605" s="44">
        <f t="shared" ref="J1605:J1606" si="408">I1605*0.08</f>
        <v>274.72</v>
      </c>
      <c r="K1605" s="446" t="s">
        <v>464</v>
      </c>
      <c r="L1605" s="335"/>
      <c r="M1605" s="99"/>
    </row>
    <row r="1606">
      <c r="A1606" s="49" t="s">
        <v>26</v>
      </c>
      <c r="B1606" s="41" t="s">
        <v>59</v>
      </c>
      <c r="C1606" s="45">
        <v>0.0</v>
      </c>
      <c r="D1606" s="41">
        <v>0.0</v>
      </c>
      <c r="E1606" s="41">
        <v>0.0</v>
      </c>
      <c r="F1606" s="41">
        <v>837.0</v>
      </c>
      <c r="G1606" s="41">
        <v>629.0</v>
      </c>
      <c r="H1606" s="41">
        <v>665.0</v>
      </c>
      <c r="I1606" s="43">
        <f t="shared" si="406"/>
        <v>2131</v>
      </c>
      <c r="J1606" s="44">
        <f t="shared" si="408"/>
        <v>170.48</v>
      </c>
      <c r="K1606" s="440">
        <v>2.022001312771E12</v>
      </c>
      <c r="L1606" s="441"/>
      <c r="M1606" s="99"/>
    </row>
    <row r="1607">
      <c r="A1607" s="40" t="s">
        <v>27</v>
      </c>
      <c r="B1607" s="41">
        <v>440.0</v>
      </c>
      <c r="C1607" s="45">
        <v>843.0</v>
      </c>
      <c r="D1607" s="41">
        <v>285.0</v>
      </c>
      <c r="E1607" s="41">
        <v>376.0</v>
      </c>
      <c r="F1607" s="41">
        <v>0.0</v>
      </c>
      <c r="G1607" s="41">
        <v>178.0</v>
      </c>
      <c r="H1607" s="41">
        <v>659.0</v>
      </c>
      <c r="I1607" s="43">
        <f t="shared" si="406"/>
        <v>2781</v>
      </c>
      <c r="J1607" s="44">
        <f>I1607*0.11</f>
        <v>305.91</v>
      </c>
      <c r="K1607" s="440">
        <v>7.021967124874E12</v>
      </c>
      <c r="L1607" s="335"/>
      <c r="M1607" s="99"/>
    </row>
    <row r="1608">
      <c r="A1608" s="52" t="s">
        <v>28</v>
      </c>
      <c r="B1608" s="41">
        <v>1078.0</v>
      </c>
      <c r="C1608" s="45">
        <v>1052.0</v>
      </c>
      <c r="D1608" s="41">
        <v>515.0</v>
      </c>
      <c r="E1608" s="41">
        <v>558.0</v>
      </c>
      <c r="F1608" s="41">
        <v>75.0</v>
      </c>
      <c r="G1608" s="41">
        <v>0.0</v>
      </c>
      <c r="H1608" s="41">
        <v>0.0</v>
      </c>
      <c r="I1608" s="43">
        <f t="shared" si="406"/>
        <v>3278</v>
      </c>
      <c r="J1608" s="44">
        <f>I1608*0.1</f>
        <v>327.8</v>
      </c>
      <c r="K1608" s="440">
        <v>7.021999359087E12</v>
      </c>
      <c r="L1608" s="441"/>
      <c r="M1608" s="99"/>
    </row>
    <row r="1609">
      <c r="A1609" s="53" t="s">
        <v>29</v>
      </c>
      <c r="B1609" s="54">
        <v>539.0</v>
      </c>
      <c r="C1609" s="45">
        <v>715.0</v>
      </c>
      <c r="D1609" s="54">
        <v>0.0</v>
      </c>
      <c r="E1609" s="54">
        <v>538.0</v>
      </c>
      <c r="F1609" s="54">
        <v>0.0</v>
      </c>
      <c r="G1609" s="54">
        <v>0.0</v>
      </c>
      <c r="H1609" s="54">
        <v>329.0</v>
      </c>
      <c r="I1609" s="43">
        <f t="shared" si="406"/>
        <v>2121</v>
      </c>
      <c r="J1609" s="44">
        <f t="shared" ref="J1609:J1610" si="409">I1609*0.11</f>
        <v>233.31</v>
      </c>
      <c r="K1609" s="440">
        <v>3.021981256424E12</v>
      </c>
      <c r="L1609" s="335"/>
      <c r="M1609" s="99"/>
    </row>
    <row r="1610">
      <c r="A1610" s="40" t="s">
        <v>30</v>
      </c>
      <c r="B1610" s="41">
        <v>1100.0</v>
      </c>
      <c r="C1610" s="45">
        <v>0.0</v>
      </c>
      <c r="D1610" s="41">
        <v>0.0</v>
      </c>
      <c r="E1610" s="41">
        <v>0.0</v>
      </c>
      <c r="F1610" s="41">
        <v>0.0</v>
      </c>
      <c r="G1610" s="41">
        <v>225.0</v>
      </c>
      <c r="H1610" s="41">
        <v>0.0</v>
      </c>
      <c r="I1610" s="43">
        <f t="shared" si="406"/>
        <v>1325</v>
      </c>
      <c r="J1610" s="44">
        <f t="shared" si="409"/>
        <v>145.75</v>
      </c>
      <c r="K1610" s="440">
        <v>1.021905427014E12</v>
      </c>
      <c r="L1610" s="335"/>
      <c r="M1610" s="99"/>
    </row>
    <row r="1611">
      <c r="A1611" s="40" t="s">
        <v>31</v>
      </c>
      <c r="B1611" s="41">
        <v>1417.0</v>
      </c>
      <c r="C1611" s="45">
        <v>1602.0</v>
      </c>
      <c r="D1611" s="41">
        <v>1084.0</v>
      </c>
      <c r="E1611" s="41">
        <v>1231.0</v>
      </c>
      <c r="F1611" s="41">
        <v>1060.0</v>
      </c>
      <c r="G1611" s="41">
        <v>1710.0</v>
      </c>
      <c r="H1611" s="41">
        <v>1040.0</v>
      </c>
      <c r="I1611" s="43">
        <f t="shared" si="406"/>
        <v>9144</v>
      </c>
      <c r="J1611" s="44">
        <f>I1611*0.08</f>
        <v>731.52</v>
      </c>
      <c r="K1611" s="440">
        <v>3.021905959074E12</v>
      </c>
      <c r="L1611" s="335"/>
      <c r="M1611" s="99"/>
    </row>
    <row r="1612">
      <c r="A1612" s="40" t="s">
        <v>32</v>
      </c>
      <c r="B1612" s="41">
        <v>0.0</v>
      </c>
      <c r="C1612" s="42">
        <v>0.0</v>
      </c>
      <c r="D1612" s="41">
        <v>0.0</v>
      </c>
      <c r="E1612" s="41">
        <v>0.0</v>
      </c>
      <c r="F1612" s="41">
        <v>0.0</v>
      </c>
      <c r="G1612" s="41">
        <v>0.0</v>
      </c>
      <c r="H1612" s="41">
        <v>259.0</v>
      </c>
      <c r="I1612" s="43">
        <f t="shared" si="406"/>
        <v>259</v>
      </c>
      <c r="J1612" s="44">
        <f t="shared" ref="J1612:J1615" si="410">I1612*0.11</f>
        <v>28.49</v>
      </c>
      <c r="K1612" s="440">
        <v>2.02197726244E12</v>
      </c>
      <c r="L1612" s="335"/>
      <c r="M1612" s="99"/>
    </row>
    <row r="1613">
      <c r="A1613" s="40" t="s">
        <v>241</v>
      </c>
      <c r="B1613" s="41">
        <v>0.0</v>
      </c>
      <c r="C1613" s="45">
        <v>0.0</v>
      </c>
      <c r="D1613" s="41">
        <v>0.0</v>
      </c>
      <c r="E1613" s="41">
        <v>0.0</v>
      </c>
      <c r="F1613" s="41">
        <v>0.0</v>
      </c>
      <c r="G1613" s="41">
        <v>0.0</v>
      </c>
      <c r="H1613" s="41">
        <v>0.0</v>
      </c>
      <c r="I1613" s="43">
        <f t="shared" si="406"/>
        <v>0</v>
      </c>
      <c r="J1613" s="50">
        <f t="shared" si="410"/>
        <v>0</v>
      </c>
      <c r="K1613" s="439"/>
      <c r="L1613" s="441"/>
      <c r="M1613" s="99"/>
    </row>
    <row r="1614">
      <c r="A1614" s="40" t="s">
        <v>233</v>
      </c>
      <c r="B1614" s="41">
        <v>0.0</v>
      </c>
      <c r="C1614" s="42">
        <v>0.0</v>
      </c>
      <c r="D1614" s="41">
        <v>0.0</v>
      </c>
      <c r="E1614" s="41">
        <v>0.0</v>
      </c>
      <c r="F1614" s="41">
        <v>0.0</v>
      </c>
      <c r="G1614" s="41">
        <v>0.0</v>
      </c>
      <c r="H1614" s="41">
        <v>0.0</v>
      </c>
      <c r="I1614" s="43">
        <f t="shared" si="406"/>
        <v>0</v>
      </c>
      <c r="J1614" s="50">
        <f t="shared" si="410"/>
        <v>0</v>
      </c>
      <c r="K1614" s="439"/>
      <c r="L1614" s="335"/>
      <c r="M1614" s="99"/>
    </row>
    <row r="1615">
      <c r="A1615" s="40" t="s">
        <v>35</v>
      </c>
      <c r="B1615" s="41">
        <v>543.0</v>
      </c>
      <c r="C1615" s="42">
        <v>1080.0</v>
      </c>
      <c r="D1615" s="41">
        <v>640.0</v>
      </c>
      <c r="E1615" s="41">
        <v>425.0</v>
      </c>
      <c r="F1615" s="41">
        <v>0.0</v>
      </c>
      <c r="G1615" s="41">
        <v>0.0</v>
      </c>
      <c r="H1615" s="41">
        <v>230.0</v>
      </c>
      <c r="I1615" s="43">
        <f t="shared" si="406"/>
        <v>2918</v>
      </c>
      <c r="J1615" s="44">
        <f t="shared" si="410"/>
        <v>320.98</v>
      </c>
      <c r="K1615" s="440">
        <v>4.021991272118E12</v>
      </c>
      <c r="L1615" s="335"/>
      <c r="M1615" s="99"/>
    </row>
    <row r="1616">
      <c r="A1616" s="53" t="s">
        <v>36</v>
      </c>
      <c r="B1616" s="41">
        <v>1086.0</v>
      </c>
      <c r="C1616" s="42">
        <v>975.0</v>
      </c>
      <c r="D1616" s="41">
        <v>673.0</v>
      </c>
      <c r="E1616" s="41">
        <v>988.0</v>
      </c>
      <c r="F1616" s="41">
        <v>685.0</v>
      </c>
      <c r="G1616" s="41">
        <v>408.0</v>
      </c>
      <c r="H1616" s="41">
        <v>535.0</v>
      </c>
      <c r="I1616" s="43">
        <f t="shared" si="406"/>
        <v>5350</v>
      </c>
      <c r="J1616" s="44">
        <f>I1616*0.08</f>
        <v>428</v>
      </c>
      <c r="K1616" s="440">
        <v>9.021906431486E12</v>
      </c>
      <c r="L1616" s="335"/>
      <c r="M1616" s="99"/>
    </row>
    <row r="1617">
      <c r="A1617" s="40" t="s">
        <v>37</v>
      </c>
      <c r="B1617" s="41">
        <v>680.0</v>
      </c>
      <c r="C1617" s="42">
        <v>1158.0</v>
      </c>
      <c r="D1617" s="41">
        <v>805.0</v>
      </c>
      <c r="E1617" s="41">
        <v>1105.0</v>
      </c>
      <c r="F1617" s="41">
        <v>955.0</v>
      </c>
      <c r="G1617" s="41">
        <v>658.0</v>
      </c>
      <c r="H1617" s="41">
        <v>907.0</v>
      </c>
      <c r="I1617" s="43">
        <f t="shared" si="406"/>
        <v>6268</v>
      </c>
      <c r="J1617" s="44">
        <f>I1617*0.09</f>
        <v>564.12</v>
      </c>
      <c r="K1617" s="440">
        <v>1.021934422009E12</v>
      </c>
      <c r="L1617" s="335"/>
      <c r="M1617" s="99"/>
    </row>
    <row r="1618">
      <c r="A1618" s="40" t="s">
        <v>38</v>
      </c>
      <c r="B1618" s="41">
        <v>0.0</v>
      </c>
      <c r="C1618" s="45">
        <v>0.0</v>
      </c>
      <c r="D1618" s="41">
        <v>0.0</v>
      </c>
      <c r="E1618" s="41">
        <v>0.0</v>
      </c>
      <c r="F1618" s="41">
        <v>570.0</v>
      </c>
      <c r="G1618" s="41">
        <v>510.0</v>
      </c>
      <c r="H1618" s="41">
        <v>712.0</v>
      </c>
      <c r="I1618" s="43">
        <f t="shared" si="406"/>
        <v>1792</v>
      </c>
      <c r="J1618" s="46">
        <f>I1618*0.11</f>
        <v>197.12</v>
      </c>
      <c r="K1618" s="56">
        <v>9.02218220567E12</v>
      </c>
      <c r="L1618" s="441">
        <v>201.06</v>
      </c>
      <c r="M1618" s="99"/>
    </row>
    <row r="1619">
      <c r="A1619" s="49" t="s">
        <v>39</v>
      </c>
      <c r="B1619" s="41">
        <v>1420.0</v>
      </c>
      <c r="C1619" s="42">
        <v>1327.0</v>
      </c>
      <c r="D1619" s="41">
        <v>660.0</v>
      </c>
      <c r="E1619" s="41">
        <v>1132.0</v>
      </c>
      <c r="F1619" s="41">
        <v>1224.0</v>
      </c>
      <c r="G1619" s="41">
        <v>1390.0</v>
      </c>
      <c r="H1619" s="41">
        <v>889.0</v>
      </c>
      <c r="I1619" s="43">
        <f t="shared" si="406"/>
        <v>8042</v>
      </c>
      <c r="J1619" s="44">
        <f>I1619*0.08</f>
        <v>643.36</v>
      </c>
      <c r="K1619" s="440">
        <v>1.021907503967E12</v>
      </c>
      <c r="L1619" s="335"/>
      <c r="M1619" s="99"/>
    </row>
    <row r="1620">
      <c r="A1620" s="40" t="s">
        <v>63</v>
      </c>
      <c r="B1620" s="41">
        <v>235.0</v>
      </c>
      <c r="C1620" s="42">
        <v>576.0</v>
      </c>
      <c r="D1620" s="41">
        <v>0.0</v>
      </c>
      <c r="E1620" s="41">
        <v>530.0</v>
      </c>
      <c r="F1620" s="41">
        <v>340.0</v>
      </c>
      <c r="G1620" s="41">
        <v>485.0</v>
      </c>
      <c r="H1620" s="41">
        <v>0.0</v>
      </c>
      <c r="I1620" s="43">
        <f t="shared" si="406"/>
        <v>2166</v>
      </c>
      <c r="J1620" s="44">
        <f>I1620*0.11</f>
        <v>238.26</v>
      </c>
      <c r="K1620" s="440">
        <v>5.021988566765E12</v>
      </c>
      <c r="L1620" s="441"/>
      <c r="M1620" s="99"/>
    </row>
    <row r="1621">
      <c r="A1621" s="40" t="s">
        <v>40</v>
      </c>
      <c r="B1621" s="41">
        <v>563.0</v>
      </c>
      <c r="C1621" s="45">
        <v>0.0</v>
      </c>
      <c r="D1621" s="41">
        <v>725.0</v>
      </c>
      <c r="E1621" s="41">
        <v>551.0</v>
      </c>
      <c r="F1621" s="41">
        <v>0.0</v>
      </c>
      <c r="G1621" s="41">
        <v>639.0</v>
      </c>
      <c r="H1621" s="41">
        <v>960.0</v>
      </c>
      <c r="I1621" s="43">
        <f t="shared" si="406"/>
        <v>3438</v>
      </c>
      <c r="J1621" s="46">
        <f>I1621*0.1</f>
        <v>343.8</v>
      </c>
      <c r="K1621" s="56">
        <v>6.024230709941E12</v>
      </c>
      <c r="L1621" s="441">
        <v>351.0</v>
      </c>
      <c r="M1621" s="99"/>
    </row>
    <row r="1622">
      <c r="A1622" s="40" t="s">
        <v>41</v>
      </c>
      <c r="B1622" s="41">
        <v>0.0</v>
      </c>
      <c r="C1622" s="42">
        <v>0.0</v>
      </c>
      <c r="D1622" s="41">
        <v>0.0</v>
      </c>
      <c r="E1622" s="41">
        <v>0.0</v>
      </c>
      <c r="F1622" s="41">
        <v>0.0</v>
      </c>
      <c r="G1622" s="41">
        <v>0.0</v>
      </c>
      <c r="H1622" s="41">
        <v>570.0</v>
      </c>
      <c r="I1622" s="43">
        <f t="shared" si="406"/>
        <v>570</v>
      </c>
      <c r="J1622" s="46">
        <f t="shared" ref="J1622:J1632" si="411">I1622*0.11</f>
        <v>62.7</v>
      </c>
      <c r="K1622" s="56">
        <v>3.022013132067E12</v>
      </c>
      <c r="L1622" s="441">
        <v>64.26</v>
      </c>
      <c r="M1622" s="99"/>
    </row>
    <row r="1623">
      <c r="A1623" s="40" t="s">
        <v>42</v>
      </c>
      <c r="B1623" s="41">
        <v>380.0</v>
      </c>
      <c r="C1623" s="45">
        <v>675.0</v>
      </c>
      <c r="D1623" s="41">
        <v>175.0</v>
      </c>
      <c r="E1623" s="41">
        <v>324.0</v>
      </c>
      <c r="F1623" s="41">
        <v>425.0</v>
      </c>
      <c r="G1623" s="41">
        <v>450.0</v>
      </c>
      <c r="H1623" s="41">
        <v>0.0</v>
      </c>
      <c r="I1623" s="43">
        <f t="shared" si="406"/>
        <v>2429</v>
      </c>
      <c r="J1623" s="57">
        <f t="shared" si="411"/>
        <v>267.19</v>
      </c>
      <c r="K1623" s="444" t="s">
        <v>43</v>
      </c>
      <c r="L1623" s="441">
        <v>273.0</v>
      </c>
      <c r="M1623" s="99"/>
    </row>
    <row r="1624">
      <c r="A1624" s="53" t="s">
        <v>44</v>
      </c>
      <c r="B1624" s="41">
        <v>0.0</v>
      </c>
      <c r="C1624" s="45">
        <v>0.0</v>
      </c>
      <c r="D1624" s="41">
        <v>454.0</v>
      </c>
      <c r="E1624" s="41">
        <v>435.0</v>
      </c>
      <c r="F1624" s="41">
        <v>489.0</v>
      </c>
      <c r="G1624" s="41">
        <v>498.0</v>
      </c>
      <c r="H1624" s="41">
        <v>498.0</v>
      </c>
      <c r="I1624" s="43">
        <f t="shared" si="406"/>
        <v>2374</v>
      </c>
      <c r="J1624" s="44">
        <f t="shared" si="411"/>
        <v>261.14</v>
      </c>
      <c r="K1624" s="440">
        <v>9.021994944483E12</v>
      </c>
      <c r="L1624" s="335"/>
      <c r="M1624" s="99"/>
    </row>
    <row r="1625">
      <c r="A1625" s="53" t="s">
        <v>45</v>
      </c>
      <c r="B1625" s="41">
        <v>170.0</v>
      </c>
      <c r="C1625" s="45">
        <v>0.0</v>
      </c>
      <c r="D1625" s="41">
        <v>364.0</v>
      </c>
      <c r="E1625" s="41">
        <v>483.0</v>
      </c>
      <c r="F1625" s="41">
        <v>215.0</v>
      </c>
      <c r="G1625" s="41">
        <v>290.0</v>
      </c>
      <c r="H1625" s="41">
        <v>473.0</v>
      </c>
      <c r="I1625" s="43">
        <f t="shared" si="406"/>
        <v>1995</v>
      </c>
      <c r="J1625" s="46">
        <f t="shared" si="411"/>
        <v>219.45</v>
      </c>
      <c r="K1625" s="56">
        <v>5.022172463113E12</v>
      </c>
      <c r="L1625" s="441">
        <v>224.0</v>
      </c>
      <c r="M1625" s="357"/>
    </row>
    <row r="1626">
      <c r="A1626" s="53" t="s">
        <v>46</v>
      </c>
      <c r="B1626" s="41">
        <v>310.0</v>
      </c>
      <c r="C1626" s="45">
        <v>0.0</v>
      </c>
      <c r="D1626" s="41">
        <v>489.0</v>
      </c>
      <c r="E1626" s="41">
        <v>360.0</v>
      </c>
      <c r="F1626" s="41">
        <v>335.0</v>
      </c>
      <c r="G1626" s="41">
        <v>0.0</v>
      </c>
      <c r="H1626" s="41">
        <v>0.0</v>
      </c>
      <c r="I1626" s="43">
        <f t="shared" si="406"/>
        <v>1494</v>
      </c>
      <c r="J1626" s="44">
        <f t="shared" si="411"/>
        <v>164.34</v>
      </c>
      <c r="K1626" s="440">
        <v>5.021907067879E12</v>
      </c>
      <c r="L1626" s="335"/>
      <c r="M1626" s="99"/>
    </row>
    <row r="1627">
      <c r="A1627" s="53" t="s">
        <v>47</v>
      </c>
      <c r="B1627" s="41">
        <v>835.0</v>
      </c>
      <c r="C1627" s="42">
        <v>0.0</v>
      </c>
      <c r="D1627" s="41">
        <v>0.0</v>
      </c>
      <c r="E1627" s="41">
        <v>0.0</v>
      </c>
      <c r="F1627" s="41">
        <v>631.0</v>
      </c>
      <c r="G1627" s="41">
        <v>239.0</v>
      </c>
      <c r="H1627" s="41">
        <v>0.0</v>
      </c>
      <c r="I1627" s="43">
        <f t="shared" si="406"/>
        <v>1705</v>
      </c>
      <c r="J1627" s="44">
        <f t="shared" si="411"/>
        <v>187.55</v>
      </c>
      <c r="K1627" s="440">
        <v>7.02196113389E12</v>
      </c>
      <c r="L1627" s="441"/>
      <c r="M1627" s="99"/>
    </row>
    <row r="1628">
      <c r="A1628" s="53" t="s">
        <v>74</v>
      </c>
      <c r="B1628" s="41">
        <v>0.0</v>
      </c>
      <c r="C1628" s="45">
        <v>0.0</v>
      </c>
      <c r="D1628" s="41">
        <v>0.0</v>
      </c>
      <c r="E1628" s="41">
        <v>0.0</v>
      </c>
      <c r="F1628" s="41">
        <v>0.0</v>
      </c>
      <c r="G1628" s="41">
        <v>0.0</v>
      </c>
      <c r="H1628" s="41">
        <v>0.0</v>
      </c>
      <c r="I1628" s="43">
        <f t="shared" si="406"/>
        <v>0</v>
      </c>
      <c r="J1628" s="50">
        <f t="shared" si="411"/>
        <v>0</v>
      </c>
      <c r="K1628" s="439"/>
      <c r="L1628" s="335"/>
      <c r="M1628" s="99"/>
    </row>
    <row r="1629">
      <c r="A1629" s="53" t="s">
        <v>49</v>
      </c>
      <c r="B1629" s="41">
        <v>0.0</v>
      </c>
      <c r="C1629" s="42">
        <v>0.0</v>
      </c>
      <c r="D1629" s="41">
        <v>0.0</v>
      </c>
      <c r="E1629" s="41">
        <v>0.0</v>
      </c>
      <c r="F1629" s="41">
        <v>0.0</v>
      </c>
      <c r="G1629" s="41">
        <v>0.0</v>
      </c>
      <c r="H1629" s="41">
        <v>0.0</v>
      </c>
      <c r="I1629" s="43">
        <f t="shared" si="406"/>
        <v>0</v>
      </c>
      <c r="J1629" s="50">
        <f t="shared" si="411"/>
        <v>0</v>
      </c>
      <c r="K1629" s="439"/>
      <c r="L1629" s="335"/>
      <c r="M1629" s="99"/>
    </row>
    <row r="1630">
      <c r="A1630" s="53" t="s">
        <v>50</v>
      </c>
      <c r="B1630" s="41">
        <v>0.0</v>
      </c>
      <c r="C1630" s="45">
        <v>0.0</v>
      </c>
      <c r="D1630" s="41">
        <v>0.0</v>
      </c>
      <c r="E1630" s="41">
        <v>0.0</v>
      </c>
      <c r="F1630" s="41">
        <v>0.0</v>
      </c>
      <c r="G1630" s="41">
        <v>513.0</v>
      </c>
      <c r="H1630" s="41">
        <v>419.0</v>
      </c>
      <c r="I1630" s="43">
        <f t="shared" si="406"/>
        <v>932</v>
      </c>
      <c r="J1630" s="44">
        <f t="shared" si="411"/>
        <v>102.52</v>
      </c>
      <c r="K1630" s="440">
        <v>2.02199480946E12</v>
      </c>
      <c r="L1630" s="335"/>
      <c r="M1630" s="99"/>
    </row>
    <row r="1631">
      <c r="A1631" s="53" t="s">
        <v>51</v>
      </c>
      <c r="B1631" s="41">
        <v>0.0</v>
      </c>
      <c r="C1631" s="45">
        <v>0.0</v>
      </c>
      <c r="D1631" s="41">
        <v>563.0</v>
      </c>
      <c r="E1631" s="41">
        <v>453.0</v>
      </c>
      <c r="F1631" s="41">
        <v>222.0</v>
      </c>
      <c r="G1631" s="41">
        <v>460.0</v>
      </c>
      <c r="H1631" s="41">
        <v>708.0</v>
      </c>
      <c r="I1631" s="43">
        <f t="shared" si="406"/>
        <v>2406</v>
      </c>
      <c r="J1631" s="44">
        <f t="shared" si="411"/>
        <v>264.66</v>
      </c>
      <c r="K1631" s="440">
        <v>3.021978444893E12</v>
      </c>
      <c r="L1631" s="335"/>
      <c r="M1631" s="99"/>
    </row>
    <row r="1632">
      <c r="A1632" s="53" t="s">
        <v>52</v>
      </c>
      <c r="B1632" s="41">
        <v>912.0</v>
      </c>
      <c r="C1632" s="45">
        <v>0.0</v>
      </c>
      <c r="D1632" s="41">
        <v>0.0</v>
      </c>
      <c r="E1632" s="41">
        <v>0.0</v>
      </c>
      <c r="F1632" s="41">
        <v>0.0</v>
      </c>
      <c r="G1632" s="41">
        <v>585.0</v>
      </c>
      <c r="H1632" s="41">
        <v>344.0</v>
      </c>
      <c r="I1632" s="43">
        <f t="shared" si="406"/>
        <v>1841</v>
      </c>
      <c r="J1632" s="44">
        <f t="shared" si="411"/>
        <v>202.51</v>
      </c>
      <c r="K1632" s="440">
        <v>9.021977906652E12</v>
      </c>
      <c r="L1632" s="335"/>
      <c r="M1632" s="99"/>
    </row>
    <row r="1633">
      <c r="A1633" s="53" t="s">
        <v>53</v>
      </c>
      <c r="B1633" s="41">
        <v>0.0</v>
      </c>
      <c r="C1633" s="42">
        <v>0.0</v>
      </c>
      <c r="D1633" s="41">
        <v>575.0</v>
      </c>
      <c r="E1633" s="41">
        <v>505.0</v>
      </c>
      <c r="F1633" s="41">
        <v>570.0</v>
      </c>
      <c r="G1633" s="41">
        <v>215.0</v>
      </c>
      <c r="H1633" s="41">
        <v>1164.0</v>
      </c>
      <c r="I1633" s="43">
        <f t="shared" si="406"/>
        <v>3029</v>
      </c>
      <c r="J1633" s="44">
        <f>I1633*0.1</f>
        <v>302.9</v>
      </c>
      <c r="K1633" s="440">
        <v>6.02193345996E12</v>
      </c>
      <c r="L1633" s="335"/>
      <c r="M1633" s="99"/>
    </row>
    <row r="1634">
      <c r="A1634" s="67" t="s">
        <v>451</v>
      </c>
      <c r="B1634" s="41">
        <v>0.0</v>
      </c>
      <c r="C1634" s="42">
        <v>0.0</v>
      </c>
      <c r="D1634" s="41">
        <v>0.0</v>
      </c>
      <c r="E1634" s="41">
        <v>0.0</v>
      </c>
      <c r="F1634" s="41">
        <v>0.0</v>
      </c>
      <c r="G1634" s="41">
        <v>0.0</v>
      </c>
      <c r="H1634" s="41">
        <v>0.0</v>
      </c>
      <c r="I1634" s="43">
        <f t="shared" si="406"/>
        <v>0</v>
      </c>
      <c r="J1634" s="59">
        <f t="shared" ref="J1634:J1635" si="412">I1634*0.11</f>
        <v>0</v>
      </c>
      <c r="K1634" s="439"/>
      <c r="L1634" s="335"/>
      <c r="M1634" s="99"/>
    </row>
    <row r="1635">
      <c r="A1635" s="67" t="s">
        <v>55</v>
      </c>
      <c r="B1635" s="41">
        <v>0.0</v>
      </c>
      <c r="C1635" s="42">
        <v>870.0</v>
      </c>
      <c r="D1635" s="41">
        <v>0.0</v>
      </c>
      <c r="E1635" s="41">
        <v>435.0</v>
      </c>
      <c r="F1635" s="41">
        <v>0.0</v>
      </c>
      <c r="G1635" s="41">
        <v>0.0</v>
      </c>
      <c r="H1635" s="41">
        <v>517.0</v>
      </c>
      <c r="I1635" s="43">
        <f t="shared" si="406"/>
        <v>1822</v>
      </c>
      <c r="J1635" s="44">
        <f t="shared" si="412"/>
        <v>200.42</v>
      </c>
      <c r="K1635" s="440">
        <v>2.021987757502E12</v>
      </c>
      <c r="L1635" s="335"/>
      <c r="M1635" s="99"/>
    </row>
    <row r="1636">
      <c r="A1636" s="67" t="s">
        <v>56</v>
      </c>
      <c r="B1636" s="41">
        <v>100.0</v>
      </c>
      <c r="C1636" s="42">
        <v>0.0</v>
      </c>
      <c r="D1636" s="41">
        <v>634.0</v>
      </c>
      <c r="E1636" s="41">
        <v>647.0</v>
      </c>
      <c r="F1636" s="41">
        <v>424.0</v>
      </c>
      <c r="G1636" s="41">
        <v>424.0</v>
      </c>
      <c r="H1636" s="41">
        <v>0.0</v>
      </c>
      <c r="I1636" s="43">
        <f t="shared" si="406"/>
        <v>2229</v>
      </c>
      <c r="J1636" s="46">
        <f>I1636*0.08</f>
        <v>178.32</v>
      </c>
      <c r="K1636" s="56">
        <v>2.3047240635E10</v>
      </c>
      <c r="L1636" s="441">
        <v>182.0</v>
      </c>
      <c r="M1636" s="99"/>
    </row>
    <row r="1637">
      <c r="A1637" s="61" t="s">
        <v>20</v>
      </c>
      <c r="B1637" s="59">
        <f t="shared" ref="B1637:H1637" si="413">SUM(B1603:B1626)</f>
        <v>11207</v>
      </c>
      <c r="C1637" s="59">
        <f t="shared" si="413"/>
        <v>12639</v>
      </c>
      <c r="D1637" s="59">
        <f t="shared" si="413"/>
        <v>8058</v>
      </c>
      <c r="E1637" s="59">
        <f t="shared" si="413"/>
        <v>10361</v>
      </c>
      <c r="F1637" s="59">
        <f t="shared" si="413"/>
        <v>9162</v>
      </c>
      <c r="G1637" s="59">
        <f t="shared" si="413"/>
        <v>9505</v>
      </c>
      <c r="H1637" s="59">
        <f t="shared" si="413"/>
        <v>10666</v>
      </c>
      <c r="I1637" s="59">
        <f t="shared" ref="I1637:J1637" si="414">SUM(I1603:I1636)</f>
        <v>85562</v>
      </c>
      <c r="J1637" s="59">
        <f t="shared" si="414"/>
        <v>8196.22</v>
      </c>
      <c r="K1637" s="439"/>
      <c r="L1637" s="335">
        <f>SUM(L1604:L1636)</f>
        <v>1295.32</v>
      </c>
      <c r="M1637" s="99"/>
    </row>
    <row r="1638">
      <c r="A1638" s="63"/>
      <c r="B1638" s="64"/>
      <c r="C1638" s="64"/>
      <c r="D1638" s="64"/>
      <c r="E1638" s="64"/>
      <c r="F1638" s="64"/>
      <c r="G1638" s="64"/>
      <c r="H1638" s="64"/>
      <c r="I1638" s="64"/>
      <c r="J1638" s="64"/>
      <c r="K1638" s="311"/>
      <c r="L1638" s="448"/>
    </row>
    <row r="1639">
      <c r="A1639" s="30" t="s">
        <v>19</v>
      </c>
      <c r="B1639" s="31">
        <v>45584.0</v>
      </c>
      <c r="C1639" s="31">
        <v>45585.0</v>
      </c>
      <c r="D1639" s="31">
        <v>45586.0</v>
      </c>
      <c r="E1639" s="31">
        <v>45587.0</v>
      </c>
      <c r="F1639" s="31">
        <v>45588.0</v>
      </c>
      <c r="G1639" s="31">
        <v>45589.0</v>
      </c>
      <c r="H1639" s="31">
        <v>45590.0</v>
      </c>
      <c r="I1639" s="32" t="s">
        <v>20</v>
      </c>
      <c r="J1639" s="33" t="s">
        <v>21</v>
      </c>
      <c r="K1639" s="77" t="s">
        <v>61</v>
      </c>
      <c r="L1639" s="98">
        <v>0.02</v>
      </c>
      <c r="M1639" s="77" t="s">
        <v>22</v>
      </c>
    </row>
    <row r="1640">
      <c r="A1640" s="35"/>
      <c r="B1640" s="36"/>
      <c r="C1640" s="36"/>
      <c r="D1640" s="36"/>
      <c r="E1640" s="36"/>
      <c r="F1640" s="36"/>
      <c r="G1640" s="36"/>
      <c r="H1640" s="37"/>
      <c r="I1640" s="37"/>
      <c r="J1640" s="37"/>
      <c r="K1640" s="439"/>
      <c r="L1640" s="335"/>
      <c r="M1640" s="452" t="s">
        <v>465</v>
      </c>
    </row>
    <row r="1641">
      <c r="A1641" s="40" t="s">
        <v>23</v>
      </c>
      <c r="B1641" s="41">
        <v>967.0</v>
      </c>
      <c r="C1641" s="42">
        <v>0.0</v>
      </c>
      <c r="D1641" s="41">
        <v>892.0</v>
      </c>
      <c r="E1641" s="41">
        <v>170.0</v>
      </c>
      <c r="F1641" s="453">
        <v>366.3</v>
      </c>
      <c r="G1641" s="41">
        <v>0.0</v>
      </c>
      <c r="H1641" s="41">
        <v>0.0</v>
      </c>
      <c r="I1641" s="43">
        <f t="shared" ref="I1641:I1674" si="415">SUM(B1641:H1641)</f>
        <v>2395.3</v>
      </c>
      <c r="J1641" s="44">
        <f>I1641*0.11</f>
        <v>263.483</v>
      </c>
      <c r="K1641" s="440">
        <v>4.022162425847E12</v>
      </c>
      <c r="L1641" s="335"/>
      <c r="M1641" s="99"/>
    </row>
    <row r="1642">
      <c r="A1642" s="40" t="s">
        <v>24</v>
      </c>
      <c r="B1642" s="41">
        <v>1184.0</v>
      </c>
      <c r="C1642" s="42">
        <v>526.0</v>
      </c>
      <c r="D1642" s="41">
        <v>0.0</v>
      </c>
      <c r="E1642" s="41">
        <v>220.0</v>
      </c>
      <c r="F1642" s="453">
        <v>504.9</v>
      </c>
      <c r="G1642" s="41">
        <v>0.0</v>
      </c>
      <c r="H1642" s="41">
        <v>690.0</v>
      </c>
      <c r="I1642" s="43">
        <f t="shared" si="415"/>
        <v>3124.9</v>
      </c>
      <c r="J1642" s="44">
        <f>I1642*0.1</f>
        <v>312.49</v>
      </c>
      <c r="K1642" s="440">
        <v>1.022144596857E12</v>
      </c>
      <c r="L1642" s="335"/>
      <c r="M1642" s="99"/>
    </row>
    <row r="1643">
      <c r="A1643" s="49" t="s">
        <v>25</v>
      </c>
      <c r="B1643" s="41">
        <v>995.0</v>
      </c>
      <c r="C1643" s="45">
        <v>878.0</v>
      </c>
      <c r="D1643" s="41">
        <v>420.0</v>
      </c>
      <c r="E1643" s="41">
        <v>315.0</v>
      </c>
      <c r="F1643" s="453">
        <v>0.0</v>
      </c>
      <c r="G1643" s="41">
        <v>0.0</v>
      </c>
      <c r="H1643" s="41">
        <v>0.0</v>
      </c>
      <c r="I1643" s="43">
        <f t="shared" si="415"/>
        <v>2608</v>
      </c>
      <c r="J1643" s="44">
        <f t="shared" ref="J1643:J1644" si="416">I1643*0.08</f>
        <v>208.64</v>
      </c>
      <c r="K1643" s="446" t="s">
        <v>466</v>
      </c>
      <c r="L1643" s="335"/>
      <c r="M1643" s="99"/>
    </row>
    <row r="1644">
      <c r="A1644" s="49" t="s">
        <v>26</v>
      </c>
      <c r="B1644" s="41">
        <v>0.0</v>
      </c>
      <c r="C1644" s="45">
        <v>1080.0</v>
      </c>
      <c r="D1644" s="41">
        <v>1127.0</v>
      </c>
      <c r="E1644" s="41">
        <v>0.0</v>
      </c>
      <c r="F1644" s="453">
        <v>0.0</v>
      </c>
      <c r="G1644" s="41">
        <v>0.0</v>
      </c>
      <c r="H1644" s="41">
        <v>834.0</v>
      </c>
      <c r="I1644" s="46">
        <f t="shared" si="415"/>
        <v>3041</v>
      </c>
      <c r="J1644" s="46">
        <f t="shared" si="416"/>
        <v>243.28</v>
      </c>
      <c r="K1644" s="56">
        <v>2.022407192463E12</v>
      </c>
      <c r="L1644" s="441">
        <v>249.0</v>
      </c>
      <c r="M1644" s="99"/>
    </row>
    <row r="1645">
      <c r="A1645" s="40" t="s">
        <v>27</v>
      </c>
      <c r="B1645" s="41">
        <v>753.0</v>
      </c>
      <c r="C1645" s="45">
        <v>415.0</v>
      </c>
      <c r="D1645" s="41">
        <v>365.0</v>
      </c>
      <c r="E1645" s="41">
        <v>383.0</v>
      </c>
      <c r="F1645" s="453">
        <v>0.0</v>
      </c>
      <c r="G1645" s="41">
        <v>0.0</v>
      </c>
      <c r="H1645" s="41">
        <v>0.0</v>
      </c>
      <c r="I1645" s="43">
        <f t="shared" si="415"/>
        <v>1916</v>
      </c>
      <c r="J1645" s="44">
        <f t="shared" ref="J1645:J1648" si="417">I1645*0.11</f>
        <v>210.76</v>
      </c>
      <c r="K1645" s="440">
        <v>7.022182627251E12</v>
      </c>
      <c r="L1645" s="335"/>
      <c r="M1645" s="99"/>
    </row>
    <row r="1646">
      <c r="A1646" s="52" t="s">
        <v>28</v>
      </c>
      <c r="B1646" s="41">
        <v>0.0</v>
      </c>
      <c r="C1646" s="45">
        <v>0.0</v>
      </c>
      <c r="D1646" s="41">
        <v>0.0</v>
      </c>
      <c r="E1646" s="41">
        <v>920.0</v>
      </c>
      <c r="F1646" s="453">
        <v>227.7</v>
      </c>
      <c r="G1646" s="41">
        <v>0.0</v>
      </c>
      <c r="H1646" s="41">
        <v>695.0</v>
      </c>
      <c r="I1646" s="43">
        <f t="shared" si="415"/>
        <v>1842.7</v>
      </c>
      <c r="J1646" s="44">
        <f t="shared" si="417"/>
        <v>202.697</v>
      </c>
      <c r="K1646" s="440">
        <v>7.022189808824E12</v>
      </c>
      <c r="L1646" s="441"/>
      <c r="M1646" s="99"/>
    </row>
    <row r="1647">
      <c r="A1647" s="53" t="s">
        <v>29</v>
      </c>
      <c r="B1647" s="54">
        <v>0.0</v>
      </c>
      <c r="C1647" s="45">
        <v>0.0</v>
      </c>
      <c r="D1647" s="54">
        <v>0.0</v>
      </c>
      <c r="E1647" s="54">
        <v>0.0</v>
      </c>
      <c r="F1647" s="453">
        <v>272.25</v>
      </c>
      <c r="G1647" s="41">
        <v>0.0</v>
      </c>
      <c r="H1647" s="54">
        <v>0.0</v>
      </c>
      <c r="I1647" s="43">
        <f t="shared" si="415"/>
        <v>272.25</v>
      </c>
      <c r="J1647" s="44">
        <f t="shared" si="417"/>
        <v>29.9475</v>
      </c>
      <c r="K1647" s="440">
        <v>9.022182316465E12</v>
      </c>
      <c r="L1647" s="335"/>
      <c r="M1647" s="99"/>
    </row>
    <row r="1648">
      <c r="A1648" s="40" t="s">
        <v>30</v>
      </c>
      <c r="B1648" s="41">
        <v>0.0</v>
      </c>
      <c r="C1648" s="45">
        <v>0.0</v>
      </c>
      <c r="D1648" s="41">
        <v>0.0</v>
      </c>
      <c r="E1648" s="41">
        <v>0.0</v>
      </c>
      <c r="F1648" s="453">
        <v>0.0</v>
      </c>
      <c r="G1648" s="41">
        <v>0.0</v>
      </c>
      <c r="H1648" s="41">
        <v>0.0</v>
      </c>
      <c r="I1648" s="43">
        <f t="shared" si="415"/>
        <v>0</v>
      </c>
      <c r="J1648" s="50">
        <f t="shared" si="417"/>
        <v>0</v>
      </c>
      <c r="K1648" s="357"/>
      <c r="L1648" s="335"/>
      <c r="M1648" s="99"/>
    </row>
    <row r="1649">
      <c r="A1649" s="40" t="s">
        <v>31</v>
      </c>
      <c r="B1649" s="41">
        <v>1380.0</v>
      </c>
      <c r="C1649" s="45">
        <v>1750.0</v>
      </c>
      <c r="D1649" s="41">
        <v>1735.0</v>
      </c>
      <c r="E1649" s="41">
        <v>1148.0</v>
      </c>
      <c r="F1649" s="453">
        <v>1283.04</v>
      </c>
      <c r="G1649" s="41">
        <v>0.0</v>
      </c>
      <c r="H1649" s="41">
        <v>1038.0</v>
      </c>
      <c r="I1649" s="43">
        <f t="shared" si="415"/>
        <v>8334.04</v>
      </c>
      <c r="J1649" s="44">
        <f>I1649*0.09</f>
        <v>750.0636</v>
      </c>
      <c r="K1649" s="440">
        <v>3.022101861236E12</v>
      </c>
      <c r="L1649" s="335"/>
      <c r="M1649" s="99"/>
    </row>
    <row r="1650">
      <c r="A1650" s="40" t="s">
        <v>32</v>
      </c>
      <c r="B1650" s="41">
        <v>171.0</v>
      </c>
      <c r="C1650" s="42">
        <v>0.0</v>
      </c>
      <c r="D1650" s="41">
        <v>0.0</v>
      </c>
      <c r="E1650" s="41">
        <v>0.0</v>
      </c>
      <c r="F1650" s="453">
        <v>0.0</v>
      </c>
      <c r="G1650" s="41">
        <v>0.0</v>
      </c>
      <c r="H1650" s="41">
        <v>0.0</v>
      </c>
      <c r="I1650" s="43">
        <f t="shared" si="415"/>
        <v>171</v>
      </c>
      <c r="J1650" s="44">
        <f t="shared" ref="J1650:J1652" si="418">I1650*0.11</f>
        <v>18.81</v>
      </c>
      <c r="K1650" s="440">
        <v>2.022182459445E12</v>
      </c>
      <c r="L1650" s="335"/>
      <c r="M1650" s="99"/>
    </row>
    <row r="1651">
      <c r="A1651" s="40" t="s">
        <v>241</v>
      </c>
      <c r="B1651" s="41">
        <v>0.0</v>
      </c>
      <c r="C1651" s="45">
        <v>0.0</v>
      </c>
      <c r="D1651" s="41">
        <v>0.0</v>
      </c>
      <c r="E1651" s="41">
        <v>0.0</v>
      </c>
      <c r="F1651" s="453">
        <v>0.0</v>
      </c>
      <c r="G1651" s="41">
        <v>0.0</v>
      </c>
      <c r="H1651" s="41">
        <v>0.0</v>
      </c>
      <c r="I1651" s="43">
        <f t="shared" si="415"/>
        <v>0</v>
      </c>
      <c r="J1651" s="50">
        <f t="shared" si="418"/>
        <v>0</v>
      </c>
      <c r="K1651" s="439"/>
      <c r="L1651" s="441"/>
      <c r="M1651" s="99"/>
    </row>
    <row r="1652">
      <c r="A1652" s="40" t="s">
        <v>35</v>
      </c>
      <c r="B1652" s="41">
        <v>872.0</v>
      </c>
      <c r="C1652" s="42">
        <v>0.0</v>
      </c>
      <c r="D1652" s="41">
        <v>470.0</v>
      </c>
      <c r="E1652" s="41">
        <v>319.0</v>
      </c>
      <c r="F1652" s="453">
        <v>0.0</v>
      </c>
      <c r="G1652" s="41">
        <v>0.0</v>
      </c>
      <c r="H1652" s="41">
        <v>0.0</v>
      </c>
      <c r="I1652" s="43">
        <f t="shared" si="415"/>
        <v>1661</v>
      </c>
      <c r="J1652" s="44">
        <f t="shared" si="418"/>
        <v>182.71</v>
      </c>
      <c r="K1652" s="440">
        <v>4.022184416363E12</v>
      </c>
      <c r="L1652" s="335"/>
      <c r="M1652" s="99"/>
    </row>
    <row r="1653">
      <c r="A1653" s="53" t="s">
        <v>36</v>
      </c>
      <c r="B1653" s="41">
        <v>780.0</v>
      </c>
      <c r="C1653" s="42">
        <v>1182.0</v>
      </c>
      <c r="D1653" s="41">
        <v>855.0</v>
      </c>
      <c r="E1653" s="41">
        <v>766.0</v>
      </c>
      <c r="F1653" s="453">
        <v>458.37</v>
      </c>
      <c r="G1653" s="41">
        <v>0.0</v>
      </c>
      <c r="H1653" s="41">
        <v>500.0</v>
      </c>
      <c r="I1653" s="43">
        <f t="shared" si="415"/>
        <v>4541.37</v>
      </c>
      <c r="J1653" s="44">
        <f>I1653*0.08</f>
        <v>363.3096</v>
      </c>
      <c r="K1653" s="440">
        <v>9.022099366713E12</v>
      </c>
      <c r="L1653" s="335"/>
      <c r="M1653" s="99"/>
    </row>
    <row r="1654">
      <c r="A1654" s="40" t="s">
        <v>37</v>
      </c>
      <c r="B1654" s="41">
        <v>1205.0</v>
      </c>
      <c r="C1654" s="42">
        <v>620.0</v>
      </c>
      <c r="D1654" s="41">
        <v>1046.0</v>
      </c>
      <c r="E1654" s="41">
        <v>405.0</v>
      </c>
      <c r="F1654" s="453">
        <v>0.0</v>
      </c>
      <c r="G1654" s="41">
        <v>0.0</v>
      </c>
      <c r="H1654" s="41">
        <v>723.0</v>
      </c>
      <c r="I1654" s="43">
        <f t="shared" si="415"/>
        <v>3999</v>
      </c>
      <c r="J1654" s="44">
        <f>I1654*0.1</f>
        <v>399.9</v>
      </c>
      <c r="K1654" s="440">
        <v>1.022123919824E12</v>
      </c>
      <c r="L1654" s="335"/>
      <c r="M1654" s="99"/>
    </row>
    <row r="1655">
      <c r="A1655" s="40" t="s">
        <v>38</v>
      </c>
      <c r="B1655" s="41">
        <v>460.0</v>
      </c>
      <c r="C1655" s="45">
        <v>624.0</v>
      </c>
      <c r="D1655" s="41">
        <v>369.0</v>
      </c>
      <c r="E1655" s="41">
        <v>395.0</v>
      </c>
      <c r="F1655" s="453">
        <v>0.0</v>
      </c>
      <c r="G1655" s="41">
        <v>0.0</v>
      </c>
      <c r="H1655" s="41">
        <v>265.0</v>
      </c>
      <c r="I1655" s="43">
        <f t="shared" si="415"/>
        <v>2113</v>
      </c>
      <c r="J1655" s="46">
        <f>I1655*0.11</f>
        <v>232.43</v>
      </c>
      <c r="K1655" s="56">
        <v>9.022420229106E12</v>
      </c>
      <c r="L1655" s="441">
        <v>238.0</v>
      </c>
      <c r="M1655" s="99"/>
    </row>
    <row r="1656">
      <c r="A1656" s="49" t="s">
        <v>39</v>
      </c>
      <c r="B1656" s="41">
        <v>725.0</v>
      </c>
      <c r="C1656" s="42">
        <v>970.0</v>
      </c>
      <c r="D1656" s="41">
        <v>810.0</v>
      </c>
      <c r="E1656" s="41">
        <v>1763.0</v>
      </c>
      <c r="F1656" s="453">
        <v>903.87</v>
      </c>
      <c r="G1656" s="41">
        <v>0.0</v>
      </c>
      <c r="H1656" s="41">
        <v>1351.0</v>
      </c>
      <c r="I1656" s="43">
        <f t="shared" si="415"/>
        <v>6522.87</v>
      </c>
      <c r="J1656" s="44">
        <f>I1656*0.08</f>
        <v>521.8296</v>
      </c>
      <c r="K1656" s="440">
        <v>1.022131910507E12</v>
      </c>
      <c r="L1656" s="335"/>
      <c r="M1656" s="99"/>
    </row>
    <row r="1657">
      <c r="A1657" s="40" t="s">
        <v>63</v>
      </c>
      <c r="B1657" s="41">
        <v>780.0</v>
      </c>
      <c r="C1657" s="42">
        <v>488.0</v>
      </c>
      <c r="D1657" s="41">
        <v>483.0</v>
      </c>
      <c r="E1657" s="41">
        <v>487.0</v>
      </c>
      <c r="F1657" s="453">
        <v>335.61</v>
      </c>
      <c r="G1657" s="41">
        <v>0.0</v>
      </c>
      <c r="H1657" s="41">
        <v>543.0</v>
      </c>
      <c r="I1657" s="43">
        <f t="shared" si="415"/>
        <v>3116.61</v>
      </c>
      <c r="J1657" s="46">
        <f t="shared" ref="J1657:J1658" si="419">I1657*0.1</f>
        <v>311.661</v>
      </c>
      <c r="K1657" s="56">
        <v>5.022197017155E12</v>
      </c>
      <c r="L1657" s="441">
        <v>318.24</v>
      </c>
      <c r="M1657" s="454">
        <v>5.022285012456E12</v>
      </c>
    </row>
    <row r="1658">
      <c r="A1658" s="40" t="s">
        <v>40</v>
      </c>
      <c r="B1658" s="41">
        <v>995.0</v>
      </c>
      <c r="C1658" s="45">
        <v>405.0</v>
      </c>
      <c r="D1658" s="41">
        <v>295.0</v>
      </c>
      <c r="E1658" s="41">
        <v>0.0</v>
      </c>
      <c r="F1658" s="453">
        <v>0.0</v>
      </c>
      <c r="G1658" s="41">
        <v>0.0</v>
      </c>
      <c r="H1658" s="41">
        <v>0.0</v>
      </c>
      <c r="I1658" s="43">
        <f t="shared" si="415"/>
        <v>1695</v>
      </c>
      <c r="J1658" s="46">
        <f t="shared" si="419"/>
        <v>169.5</v>
      </c>
      <c r="K1658" s="56">
        <v>6.024230709941E12</v>
      </c>
      <c r="L1658" s="441">
        <v>173.4</v>
      </c>
      <c r="M1658" s="99"/>
    </row>
    <row r="1659">
      <c r="A1659" s="40" t="s">
        <v>41</v>
      </c>
      <c r="B1659" s="41">
        <v>190.0</v>
      </c>
      <c r="C1659" s="42">
        <v>495.0</v>
      </c>
      <c r="D1659" s="41">
        <v>0.0</v>
      </c>
      <c r="E1659" s="41">
        <v>0.0</v>
      </c>
      <c r="F1659" s="453">
        <v>0.0</v>
      </c>
      <c r="G1659" s="41">
        <v>0.0</v>
      </c>
      <c r="H1659" s="41">
        <v>0.0</v>
      </c>
      <c r="I1659" s="43">
        <f t="shared" si="415"/>
        <v>685</v>
      </c>
      <c r="J1659" s="57">
        <f t="shared" ref="J1659:J1669" si="420">I1659*0.11</f>
        <v>75.35</v>
      </c>
      <c r="K1659" s="444" t="s">
        <v>43</v>
      </c>
      <c r="L1659" s="441">
        <v>75.0</v>
      </c>
      <c r="M1659" s="99"/>
    </row>
    <row r="1660">
      <c r="A1660" s="40" t="s">
        <v>42</v>
      </c>
      <c r="B1660" s="41">
        <v>0.0</v>
      </c>
      <c r="C1660" s="45">
        <v>660.0</v>
      </c>
      <c r="D1660" s="41">
        <v>290.0</v>
      </c>
      <c r="E1660" s="41">
        <v>0.0</v>
      </c>
      <c r="F1660" s="453">
        <v>0.0</v>
      </c>
      <c r="G1660" s="41">
        <v>0.0</v>
      </c>
      <c r="H1660" s="41">
        <v>0.0</v>
      </c>
      <c r="I1660" s="43">
        <f t="shared" si="415"/>
        <v>950</v>
      </c>
      <c r="J1660" s="57">
        <f t="shared" si="420"/>
        <v>104.5</v>
      </c>
      <c r="K1660" s="444" t="s">
        <v>43</v>
      </c>
      <c r="L1660" s="441">
        <v>107.1</v>
      </c>
      <c r="M1660" s="99"/>
    </row>
    <row r="1661">
      <c r="A1661" s="53" t="s">
        <v>44</v>
      </c>
      <c r="B1661" s="41">
        <v>690.0</v>
      </c>
      <c r="C1661" s="45">
        <v>0.0</v>
      </c>
      <c r="D1661" s="41">
        <v>455.0</v>
      </c>
      <c r="E1661" s="41">
        <v>266.0</v>
      </c>
      <c r="F1661" s="453">
        <v>260.0</v>
      </c>
      <c r="G1661" s="41">
        <v>0.0</v>
      </c>
      <c r="H1661" s="41">
        <v>509.0</v>
      </c>
      <c r="I1661" s="43">
        <f t="shared" si="415"/>
        <v>2180</v>
      </c>
      <c r="J1661" s="46">
        <f t="shared" si="420"/>
        <v>239.8</v>
      </c>
      <c r="K1661" s="56">
        <v>9.022215257882E12</v>
      </c>
      <c r="L1661" s="441">
        <v>245.0</v>
      </c>
      <c r="M1661" s="455">
        <v>9.022244309837E12</v>
      </c>
    </row>
    <row r="1662">
      <c r="A1662" s="53" t="s">
        <v>45</v>
      </c>
      <c r="B1662" s="41">
        <v>0.0</v>
      </c>
      <c r="C1662" s="45">
        <v>0.0</v>
      </c>
      <c r="D1662" s="41">
        <v>550.0</v>
      </c>
      <c r="E1662" s="41">
        <v>543.0</v>
      </c>
      <c r="F1662" s="453">
        <v>550.0</v>
      </c>
      <c r="G1662" s="41">
        <v>0.0</v>
      </c>
      <c r="H1662" s="41">
        <v>0.0</v>
      </c>
      <c r="I1662" s="43">
        <f t="shared" si="415"/>
        <v>1643</v>
      </c>
      <c r="J1662" s="46">
        <f t="shared" si="420"/>
        <v>180.73</v>
      </c>
      <c r="K1662" s="56">
        <v>5.022358358051E12</v>
      </c>
      <c r="L1662" s="441">
        <v>185.0</v>
      </c>
      <c r="M1662" s="99"/>
    </row>
    <row r="1663">
      <c r="A1663" s="53" t="s">
        <v>46</v>
      </c>
      <c r="B1663" s="41">
        <v>275.0</v>
      </c>
      <c r="C1663" s="45">
        <v>0.0</v>
      </c>
      <c r="D1663" s="41">
        <v>0.0</v>
      </c>
      <c r="E1663" s="41">
        <v>0.0</v>
      </c>
      <c r="F1663" s="453">
        <v>0.0</v>
      </c>
      <c r="G1663" s="41">
        <v>0.0</v>
      </c>
      <c r="H1663" s="41">
        <v>0.0</v>
      </c>
      <c r="I1663" s="43">
        <f t="shared" si="415"/>
        <v>275</v>
      </c>
      <c r="J1663" s="44">
        <f t="shared" si="420"/>
        <v>30.25</v>
      </c>
      <c r="K1663" s="440">
        <v>5.022101534386E12</v>
      </c>
      <c r="L1663" s="335"/>
      <c r="M1663" s="99"/>
    </row>
    <row r="1664">
      <c r="A1664" s="53" t="s">
        <v>47</v>
      </c>
      <c r="B1664" s="41">
        <v>546.0</v>
      </c>
      <c r="C1664" s="42">
        <v>0.0</v>
      </c>
      <c r="D1664" s="41">
        <v>0.0</v>
      </c>
      <c r="E1664" s="41">
        <v>0.0</v>
      </c>
      <c r="F1664" s="453">
        <v>520.0</v>
      </c>
      <c r="G1664" s="41">
        <v>0.0</v>
      </c>
      <c r="H1664" s="41">
        <v>285.0</v>
      </c>
      <c r="I1664" s="43">
        <f t="shared" si="415"/>
        <v>1351</v>
      </c>
      <c r="J1664" s="46">
        <f t="shared" si="420"/>
        <v>148.61</v>
      </c>
      <c r="K1664" s="56">
        <v>7.022478702827E12</v>
      </c>
      <c r="L1664" s="441">
        <v>152.0</v>
      </c>
      <c r="M1664" s="99"/>
    </row>
    <row r="1665">
      <c r="A1665" s="53" t="s">
        <v>74</v>
      </c>
      <c r="B1665" s="41">
        <v>0.0</v>
      </c>
      <c r="C1665" s="45">
        <v>0.0</v>
      </c>
      <c r="D1665" s="41">
        <v>0.0</v>
      </c>
      <c r="E1665" s="41">
        <v>0.0</v>
      </c>
      <c r="F1665" s="453">
        <v>0.0</v>
      </c>
      <c r="G1665" s="41">
        <v>0.0</v>
      </c>
      <c r="H1665" s="41">
        <v>0.0</v>
      </c>
      <c r="I1665" s="43">
        <f t="shared" si="415"/>
        <v>0</v>
      </c>
      <c r="J1665" s="50">
        <f t="shared" si="420"/>
        <v>0</v>
      </c>
      <c r="K1665" s="439"/>
      <c r="L1665" s="335"/>
      <c r="M1665" s="99"/>
    </row>
    <row r="1666">
      <c r="A1666" s="53" t="s">
        <v>49</v>
      </c>
      <c r="B1666" s="41">
        <v>0.0</v>
      </c>
      <c r="C1666" s="42">
        <v>0.0</v>
      </c>
      <c r="D1666" s="41">
        <v>0.0</v>
      </c>
      <c r="E1666" s="41">
        <v>0.0</v>
      </c>
      <c r="F1666" s="453">
        <v>0.0</v>
      </c>
      <c r="G1666" s="41">
        <v>0.0</v>
      </c>
      <c r="H1666" s="41">
        <v>0.0</v>
      </c>
      <c r="I1666" s="43">
        <f t="shared" si="415"/>
        <v>0</v>
      </c>
      <c r="J1666" s="50">
        <f t="shared" si="420"/>
        <v>0</v>
      </c>
      <c r="K1666" s="439"/>
      <c r="L1666" s="335"/>
      <c r="M1666" s="99"/>
    </row>
    <row r="1667">
      <c r="A1667" s="53" t="s">
        <v>50</v>
      </c>
      <c r="B1667" s="41">
        <v>0.0</v>
      </c>
      <c r="C1667" s="45">
        <v>0.0</v>
      </c>
      <c r="D1667" s="41">
        <v>0.0</v>
      </c>
      <c r="E1667" s="41">
        <v>0.0</v>
      </c>
      <c r="F1667" s="453">
        <v>257.4</v>
      </c>
      <c r="G1667" s="41">
        <v>0.0</v>
      </c>
      <c r="H1667" s="41">
        <v>0.0</v>
      </c>
      <c r="I1667" s="43">
        <f t="shared" si="415"/>
        <v>257.4</v>
      </c>
      <c r="J1667" s="44">
        <f t="shared" si="420"/>
        <v>28.314</v>
      </c>
      <c r="K1667" s="440">
        <v>2.022191891861E12</v>
      </c>
      <c r="L1667" s="335"/>
      <c r="M1667" s="99"/>
    </row>
    <row r="1668">
      <c r="A1668" s="53" t="s">
        <v>51</v>
      </c>
      <c r="B1668" s="41">
        <v>632.0</v>
      </c>
      <c r="C1668" s="45">
        <v>0.0</v>
      </c>
      <c r="D1668" s="41">
        <v>0.0</v>
      </c>
      <c r="E1668" s="41">
        <v>810.0</v>
      </c>
      <c r="F1668" s="453">
        <v>528.66</v>
      </c>
      <c r="G1668" s="41">
        <v>0.0</v>
      </c>
      <c r="H1668" s="41">
        <v>696.0</v>
      </c>
      <c r="I1668" s="43">
        <f t="shared" si="415"/>
        <v>2666.66</v>
      </c>
      <c r="J1668" s="44">
        <f t="shared" si="420"/>
        <v>293.3326</v>
      </c>
      <c r="K1668" s="440">
        <v>3.022182407941E12</v>
      </c>
      <c r="L1668" s="335"/>
      <c r="M1668" s="99"/>
    </row>
    <row r="1669">
      <c r="A1669" s="53" t="s">
        <v>52</v>
      </c>
      <c r="B1669" s="41">
        <v>0.0</v>
      </c>
      <c r="C1669" s="45">
        <v>0.0</v>
      </c>
      <c r="D1669" s="41">
        <v>0.0</v>
      </c>
      <c r="E1669" s="41">
        <v>0.0</v>
      </c>
      <c r="F1669" s="453">
        <v>0.0</v>
      </c>
      <c r="G1669" s="41">
        <v>0.0</v>
      </c>
      <c r="H1669" s="41">
        <v>0.0</v>
      </c>
      <c r="I1669" s="43">
        <f t="shared" si="415"/>
        <v>0</v>
      </c>
      <c r="J1669" s="50">
        <f t="shared" si="420"/>
        <v>0</v>
      </c>
      <c r="K1669" s="439"/>
      <c r="L1669" s="335"/>
      <c r="M1669" s="99"/>
    </row>
    <row r="1670">
      <c r="A1670" s="53" t="s">
        <v>53</v>
      </c>
      <c r="B1670" s="41">
        <v>650.0</v>
      </c>
      <c r="C1670" s="42">
        <v>725.0</v>
      </c>
      <c r="D1670" s="41">
        <v>1001.0</v>
      </c>
      <c r="E1670" s="41">
        <v>0.0</v>
      </c>
      <c r="F1670" s="453">
        <v>915.75</v>
      </c>
      <c r="G1670" s="41">
        <v>0.0</v>
      </c>
      <c r="H1670" s="41">
        <v>450.0</v>
      </c>
      <c r="I1670" s="43">
        <f t="shared" si="415"/>
        <v>3741.75</v>
      </c>
      <c r="J1670" s="44">
        <f>I1670*0.1</f>
        <v>374.175</v>
      </c>
      <c r="K1670" s="440">
        <v>6.022160681414E12</v>
      </c>
      <c r="L1670" s="335"/>
      <c r="M1670" s="99"/>
    </row>
    <row r="1671">
      <c r="A1671" s="67" t="s">
        <v>451</v>
      </c>
      <c r="B1671" s="41">
        <v>0.0</v>
      </c>
      <c r="C1671" s="42">
        <v>0.0</v>
      </c>
      <c r="D1671" s="41">
        <v>0.0</v>
      </c>
      <c r="E1671" s="41">
        <v>0.0</v>
      </c>
      <c r="F1671" s="453">
        <v>0.0</v>
      </c>
      <c r="G1671" s="41">
        <v>0.0</v>
      </c>
      <c r="H1671" s="41">
        <v>0.0</v>
      </c>
      <c r="I1671" s="43">
        <f t="shared" si="415"/>
        <v>0</v>
      </c>
      <c r="J1671" s="59">
        <f t="shared" ref="J1671:J1672" si="421">I1671*0.11</f>
        <v>0</v>
      </c>
      <c r="K1671" s="439"/>
      <c r="L1671" s="335"/>
      <c r="M1671" s="99"/>
    </row>
    <row r="1672">
      <c r="A1672" s="67" t="s">
        <v>55</v>
      </c>
      <c r="B1672" s="41">
        <v>0.0</v>
      </c>
      <c r="C1672" s="42">
        <v>520.0</v>
      </c>
      <c r="D1672" s="41">
        <v>0.0</v>
      </c>
      <c r="E1672" s="41">
        <v>400.0</v>
      </c>
      <c r="F1672" s="453">
        <v>0.0</v>
      </c>
      <c r="G1672" s="41">
        <v>0.0</v>
      </c>
      <c r="H1672" s="41">
        <v>579.0</v>
      </c>
      <c r="I1672" s="43">
        <f t="shared" si="415"/>
        <v>1499</v>
      </c>
      <c r="J1672" s="44">
        <f t="shared" si="421"/>
        <v>164.89</v>
      </c>
      <c r="K1672" s="440">
        <v>2.022181456869E12</v>
      </c>
      <c r="L1672" s="335"/>
      <c r="M1672" s="99"/>
    </row>
    <row r="1673">
      <c r="A1673" s="67" t="s">
        <v>56</v>
      </c>
      <c r="B1673" s="41">
        <v>0.0</v>
      </c>
      <c r="C1673" s="42">
        <v>335.0</v>
      </c>
      <c r="D1673" s="41">
        <v>270.0</v>
      </c>
      <c r="E1673" s="41">
        <v>242.0</v>
      </c>
      <c r="F1673" s="453">
        <v>0.0</v>
      </c>
      <c r="G1673" s="41">
        <v>0.0</v>
      </c>
      <c r="H1673" s="41">
        <v>0.0</v>
      </c>
      <c r="I1673" s="43">
        <f t="shared" si="415"/>
        <v>847</v>
      </c>
      <c r="J1673" s="46">
        <f>I1673*0.08</f>
        <v>67.76</v>
      </c>
      <c r="K1673" s="56">
        <v>2.2247091921E10</v>
      </c>
      <c r="L1673" s="441">
        <v>70.0</v>
      </c>
      <c r="M1673" s="99"/>
    </row>
    <row r="1674">
      <c r="A1674" s="67" t="s">
        <v>65</v>
      </c>
      <c r="B1674" s="41">
        <v>0.0</v>
      </c>
      <c r="C1674" s="42">
        <v>0.0</v>
      </c>
      <c r="D1674" s="41">
        <v>0.0</v>
      </c>
      <c r="E1674" s="41">
        <v>0.0</v>
      </c>
      <c r="F1674" s="453">
        <v>0.0</v>
      </c>
      <c r="G1674" s="41">
        <v>0.0</v>
      </c>
      <c r="H1674" s="41">
        <v>613.0</v>
      </c>
      <c r="I1674" s="43">
        <f t="shared" si="415"/>
        <v>613</v>
      </c>
      <c r="J1674" s="44">
        <f>I1674*0.11</f>
        <v>67.43</v>
      </c>
      <c r="K1674" s="440">
        <v>2.2113814822E10</v>
      </c>
      <c r="L1674" s="335"/>
      <c r="M1674" s="99"/>
    </row>
    <row r="1675">
      <c r="A1675" s="61" t="s">
        <v>20</v>
      </c>
      <c r="B1675" s="59">
        <f t="shared" ref="B1675:G1675" si="422">SUM(B1641:B1674)</f>
        <v>14250</v>
      </c>
      <c r="C1675" s="59">
        <f t="shared" si="422"/>
        <v>11673</v>
      </c>
      <c r="D1675" s="59">
        <f t="shared" si="422"/>
        <v>11433</v>
      </c>
      <c r="E1675" s="59">
        <f t="shared" si="422"/>
        <v>9552</v>
      </c>
      <c r="F1675" s="59">
        <f t="shared" si="422"/>
        <v>7383.85</v>
      </c>
      <c r="G1675" s="59">
        <f t="shared" si="422"/>
        <v>0</v>
      </c>
      <c r="H1675" s="59">
        <f>SUM(H1641:H1663)</f>
        <v>7148</v>
      </c>
      <c r="I1675" s="59">
        <f t="shared" ref="I1675:J1675" si="423">SUM(I1641:I1674)</f>
        <v>64062.85</v>
      </c>
      <c r="J1675" s="59">
        <f t="shared" si="423"/>
        <v>6196.6529</v>
      </c>
      <c r="K1675" s="439"/>
      <c r="L1675" s="335">
        <f>SUM(L1642:L1674)</f>
        <v>1812.74</v>
      </c>
      <c r="M1675" s="99"/>
    </row>
    <row r="1676">
      <c r="A1676" s="63"/>
      <c r="B1676" s="64"/>
      <c r="C1676" s="64"/>
      <c r="D1676" s="64"/>
      <c r="E1676" s="64"/>
      <c r="F1676" s="64"/>
      <c r="G1676" s="64"/>
      <c r="H1676" s="64"/>
      <c r="I1676" s="64"/>
      <c r="J1676" s="64"/>
      <c r="K1676" s="311"/>
      <c r="L1676" s="448"/>
    </row>
    <row r="1677">
      <c r="A1677" s="30" t="s">
        <v>19</v>
      </c>
      <c r="B1677" s="31">
        <v>45591.0</v>
      </c>
      <c r="C1677" s="31">
        <v>45592.0</v>
      </c>
      <c r="D1677" s="31">
        <v>45593.0</v>
      </c>
      <c r="E1677" s="31">
        <v>45594.0</v>
      </c>
      <c r="F1677" s="31">
        <v>45595.0</v>
      </c>
      <c r="G1677" s="31">
        <v>45596.0</v>
      </c>
      <c r="H1677" s="31">
        <v>45597.0</v>
      </c>
      <c r="I1677" s="32" t="s">
        <v>20</v>
      </c>
      <c r="J1677" s="33" t="s">
        <v>21</v>
      </c>
      <c r="K1677" s="77" t="s">
        <v>61</v>
      </c>
      <c r="L1677" s="98">
        <v>0.02</v>
      </c>
      <c r="M1677" s="77" t="s">
        <v>22</v>
      </c>
    </row>
    <row r="1678">
      <c r="A1678" s="35"/>
      <c r="B1678" s="36"/>
      <c r="C1678" s="36"/>
      <c r="D1678" s="36"/>
      <c r="E1678" s="36"/>
      <c r="F1678" s="36"/>
      <c r="G1678" s="36"/>
      <c r="H1678" s="37"/>
      <c r="I1678" s="37"/>
      <c r="J1678" s="37"/>
      <c r="K1678" s="439"/>
      <c r="L1678" s="335"/>
      <c r="M1678" s="445"/>
    </row>
    <row r="1679">
      <c r="A1679" s="40" t="s">
        <v>23</v>
      </c>
      <c r="B1679" s="41">
        <v>1010.0</v>
      </c>
      <c r="C1679" s="42">
        <v>475.0</v>
      </c>
      <c r="D1679" s="41">
        <v>870.0</v>
      </c>
      <c r="E1679" s="41">
        <v>679.0</v>
      </c>
      <c r="F1679" s="41">
        <v>780.0</v>
      </c>
      <c r="G1679" s="41">
        <v>535.0</v>
      </c>
      <c r="H1679" s="41">
        <v>0.0</v>
      </c>
      <c r="I1679" s="43">
        <f t="shared" ref="I1679:I1714" si="424">SUM(B1679:H1679)</f>
        <v>4349</v>
      </c>
      <c r="J1679" s="44">
        <f t="shared" ref="J1679:J1680" si="425">I1679*0.1</f>
        <v>434.9</v>
      </c>
      <c r="K1679" s="440">
        <v>4.022407453413E12</v>
      </c>
      <c r="L1679" s="335"/>
      <c r="M1679" s="99"/>
    </row>
    <row r="1680">
      <c r="A1680" s="40" t="s">
        <v>24</v>
      </c>
      <c r="B1680" s="41">
        <v>725.0</v>
      </c>
      <c r="C1680" s="42">
        <v>646.0</v>
      </c>
      <c r="D1680" s="41">
        <v>0.0</v>
      </c>
      <c r="E1680" s="41">
        <v>560.0</v>
      </c>
      <c r="F1680" s="41">
        <v>691.0</v>
      </c>
      <c r="G1680" s="41">
        <v>630.0</v>
      </c>
      <c r="H1680" s="41">
        <v>1109.0</v>
      </c>
      <c r="I1680" s="43">
        <f t="shared" si="424"/>
        <v>4361</v>
      </c>
      <c r="J1680" s="44">
        <f t="shared" si="425"/>
        <v>436.1</v>
      </c>
      <c r="K1680" s="440">
        <v>8.022343085576E12</v>
      </c>
      <c r="L1680" s="335"/>
      <c r="M1680" s="99"/>
    </row>
    <row r="1681">
      <c r="A1681" s="49" t="s">
        <v>25</v>
      </c>
      <c r="B1681" s="41">
        <v>576.0</v>
      </c>
      <c r="C1681" s="45">
        <v>525.0</v>
      </c>
      <c r="D1681" s="41">
        <v>0.0</v>
      </c>
      <c r="E1681" s="41">
        <v>650.0</v>
      </c>
      <c r="F1681" s="41">
        <v>0.0</v>
      </c>
      <c r="G1681" s="41">
        <v>888.0</v>
      </c>
      <c r="H1681" s="41">
        <v>1030.0</v>
      </c>
      <c r="I1681" s="43">
        <f t="shared" si="424"/>
        <v>3669</v>
      </c>
      <c r="J1681" s="44">
        <f t="shared" ref="J1681:J1682" si="426">I1681*0.08</f>
        <v>293.52</v>
      </c>
      <c r="K1681" s="440">
        <v>2.2407506049E10</v>
      </c>
      <c r="L1681" s="335"/>
      <c r="M1681" s="99"/>
    </row>
    <row r="1682">
      <c r="A1682" s="49" t="s">
        <v>26</v>
      </c>
      <c r="B1682" s="41">
        <v>125.0</v>
      </c>
      <c r="C1682" s="45">
        <v>918.0</v>
      </c>
      <c r="D1682" s="41">
        <v>1853.0</v>
      </c>
      <c r="E1682" s="41">
        <v>489.0</v>
      </c>
      <c r="F1682" s="41">
        <v>399.0</v>
      </c>
      <c r="G1682" s="41">
        <v>0.0</v>
      </c>
      <c r="H1682" s="41">
        <v>0.0</v>
      </c>
      <c r="I1682" s="43">
        <f t="shared" si="424"/>
        <v>3784</v>
      </c>
      <c r="J1682" s="44">
        <f t="shared" si="426"/>
        <v>302.72</v>
      </c>
      <c r="K1682" s="440">
        <v>2.022407192463E12</v>
      </c>
      <c r="L1682" s="441"/>
      <c r="M1682" s="99"/>
    </row>
    <row r="1683">
      <c r="A1683" s="40" t="s">
        <v>27</v>
      </c>
      <c r="B1683" s="41">
        <v>339.0</v>
      </c>
      <c r="C1683" s="45">
        <v>365.0</v>
      </c>
      <c r="D1683" s="41">
        <v>671.0</v>
      </c>
      <c r="E1683" s="41">
        <v>317.0</v>
      </c>
      <c r="F1683" s="41">
        <v>0.0</v>
      </c>
      <c r="G1683" s="41">
        <v>407.0</v>
      </c>
      <c r="H1683" s="41">
        <v>818.0</v>
      </c>
      <c r="I1683" s="43">
        <f t="shared" si="424"/>
        <v>2917</v>
      </c>
      <c r="J1683" s="44">
        <f>I1683*0.11</f>
        <v>320.87</v>
      </c>
      <c r="K1683" s="440">
        <v>7.022400522393E12</v>
      </c>
      <c r="L1683" s="335"/>
      <c r="M1683" s="99"/>
    </row>
    <row r="1684">
      <c r="A1684" s="52" t="s">
        <v>28</v>
      </c>
      <c r="B1684" s="41">
        <v>989.0</v>
      </c>
      <c r="C1684" s="45">
        <v>75.0</v>
      </c>
      <c r="D1684" s="41">
        <v>1365.0</v>
      </c>
      <c r="E1684" s="41">
        <v>70.0</v>
      </c>
      <c r="F1684" s="41">
        <v>75.0</v>
      </c>
      <c r="G1684" s="41">
        <v>1159.0</v>
      </c>
      <c r="H1684" s="41">
        <v>1400.0</v>
      </c>
      <c r="I1684" s="43">
        <f t="shared" si="424"/>
        <v>5133</v>
      </c>
      <c r="J1684" s="44">
        <f>I1684*0.1</f>
        <v>513.3</v>
      </c>
      <c r="K1684" s="440">
        <v>7.022404983479E12</v>
      </c>
      <c r="L1684" s="441"/>
      <c r="M1684" s="99"/>
    </row>
    <row r="1685">
      <c r="A1685" s="53" t="s">
        <v>29</v>
      </c>
      <c r="B1685" s="54">
        <v>534.0</v>
      </c>
      <c r="C1685" s="45">
        <v>605.0</v>
      </c>
      <c r="D1685" s="54">
        <v>0.0</v>
      </c>
      <c r="E1685" s="54">
        <v>235.0</v>
      </c>
      <c r="F1685" s="41">
        <v>0.0</v>
      </c>
      <c r="G1685" s="41">
        <v>783.0</v>
      </c>
      <c r="H1685" s="54">
        <v>0.0</v>
      </c>
      <c r="I1685" s="43">
        <f t="shared" si="424"/>
        <v>2157</v>
      </c>
      <c r="J1685" s="44">
        <f t="shared" ref="J1685:J1686" si="427">I1685*0.11</f>
        <v>237.27</v>
      </c>
      <c r="K1685" s="440">
        <v>3.022383490101E12</v>
      </c>
      <c r="L1685" s="335"/>
      <c r="M1685" s="99"/>
    </row>
    <row r="1686">
      <c r="A1686" s="40" t="s">
        <v>30</v>
      </c>
      <c r="B1686" s="41">
        <v>0.0</v>
      </c>
      <c r="C1686" s="45">
        <v>0.0</v>
      </c>
      <c r="D1686" s="41">
        <v>0.0</v>
      </c>
      <c r="E1686" s="41">
        <v>0.0</v>
      </c>
      <c r="F1686" s="41">
        <v>0.0</v>
      </c>
      <c r="G1686" s="41">
        <v>0.0</v>
      </c>
      <c r="H1686" s="41">
        <v>0.0</v>
      </c>
      <c r="I1686" s="43">
        <f t="shared" si="424"/>
        <v>0</v>
      </c>
      <c r="J1686" s="50">
        <f t="shared" si="427"/>
        <v>0</v>
      </c>
      <c r="K1686" s="357"/>
      <c r="L1686" s="335"/>
      <c r="M1686" s="99"/>
    </row>
    <row r="1687">
      <c r="A1687" s="40" t="s">
        <v>31</v>
      </c>
      <c r="B1687" s="41">
        <v>1142.0</v>
      </c>
      <c r="C1687" s="45">
        <v>1622.0</v>
      </c>
      <c r="D1687" s="41">
        <v>1411.0</v>
      </c>
      <c r="E1687" s="41">
        <v>1504.0</v>
      </c>
      <c r="F1687" s="41">
        <v>1530.0</v>
      </c>
      <c r="G1687" s="41">
        <v>1672.0</v>
      </c>
      <c r="H1687" s="41">
        <v>1801.0</v>
      </c>
      <c r="I1687" s="43">
        <f t="shared" si="424"/>
        <v>10682</v>
      </c>
      <c r="J1687" s="44">
        <f>I1687*0.08</f>
        <v>854.56</v>
      </c>
      <c r="K1687" s="440">
        <v>3.022310830244E12</v>
      </c>
      <c r="L1687" s="335"/>
      <c r="M1687" s="99"/>
    </row>
    <row r="1688">
      <c r="A1688" s="40" t="s">
        <v>32</v>
      </c>
      <c r="B1688" s="41">
        <v>0.0</v>
      </c>
      <c r="C1688" s="42">
        <v>0.0</v>
      </c>
      <c r="D1688" s="41">
        <v>0.0</v>
      </c>
      <c r="E1688" s="41">
        <v>403.0</v>
      </c>
      <c r="F1688" s="41">
        <v>0.0</v>
      </c>
      <c r="G1688" s="41">
        <v>0.0</v>
      </c>
      <c r="H1688" s="41">
        <v>753.0</v>
      </c>
      <c r="I1688" s="43">
        <f t="shared" si="424"/>
        <v>1156</v>
      </c>
      <c r="J1688" s="44">
        <f t="shared" ref="J1688:J1691" si="428">I1688*0.11</f>
        <v>127.16</v>
      </c>
      <c r="K1688" s="440">
        <v>2.022403693275E12</v>
      </c>
      <c r="L1688" s="335"/>
      <c r="M1688" s="99"/>
    </row>
    <row r="1689">
      <c r="A1689" s="40" t="s">
        <v>241</v>
      </c>
      <c r="B1689" s="41">
        <v>0.0</v>
      </c>
      <c r="C1689" s="45">
        <v>0.0</v>
      </c>
      <c r="D1689" s="41">
        <v>0.0</v>
      </c>
      <c r="E1689" s="41">
        <v>0.0</v>
      </c>
      <c r="F1689" s="41">
        <v>0.0</v>
      </c>
      <c r="G1689" s="41">
        <v>0.0</v>
      </c>
      <c r="H1689" s="41">
        <v>0.0</v>
      </c>
      <c r="I1689" s="43">
        <f t="shared" si="424"/>
        <v>0</v>
      </c>
      <c r="J1689" s="50">
        <f t="shared" si="428"/>
        <v>0</v>
      </c>
      <c r="K1689" s="439"/>
      <c r="L1689" s="441"/>
      <c r="M1689" s="99"/>
    </row>
    <row r="1690">
      <c r="A1690" s="40" t="s">
        <v>233</v>
      </c>
      <c r="B1690" s="41">
        <v>0.0</v>
      </c>
      <c r="C1690" s="42">
        <v>0.0</v>
      </c>
      <c r="D1690" s="41">
        <v>0.0</v>
      </c>
      <c r="E1690" s="41">
        <v>0.0</v>
      </c>
      <c r="F1690" s="41">
        <v>0.0</v>
      </c>
      <c r="G1690" s="41">
        <v>0.0</v>
      </c>
      <c r="H1690" s="41">
        <v>0.0</v>
      </c>
      <c r="I1690" s="43">
        <f t="shared" si="424"/>
        <v>0</v>
      </c>
      <c r="J1690" s="50">
        <f t="shared" si="428"/>
        <v>0</v>
      </c>
      <c r="K1690" s="439"/>
      <c r="L1690" s="335"/>
      <c r="M1690" s="99"/>
    </row>
    <row r="1691">
      <c r="A1691" s="40" t="s">
        <v>35</v>
      </c>
      <c r="B1691" s="41">
        <v>1115.0</v>
      </c>
      <c r="C1691" s="42">
        <v>710.0</v>
      </c>
      <c r="D1691" s="41">
        <v>0.0</v>
      </c>
      <c r="E1691" s="41">
        <v>0.0</v>
      </c>
      <c r="F1691" s="41">
        <v>0.0</v>
      </c>
      <c r="G1691" s="41">
        <v>0.0</v>
      </c>
      <c r="H1691" s="41">
        <v>0.0</v>
      </c>
      <c r="I1691" s="43">
        <f t="shared" si="424"/>
        <v>1825</v>
      </c>
      <c r="J1691" s="44">
        <f t="shared" si="428"/>
        <v>200.75</v>
      </c>
      <c r="K1691" s="440">
        <v>4.022390902585E12</v>
      </c>
      <c r="L1691" s="335"/>
      <c r="M1691" s="99"/>
    </row>
    <row r="1692">
      <c r="A1692" s="53" t="s">
        <v>36</v>
      </c>
      <c r="B1692" s="41">
        <v>800.0</v>
      </c>
      <c r="C1692" s="42">
        <v>508.0</v>
      </c>
      <c r="D1692" s="41">
        <v>0.0</v>
      </c>
      <c r="E1692" s="41">
        <v>764.0</v>
      </c>
      <c r="F1692" s="41">
        <v>1085.0</v>
      </c>
      <c r="G1692" s="41">
        <v>860.0</v>
      </c>
      <c r="H1692" s="41">
        <v>0.0</v>
      </c>
      <c r="I1692" s="43">
        <f t="shared" si="424"/>
        <v>4017</v>
      </c>
      <c r="J1692" s="44">
        <f>I1692*0.08</f>
        <v>321.36</v>
      </c>
      <c r="K1692" s="440">
        <v>9.022310857481E12</v>
      </c>
      <c r="L1692" s="335"/>
      <c r="M1692" s="99"/>
    </row>
    <row r="1693">
      <c r="A1693" s="40" t="s">
        <v>37</v>
      </c>
      <c r="B1693" s="41">
        <v>745.0</v>
      </c>
      <c r="C1693" s="42">
        <v>600.0</v>
      </c>
      <c r="D1693" s="41">
        <v>942.0</v>
      </c>
      <c r="E1693" s="41">
        <v>690.0</v>
      </c>
      <c r="F1693" s="41">
        <v>1085.0</v>
      </c>
      <c r="G1693" s="41">
        <v>1111.0</v>
      </c>
      <c r="H1693" s="41">
        <v>578.0</v>
      </c>
      <c r="I1693" s="43">
        <f t="shared" si="424"/>
        <v>5751</v>
      </c>
      <c r="J1693" s="44">
        <f>I1693*0.1</f>
        <v>575.1</v>
      </c>
      <c r="K1693" s="440">
        <v>1.022373823588E12</v>
      </c>
      <c r="L1693" s="335"/>
      <c r="M1693" s="99"/>
    </row>
    <row r="1694">
      <c r="A1694" s="40" t="s">
        <v>38</v>
      </c>
      <c r="B1694" s="41">
        <v>0.0</v>
      </c>
      <c r="C1694" s="45">
        <v>0.0</v>
      </c>
      <c r="D1694" s="41">
        <v>309.0</v>
      </c>
      <c r="E1694" s="41">
        <v>564.0</v>
      </c>
      <c r="F1694" s="41">
        <v>370.0</v>
      </c>
      <c r="G1694" s="41">
        <v>778.0</v>
      </c>
      <c r="H1694" s="41">
        <v>156.0</v>
      </c>
      <c r="I1694" s="43">
        <f t="shared" si="424"/>
        <v>2177</v>
      </c>
      <c r="J1694" s="46">
        <f>I1694*0.11</f>
        <v>239.47</v>
      </c>
      <c r="K1694" s="56">
        <v>9.022715156348E12</v>
      </c>
      <c r="L1694" s="441">
        <v>245.0</v>
      </c>
      <c r="M1694" s="99"/>
    </row>
    <row r="1695">
      <c r="A1695" s="49" t="s">
        <v>39</v>
      </c>
      <c r="B1695" s="41">
        <v>940.0</v>
      </c>
      <c r="C1695" s="42">
        <v>665.0</v>
      </c>
      <c r="D1695" s="41">
        <v>1053.0</v>
      </c>
      <c r="E1695" s="41">
        <v>830.0</v>
      </c>
      <c r="F1695" s="41">
        <v>939.0</v>
      </c>
      <c r="G1695" s="41">
        <v>1336.0</v>
      </c>
      <c r="H1695" s="41">
        <v>1517.0</v>
      </c>
      <c r="I1695" s="43">
        <f t="shared" si="424"/>
        <v>7280</v>
      </c>
      <c r="J1695" s="44">
        <f>I1695*0.08</f>
        <v>582.4</v>
      </c>
      <c r="K1695" s="440">
        <v>1.022334521804E12</v>
      </c>
      <c r="L1695" s="335"/>
      <c r="M1695" s="167">
        <v>1.022376136129E12</v>
      </c>
    </row>
    <row r="1696">
      <c r="A1696" s="40" t="s">
        <v>63</v>
      </c>
      <c r="B1696" s="41">
        <v>519.0</v>
      </c>
      <c r="C1696" s="42">
        <v>595.0</v>
      </c>
      <c r="D1696" s="41">
        <v>384.0</v>
      </c>
      <c r="E1696" s="41">
        <v>0.0</v>
      </c>
      <c r="F1696" s="41">
        <v>565.0</v>
      </c>
      <c r="G1696" s="41">
        <v>436.0</v>
      </c>
      <c r="H1696" s="41">
        <v>550.0</v>
      </c>
      <c r="I1696" s="43">
        <f t="shared" si="424"/>
        <v>3049</v>
      </c>
      <c r="J1696" s="44">
        <f t="shared" ref="J1696:J1697" si="429">I1696*0.1</f>
        <v>304.9</v>
      </c>
      <c r="K1696" s="440">
        <v>5.022404517021E12</v>
      </c>
      <c r="L1696" s="441"/>
      <c r="M1696" s="99"/>
    </row>
    <row r="1697">
      <c r="A1697" s="40" t="s">
        <v>40</v>
      </c>
      <c r="B1697" s="41">
        <v>0.0</v>
      </c>
      <c r="C1697" s="45">
        <v>0.0</v>
      </c>
      <c r="D1697" s="41">
        <v>0.0</v>
      </c>
      <c r="E1697" s="41">
        <v>0.0</v>
      </c>
      <c r="F1697" s="41">
        <v>0.0</v>
      </c>
      <c r="G1697" s="41">
        <v>0.0</v>
      </c>
      <c r="H1697" s="41">
        <v>0.0</v>
      </c>
      <c r="I1697" s="43">
        <f t="shared" si="424"/>
        <v>0</v>
      </c>
      <c r="J1697" s="50">
        <f t="shared" si="429"/>
        <v>0</v>
      </c>
      <c r="K1697" s="357"/>
      <c r="L1697" s="441"/>
      <c r="M1697" s="99"/>
    </row>
    <row r="1698">
      <c r="A1698" s="40" t="s">
        <v>41</v>
      </c>
      <c r="B1698" s="41">
        <v>500.0</v>
      </c>
      <c r="C1698" s="42">
        <v>0.0</v>
      </c>
      <c r="D1698" s="41">
        <v>0.0</v>
      </c>
      <c r="E1698" s="41">
        <v>0.0</v>
      </c>
      <c r="F1698" s="41">
        <v>0.0</v>
      </c>
      <c r="G1698" s="41">
        <v>0.0</v>
      </c>
      <c r="H1698" s="41">
        <v>0.0</v>
      </c>
      <c r="I1698" s="43">
        <f t="shared" si="424"/>
        <v>500</v>
      </c>
      <c r="J1698" s="46">
        <f t="shared" ref="J1698:J1706" si="430">I1698*0.11</f>
        <v>55</v>
      </c>
      <c r="K1698" s="56">
        <v>3.022640431379E12</v>
      </c>
      <c r="L1698" s="441">
        <v>57.0</v>
      </c>
      <c r="M1698" s="99"/>
    </row>
    <row r="1699">
      <c r="A1699" s="40" t="s">
        <v>42</v>
      </c>
      <c r="B1699" s="41">
        <v>0.0</v>
      </c>
      <c r="C1699" s="45">
        <v>725.0</v>
      </c>
      <c r="D1699" s="41">
        <v>0.0</v>
      </c>
      <c r="E1699" s="41">
        <v>0.0</v>
      </c>
      <c r="F1699" s="41">
        <v>605.0</v>
      </c>
      <c r="G1699" s="41">
        <v>530.0</v>
      </c>
      <c r="H1699" s="41">
        <v>552.0</v>
      </c>
      <c r="I1699" s="43">
        <f t="shared" si="424"/>
        <v>2412</v>
      </c>
      <c r="J1699" s="57">
        <f t="shared" si="430"/>
        <v>265.32</v>
      </c>
      <c r="K1699" s="444" t="s">
        <v>43</v>
      </c>
      <c r="L1699" s="441">
        <v>271.0</v>
      </c>
      <c r="M1699" s="99"/>
    </row>
    <row r="1700">
      <c r="A1700" s="53" t="s">
        <v>44</v>
      </c>
      <c r="B1700" s="41" t="s">
        <v>59</v>
      </c>
      <c r="C1700" s="45">
        <v>0.0</v>
      </c>
      <c r="D1700" s="41">
        <v>0.0</v>
      </c>
      <c r="E1700" s="41">
        <v>0.0</v>
      </c>
      <c r="F1700" s="41">
        <v>0.0</v>
      </c>
      <c r="G1700" s="41">
        <v>0.0</v>
      </c>
      <c r="H1700" s="41">
        <v>0.0</v>
      </c>
      <c r="I1700" s="43">
        <f t="shared" si="424"/>
        <v>0</v>
      </c>
      <c r="J1700" s="50">
        <f t="shared" si="430"/>
        <v>0</v>
      </c>
      <c r="K1700" s="357"/>
      <c r="L1700" s="335"/>
      <c r="M1700" s="99"/>
    </row>
    <row r="1701">
      <c r="A1701" s="53" t="s">
        <v>45</v>
      </c>
      <c r="B1701" s="41">
        <v>0.0</v>
      </c>
      <c r="C1701" s="45">
        <v>0.0</v>
      </c>
      <c r="D1701" s="41">
        <v>0.0</v>
      </c>
      <c r="E1701" s="41">
        <v>339.0</v>
      </c>
      <c r="F1701" s="41">
        <v>460.0</v>
      </c>
      <c r="G1701" s="41">
        <v>0.0</v>
      </c>
      <c r="H1701" s="41">
        <v>0.0</v>
      </c>
      <c r="I1701" s="43">
        <f t="shared" si="424"/>
        <v>799</v>
      </c>
      <c r="J1701" s="46">
        <f t="shared" si="430"/>
        <v>87.89</v>
      </c>
      <c r="K1701" s="56">
        <v>5.022590072166E12</v>
      </c>
      <c r="L1701" s="441">
        <v>90.0</v>
      </c>
      <c r="M1701" s="99"/>
    </row>
    <row r="1702">
      <c r="A1702" s="53" t="s">
        <v>46</v>
      </c>
      <c r="B1702" s="41">
        <v>285.0</v>
      </c>
      <c r="C1702" s="45">
        <v>0.0</v>
      </c>
      <c r="D1702" s="41">
        <v>0.0</v>
      </c>
      <c r="E1702" s="41">
        <v>0.0</v>
      </c>
      <c r="F1702" s="41">
        <v>0.0</v>
      </c>
      <c r="G1702" s="41">
        <v>680.0</v>
      </c>
      <c r="H1702" s="41">
        <v>0.0</v>
      </c>
      <c r="I1702" s="43">
        <f t="shared" si="424"/>
        <v>965</v>
      </c>
      <c r="J1702" s="44">
        <f t="shared" si="430"/>
        <v>106.15</v>
      </c>
      <c r="K1702" s="440">
        <v>5.022370861511E12</v>
      </c>
      <c r="L1702" s="335"/>
      <c r="M1702" s="99"/>
    </row>
    <row r="1703">
      <c r="A1703" s="53" t="s">
        <v>47</v>
      </c>
      <c r="B1703" s="41">
        <v>0.0</v>
      </c>
      <c r="C1703" s="42">
        <v>145.0</v>
      </c>
      <c r="D1703" s="41">
        <v>0.0</v>
      </c>
      <c r="E1703" s="41">
        <v>0.0</v>
      </c>
      <c r="F1703" s="41">
        <v>0.0</v>
      </c>
      <c r="G1703" s="41">
        <v>0.0</v>
      </c>
      <c r="H1703" s="41">
        <v>0.0</v>
      </c>
      <c r="I1703" s="43">
        <f t="shared" si="424"/>
        <v>145</v>
      </c>
      <c r="J1703" s="46">
        <f t="shared" si="430"/>
        <v>15.95</v>
      </c>
      <c r="K1703" s="56">
        <v>7.022478702827E12</v>
      </c>
      <c r="L1703" s="441">
        <v>17.0</v>
      </c>
      <c r="M1703" s="99"/>
    </row>
    <row r="1704">
      <c r="A1704" s="53" t="s">
        <v>74</v>
      </c>
      <c r="B1704" s="41">
        <v>0.0</v>
      </c>
      <c r="C1704" s="45">
        <v>0.0</v>
      </c>
      <c r="D1704" s="41">
        <v>0.0</v>
      </c>
      <c r="E1704" s="41">
        <v>0.0</v>
      </c>
      <c r="F1704" s="41">
        <v>0.0</v>
      </c>
      <c r="G1704" s="41">
        <v>0.0</v>
      </c>
      <c r="H1704" s="41">
        <v>0.0</v>
      </c>
      <c r="I1704" s="43">
        <f t="shared" si="424"/>
        <v>0</v>
      </c>
      <c r="J1704" s="50">
        <f t="shared" si="430"/>
        <v>0</v>
      </c>
      <c r="K1704" s="439"/>
      <c r="L1704" s="335"/>
      <c r="M1704" s="99"/>
    </row>
    <row r="1705">
      <c r="A1705" s="53" t="s">
        <v>49</v>
      </c>
      <c r="B1705" s="41">
        <v>0.0</v>
      </c>
      <c r="C1705" s="42">
        <v>0.0</v>
      </c>
      <c r="D1705" s="41">
        <v>0.0</v>
      </c>
      <c r="E1705" s="41">
        <v>0.0</v>
      </c>
      <c r="F1705" s="41">
        <v>0.0</v>
      </c>
      <c r="G1705" s="41">
        <v>0.0</v>
      </c>
      <c r="H1705" s="41">
        <v>0.0</v>
      </c>
      <c r="I1705" s="43">
        <f t="shared" si="424"/>
        <v>0</v>
      </c>
      <c r="J1705" s="50">
        <f t="shared" si="430"/>
        <v>0</v>
      </c>
      <c r="K1705" s="439"/>
      <c r="L1705" s="335"/>
      <c r="M1705" s="99"/>
    </row>
    <row r="1706">
      <c r="A1706" s="53" t="s">
        <v>50</v>
      </c>
      <c r="B1706" s="41">
        <v>0.0</v>
      </c>
      <c r="C1706" s="45">
        <v>410.0</v>
      </c>
      <c r="D1706" s="41">
        <v>0.0</v>
      </c>
      <c r="E1706" s="41">
        <v>758.0</v>
      </c>
      <c r="F1706" s="41">
        <v>0.0</v>
      </c>
      <c r="G1706" s="41">
        <v>0.0</v>
      </c>
      <c r="H1706" s="41">
        <v>0.0</v>
      </c>
      <c r="I1706" s="43">
        <f t="shared" si="424"/>
        <v>1168</v>
      </c>
      <c r="J1706" s="44">
        <f t="shared" si="430"/>
        <v>128.48</v>
      </c>
      <c r="K1706" s="440">
        <v>2.022400740348E12</v>
      </c>
      <c r="L1706" s="335"/>
      <c r="M1706" s="99"/>
    </row>
    <row r="1707">
      <c r="A1707" s="53" t="s">
        <v>51</v>
      </c>
      <c r="B1707" s="41">
        <v>710.0</v>
      </c>
      <c r="C1707" s="45">
        <v>488.0</v>
      </c>
      <c r="D1707" s="41">
        <v>0.0</v>
      </c>
      <c r="E1707" s="41">
        <v>427.0</v>
      </c>
      <c r="F1707" s="41">
        <v>1000.0</v>
      </c>
      <c r="G1707" s="41">
        <v>973.0</v>
      </c>
      <c r="H1707" s="41">
        <v>365.0</v>
      </c>
      <c r="I1707" s="43">
        <f t="shared" si="424"/>
        <v>3963</v>
      </c>
      <c r="J1707" s="44">
        <f>I1707*0.1</f>
        <v>396.3</v>
      </c>
      <c r="K1707" s="440">
        <v>3.022393188309E12</v>
      </c>
      <c r="L1707" s="335"/>
      <c r="M1707" s="99"/>
    </row>
    <row r="1708">
      <c r="A1708" s="53" t="s">
        <v>52</v>
      </c>
      <c r="B1708" s="41">
        <v>654.0</v>
      </c>
      <c r="C1708" s="45">
        <v>0.0</v>
      </c>
      <c r="D1708" s="41">
        <v>0.0</v>
      </c>
      <c r="E1708" s="41">
        <v>750.0</v>
      </c>
      <c r="F1708" s="41">
        <v>0.0</v>
      </c>
      <c r="G1708" s="41">
        <v>0.0</v>
      </c>
      <c r="H1708" s="41">
        <v>0.0</v>
      </c>
      <c r="I1708" s="43">
        <f t="shared" si="424"/>
        <v>1404</v>
      </c>
      <c r="J1708" s="44">
        <f>I1708*0.11</f>
        <v>154.44</v>
      </c>
      <c r="K1708" s="440">
        <v>9.022326471504E12</v>
      </c>
      <c r="L1708" s="335"/>
      <c r="M1708" s="99"/>
    </row>
    <row r="1709">
      <c r="A1709" s="53" t="s">
        <v>53</v>
      </c>
      <c r="B1709" s="41">
        <v>570.0</v>
      </c>
      <c r="C1709" s="42">
        <v>760.0</v>
      </c>
      <c r="D1709" s="41">
        <v>1136.0</v>
      </c>
      <c r="E1709" s="41">
        <v>898.0</v>
      </c>
      <c r="F1709" s="41">
        <v>754.0</v>
      </c>
      <c r="G1709" s="41">
        <v>0.0</v>
      </c>
      <c r="H1709" s="41">
        <v>0.0</v>
      </c>
      <c r="I1709" s="43">
        <f t="shared" si="424"/>
        <v>4118</v>
      </c>
      <c r="J1709" s="44">
        <f>I1709*0.1</f>
        <v>411.8</v>
      </c>
      <c r="K1709" s="440">
        <v>6.02238982513E12</v>
      </c>
      <c r="L1709" s="335"/>
      <c r="M1709" s="99"/>
    </row>
    <row r="1710">
      <c r="A1710" s="67" t="s">
        <v>451</v>
      </c>
      <c r="B1710" s="41">
        <v>0.0</v>
      </c>
      <c r="C1710" s="42">
        <v>0.0</v>
      </c>
      <c r="D1710" s="41">
        <v>0.0</v>
      </c>
      <c r="E1710" s="41">
        <v>0.0</v>
      </c>
      <c r="F1710" s="41">
        <v>0.0</v>
      </c>
      <c r="G1710" s="41">
        <v>0.0</v>
      </c>
      <c r="H1710" s="41">
        <v>0.0</v>
      </c>
      <c r="I1710" s="43">
        <f t="shared" si="424"/>
        <v>0</v>
      </c>
      <c r="J1710" s="59">
        <f t="shared" ref="J1710:J1711" si="431">I1710*0.11</f>
        <v>0</v>
      </c>
      <c r="K1710" s="439"/>
      <c r="L1710" s="335"/>
      <c r="M1710" s="99"/>
    </row>
    <row r="1711">
      <c r="A1711" s="67" t="s">
        <v>55</v>
      </c>
      <c r="B1711" s="41">
        <v>0.0</v>
      </c>
      <c r="C1711" s="42">
        <v>593.0</v>
      </c>
      <c r="D1711" s="41">
        <v>0.0</v>
      </c>
      <c r="E1711" s="41">
        <v>453.0</v>
      </c>
      <c r="F1711" s="41">
        <v>638.0</v>
      </c>
      <c r="G1711" s="41">
        <v>735.0</v>
      </c>
      <c r="H1711" s="41">
        <v>0.0</v>
      </c>
      <c r="I1711" s="43">
        <f t="shared" si="424"/>
        <v>2419</v>
      </c>
      <c r="J1711" s="44">
        <f t="shared" si="431"/>
        <v>266.09</v>
      </c>
      <c r="K1711" s="440">
        <v>2.022359192014E12</v>
      </c>
      <c r="L1711" s="335"/>
      <c r="M1711" s="99"/>
    </row>
    <row r="1712">
      <c r="A1712" s="67" t="s">
        <v>56</v>
      </c>
      <c r="B1712" s="41">
        <v>0.0</v>
      </c>
      <c r="C1712" s="42">
        <v>0.0</v>
      </c>
      <c r="D1712" s="41">
        <v>0.0</v>
      </c>
      <c r="E1712" s="41">
        <v>0.0</v>
      </c>
      <c r="F1712" s="41">
        <v>0.0</v>
      </c>
      <c r="G1712" s="41">
        <v>0.0</v>
      </c>
      <c r="H1712" s="41">
        <v>0.0</v>
      </c>
      <c r="I1712" s="43">
        <f t="shared" si="424"/>
        <v>0</v>
      </c>
      <c r="J1712" s="59">
        <f>I1712*0.08</f>
        <v>0</v>
      </c>
      <c r="K1712" s="357"/>
      <c r="L1712" s="335"/>
      <c r="M1712" s="99"/>
    </row>
    <row r="1713">
      <c r="A1713" s="67" t="s">
        <v>65</v>
      </c>
      <c r="B1713" s="41">
        <v>130.0</v>
      </c>
      <c r="C1713" s="42">
        <v>600.0</v>
      </c>
      <c r="D1713" s="41">
        <v>0.0</v>
      </c>
      <c r="E1713" s="41">
        <v>0.0</v>
      </c>
      <c r="F1713" s="41">
        <v>0.0</v>
      </c>
      <c r="G1713" s="41">
        <v>0.0</v>
      </c>
      <c r="H1713" s="41">
        <v>0.0</v>
      </c>
      <c r="I1713" s="43">
        <f t="shared" si="424"/>
        <v>730</v>
      </c>
      <c r="J1713" s="44">
        <f>I1713*0.11</f>
        <v>80.3</v>
      </c>
      <c r="K1713" s="440">
        <v>2.2382423708E10</v>
      </c>
      <c r="L1713" s="335"/>
      <c r="M1713" s="99"/>
    </row>
    <row r="1714">
      <c r="A1714" s="67" t="s">
        <v>58</v>
      </c>
      <c r="B1714" s="41">
        <v>897.0</v>
      </c>
      <c r="C1714" s="42">
        <v>940.0</v>
      </c>
      <c r="D1714" s="41">
        <v>791.0</v>
      </c>
      <c r="E1714" s="41">
        <v>479.0</v>
      </c>
      <c r="F1714" s="41">
        <v>1084.0</v>
      </c>
      <c r="G1714" s="41">
        <v>479.0</v>
      </c>
      <c r="H1714" s="41">
        <v>0.0</v>
      </c>
      <c r="I1714" s="43">
        <f t="shared" si="424"/>
        <v>4670</v>
      </c>
      <c r="J1714" s="44">
        <f>I1714*0.1</f>
        <v>467</v>
      </c>
      <c r="K1714" s="440">
        <v>2.022316799824E12</v>
      </c>
      <c r="L1714" s="335"/>
      <c r="M1714" s="99"/>
    </row>
    <row r="1715">
      <c r="A1715" s="61" t="s">
        <v>20</v>
      </c>
      <c r="B1715" s="59">
        <f t="shared" ref="B1715:H1715" si="432">SUM(B1679:B1712)</f>
        <v>12278</v>
      </c>
      <c r="C1715" s="59">
        <f t="shared" si="432"/>
        <v>11430</v>
      </c>
      <c r="D1715" s="59">
        <f t="shared" si="432"/>
        <v>9994</v>
      </c>
      <c r="E1715" s="59">
        <f t="shared" si="432"/>
        <v>11380</v>
      </c>
      <c r="F1715" s="59">
        <f t="shared" si="432"/>
        <v>10976</v>
      </c>
      <c r="G1715" s="59">
        <f t="shared" si="432"/>
        <v>13513</v>
      </c>
      <c r="H1715" s="59">
        <f t="shared" si="432"/>
        <v>10629</v>
      </c>
      <c r="I1715" s="59">
        <f t="shared" ref="I1715:J1715" si="433">SUM(I1679:I1714)</f>
        <v>85600</v>
      </c>
      <c r="J1715" s="59">
        <f t="shared" si="433"/>
        <v>8179.1</v>
      </c>
      <c r="K1715" s="439"/>
      <c r="L1715" s="335">
        <f>SUM(L1680:L1712)</f>
        <v>680</v>
      </c>
      <c r="M1715" s="99"/>
    </row>
    <row r="1716">
      <c r="A1716" s="63"/>
      <c r="B1716" s="64"/>
      <c r="C1716" s="64"/>
      <c r="D1716" s="64"/>
      <c r="E1716" s="64"/>
      <c r="F1716" s="64"/>
      <c r="G1716" s="64"/>
      <c r="H1716" s="64"/>
      <c r="I1716" s="64"/>
      <c r="J1716" s="64"/>
      <c r="K1716" s="311"/>
      <c r="L1716" s="448"/>
    </row>
    <row r="1717">
      <c r="A1717" s="30" t="s">
        <v>19</v>
      </c>
      <c r="B1717" s="31">
        <v>45598.0</v>
      </c>
      <c r="C1717" s="31">
        <v>45599.0</v>
      </c>
      <c r="D1717" s="31">
        <v>45600.0</v>
      </c>
      <c r="E1717" s="31">
        <v>45601.0</v>
      </c>
      <c r="F1717" s="31">
        <v>45602.0</v>
      </c>
      <c r="G1717" s="31">
        <v>45603.0</v>
      </c>
      <c r="H1717" s="31">
        <v>45604.0</v>
      </c>
      <c r="I1717" s="32" t="s">
        <v>20</v>
      </c>
      <c r="J1717" s="33" t="s">
        <v>21</v>
      </c>
      <c r="K1717" s="77" t="s">
        <v>61</v>
      </c>
      <c r="L1717" s="98">
        <v>0.02</v>
      </c>
      <c r="M1717" s="77" t="s">
        <v>22</v>
      </c>
    </row>
    <row r="1718">
      <c r="A1718" s="35"/>
      <c r="B1718" s="36"/>
      <c r="C1718" s="36"/>
      <c r="D1718" s="36"/>
      <c r="E1718" s="36"/>
      <c r="F1718" s="36"/>
      <c r="G1718" s="36"/>
      <c r="H1718" s="37"/>
      <c r="I1718" s="37"/>
      <c r="J1718" s="37"/>
      <c r="K1718" s="439"/>
      <c r="L1718" s="335"/>
      <c r="M1718" s="445"/>
    </row>
    <row r="1719">
      <c r="A1719" s="40" t="s">
        <v>23</v>
      </c>
      <c r="B1719" s="41">
        <v>340.0</v>
      </c>
      <c r="C1719" s="42">
        <v>330.0</v>
      </c>
      <c r="D1719" s="41">
        <v>858.0</v>
      </c>
      <c r="E1719" s="41">
        <v>985.0</v>
      </c>
      <c r="F1719" s="41">
        <v>633.0</v>
      </c>
      <c r="G1719" s="41">
        <v>720.0</v>
      </c>
      <c r="H1719" s="41">
        <v>0.0</v>
      </c>
      <c r="I1719" s="43">
        <f t="shared" ref="I1719:I1754" si="434">SUM(B1719:H1719)</f>
        <v>3866</v>
      </c>
      <c r="J1719" s="44">
        <f t="shared" ref="J1719:J1720" si="435">I1719*0.1</f>
        <v>386.6</v>
      </c>
      <c r="K1719" s="440">
        <v>4.022627857513E12</v>
      </c>
      <c r="L1719" s="335"/>
      <c r="M1719" s="99"/>
    </row>
    <row r="1720">
      <c r="A1720" s="40" t="s">
        <v>24</v>
      </c>
      <c r="B1720" s="41">
        <v>879.0</v>
      </c>
      <c r="C1720" s="42">
        <v>0.0</v>
      </c>
      <c r="D1720" s="41">
        <v>0.0</v>
      </c>
      <c r="E1720" s="41">
        <v>1150.0</v>
      </c>
      <c r="F1720" s="41">
        <v>810.0</v>
      </c>
      <c r="G1720" s="41">
        <v>750.0</v>
      </c>
      <c r="H1720" s="41">
        <v>825.0</v>
      </c>
      <c r="I1720" s="43">
        <f t="shared" si="434"/>
        <v>4414</v>
      </c>
      <c r="J1720" s="44">
        <f t="shared" si="435"/>
        <v>441.4</v>
      </c>
      <c r="K1720" s="440">
        <v>8.022528291293E12</v>
      </c>
      <c r="L1720" s="335"/>
      <c r="M1720" s="99"/>
    </row>
    <row r="1721">
      <c r="A1721" s="49" t="s">
        <v>25</v>
      </c>
      <c r="B1721" s="41">
        <v>0.0</v>
      </c>
      <c r="C1721" s="45">
        <v>0.0</v>
      </c>
      <c r="D1721" s="41">
        <v>479.0</v>
      </c>
      <c r="E1721" s="41">
        <v>165.0</v>
      </c>
      <c r="F1721" s="41">
        <v>320.0</v>
      </c>
      <c r="G1721" s="41">
        <v>175.0</v>
      </c>
      <c r="H1721" s="41">
        <v>139.0</v>
      </c>
      <c r="I1721" s="43">
        <f t="shared" si="434"/>
        <v>1278</v>
      </c>
      <c r="J1721" s="44">
        <f t="shared" ref="J1721:J1722" si="436">I1721*0.08</f>
        <v>102.24</v>
      </c>
      <c r="K1721" s="440">
        <v>2.2627818708E10</v>
      </c>
      <c r="L1721" s="335"/>
      <c r="M1721" s="99"/>
    </row>
    <row r="1722">
      <c r="A1722" s="49" t="s">
        <v>26</v>
      </c>
      <c r="B1722" s="41">
        <v>0.0</v>
      </c>
      <c r="C1722" s="45">
        <v>0.0</v>
      </c>
      <c r="D1722" s="41">
        <v>414.0</v>
      </c>
      <c r="E1722" s="41">
        <v>0.0</v>
      </c>
      <c r="F1722" s="41">
        <v>885.0</v>
      </c>
      <c r="G1722" s="41">
        <v>1353.0</v>
      </c>
      <c r="H1722" s="41">
        <v>950.0</v>
      </c>
      <c r="I1722" s="43">
        <f t="shared" si="434"/>
        <v>3602</v>
      </c>
      <c r="J1722" s="46">
        <f t="shared" si="436"/>
        <v>288.16</v>
      </c>
      <c r="K1722" s="56">
        <v>2.022847782992E12</v>
      </c>
      <c r="L1722" s="441">
        <v>294.0</v>
      </c>
      <c r="M1722" s="99"/>
    </row>
    <row r="1723">
      <c r="A1723" s="40" t="s">
        <v>27</v>
      </c>
      <c r="B1723" s="41">
        <v>625.0</v>
      </c>
      <c r="C1723" s="45">
        <v>572.0</v>
      </c>
      <c r="D1723" s="41">
        <v>305.0</v>
      </c>
      <c r="E1723" s="41">
        <v>611.0</v>
      </c>
      <c r="F1723" s="41">
        <v>0.0</v>
      </c>
      <c r="G1723" s="41">
        <v>0.0</v>
      </c>
      <c r="H1723" s="41">
        <v>701.0</v>
      </c>
      <c r="I1723" s="43">
        <f t="shared" si="434"/>
        <v>2814</v>
      </c>
      <c r="J1723" s="44">
        <f t="shared" ref="J1723:J1724" si="437">I1723*0.11</f>
        <v>309.54</v>
      </c>
      <c r="K1723" s="440">
        <v>1.022637839249E12</v>
      </c>
      <c r="L1723" s="335"/>
      <c r="M1723" s="99"/>
    </row>
    <row r="1724">
      <c r="A1724" s="52" t="s">
        <v>28</v>
      </c>
      <c r="B1724" s="41">
        <v>365.0</v>
      </c>
      <c r="C1724" s="45">
        <v>0.0</v>
      </c>
      <c r="D1724" s="41">
        <v>0.0</v>
      </c>
      <c r="E1724" s="41">
        <v>0.0</v>
      </c>
      <c r="F1724" s="41">
        <v>330.0</v>
      </c>
      <c r="G1724" s="41">
        <v>630.0</v>
      </c>
      <c r="H1724" s="41">
        <v>954.0</v>
      </c>
      <c r="I1724" s="43">
        <f t="shared" si="434"/>
        <v>2279</v>
      </c>
      <c r="J1724" s="44">
        <f t="shared" si="437"/>
        <v>250.69</v>
      </c>
      <c r="K1724" s="440">
        <v>7.022624934611E12</v>
      </c>
      <c r="L1724" s="441"/>
      <c r="M1724" s="99"/>
    </row>
    <row r="1725">
      <c r="A1725" s="53" t="s">
        <v>29</v>
      </c>
      <c r="B1725" s="54">
        <v>580.0</v>
      </c>
      <c r="C1725" s="45">
        <v>609.0</v>
      </c>
      <c r="D1725" s="54">
        <v>0.0</v>
      </c>
      <c r="E1725" s="54">
        <v>0.0</v>
      </c>
      <c r="F1725" s="41">
        <v>374.0</v>
      </c>
      <c r="G1725" s="41">
        <v>831.0</v>
      </c>
      <c r="H1725" s="54">
        <v>430.0</v>
      </c>
      <c r="I1725" s="43">
        <f t="shared" si="434"/>
        <v>2824</v>
      </c>
      <c r="J1725" s="44">
        <f>I1725*0.1</f>
        <v>282.4</v>
      </c>
      <c r="K1725" s="440">
        <v>9.022619979841E12</v>
      </c>
      <c r="L1725" s="335"/>
      <c r="M1725" s="99"/>
    </row>
    <row r="1726">
      <c r="A1726" s="40" t="s">
        <v>30</v>
      </c>
      <c r="B1726" s="41">
        <v>0.0</v>
      </c>
      <c r="C1726" s="45">
        <v>0.0</v>
      </c>
      <c r="D1726" s="41">
        <v>0.0</v>
      </c>
      <c r="E1726" s="41">
        <v>0.0</v>
      </c>
      <c r="F1726" s="41">
        <v>0.0</v>
      </c>
      <c r="G1726" s="41">
        <v>0.0</v>
      </c>
      <c r="H1726" s="41">
        <v>0.0</v>
      </c>
      <c r="I1726" s="43">
        <f t="shared" si="434"/>
        <v>0</v>
      </c>
      <c r="J1726" s="50">
        <f>I1726*0.11</f>
        <v>0</v>
      </c>
      <c r="K1726" s="357"/>
      <c r="L1726" s="335"/>
      <c r="M1726" s="99"/>
    </row>
    <row r="1727">
      <c r="A1727" s="40" t="s">
        <v>31</v>
      </c>
      <c r="B1727" s="41">
        <v>825.0</v>
      </c>
      <c r="C1727" s="45">
        <v>1327.0</v>
      </c>
      <c r="D1727" s="41">
        <v>1560.0</v>
      </c>
      <c r="E1727" s="41">
        <v>360.0</v>
      </c>
      <c r="F1727" s="41">
        <v>1548.0</v>
      </c>
      <c r="G1727" s="41">
        <v>1215.0</v>
      </c>
      <c r="H1727" s="41">
        <v>1525.0</v>
      </c>
      <c r="I1727" s="43">
        <f t="shared" si="434"/>
        <v>8360</v>
      </c>
      <c r="J1727" s="44">
        <f>I1727*0.09</f>
        <v>752.4</v>
      </c>
      <c r="K1727" s="440">
        <v>3.022526276264E12</v>
      </c>
      <c r="L1727" s="335"/>
      <c r="M1727" s="99"/>
    </row>
    <row r="1728">
      <c r="A1728" s="40" t="s">
        <v>32</v>
      </c>
      <c r="B1728" s="41">
        <v>0.0</v>
      </c>
      <c r="C1728" s="42">
        <v>500.0</v>
      </c>
      <c r="D1728" s="41">
        <v>0.0</v>
      </c>
      <c r="E1728" s="41">
        <v>0.0</v>
      </c>
      <c r="F1728" s="41">
        <v>0.0</v>
      </c>
      <c r="G1728" s="41">
        <v>0.0</v>
      </c>
      <c r="H1728" s="41">
        <v>0.0</v>
      </c>
      <c r="I1728" s="43">
        <f t="shared" si="434"/>
        <v>500</v>
      </c>
      <c r="J1728" s="46">
        <f t="shared" ref="J1728:J1730" si="438">I1728*0.11</f>
        <v>55</v>
      </c>
      <c r="K1728" s="56">
        <v>2.023298712331E12</v>
      </c>
      <c r="L1728" s="441">
        <v>56.1</v>
      </c>
      <c r="M1728" s="99"/>
    </row>
    <row r="1729">
      <c r="A1729" s="40" t="s">
        <v>241</v>
      </c>
      <c r="B1729" s="41">
        <v>0.0</v>
      </c>
      <c r="C1729" s="45">
        <v>0.0</v>
      </c>
      <c r="D1729" s="41">
        <v>0.0</v>
      </c>
      <c r="E1729" s="41">
        <v>0.0</v>
      </c>
      <c r="F1729" s="41">
        <v>0.0</v>
      </c>
      <c r="G1729" s="41">
        <v>0.0</v>
      </c>
      <c r="H1729" s="41">
        <v>0.0</v>
      </c>
      <c r="I1729" s="43">
        <f t="shared" si="434"/>
        <v>0</v>
      </c>
      <c r="J1729" s="50">
        <f t="shared" si="438"/>
        <v>0</v>
      </c>
      <c r="K1729" s="439"/>
      <c r="L1729" s="441"/>
      <c r="M1729" s="99"/>
    </row>
    <row r="1730">
      <c r="A1730" s="40" t="s">
        <v>233</v>
      </c>
      <c r="B1730" s="41">
        <v>0.0</v>
      </c>
      <c r="C1730" s="42">
        <v>0.0</v>
      </c>
      <c r="D1730" s="41">
        <v>0.0</v>
      </c>
      <c r="E1730" s="41">
        <v>0.0</v>
      </c>
      <c r="F1730" s="41">
        <v>0.0</v>
      </c>
      <c r="G1730" s="41">
        <v>0.0</v>
      </c>
      <c r="H1730" s="41">
        <v>0.0</v>
      </c>
      <c r="I1730" s="43">
        <f t="shared" si="434"/>
        <v>0</v>
      </c>
      <c r="J1730" s="50">
        <f t="shared" si="438"/>
        <v>0</v>
      </c>
      <c r="K1730" s="439"/>
      <c r="L1730" s="335"/>
      <c r="M1730" s="99"/>
    </row>
    <row r="1731">
      <c r="A1731" s="40" t="s">
        <v>35</v>
      </c>
      <c r="B1731" s="41">
        <v>455.0</v>
      </c>
      <c r="C1731" s="42">
        <v>720.0</v>
      </c>
      <c r="D1731" s="41">
        <v>1045.0</v>
      </c>
      <c r="E1731" s="41">
        <v>656.0</v>
      </c>
      <c r="F1731" s="41">
        <v>0.0</v>
      </c>
      <c r="G1731" s="41">
        <v>880.0</v>
      </c>
      <c r="H1731" s="41">
        <v>0.0</v>
      </c>
      <c r="I1731" s="43">
        <f t="shared" si="434"/>
        <v>3756</v>
      </c>
      <c r="J1731" s="44">
        <f>I1731*0.1</f>
        <v>375.6</v>
      </c>
      <c r="K1731" s="440">
        <v>4.02261476714E12</v>
      </c>
      <c r="L1731" s="335"/>
      <c r="M1731" s="99"/>
    </row>
    <row r="1732">
      <c r="A1732" s="53" t="s">
        <v>36</v>
      </c>
      <c r="B1732" s="41">
        <v>975.0</v>
      </c>
      <c r="C1732" s="42">
        <v>775.0</v>
      </c>
      <c r="D1732" s="41">
        <v>1415.0</v>
      </c>
      <c r="E1732" s="41">
        <v>770.0</v>
      </c>
      <c r="F1732" s="41">
        <v>0.0</v>
      </c>
      <c r="G1732" s="41">
        <v>874.0</v>
      </c>
      <c r="H1732" s="41">
        <v>915.0</v>
      </c>
      <c r="I1732" s="43">
        <f t="shared" si="434"/>
        <v>5724</v>
      </c>
      <c r="J1732" s="44">
        <f>I1732*0.08</f>
        <v>457.92</v>
      </c>
      <c r="K1732" s="440">
        <v>9.022544505079E12</v>
      </c>
      <c r="L1732" s="335"/>
      <c r="M1732" s="99"/>
    </row>
    <row r="1733">
      <c r="A1733" s="40" t="s">
        <v>37</v>
      </c>
      <c r="B1733" s="41">
        <v>585.0</v>
      </c>
      <c r="C1733" s="42">
        <v>827.0</v>
      </c>
      <c r="D1733" s="41">
        <v>825.0</v>
      </c>
      <c r="E1733" s="41">
        <v>923.0</v>
      </c>
      <c r="F1733" s="41">
        <v>628.0</v>
      </c>
      <c r="G1733" s="41">
        <v>1053.0</v>
      </c>
      <c r="H1733" s="41">
        <v>1458.0</v>
      </c>
      <c r="I1733" s="43">
        <f t="shared" si="434"/>
        <v>6299</v>
      </c>
      <c r="J1733" s="44">
        <f>I1733*0.09</f>
        <v>566.91</v>
      </c>
      <c r="K1733" s="440">
        <v>1.022562127582E12</v>
      </c>
      <c r="L1733" s="335"/>
      <c r="M1733" s="99"/>
    </row>
    <row r="1734">
      <c r="A1734" s="40" t="s">
        <v>38</v>
      </c>
      <c r="B1734" s="41">
        <v>0.0</v>
      </c>
      <c r="C1734" s="45">
        <v>0.0</v>
      </c>
      <c r="D1734" s="41">
        <v>285.0</v>
      </c>
      <c r="E1734" s="41">
        <v>0.0</v>
      </c>
      <c r="F1734" s="41">
        <v>319.0</v>
      </c>
      <c r="G1734" s="41">
        <v>0.0</v>
      </c>
      <c r="H1734" s="41">
        <v>540.0</v>
      </c>
      <c r="I1734" s="43">
        <f t="shared" si="434"/>
        <v>1144</v>
      </c>
      <c r="J1734" s="46">
        <f>I1734*0.11</f>
        <v>125.84</v>
      </c>
      <c r="K1734" s="56">
        <v>9.022870784861E12</v>
      </c>
      <c r="L1734" s="441">
        <v>129.0</v>
      </c>
      <c r="M1734" s="99"/>
    </row>
    <row r="1735">
      <c r="A1735" s="49" t="s">
        <v>39</v>
      </c>
      <c r="B1735" s="41">
        <v>425.0</v>
      </c>
      <c r="C1735" s="42">
        <v>1081.0</v>
      </c>
      <c r="D1735" s="41">
        <v>620.0</v>
      </c>
      <c r="E1735" s="41">
        <v>1196.0</v>
      </c>
      <c r="F1735" s="41">
        <v>1933.0</v>
      </c>
      <c r="G1735" s="41">
        <v>1893.0</v>
      </c>
      <c r="H1735" s="41">
        <v>1054.0</v>
      </c>
      <c r="I1735" s="43">
        <f t="shared" si="434"/>
        <v>8202</v>
      </c>
      <c r="J1735" s="44">
        <f>I1735*0.08</f>
        <v>656.16</v>
      </c>
      <c r="K1735" s="440">
        <v>1.022531992777E12</v>
      </c>
      <c r="L1735" s="335"/>
      <c r="M1735" s="99"/>
    </row>
    <row r="1736">
      <c r="A1736" s="40" t="s">
        <v>63</v>
      </c>
      <c r="B1736" s="41">
        <v>410.0</v>
      </c>
      <c r="C1736" s="42">
        <v>746.0</v>
      </c>
      <c r="D1736" s="41">
        <v>425.0</v>
      </c>
      <c r="E1736" s="41">
        <v>163.0</v>
      </c>
      <c r="F1736" s="41">
        <v>533.0</v>
      </c>
      <c r="G1736" s="41">
        <v>425.0</v>
      </c>
      <c r="H1736" s="41">
        <v>380.0</v>
      </c>
      <c r="I1736" s="43">
        <f t="shared" si="434"/>
        <v>3082</v>
      </c>
      <c r="J1736" s="46">
        <f>I1736*0.1</f>
        <v>308.2</v>
      </c>
      <c r="K1736" s="56">
        <v>5.022845639602E12</v>
      </c>
      <c r="L1736" s="441">
        <v>315.0</v>
      </c>
      <c r="M1736" s="99"/>
    </row>
    <row r="1737">
      <c r="A1737" s="40" t="s">
        <v>40</v>
      </c>
      <c r="B1737" s="41">
        <v>0.0</v>
      </c>
      <c r="C1737" s="45">
        <v>0.0</v>
      </c>
      <c r="D1737" s="41">
        <v>730.0</v>
      </c>
      <c r="E1737" s="41">
        <v>0.0</v>
      </c>
      <c r="F1737" s="41">
        <v>455.0</v>
      </c>
      <c r="G1737" s="41">
        <v>0.0</v>
      </c>
      <c r="H1737" s="41">
        <v>0.0</v>
      </c>
      <c r="I1737" s="43">
        <f t="shared" si="434"/>
        <v>1185</v>
      </c>
      <c r="J1737" s="46">
        <f t="shared" ref="J1737:J1746" si="439">I1737*0.11</f>
        <v>130.35</v>
      </c>
      <c r="K1737" s="56">
        <v>6.024230709941E12</v>
      </c>
      <c r="L1737" s="441">
        <v>133.11</v>
      </c>
      <c r="M1737" s="99"/>
    </row>
    <row r="1738">
      <c r="A1738" s="40" t="s">
        <v>41</v>
      </c>
      <c r="B1738" s="41">
        <v>0.0</v>
      </c>
      <c r="C1738" s="42">
        <v>0.0</v>
      </c>
      <c r="D1738" s="41">
        <v>0.0</v>
      </c>
      <c r="E1738" s="41">
        <v>1045.0</v>
      </c>
      <c r="F1738" s="41">
        <v>0.0</v>
      </c>
      <c r="G1738" s="41">
        <v>0.0</v>
      </c>
      <c r="H1738" s="41">
        <v>0.0</v>
      </c>
      <c r="I1738" s="43">
        <f t="shared" si="434"/>
        <v>1045</v>
      </c>
      <c r="J1738" s="46">
        <f t="shared" si="439"/>
        <v>114.95</v>
      </c>
      <c r="K1738" s="56">
        <v>3.022640431379E12</v>
      </c>
      <c r="L1738" s="441">
        <v>117.3</v>
      </c>
      <c r="M1738" s="99"/>
    </row>
    <row r="1739">
      <c r="A1739" s="40" t="s">
        <v>42</v>
      </c>
      <c r="B1739" s="41">
        <v>0.0</v>
      </c>
      <c r="C1739" s="45">
        <v>583.0</v>
      </c>
      <c r="D1739" s="41">
        <v>0.0</v>
      </c>
      <c r="E1739" s="41">
        <v>0.0</v>
      </c>
      <c r="F1739" s="41">
        <v>517.0</v>
      </c>
      <c r="G1739" s="41">
        <v>0.0</v>
      </c>
      <c r="H1739" s="41">
        <v>380.0</v>
      </c>
      <c r="I1739" s="43">
        <f t="shared" si="434"/>
        <v>1480</v>
      </c>
      <c r="J1739" s="57">
        <f t="shared" si="439"/>
        <v>162.8</v>
      </c>
      <c r="K1739" s="444" t="s">
        <v>43</v>
      </c>
      <c r="L1739" s="441">
        <v>166.26</v>
      </c>
      <c r="M1739" s="99"/>
    </row>
    <row r="1740">
      <c r="A1740" s="53" t="s">
        <v>44</v>
      </c>
      <c r="B1740" s="41">
        <v>0.0</v>
      </c>
      <c r="C1740" s="45">
        <v>0.0</v>
      </c>
      <c r="D1740" s="41">
        <v>0.0</v>
      </c>
      <c r="E1740" s="41">
        <v>0.0</v>
      </c>
      <c r="F1740" s="41">
        <v>0.0</v>
      </c>
      <c r="G1740" s="41">
        <v>435.0</v>
      </c>
      <c r="H1740" s="41">
        <v>454.0</v>
      </c>
      <c r="I1740" s="43">
        <f t="shared" si="434"/>
        <v>889</v>
      </c>
      <c r="J1740" s="46">
        <f t="shared" si="439"/>
        <v>97.79</v>
      </c>
      <c r="K1740" s="56">
        <v>9.022750155721E12</v>
      </c>
      <c r="L1740" s="441">
        <v>100.0</v>
      </c>
      <c r="M1740" s="99"/>
    </row>
    <row r="1741">
      <c r="A1741" s="53" t="s">
        <v>45</v>
      </c>
      <c r="B1741" s="41">
        <v>333.0</v>
      </c>
      <c r="C1741" s="45">
        <v>0.0</v>
      </c>
      <c r="D1741" s="41">
        <v>618.0</v>
      </c>
      <c r="E1741" s="41">
        <v>683.0</v>
      </c>
      <c r="F1741" s="41">
        <v>285.0</v>
      </c>
      <c r="G1741" s="41">
        <v>0.0</v>
      </c>
      <c r="H1741" s="41">
        <v>700.0</v>
      </c>
      <c r="I1741" s="43">
        <f t="shared" si="434"/>
        <v>2619</v>
      </c>
      <c r="J1741" s="46">
        <f t="shared" si="439"/>
        <v>288.09</v>
      </c>
      <c r="K1741" s="56">
        <v>5.022828263688E12</v>
      </c>
      <c r="L1741" s="441">
        <v>294.0</v>
      </c>
      <c r="M1741" s="99"/>
    </row>
    <row r="1742">
      <c r="A1742" s="53" t="s">
        <v>46</v>
      </c>
      <c r="B1742" s="41">
        <v>120.0</v>
      </c>
      <c r="C1742" s="45">
        <v>0.0</v>
      </c>
      <c r="D1742" s="41">
        <v>0.0</v>
      </c>
      <c r="E1742" s="41">
        <v>0.0</v>
      </c>
      <c r="F1742" s="41">
        <v>0.0</v>
      </c>
      <c r="G1742" s="41">
        <v>215.0</v>
      </c>
      <c r="H1742" s="41">
        <v>0.0</v>
      </c>
      <c r="I1742" s="43">
        <f t="shared" si="434"/>
        <v>335</v>
      </c>
      <c r="J1742" s="44">
        <f t="shared" si="439"/>
        <v>36.85</v>
      </c>
      <c r="K1742" s="440">
        <v>5.022614898606E12</v>
      </c>
      <c r="L1742" s="335"/>
      <c r="M1742" s="99"/>
    </row>
    <row r="1743">
      <c r="A1743" s="53" t="s">
        <v>47</v>
      </c>
      <c r="B1743" s="41">
        <v>0.0</v>
      </c>
      <c r="C1743" s="42">
        <v>0.0</v>
      </c>
      <c r="D1743" s="41">
        <v>0.0</v>
      </c>
      <c r="E1743" s="41">
        <v>0.0</v>
      </c>
      <c r="F1743" s="41">
        <v>0.0</v>
      </c>
      <c r="G1743" s="41">
        <v>0.0</v>
      </c>
      <c r="H1743" s="41">
        <v>0.0</v>
      </c>
      <c r="I1743" s="43">
        <f t="shared" si="434"/>
        <v>0</v>
      </c>
      <c r="J1743" s="50">
        <f t="shared" si="439"/>
        <v>0</v>
      </c>
      <c r="K1743" s="357"/>
      <c r="L1743" s="441"/>
      <c r="M1743" s="99"/>
    </row>
    <row r="1744">
      <c r="A1744" s="53" t="s">
        <v>74</v>
      </c>
      <c r="B1744" s="41">
        <v>0.0</v>
      </c>
      <c r="C1744" s="45">
        <v>0.0</v>
      </c>
      <c r="D1744" s="41">
        <v>0.0</v>
      </c>
      <c r="E1744" s="41">
        <v>0.0</v>
      </c>
      <c r="F1744" s="41">
        <v>0.0</v>
      </c>
      <c r="G1744" s="41">
        <v>0.0</v>
      </c>
      <c r="H1744" s="41">
        <v>0.0</v>
      </c>
      <c r="I1744" s="43">
        <f t="shared" si="434"/>
        <v>0</v>
      </c>
      <c r="J1744" s="50">
        <f t="shared" si="439"/>
        <v>0</v>
      </c>
      <c r="K1744" s="439"/>
      <c r="L1744" s="335"/>
      <c r="M1744" s="99"/>
    </row>
    <row r="1745">
      <c r="A1745" s="53" t="s">
        <v>49</v>
      </c>
      <c r="B1745" s="41">
        <v>0.0</v>
      </c>
      <c r="C1745" s="42">
        <v>0.0</v>
      </c>
      <c r="D1745" s="41">
        <v>0.0</v>
      </c>
      <c r="E1745" s="41">
        <v>0.0</v>
      </c>
      <c r="F1745" s="41">
        <v>0.0</v>
      </c>
      <c r="G1745" s="41">
        <v>0.0</v>
      </c>
      <c r="H1745" s="41">
        <v>0.0</v>
      </c>
      <c r="I1745" s="43">
        <f t="shared" si="434"/>
        <v>0</v>
      </c>
      <c r="J1745" s="50">
        <f t="shared" si="439"/>
        <v>0</v>
      </c>
      <c r="K1745" s="439"/>
      <c r="L1745" s="335"/>
      <c r="M1745" s="99"/>
    </row>
    <row r="1746">
      <c r="A1746" s="53" t="s">
        <v>50</v>
      </c>
      <c r="B1746" s="41">
        <v>958.0</v>
      </c>
      <c r="C1746" s="45">
        <v>285.0</v>
      </c>
      <c r="D1746" s="41">
        <v>0.0</v>
      </c>
      <c r="E1746" s="41">
        <v>0.0</v>
      </c>
      <c r="F1746" s="41">
        <v>0.0</v>
      </c>
      <c r="G1746" s="41">
        <v>0.0</v>
      </c>
      <c r="H1746" s="41">
        <v>0.0</v>
      </c>
      <c r="I1746" s="43">
        <f t="shared" si="434"/>
        <v>1243</v>
      </c>
      <c r="J1746" s="44">
        <f t="shared" si="439"/>
        <v>136.73</v>
      </c>
      <c r="K1746" s="440">
        <v>2.022616781977E12</v>
      </c>
      <c r="L1746" s="335"/>
      <c r="M1746" s="99"/>
    </row>
    <row r="1747">
      <c r="A1747" s="53" t="s">
        <v>51</v>
      </c>
      <c r="B1747" s="41">
        <v>0.0</v>
      </c>
      <c r="C1747" s="45">
        <v>0.0</v>
      </c>
      <c r="D1747" s="41">
        <v>583.0</v>
      </c>
      <c r="E1747" s="41">
        <v>1208.0</v>
      </c>
      <c r="F1747" s="41">
        <v>399.0</v>
      </c>
      <c r="G1747" s="41">
        <v>621.0</v>
      </c>
      <c r="H1747" s="41">
        <v>762.0</v>
      </c>
      <c r="I1747" s="43">
        <f t="shared" si="434"/>
        <v>3573</v>
      </c>
      <c r="J1747" s="46">
        <f>I1747*0.1</f>
        <v>357.3</v>
      </c>
      <c r="K1747" s="56">
        <v>3.022708721613E12</v>
      </c>
      <c r="L1747" s="441">
        <v>365.0</v>
      </c>
      <c r="M1747" s="99"/>
    </row>
    <row r="1748">
      <c r="A1748" s="53" t="s">
        <v>52</v>
      </c>
      <c r="B1748" s="41">
        <v>0.0</v>
      </c>
      <c r="C1748" s="45">
        <v>0.0</v>
      </c>
      <c r="D1748" s="41">
        <v>0.0</v>
      </c>
      <c r="E1748" s="41">
        <v>0.0</v>
      </c>
      <c r="F1748" s="41">
        <v>0.0</v>
      </c>
      <c r="G1748" s="41">
        <v>0.0</v>
      </c>
      <c r="H1748" s="41">
        <v>0.0</v>
      </c>
      <c r="I1748" s="43">
        <f t="shared" si="434"/>
        <v>0</v>
      </c>
      <c r="J1748" s="50">
        <f>I1748*0.11</f>
        <v>0</v>
      </c>
      <c r="K1748" s="439"/>
      <c r="L1748" s="335"/>
      <c r="M1748" s="99"/>
    </row>
    <row r="1749">
      <c r="A1749" s="53" t="s">
        <v>53</v>
      </c>
      <c r="B1749" s="41">
        <v>480.0</v>
      </c>
      <c r="C1749" s="42">
        <v>0.0</v>
      </c>
      <c r="D1749" s="41">
        <v>0.0</v>
      </c>
      <c r="E1749" s="41">
        <v>0.0</v>
      </c>
      <c r="F1749" s="41">
        <v>980.0</v>
      </c>
      <c r="G1749" s="41">
        <v>680.0</v>
      </c>
      <c r="H1749" s="41">
        <v>1080.0</v>
      </c>
      <c r="I1749" s="43">
        <f t="shared" si="434"/>
        <v>3220</v>
      </c>
      <c r="J1749" s="44">
        <f>I1749*0.1</f>
        <v>322</v>
      </c>
      <c r="K1749" s="440">
        <v>6.022591632288E12</v>
      </c>
      <c r="L1749" s="335"/>
      <c r="M1749" s="99"/>
    </row>
    <row r="1750">
      <c r="A1750" s="67" t="s">
        <v>451</v>
      </c>
      <c r="B1750" s="41">
        <v>0.0</v>
      </c>
      <c r="C1750" s="42">
        <v>0.0</v>
      </c>
      <c r="D1750" s="41">
        <v>0.0</v>
      </c>
      <c r="E1750" s="41">
        <v>0.0</v>
      </c>
      <c r="F1750" s="41">
        <v>0.0</v>
      </c>
      <c r="G1750" s="41">
        <v>0.0</v>
      </c>
      <c r="H1750" s="41">
        <v>0.0</v>
      </c>
      <c r="I1750" s="43">
        <f t="shared" si="434"/>
        <v>0</v>
      </c>
      <c r="J1750" s="59">
        <f t="shared" ref="J1750:J1751" si="440">I1750*0.11</f>
        <v>0</v>
      </c>
      <c r="K1750" s="439"/>
      <c r="L1750" s="335"/>
      <c r="M1750" s="99"/>
    </row>
    <row r="1751">
      <c r="A1751" s="67" t="s">
        <v>55</v>
      </c>
      <c r="B1751" s="41">
        <v>978.0</v>
      </c>
      <c r="C1751" s="42">
        <v>927.0</v>
      </c>
      <c r="D1751" s="41">
        <v>0.0</v>
      </c>
      <c r="E1751" s="41">
        <v>0.0</v>
      </c>
      <c r="F1751" s="41">
        <v>230.0</v>
      </c>
      <c r="G1751" s="41">
        <v>0.0</v>
      </c>
      <c r="H1751" s="41">
        <v>245.0</v>
      </c>
      <c r="I1751" s="43">
        <f t="shared" si="434"/>
        <v>2380</v>
      </c>
      <c r="J1751" s="44">
        <f t="shared" si="440"/>
        <v>261.8</v>
      </c>
      <c r="K1751" s="440">
        <v>2.022618799449E12</v>
      </c>
      <c r="L1751" s="335"/>
      <c r="M1751" s="167" t="s">
        <v>467</v>
      </c>
    </row>
    <row r="1752">
      <c r="A1752" s="67" t="s">
        <v>56</v>
      </c>
      <c r="B1752" s="41">
        <v>0.0</v>
      </c>
      <c r="C1752" s="42">
        <v>0.0</v>
      </c>
      <c r="D1752" s="41">
        <v>0.0</v>
      </c>
      <c r="E1752" s="41">
        <v>0.0</v>
      </c>
      <c r="F1752" s="41">
        <v>0.0</v>
      </c>
      <c r="G1752" s="41">
        <v>604.0</v>
      </c>
      <c r="H1752" s="41">
        <v>684.0</v>
      </c>
      <c r="I1752" s="43">
        <f t="shared" si="434"/>
        <v>1288</v>
      </c>
      <c r="J1752" s="46">
        <f>I1752*0.08</f>
        <v>103.04</v>
      </c>
      <c r="K1752" s="56">
        <v>2.3047240635E10</v>
      </c>
      <c r="L1752" s="441">
        <v>106.0</v>
      </c>
      <c r="M1752" s="99"/>
    </row>
    <row r="1753">
      <c r="A1753" s="67" t="s">
        <v>65</v>
      </c>
      <c r="B1753" s="41">
        <v>0.0</v>
      </c>
      <c r="C1753" s="42">
        <v>0.0</v>
      </c>
      <c r="D1753" s="41">
        <v>0.0</v>
      </c>
      <c r="E1753" s="41">
        <v>0.0</v>
      </c>
      <c r="F1753" s="41">
        <v>0.0</v>
      </c>
      <c r="G1753" s="41">
        <v>0.0</v>
      </c>
      <c r="H1753" s="41">
        <v>0.0</v>
      </c>
      <c r="I1753" s="43">
        <f t="shared" si="434"/>
        <v>0</v>
      </c>
      <c r="J1753" s="59">
        <f>I1753*0.11</f>
        <v>0</v>
      </c>
      <c r="K1753" s="357"/>
      <c r="L1753" s="335"/>
      <c r="M1753" s="99"/>
    </row>
    <row r="1754">
      <c r="A1754" s="67" t="s">
        <v>58</v>
      </c>
      <c r="B1754" s="41">
        <v>843.0</v>
      </c>
      <c r="C1754" s="42">
        <v>75.0</v>
      </c>
      <c r="D1754" s="41">
        <v>1001.0</v>
      </c>
      <c r="E1754" s="41">
        <v>768.0</v>
      </c>
      <c r="F1754" s="41">
        <v>335.0</v>
      </c>
      <c r="G1754" s="41">
        <v>760.0</v>
      </c>
      <c r="H1754" s="41">
        <v>0.0</v>
      </c>
      <c r="I1754" s="43">
        <f t="shared" si="434"/>
        <v>3782</v>
      </c>
      <c r="J1754" s="57">
        <f>I1754*0.1</f>
        <v>378.2</v>
      </c>
      <c r="K1754" s="444" t="s">
        <v>43</v>
      </c>
      <c r="L1754" s="441">
        <v>386.0</v>
      </c>
      <c r="M1754" s="99"/>
    </row>
    <row r="1755">
      <c r="A1755" s="61" t="s">
        <v>20</v>
      </c>
      <c r="B1755" s="59">
        <f t="shared" ref="B1755:H1755" si="441">SUM(B1719:B1752)</f>
        <v>9333</v>
      </c>
      <c r="C1755" s="59">
        <f t="shared" si="441"/>
        <v>9282</v>
      </c>
      <c r="D1755" s="59">
        <f t="shared" si="441"/>
        <v>10162</v>
      </c>
      <c r="E1755" s="59">
        <f t="shared" si="441"/>
        <v>9915</v>
      </c>
      <c r="F1755" s="59">
        <f t="shared" si="441"/>
        <v>11179</v>
      </c>
      <c r="G1755" s="59">
        <f t="shared" si="441"/>
        <v>13354</v>
      </c>
      <c r="H1755" s="59">
        <f t="shared" si="441"/>
        <v>14176</v>
      </c>
      <c r="I1755" s="59">
        <f t="shared" ref="I1755:J1755" si="442">SUM(I1719:I1754)</f>
        <v>81183</v>
      </c>
      <c r="J1755" s="59">
        <f t="shared" si="442"/>
        <v>7748.96</v>
      </c>
      <c r="K1755" s="439"/>
      <c r="L1755" s="335">
        <f>SUM(L1720:L1752)</f>
        <v>2075.77</v>
      </c>
      <c r="M1755" s="99"/>
    </row>
    <row r="1756">
      <c r="A1756" s="63"/>
      <c r="B1756" s="64"/>
      <c r="C1756" s="64"/>
      <c r="D1756" s="64"/>
      <c r="E1756" s="64"/>
      <c r="F1756" s="64"/>
      <c r="G1756" s="64"/>
      <c r="H1756" s="64"/>
      <c r="I1756" s="64"/>
      <c r="J1756" s="64"/>
      <c r="K1756" s="311"/>
      <c r="L1756" s="448"/>
    </row>
    <row r="1757">
      <c r="A1757" s="30" t="s">
        <v>19</v>
      </c>
      <c r="B1757" s="31">
        <v>45605.0</v>
      </c>
      <c r="C1757" s="31">
        <v>45606.0</v>
      </c>
      <c r="D1757" s="31">
        <v>45607.0</v>
      </c>
      <c r="E1757" s="31">
        <v>45608.0</v>
      </c>
      <c r="F1757" s="31">
        <v>45609.0</v>
      </c>
      <c r="G1757" s="31">
        <v>45610.0</v>
      </c>
      <c r="H1757" s="31">
        <v>45611.0</v>
      </c>
      <c r="I1757" s="32" t="s">
        <v>20</v>
      </c>
      <c r="J1757" s="33" t="s">
        <v>21</v>
      </c>
      <c r="K1757" s="77" t="s">
        <v>61</v>
      </c>
      <c r="L1757" s="98">
        <v>0.02</v>
      </c>
      <c r="M1757" s="77" t="s">
        <v>22</v>
      </c>
    </row>
    <row r="1758">
      <c r="A1758" s="35"/>
      <c r="B1758" s="36"/>
      <c r="C1758" s="36"/>
      <c r="D1758" s="36"/>
      <c r="E1758" s="36"/>
      <c r="F1758" s="36"/>
      <c r="G1758" s="36"/>
      <c r="H1758" s="37"/>
      <c r="I1758" s="37"/>
      <c r="J1758" s="37"/>
      <c r="K1758" s="439"/>
      <c r="L1758" s="335"/>
      <c r="M1758" s="445"/>
    </row>
    <row r="1759">
      <c r="A1759" s="40" t="s">
        <v>23</v>
      </c>
      <c r="B1759" s="41">
        <v>655.0</v>
      </c>
      <c r="C1759" s="42">
        <v>755.0</v>
      </c>
      <c r="D1759" s="41">
        <v>400.0</v>
      </c>
      <c r="E1759" s="41">
        <v>530.0</v>
      </c>
      <c r="F1759" s="41">
        <v>695.0</v>
      </c>
      <c r="G1759" s="41">
        <v>0.0</v>
      </c>
      <c r="H1759" s="41">
        <v>220.0</v>
      </c>
      <c r="I1759" s="43">
        <f t="shared" ref="I1759:I1794" si="443">SUM(B1759:H1759)</f>
        <v>3255</v>
      </c>
      <c r="J1759" s="46">
        <f t="shared" ref="J1759:J1760" si="444">I1759*0.1</f>
        <v>325.5</v>
      </c>
      <c r="K1759" s="56">
        <v>4.022853511296E12</v>
      </c>
      <c r="L1759" s="441">
        <v>333.0</v>
      </c>
      <c r="M1759" s="456" t="s">
        <v>468</v>
      </c>
    </row>
    <row r="1760">
      <c r="A1760" s="40" t="s">
        <v>24</v>
      </c>
      <c r="B1760" s="41">
        <v>843.0</v>
      </c>
      <c r="C1760" s="42">
        <v>810.0</v>
      </c>
      <c r="D1760" s="41">
        <v>0.0</v>
      </c>
      <c r="E1760" s="41">
        <v>1105.0</v>
      </c>
      <c r="F1760" s="41">
        <v>948.0</v>
      </c>
      <c r="G1760" s="41">
        <v>540.0</v>
      </c>
      <c r="H1760" s="41">
        <v>1070.0</v>
      </c>
      <c r="I1760" s="43">
        <f t="shared" si="443"/>
        <v>5316</v>
      </c>
      <c r="J1760" s="44">
        <f t="shared" si="444"/>
        <v>531.6</v>
      </c>
      <c r="K1760" s="440">
        <v>8.022747968178E12</v>
      </c>
      <c r="L1760" s="335"/>
      <c r="M1760" s="99"/>
    </row>
    <row r="1761">
      <c r="A1761" s="49" t="s">
        <v>25</v>
      </c>
      <c r="B1761" s="41">
        <v>547.0</v>
      </c>
      <c r="C1761" s="45">
        <v>0.0</v>
      </c>
      <c r="D1761" s="41">
        <v>854.0</v>
      </c>
      <c r="E1761" s="41">
        <v>518.0</v>
      </c>
      <c r="F1761" s="41">
        <v>299.0</v>
      </c>
      <c r="G1761" s="41">
        <v>85.0</v>
      </c>
      <c r="H1761" s="41">
        <v>984.0</v>
      </c>
      <c r="I1761" s="43">
        <f t="shared" si="443"/>
        <v>3287</v>
      </c>
      <c r="J1761" s="44">
        <f t="shared" ref="J1761:J1762" si="445">I1761*0.08</f>
        <v>262.96</v>
      </c>
      <c r="K1761" s="440">
        <v>2.2846871188E10</v>
      </c>
      <c r="L1761" s="335"/>
      <c r="M1761" s="99"/>
    </row>
    <row r="1762">
      <c r="A1762" s="49" t="s">
        <v>26</v>
      </c>
      <c r="B1762" s="41">
        <v>415.0</v>
      </c>
      <c r="C1762" s="45">
        <v>0.0</v>
      </c>
      <c r="D1762" s="41">
        <v>0.0</v>
      </c>
      <c r="E1762" s="41">
        <v>0.0</v>
      </c>
      <c r="F1762" s="41">
        <v>0.0</v>
      </c>
      <c r="G1762" s="41">
        <v>558.0</v>
      </c>
      <c r="H1762" s="41">
        <v>996.0</v>
      </c>
      <c r="I1762" s="43">
        <f t="shared" si="443"/>
        <v>1969</v>
      </c>
      <c r="J1762" s="44">
        <f t="shared" si="445"/>
        <v>157.52</v>
      </c>
      <c r="K1762" s="440">
        <v>2.022847782992E12</v>
      </c>
      <c r="L1762" s="441"/>
      <c r="M1762" s="99"/>
    </row>
    <row r="1763">
      <c r="A1763" s="40" t="s">
        <v>27</v>
      </c>
      <c r="B1763" s="41">
        <v>289.0</v>
      </c>
      <c r="C1763" s="45">
        <v>358.0</v>
      </c>
      <c r="D1763" s="41">
        <v>443.0</v>
      </c>
      <c r="E1763" s="41">
        <v>255.0</v>
      </c>
      <c r="F1763" s="41">
        <v>0.0</v>
      </c>
      <c r="G1763" s="41">
        <v>335.0</v>
      </c>
      <c r="H1763" s="41">
        <v>365.0</v>
      </c>
      <c r="I1763" s="43">
        <f t="shared" si="443"/>
        <v>2045</v>
      </c>
      <c r="J1763" s="44">
        <f>I1763*0.11</f>
        <v>224.95</v>
      </c>
      <c r="K1763" s="440">
        <v>7.022765811006E12</v>
      </c>
      <c r="L1763" s="335"/>
      <c r="M1763" s="99"/>
    </row>
    <row r="1764">
      <c r="A1764" s="52" t="s">
        <v>28</v>
      </c>
      <c r="B1764" s="41">
        <v>625.0</v>
      </c>
      <c r="C1764" s="45">
        <v>855.0</v>
      </c>
      <c r="D1764" s="41">
        <v>457.0</v>
      </c>
      <c r="E1764" s="41">
        <v>585.0</v>
      </c>
      <c r="F1764" s="41">
        <v>0.0</v>
      </c>
      <c r="G1764" s="41">
        <v>865.0</v>
      </c>
      <c r="H1764" s="41">
        <v>480.0</v>
      </c>
      <c r="I1764" s="43">
        <f t="shared" si="443"/>
        <v>3867</v>
      </c>
      <c r="J1764" s="44">
        <f>I1764*0.1</f>
        <v>386.7</v>
      </c>
      <c r="K1764" s="440">
        <v>7.022845673653E12</v>
      </c>
      <c r="L1764" s="441"/>
      <c r="M1764" s="99"/>
    </row>
    <row r="1765">
      <c r="A1765" s="53" t="s">
        <v>29</v>
      </c>
      <c r="B1765" s="54">
        <v>499.0</v>
      </c>
      <c r="C1765" s="45">
        <v>515.0</v>
      </c>
      <c r="D1765" s="54">
        <v>0.0</v>
      </c>
      <c r="E1765" s="54">
        <v>427.0</v>
      </c>
      <c r="F1765" s="41">
        <v>395.0</v>
      </c>
      <c r="G1765" s="41">
        <v>430.0</v>
      </c>
      <c r="H1765" s="54">
        <v>224.0</v>
      </c>
      <c r="I1765" s="43">
        <f t="shared" si="443"/>
        <v>2490</v>
      </c>
      <c r="J1765" s="44">
        <f t="shared" ref="J1765:J1766" si="446">I1765*0.11</f>
        <v>273.9</v>
      </c>
      <c r="K1765" s="440">
        <v>9.02284744216E12</v>
      </c>
      <c r="L1765" s="335"/>
      <c r="M1765" s="99"/>
    </row>
    <row r="1766">
      <c r="A1766" s="40" t="s">
        <v>30</v>
      </c>
      <c r="B1766" s="41">
        <v>0.0</v>
      </c>
      <c r="C1766" s="45">
        <v>0.0</v>
      </c>
      <c r="D1766" s="41">
        <v>0.0</v>
      </c>
      <c r="E1766" s="41">
        <v>0.0</v>
      </c>
      <c r="F1766" s="41">
        <v>0.0</v>
      </c>
      <c r="G1766" s="41">
        <v>0.0</v>
      </c>
      <c r="H1766" s="41">
        <v>0.0</v>
      </c>
      <c r="I1766" s="43">
        <f t="shared" si="443"/>
        <v>0</v>
      </c>
      <c r="J1766" s="50">
        <f t="shared" si="446"/>
        <v>0</v>
      </c>
      <c r="K1766" s="357"/>
      <c r="L1766" s="335"/>
      <c r="M1766" s="99"/>
    </row>
    <row r="1767">
      <c r="A1767" s="40" t="s">
        <v>31</v>
      </c>
      <c r="B1767" s="41">
        <v>1205.0</v>
      </c>
      <c r="C1767" s="45">
        <v>883.0</v>
      </c>
      <c r="D1767" s="41">
        <v>1795.0</v>
      </c>
      <c r="E1767" s="41">
        <v>985.0</v>
      </c>
      <c r="F1767" s="41">
        <v>1012.0</v>
      </c>
      <c r="G1767" s="41">
        <v>1054.0</v>
      </c>
      <c r="H1767" s="41">
        <v>782.0</v>
      </c>
      <c r="I1767" s="43">
        <f t="shared" si="443"/>
        <v>7716</v>
      </c>
      <c r="J1767" s="44">
        <f>I1767*0.09</f>
        <v>694.44</v>
      </c>
      <c r="K1767" s="440">
        <v>3.022755056327E12</v>
      </c>
      <c r="L1767" s="335"/>
      <c r="M1767" s="99"/>
    </row>
    <row r="1768">
      <c r="A1768" s="40" t="s">
        <v>32</v>
      </c>
      <c r="B1768" s="41">
        <v>0.0</v>
      </c>
      <c r="C1768" s="42">
        <v>0.0</v>
      </c>
      <c r="D1768" s="41">
        <v>0.0</v>
      </c>
      <c r="E1768" s="41">
        <v>0.0</v>
      </c>
      <c r="F1768" s="41">
        <v>0.0</v>
      </c>
      <c r="G1768" s="41">
        <v>0.0</v>
      </c>
      <c r="H1768" s="41">
        <v>0.0</v>
      </c>
      <c r="I1768" s="43">
        <f t="shared" si="443"/>
        <v>0</v>
      </c>
      <c r="J1768" s="50">
        <f t="shared" ref="J1768:J1771" si="447">I1768*0.11</f>
        <v>0</v>
      </c>
      <c r="K1768" s="357"/>
      <c r="L1768" s="335"/>
      <c r="M1768" s="99"/>
    </row>
    <row r="1769">
      <c r="A1769" s="40" t="s">
        <v>241</v>
      </c>
      <c r="B1769" s="41">
        <v>0.0</v>
      </c>
      <c r="C1769" s="45">
        <v>0.0</v>
      </c>
      <c r="D1769" s="41">
        <v>0.0</v>
      </c>
      <c r="E1769" s="41">
        <v>0.0</v>
      </c>
      <c r="F1769" s="41">
        <v>0.0</v>
      </c>
      <c r="G1769" s="41">
        <v>0.0</v>
      </c>
      <c r="H1769" s="41">
        <v>0.0</v>
      </c>
      <c r="I1769" s="43">
        <f t="shared" si="443"/>
        <v>0</v>
      </c>
      <c r="J1769" s="50">
        <f t="shared" si="447"/>
        <v>0</v>
      </c>
      <c r="K1769" s="439"/>
      <c r="L1769" s="441"/>
      <c r="M1769" s="99"/>
    </row>
    <row r="1770">
      <c r="A1770" s="40" t="s">
        <v>233</v>
      </c>
      <c r="B1770" s="41">
        <v>0.0</v>
      </c>
      <c r="C1770" s="42">
        <v>0.0</v>
      </c>
      <c r="D1770" s="41">
        <v>0.0</v>
      </c>
      <c r="E1770" s="41">
        <v>0.0</v>
      </c>
      <c r="F1770" s="41">
        <v>0.0</v>
      </c>
      <c r="G1770" s="41">
        <v>0.0</v>
      </c>
      <c r="H1770" s="41">
        <v>0.0</v>
      </c>
      <c r="I1770" s="43">
        <f t="shared" si="443"/>
        <v>0</v>
      </c>
      <c r="J1770" s="50">
        <f t="shared" si="447"/>
        <v>0</v>
      </c>
      <c r="K1770" s="439"/>
      <c r="L1770" s="335"/>
      <c r="M1770" s="99"/>
    </row>
    <row r="1771">
      <c r="A1771" s="40" t="s">
        <v>35</v>
      </c>
      <c r="B1771" s="41">
        <v>0.0</v>
      </c>
      <c r="C1771" s="42">
        <v>0.0</v>
      </c>
      <c r="D1771" s="41">
        <v>0.0</v>
      </c>
      <c r="E1771" s="41">
        <v>255.0</v>
      </c>
      <c r="F1771" s="41">
        <v>345.0</v>
      </c>
      <c r="G1771" s="41">
        <v>0.0</v>
      </c>
      <c r="H1771" s="41">
        <v>515.0</v>
      </c>
      <c r="I1771" s="43">
        <f t="shared" si="443"/>
        <v>1115</v>
      </c>
      <c r="J1771" s="44">
        <f t="shared" si="447"/>
        <v>122.65</v>
      </c>
      <c r="K1771" s="440">
        <v>4.0228102676E12</v>
      </c>
      <c r="L1771" s="335"/>
      <c r="M1771" s="99"/>
    </row>
    <row r="1772">
      <c r="A1772" s="53" t="s">
        <v>36</v>
      </c>
      <c r="B1772" s="41">
        <v>1126.0</v>
      </c>
      <c r="C1772" s="42">
        <v>90.0</v>
      </c>
      <c r="D1772" s="41">
        <v>0.0</v>
      </c>
      <c r="E1772" s="41">
        <v>110.0</v>
      </c>
      <c r="F1772" s="41">
        <v>425.0</v>
      </c>
      <c r="G1772" s="41">
        <v>878.0</v>
      </c>
      <c r="H1772" s="41">
        <v>535.0</v>
      </c>
      <c r="I1772" s="43">
        <f t="shared" si="443"/>
        <v>3164</v>
      </c>
      <c r="J1772" s="44">
        <f>I1772*0.08</f>
        <v>253.12</v>
      </c>
      <c r="K1772" s="440">
        <v>9.022748509434E12</v>
      </c>
      <c r="L1772" s="335"/>
      <c r="M1772" s="99"/>
    </row>
    <row r="1773">
      <c r="A1773" s="40" t="s">
        <v>37</v>
      </c>
      <c r="B1773" s="41">
        <v>955.0</v>
      </c>
      <c r="C1773" s="42">
        <v>818.0</v>
      </c>
      <c r="D1773" s="41">
        <v>717.0</v>
      </c>
      <c r="E1773" s="41">
        <v>766.0</v>
      </c>
      <c r="F1773" s="41">
        <v>450.0</v>
      </c>
      <c r="G1773" s="41">
        <v>775.0</v>
      </c>
      <c r="H1773" s="41">
        <v>785.0</v>
      </c>
      <c r="I1773" s="43">
        <f t="shared" si="443"/>
        <v>5266</v>
      </c>
      <c r="J1773" s="44">
        <f>I1773*0.1</f>
        <v>526.6</v>
      </c>
      <c r="K1773" s="440">
        <v>1.022761716922E12</v>
      </c>
      <c r="L1773" s="335"/>
      <c r="M1773" s="99"/>
    </row>
    <row r="1774">
      <c r="A1774" s="40" t="s">
        <v>38</v>
      </c>
      <c r="B1774" s="41">
        <v>0.0</v>
      </c>
      <c r="C1774" s="45">
        <v>0.0</v>
      </c>
      <c r="D1774" s="41">
        <v>360.0</v>
      </c>
      <c r="E1774" s="41">
        <v>445.0</v>
      </c>
      <c r="F1774" s="41">
        <v>329.0</v>
      </c>
      <c r="G1774" s="41">
        <v>230.0</v>
      </c>
      <c r="H1774" s="41">
        <v>524.0</v>
      </c>
      <c r="I1774" s="43">
        <f t="shared" si="443"/>
        <v>1888</v>
      </c>
      <c r="J1774" s="46">
        <f>I1774*0.11</f>
        <v>207.68</v>
      </c>
      <c r="K1774" s="56">
        <v>9.023058750121E12</v>
      </c>
      <c r="L1774" s="441">
        <v>212.16</v>
      </c>
      <c r="M1774" s="99"/>
    </row>
    <row r="1775">
      <c r="A1775" s="49" t="s">
        <v>39</v>
      </c>
      <c r="B1775" s="41">
        <v>1615.0</v>
      </c>
      <c r="C1775" s="42">
        <v>520.0</v>
      </c>
      <c r="D1775" s="41">
        <v>1063.0</v>
      </c>
      <c r="E1775" s="41">
        <v>458.0</v>
      </c>
      <c r="F1775" s="41">
        <v>1305.0</v>
      </c>
      <c r="G1775" s="41">
        <v>1607.0</v>
      </c>
      <c r="H1775" s="41">
        <v>654.0</v>
      </c>
      <c r="I1775" s="43">
        <f t="shared" si="443"/>
        <v>7222</v>
      </c>
      <c r="J1775" s="44">
        <f>I1775*0.08</f>
        <v>577.76</v>
      </c>
      <c r="K1775" s="440">
        <v>1.022748590267E12</v>
      </c>
      <c r="L1775" s="335"/>
      <c r="M1775" s="99"/>
    </row>
    <row r="1776">
      <c r="A1776" s="40" t="s">
        <v>63</v>
      </c>
      <c r="B1776" s="41">
        <v>230.0</v>
      </c>
      <c r="C1776" s="42">
        <v>458.0</v>
      </c>
      <c r="D1776" s="41">
        <v>1617.0</v>
      </c>
      <c r="E1776" s="41">
        <v>125.0</v>
      </c>
      <c r="F1776" s="41">
        <v>0.0</v>
      </c>
      <c r="G1776" s="41">
        <v>470.0</v>
      </c>
      <c r="H1776" s="41">
        <v>356.0</v>
      </c>
      <c r="I1776" s="43">
        <f t="shared" si="443"/>
        <v>3256</v>
      </c>
      <c r="J1776" s="44">
        <f t="shared" ref="J1776:J1777" si="448">I1776*0.1</f>
        <v>325.6</v>
      </c>
      <c r="K1776" s="440">
        <v>5.022845764534E12</v>
      </c>
      <c r="L1776" s="441"/>
      <c r="M1776" s="457" t="s">
        <v>469</v>
      </c>
    </row>
    <row r="1777">
      <c r="A1777" s="40" t="s">
        <v>40</v>
      </c>
      <c r="B1777" s="41">
        <v>0.0</v>
      </c>
      <c r="C1777" s="45">
        <v>0.0</v>
      </c>
      <c r="D1777" s="41">
        <v>0.0</v>
      </c>
      <c r="E1777" s="41">
        <v>0.0</v>
      </c>
      <c r="F1777" s="41">
        <v>0.0</v>
      </c>
      <c r="G1777" s="41">
        <v>0.0</v>
      </c>
      <c r="H1777" s="41">
        <v>0.0</v>
      </c>
      <c r="I1777" s="43">
        <f t="shared" si="443"/>
        <v>0</v>
      </c>
      <c r="J1777" s="50">
        <f t="shared" si="448"/>
        <v>0</v>
      </c>
      <c r="K1777" s="357"/>
      <c r="L1777" s="441"/>
      <c r="M1777" s="99"/>
    </row>
    <row r="1778">
      <c r="A1778" s="40" t="s">
        <v>41</v>
      </c>
      <c r="B1778" s="41">
        <v>0.0</v>
      </c>
      <c r="C1778" s="42">
        <v>0.0</v>
      </c>
      <c r="D1778" s="41">
        <v>0.0</v>
      </c>
      <c r="E1778" s="41">
        <v>560.0</v>
      </c>
      <c r="F1778" s="41">
        <v>475.0</v>
      </c>
      <c r="G1778" s="41">
        <v>463.0</v>
      </c>
      <c r="H1778" s="41">
        <v>855.0</v>
      </c>
      <c r="I1778" s="43">
        <f t="shared" si="443"/>
        <v>2353</v>
      </c>
      <c r="J1778" s="44">
        <f t="shared" ref="J1778:J1788" si="449">I1778*0.11</f>
        <v>258.83</v>
      </c>
      <c r="K1778" s="440">
        <v>3.022845931432E12</v>
      </c>
      <c r="L1778" s="335"/>
      <c r="M1778" s="99"/>
    </row>
    <row r="1779">
      <c r="A1779" s="40" t="s">
        <v>42</v>
      </c>
      <c r="B1779" s="41">
        <v>0.0</v>
      </c>
      <c r="C1779" s="45">
        <v>277.0</v>
      </c>
      <c r="D1779" s="41">
        <v>0.0</v>
      </c>
      <c r="E1779" s="41">
        <v>245.0</v>
      </c>
      <c r="F1779" s="41">
        <v>880.0</v>
      </c>
      <c r="G1779" s="41">
        <v>360.0</v>
      </c>
      <c r="H1779" s="41">
        <v>578.0</v>
      </c>
      <c r="I1779" s="43">
        <f t="shared" si="443"/>
        <v>2340</v>
      </c>
      <c r="J1779" s="57">
        <f t="shared" si="449"/>
        <v>257.4</v>
      </c>
      <c r="K1779" s="444" t="s">
        <v>43</v>
      </c>
      <c r="L1779" s="441"/>
      <c r="M1779" s="99"/>
    </row>
    <row r="1780">
      <c r="A1780" s="53" t="s">
        <v>44</v>
      </c>
      <c r="B1780" s="41">
        <v>519.0</v>
      </c>
      <c r="C1780" s="45">
        <v>458.0</v>
      </c>
      <c r="D1780" s="41">
        <v>397.0</v>
      </c>
      <c r="E1780" s="41">
        <v>439.0</v>
      </c>
      <c r="F1780" s="41">
        <v>0.0</v>
      </c>
      <c r="G1780" s="41">
        <v>0.0</v>
      </c>
      <c r="H1780" s="41">
        <v>273.0</v>
      </c>
      <c r="I1780" s="43">
        <f t="shared" si="443"/>
        <v>2086</v>
      </c>
      <c r="J1780" s="46">
        <f t="shared" si="449"/>
        <v>229.46</v>
      </c>
      <c r="K1780" s="56">
        <v>9.022886407271E12</v>
      </c>
      <c r="L1780" s="441">
        <v>235.0</v>
      </c>
      <c r="M1780" s="99"/>
    </row>
    <row r="1781">
      <c r="A1781" s="53" t="s">
        <v>45</v>
      </c>
      <c r="B1781" s="41">
        <v>770.0</v>
      </c>
      <c r="C1781" s="45">
        <v>0.0</v>
      </c>
      <c r="D1781" s="41">
        <v>355.0</v>
      </c>
      <c r="E1781" s="41">
        <v>415.0</v>
      </c>
      <c r="F1781" s="41">
        <v>75.0</v>
      </c>
      <c r="G1781" s="41">
        <v>473.0</v>
      </c>
      <c r="H1781" s="41">
        <v>160.0</v>
      </c>
      <c r="I1781" s="43">
        <f t="shared" si="443"/>
        <v>2248</v>
      </c>
      <c r="J1781" s="44">
        <f t="shared" si="449"/>
        <v>247.28</v>
      </c>
      <c r="K1781" s="440">
        <v>5.022828263688E12</v>
      </c>
      <c r="L1781" s="441"/>
      <c r="M1781" s="99"/>
    </row>
    <row r="1782">
      <c r="A1782" s="53" t="s">
        <v>46</v>
      </c>
      <c r="B1782" s="41">
        <v>0.0</v>
      </c>
      <c r="C1782" s="45">
        <v>0.0</v>
      </c>
      <c r="D1782" s="41">
        <v>0.0</v>
      </c>
      <c r="E1782" s="41">
        <v>0.0</v>
      </c>
      <c r="F1782" s="41">
        <v>0.0</v>
      </c>
      <c r="G1782" s="41">
        <v>0.0</v>
      </c>
      <c r="H1782" s="41">
        <v>0.0</v>
      </c>
      <c r="I1782" s="43">
        <f t="shared" si="443"/>
        <v>0</v>
      </c>
      <c r="J1782" s="50">
        <f t="shared" si="449"/>
        <v>0</v>
      </c>
      <c r="K1782" s="439"/>
      <c r="L1782" s="335"/>
      <c r="M1782" s="99"/>
    </row>
    <row r="1783">
      <c r="A1783" s="53" t="s">
        <v>47</v>
      </c>
      <c r="B1783" s="41">
        <v>0.0</v>
      </c>
      <c r="C1783" s="42">
        <v>0.0</v>
      </c>
      <c r="D1783" s="41">
        <v>0.0</v>
      </c>
      <c r="E1783" s="41">
        <v>0.0</v>
      </c>
      <c r="F1783" s="41">
        <v>0.0</v>
      </c>
      <c r="G1783" s="41">
        <v>0.0</v>
      </c>
      <c r="H1783" s="41">
        <v>0.0</v>
      </c>
      <c r="I1783" s="43">
        <f t="shared" si="443"/>
        <v>0</v>
      </c>
      <c r="J1783" s="50">
        <f t="shared" si="449"/>
        <v>0</v>
      </c>
      <c r="K1783" s="357"/>
      <c r="L1783" s="441"/>
      <c r="M1783" s="99"/>
    </row>
    <row r="1784">
      <c r="A1784" s="67" t="s">
        <v>48</v>
      </c>
      <c r="B1784" s="41">
        <v>0.0</v>
      </c>
      <c r="C1784" s="45">
        <v>0.0</v>
      </c>
      <c r="D1784" s="41">
        <v>0.0</v>
      </c>
      <c r="E1784" s="41">
        <v>0.0</v>
      </c>
      <c r="F1784" s="41">
        <v>446.0</v>
      </c>
      <c r="G1784" s="41">
        <v>378.0</v>
      </c>
      <c r="H1784" s="41">
        <v>254.0</v>
      </c>
      <c r="I1784" s="43">
        <f t="shared" si="443"/>
        <v>1078</v>
      </c>
      <c r="J1784" s="44">
        <f t="shared" si="449"/>
        <v>118.58</v>
      </c>
      <c r="K1784" s="440">
        <v>9.022749265582E12</v>
      </c>
      <c r="L1784" s="335"/>
      <c r="M1784" s="99"/>
    </row>
    <row r="1785">
      <c r="A1785" s="53" t="s">
        <v>49</v>
      </c>
      <c r="B1785" s="41">
        <v>0.0</v>
      </c>
      <c r="C1785" s="42">
        <v>0.0</v>
      </c>
      <c r="D1785" s="41">
        <v>0.0</v>
      </c>
      <c r="E1785" s="41">
        <v>0.0</v>
      </c>
      <c r="F1785" s="41">
        <v>0.0</v>
      </c>
      <c r="G1785" s="41">
        <v>0.0</v>
      </c>
      <c r="H1785" s="41">
        <v>0.0</v>
      </c>
      <c r="I1785" s="43">
        <f t="shared" si="443"/>
        <v>0</v>
      </c>
      <c r="J1785" s="50">
        <f t="shared" si="449"/>
        <v>0</v>
      </c>
      <c r="K1785" s="439"/>
      <c r="L1785" s="335"/>
      <c r="M1785" s="99"/>
    </row>
    <row r="1786">
      <c r="A1786" s="53" t="s">
        <v>50</v>
      </c>
      <c r="B1786" s="41">
        <v>0.0</v>
      </c>
      <c r="C1786" s="45">
        <v>353.0</v>
      </c>
      <c r="D1786" s="41">
        <v>0.0</v>
      </c>
      <c r="E1786" s="41">
        <v>0.0</v>
      </c>
      <c r="F1786" s="41">
        <v>0.0</v>
      </c>
      <c r="G1786" s="41">
        <v>0.0</v>
      </c>
      <c r="H1786" s="41">
        <v>0.0</v>
      </c>
      <c r="I1786" s="43">
        <f t="shared" si="443"/>
        <v>353</v>
      </c>
      <c r="J1786" s="46">
        <f t="shared" si="449"/>
        <v>38.83</v>
      </c>
      <c r="K1786" s="56">
        <v>2.023059662761E12</v>
      </c>
      <c r="L1786" s="441">
        <v>40.0</v>
      </c>
      <c r="M1786" s="99"/>
    </row>
    <row r="1787">
      <c r="A1787" s="53" t="s">
        <v>51</v>
      </c>
      <c r="B1787" s="41">
        <v>430.0</v>
      </c>
      <c r="C1787" s="45">
        <v>743.0</v>
      </c>
      <c r="D1787" s="41">
        <v>150.0</v>
      </c>
      <c r="E1787" s="41">
        <v>407.0</v>
      </c>
      <c r="F1787" s="41">
        <v>577.0</v>
      </c>
      <c r="G1787" s="41">
        <v>0.0</v>
      </c>
      <c r="H1787" s="41">
        <v>0.0</v>
      </c>
      <c r="I1787" s="43">
        <f t="shared" si="443"/>
        <v>2307</v>
      </c>
      <c r="J1787" s="46">
        <f t="shared" si="449"/>
        <v>253.77</v>
      </c>
      <c r="K1787" s="56">
        <v>3.022865574038E12</v>
      </c>
      <c r="L1787" s="441">
        <v>259.0</v>
      </c>
      <c r="M1787" s="458" t="s">
        <v>470</v>
      </c>
    </row>
    <row r="1788">
      <c r="A1788" s="53" t="s">
        <v>52</v>
      </c>
      <c r="B1788" s="41">
        <v>0.0</v>
      </c>
      <c r="C1788" s="45">
        <v>0.0</v>
      </c>
      <c r="D1788" s="41">
        <v>0.0</v>
      </c>
      <c r="E1788" s="41">
        <v>0.0</v>
      </c>
      <c r="F1788" s="41">
        <v>0.0</v>
      </c>
      <c r="G1788" s="41">
        <v>180.0</v>
      </c>
      <c r="H1788" s="41">
        <v>0.0</v>
      </c>
      <c r="I1788" s="43">
        <f t="shared" si="443"/>
        <v>180</v>
      </c>
      <c r="J1788" s="44">
        <f t="shared" si="449"/>
        <v>19.8</v>
      </c>
      <c r="K1788" s="440">
        <v>9.022795202613E12</v>
      </c>
      <c r="L1788" s="335"/>
      <c r="M1788" s="99"/>
    </row>
    <row r="1789">
      <c r="A1789" s="53" t="s">
        <v>53</v>
      </c>
      <c r="B1789" s="41">
        <v>1045.0</v>
      </c>
      <c r="C1789" s="42">
        <v>445.0</v>
      </c>
      <c r="D1789" s="41">
        <v>585.0</v>
      </c>
      <c r="E1789" s="41">
        <v>450.0</v>
      </c>
      <c r="F1789" s="41">
        <v>385.0</v>
      </c>
      <c r="G1789" s="41">
        <v>580.0</v>
      </c>
      <c r="H1789" s="41">
        <v>0.0</v>
      </c>
      <c r="I1789" s="43">
        <f t="shared" si="443"/>
        <v>3490</v>
      </c>
      <c r="J1789" s="44">
        <f>I1789*0.1</f>
        <v>349</v>
      </c>
      <c r="K1789" s="440">
        <v>6.022805415324E12</v>
      </c>
      <c r="L1789" s="335"/>
      <c r="M1789" s="99"/>
    </row>
    <row r="1790">
      <c r="A1790" s="67" t="s">
        <v>451</v>
      </c>
      <c r="B1790" s="41">
        <v>0.0</v>
      </c>
      <c r="C1790" s="42">
        <v>0.0</v>
      </c>
      <c r="D1790" s="41">
        <v>0.0</v>
      </c>
      <c r="E1790" s="41">
        <v>0.0</v>
      </c>
      <c r="F1790" s="41">
        <v>0.0</v>
      </c>
      <c r="G1790" s="41">
        <v>0.0</v>
      </c>
      <c r="H1790" s="41">
        <v>0.0</v>
      </c>
      <c r="I1790" s="43">
        <f t="shared" si="443"/>
        <v>0</v>
      </c>
      <c r="J1790" s="59">
        <f t="shared" ref="J1790:J1791" si="450">I1790*0.11</f>
        <v>0</v>
      </c>
      <c r="K1790" s="439"/>
      <c r="L1790" s="335"/>
      <c r="M1790" s="99"/>
    </row>
    <row r="1791">
      <c r="A1791" s="67" t="s">
        <v>55</v>
      </c>
      <c r="B1791" s="41">
        <v>325.0</v>
      </c>
      <c r="C1791" s="42">
        <v>0.0</v>
      </c>
      <c r="D1791" s="41">
        <v>0.0</v>
      </c>
      <c r="E1791" s="41">
        <v>471.0</v>
      </c>
      <c r="F1791" s="41">
        <v>496.0</v>
      </c>
      <c r="G1791" s="41">
        <v>463.0</v>
      </c>
      <c r="H1791" s="41">
        <v>354.0</v>
      </c>
      <c r="I1791" s="43">
        <f t="shared" si="443"/>
        <v>2109</v>
      </c>
      <c r="J1791" s="44">
        <f t="shared" si="450"/>
        <v>231.99</v>
      </c>
      <c r="K1791" s="440">
        <v>2.022849102625E12</v>
      </c>
      <c r="L1791" s="335"/>
      <c r="M1791" s="167" t="s">
        <v>471</v>
      </c>
    </row>
    <row r="1792">
      <c r="A1792" s="67" t="s">
        <v>56</v>
      </c>
      <c r="B1792" s="41">
        <v>0.0</v>
      </c>
      <c r="C1792" s="42">
        <v>0.0</v>
      </c>
      <c r="D1792" s="41">
        <v>0.0</v>
      </c>
      <c r="E1792" s="41">
        <v>139.0</v>
      </c>
      <c r="F1792" s="41">
        <v>0.0</v>
      </c>
      <c r="G1792" s="41">
        <v>200.0</v>
      </c>
      <c r="H1792" s="41">
        <v>415.0</v>
      </c>
      <c r="I1792" s="43">
        <f t="shared" si="443"/>
        <v>754</v>
      </c>
      <c r="J1792" s="46">
        <f>I1792*0.08</f>
        <v>60.32</v>
      </c>
      <c r="K1792" s="56">
        <v>2.3047240635E10</v>
      </c>
      <c r="L1792" s="441">
        <v>62.0</v>
      </c>
      <c r="M1792" s="99"/>
    </row>
    <row r="1793">
      <c r="A1793" s="67" t="s">
        <v>65</v>
      </c>
      <c r="B1793" s="41">
        <v>0.0</v>
      </c>
      <c r="C1793" s="42">
        <v>0.0</v>
      </c>
      <c r="D1793" s="41">
        <v>0.0</v>
      </c>
      <c r="E1793" s="41">
        <v>0.0</v>
      </c>
      <c r="F1793" s="41">
        <v>0.0</v>
      </c>
      <c r="G1793" s="41">
        <v>0.0</v>
      </c>
      <c r="H1793" s="41">
        <v>0.0</v>
      </c>
      <c r="I1793" s="43">
        <f t="shared" si="443"/>
        <v>0</v>
      </c>
      <c r="J1793" s="59">
        <f t="shared" ref="J1793:J1794" si="451">I1793*0.11</f>
        <v>0</v>
      </c>
      <c r="K1793" s="357"/>
      <c r="L1793" s="335"/>
      <c r="M1793" s="99"/>
    </row>
    <row r="1794">
      <c r="A1794" s="67" t="s">
        <v>58</v>
      </c>
      <c r="B1794" s="41">
        <v>680.0</v>
      </c>
      <c r="C1794" s="42">
        <v>913.0</v>
      </c>
      <c r="D1794" s="41">
        <v>930.0</v>
      </c>
      <c r="E1794" s="41">
        <v>475.0</v>
      </c>
      <c r="F1794" s="41">
        <v>0.0</v>
      </c>
      <c r="G1794" s="41">
        <v>594.0</v>
      </c>
      <c r="H1794" s="41">
        <v>185.0</v>
      </c>
      <c r="I1794" s="43">
        <f t="shared" si="443"/>
        <v>3777</v>
      </c>
      <c r="J1794" s="46">
        <f t="shared" si="451"/>
        <v>415.47</v>
      </c>
      <c r="K1794" s="56">
        <v>2.022867401759E12</v>
      </c>
      <c r="L1794" s="441">
        <v>424.0</v>
      </c>
      <c r="M1794" s="459" t="s">
        <v>472</v>
      </c>
    </row>
    <row r="1795">
      <c r="A1795" s="61" t="s">
        <v>20</v>
      </c>
      <c r="B1795" s="59">
        <f t="shared" ref="B1795:H1795" si="452">SUM(B1759:B1792)</f>
        <v>12093</v>
      </c>
      <c r="C1795" s="59">
        <f t="shared" si="452"/>
        <v>8338</v>
      </c>
      <c r="D1795" s="59">
        <f t="shared" si="452"/>
        <v>9193</v>
      </c>
      <c r="E1795" s="59">
        <f t="shared" si="452"/>
        <v>9690</v>
      </c>
      <c r="F1795" s="59">
        <f t="shared" si="452"/>
        <v>9537</v>
      </c>
      <c r="G1795" s="59">
        <f t="shared" si="452"/>
        <v>10924</v>
      </c>
      <c r="H1795" s="59">
        <f t="shared" si="452"/>
        <v>11379</v>
      </c>
      <c r="I1795" s="59">
        <f t="shared" ref="I1795:J1795" si="453">SUM(I1759:I1794)</f>
        <v>74931</v>
      </c>
      <c r="J1795" s="59">
        <f t="shared" si="453"/>
        <v>7351.71</v>
      </c>
      <c r="K1795" s="439"/>
      <c r="L1795" s="335">
        <f>SUM(L1760:L1794)</f>
        <v>1232.16</v>
      </c>
      <c r="M1795" s="99"/>
    </row>
    <row r="1796">
      <c r="A1796" s="63"/>
      <c r="B1796" s="64"/>
      <c r="C1796" s="64"/>
      <c r="D1796" s="64"/>
      <c r="E1796" s="64"/>
      <c r="F1796" s="64"/>
      <c r="G1796" s="64"/>
      <c r="H1796" s="64"/>
      <c r="I1796" s="64"/>
      <c r="J1796" s="64"/>
      <c r="K1796" s="311"/>
      <c r="L1796" s="448"/>
    </row>
    <row r="1797">
      <c r="A1797" s="30" t="s">
        <v>19</v>
      </c>
      <c r="B1797" s="31">
        <v>45612.0</v>
      </c>
      <c r="C1797" s="31">
        <v>45613.0</v>
      </c>
      <c r="D1797" s="31">
        <v>45614.0</v>
      </c>
      <c r="E1797" s="31">
        <v>45615.0</v>
      </c>
      <c r="F1797" s="31">
        <v>45616.0</v>
      </c>
      <c r="G1797" s="31">
        <v>45617.0</v>
      </c>
      <c r="H1797" s="31">
        <v>45618.0</v>
      </c>
      <c r="I1797" s="32" t="s">
        <v>20</v>
      </c>
      <c r="J1797" s="33" t="s">
        <v>21</v>
      </c>
      <c r="K1797" s="77" t="s">
        <v>61</v>
      </c>
      <c r="L1797" s="98">
        <v>0.02</v>
      </c>
      <c r="M1797" s="77" t="s">
        <v>22</v>
      </c>
    </row>
    <row r="1798">
      <c r="A1798" s="35"/>
      <c r="B1798" s="36"/>
      <c r="C1798" s="36"/>
      <c r="D1798" s="36"/>
      <c r="E1798" s="36"/>
      <c r="F1798" s="36"/>
      <c r="G1798" s="36"/>
      <c r="H1798" s="37"/>
      <c r="I1798" s="37"/>
      <c r="J1798" s="37"/>
      <c r="K1798" s="439"/>
      <c r="L1798" s="335"/>
      <c r="M1798" s="445"/>
    </row>
    <row r="1799">
      <c r="A1799" s="40" t="s">
        <v>23</v>
      </c>
      <c r="B1799" s="41">
        <v>535.0</v>
      </c>
      <c r="C1799" s="42">
        <v>540.0</v>
      </c>
      <c r="D1799" s="41">
        <v>818.0</v>
      </c>
      <c r="E1799" s="41">
        <v>780.0</v>
      </c>
      <c r="F1799" s="41">
        <v>575.0</v>
      </c>
      <c r="G1799" s="41">
        <v>0.0</v>
      </c>
      <c r="H1799" s="41">
        <v>540.0</v>
      </c>
      <c r="I1799" s="43">
        <f t="shared" ref="I1799:I1834" si="454">SUM(B1799:H1799)</f>
        <v>3788</v>
      </c>
      <c r="J1799" s="44">
        <f t="shared" ref="J1799:J1800" si="455">I1799*0.1</f>
        <v>378.8</v>
      </c>
      <c r="K1799" s="440">
        <v>4.023056361E12</v>
      </c>
      <c r="L1799" s="335"/>
      <c r="M1799" s="99"/>
    </row>
    <row r="1800">
      <c r="A1800" s="40" t="s">
        <v>24</v>
      </c>
      <c r="B1800" s="41">
        <v>680.0</v>
      </c>
      <c r="C1800" s="42">
        <v>355.0</v>
      </c>
      <c r="D1800" s="41">
        <v>682.0</v>
      </c>
      <c r="E1800" s="41">
        <v>0.0</v>
      </c>
      <c r="F1800" s="41">
        <v>215.0</v>
      </c>
      <c r="G1800" s="41">
        <v>775.0</v>
      </c>
      <c r="H1800" s="41">
        <v>845.0</v>
      </c>
      <c r="I1800" s="43">
        <f t="shared" si="454"/>
        <v>3552</v>
      </c>
      <c r="J1800" s="44">
        <f t="shared" si="455"/>
        <v>355.2</v>
      </c>
      <c r="K1800" s="440">
        <v>8.022967812361E12</v>
      </c>
      <c r="L1800" s="335"/>
      <c r="M1800" s="99"/>
    </row>
    <row r="1801">
      <c r="A1801" s="49" t="s">
        <v>25</v>
      </c>
      <c r="B1801" s="41">
        <v>600.0</v>
      </c>
      <c r="C1801" s="45">
        <v>620.0</v>
      </c>
      <c r="D1801" s="41">
        <v>363.0</v>
      </c>
      <c r="E1801" s="41">
        <v>988.0</v>
      </c>
      <c r="F1801" s="41">
        <v>694.0</v>
      </c>
      <c r="G1801" s="41">
        <v>420.0</v>
      </c>
      <c r="H1801" s="41">
        <v>369.0</v>
      </c>
      <c r="I1801" s="43">
        <f t="shared" si="454"/>
        <v>4054</v>
      </c>
      <c r="J1801" s="44">
        <f t="shared" ref="J1801:J1802" si="456">I1801*0.08</f>
        <v>324.32</v>
      </c>
      <c r="K1801" s="440">
        <v>2.3061933221E10</v>
      </c>
      <c r="L1801" s="335"/>
      <c r="M1801" s="99"/>
    </row>
    <row r="1802">
      <c r="A1802" s="49" t="s">
        <v>26</v>
      </c>
      <c r="B1802" s="41">
        <v>0.0</v>
      </c>
      <c r="C1802" s="45">
        <v>0.0</v>
      </c>
      <c r="D1802" s="41">
        <v>535.0</v>
      </c>
      <c r="E1802" s="41">
        <v>1132.0</v>
      </c>
      <c r="F1802" s="41">
        <v>847.0</v>
      </c>
      <c r="G1802" s="41">
        <v>220.0</v>
      </c>
      <c r="H1802" s="41">
        <v>0.0</v>
      </c>
      <c r="I1802" s="43">
        <f t="shared" si="454"/>
        <v>2734</v>
      </c>
      <c r="J1802" s="44">
        <f t="shared" si="456"/>
        <v>218.72</v>
      </c>
      <c r="K1802" s="440">
        <v>2.023058462843E12</v>
      </c>
      <c r="L1802" s="441"/>
      <c r="M1802" s="99"/>
    </row>
    <row r="1803">
      <c r="A1803" s="40" t="s">
        <v>27</v>
      </c>
      <c r="B1803" s="41">
        <v>155.0</v>
      </c>
      <c r="C1803" s="45">
        <v>330.0</v>
      </c>
      <c r="D1803" s="41">
        <v>275.0</v>
      </c>
      <c r="E1803" s="41">
        <v>311.0</v>
      </c>
      <c r="F1803" s="41">
        <v>0.0</v>
      </c>
      <c r="G1803" s="41">
        <v>290.0</v>
      </c>
      <c r="H1803" s="41">
        <v>318.0</v>
      </c>
      <c r="I1803" s="43">
        <f t="shared" si="454"/>
        <v>1679</v>
      </c>
      <c r="J1803" s="46">
        <f t="shared" ref="J1803:J1805" si="457">I1803*0.11</f>
        <v>184.69</v>
      </c>
      <c r="K1803" s="56">
        <v>7.023204632939E12</v>
      </c>
      <c r="L1803" s="441">
        <v>189.0</v>
      </c>
      <c r="M1803" s="99"/>
    </row>
    <row r="1804">
      <c r="A1804" s="52" t="s">
        <v>28</v>
      </c>
      <c r="B1804" s="41">
        <v>305.0</v>
      </c>
      <c r="C1804" s="45">
        <v>425.0</v>
      </c>
      <c r="D1804" s="41">
        <v>645.0</v>
      </c>
      <c r="E1804" s="41">
        <v>160.0</v>
      </c>
      <c r="F1804" s="41">
        <v>0.0</v>
      </c>
      <c r="G1804" s="41">
        <v>0.0</v>
      </c>
      <c r="H1804" s="41">
        <v>710.0</v>
      </c>
      <c r="I1804" s="43">
        <f t="shared" si="454"/>
        <v>2245</v>
      </c>
      <c r="J1804" s="44">
        <f t="shared" si="457"/>
        <v>246.95</v>
      </c>
      <c r="K1804" s="440">
        <v>7.02306379127E12</v>
      </c>
      <c r="L1804" s="441"/>
      <c r="M1804" s="99"/>
    </row>
    <row r="1805">
      <c r="A1805" s="53" t="s">
        <v>29</v>
      </c>
      <c r="B1805" s="54">
        <v>352.0</v>
      </c>
      <c r="C1805" s="45">
        <v>455.0</v>
      </c>
      <c r="D1805" s="54">
        <v>0.0</v>
      </c>
      <c r="E1805" s="54">
        <v>0.0</v>
      </c>
      <c r="F1805" s="41">
        <v>0.0</v>
      </c>
      <c r="G1805" s="41">
        <v>401.0</v>
      </c>
      <c r="H1805" s="54">
        <v>348.0</v>
      </c>
      <c r="I1805" s="43">
        <f t="shared" si="454"/>
        <v>1556</v>
      </c>
      <c r="J1805" s="46">
        <f t="shared" si="457"/>
        <v>171.16</v>
      </c>
      <c r="K1805" s="56">
        <v>9.023069637054E12</v>
      </c>
      <c r="L1805" s="441">
        <v>175.0</v>
      </c>
      <c r="M1805" s="99"/>
    </row>
    <row r="1806">
      <c r="A1806" s="40" t="s">
        <v>30</v>
      </c>
      <c r="B1806" s="41">
        <v>0.0</v>
      </c>
      <c r="C1806" s="45">
        <v>0.0</v>
      </c>
      <c r="D1806" s="41">
        <v>0.0</v>
      </c>
      <c r="E1806" s="41">
        <v>0.0</v>
      </c>
      <c r="F1806" s="41">
        <v>1575.0</v>
      </c>
      <c r="G1806" s="41">
        <v>1965.0</v>
      </c>
      <c r="H1806" s="41">
        <v>360.0</v>
      </c>
      <c r="I1806" s="43">
        <f t="shared" si="454"/>
        <v>3900</v>
      </c>
      <c r="J1806" s="44">
        <f>I1806*0.1</f>
        <v>390</v>
      </c>
      <c r="K1806" s="440">
        <v>1.022969803E11</v>
      </c>
      <c r="L1806" s="335"/>
      <c r="M1806" s="99"/>
    </row>
    <row r="1807">
      <c r="A1807" s="40" t="s">
        <v>31</v>
      </c>
      <c r="B1807" s="41">
        <v>1578.0</v>
      </c>
      <c r="C1807" s="45">
        <v>360.0</v>
      </c>
      <c r="D1807" s="41">
        <v>1415.0</v>
      </c>
      <c r="E1807" s="41">
        <v>1275.0</v>
      </c>
      <c r="F1807" s="41">
        <v>1475.0</v>
      </c>
      <c r="G1807" s="41">
        <v>1925.0</v>
      </c>
      <c r="H1807" s="41">
        <v>964.0</v>
      </c>
      <c r="I1807" s="43">
        <f t="shared" si="454"/>
        <v>8992</v>
      </c>
      <c r="J1807" s="44">
        <f>I1807*0.09</f>
        <v>809.28</v>
      </c>
      <c r="K1807" s="440">
        <v>3.02296227181E12</v>
      </c>
      <c r="L1807" s="335"/>
      <c r="M1807" s="99"/>
    </row>
    <row r="1808">
      <c r="A1808" s="40" t="s">
        <v>32</v>
      </c>
      <c r="B1808" s="41">
        <v>65.0</v>
      </c>
      <c r="C1808" s="42">
        <v>0.0</v>
      </c>
      <c r="D1808" s="41">
        <v>0.0</v>
      </c>
      <c r="E1808" s="41">
        <v>0.0</v>
      </c>
      <c r="F1808" s="41">
        <v>0.0</v>
      </c>
      <c r="G1808" s="41">
        <v>0.0</v>
      </c>
      <c r="H1808" s="41">
        <v>0.0</v>
      </c>
      <c r="I1808" s="43">
        <f t="shared" si="454"/>
        <v>65</v>
      </c>
      <c r="J1808" s="46">
        <f t="shared" ref="J1808:J1811" si="458">I1808*0.11</f>
        <v>7.15</v>
      </c>
      <c r="K1808" s="56">
        <v>2.023298712331E12</v>
      </c>
      <c r="L1808" s="441">
        <v>8.0</v>
      </c>
      <c r="M1808" s="99"/>
    </row>
    <row r="1809">
      <c r="A1809" s="40" t="s">
        <v>241</v>
      </c>
      <c r="B1809" s="41">
        <v>0.0</v>
      </c>
      <c r="C1809" s="45">
        <v>0.0</v>
      </c>
      <c r="D1809" s="41">
        <v>0.0</v>
      </c>
      <c r="E1809" s="41">
        <v>0.0</v>
      </c>
      <c r="F1809" s="41">
        <v>0.0</v>
      </c>
      <c r="G1809" s="41">
        <v>0.0</v>
      </c>
      <c r="H1809" s="41">
        <v>0.0</v>
      </c>
      <c r="I1809" s="43">
        <f t="shared" si="454"/>
        <v>0</v>
      </c>
      <c r="J1809" s="50">
        <f t="shared" si="458"/>
        <v>0</v>
      </c>
      <c r="K1809" s="439"/>
      <c r="L1809" s="441"/>
      <c r="M1809" s="99"/>
    </row>
    <row r="1810">
      <c r="A1810" s="40" t="s">
        <v>233</v>
      </c>
      <c r="B1810" s="41">
        <v>0.0</v>
      </c>
      <c r="C1810" s="42">
        <v>0.0</v>
      </c>
      <c r="D1810" s="41">
        <v>0.0</v>
      </c>
      <c r="E1810" s="41">
        <v>0.0</v>
      </c>
      <c r="F1810" s="41">
        <v>0.0</v>
      </c>
      <c r="G1810" s="41">
        <v>0.0</v>
      </c>
      <c r="H1810" s="41">
        <v>0.0</v>
      </c>
      <c r="I1810" s="43">
        <f t="shared" si="454"/>
        <v>0</v>
      </c>
      <c r="J1810" s="50">
        <f t="shared" si="458"/>
        <v>0</v>
      </c>
      <c r="K1810" s="439"/>
      <c r="L1810" s="335"/>
      <c r="M1810" s="99"/>
    </row>
    <row r="1811">
      <c r="A1811" s="40" t="s">
        <v>35</v>
      </c>
      <c r="B1811" s="41">
        <v>0.0</v>
      </c>
      <c r="C1811" s="42">
        <v>0.0</v>
      </c>
      <c r="D1811" s="41">
        <v>0.0</v>
      </c>
      <c r="E1811" s="41">
        <v>605.0</v>
      </c>
      <c r="F1811" s="41">
        <v>0.0</v>
      </c>
      <c r="G1811" s="41">
        <v>875.0</v>
      </c>
      <c r="H1811" s="41">
        <v>580.0</v>
      </c>
      <c r="I1811" s="43">
        <f t="shared" si="454"/>
        <v>2060</v>
      </c>
      <c r="J1811" s="44">
        <f t="shared" si="458"/>
        <v>226.6</v>
      </c>
      <c r="K1811" s="440">
        <v>4.022982221816E12</v>
      </c>
      <c r="L1811" s="335"/>
      <c r="M1811" s="99"/>
    </row>
    <row r="1812">
      <c r="A1812" s="53" t="s">
        <v>36</v>
      </c>
      <c r="B1812" s="41">
        <v>1005.0</v>
      </c>
      <c r="C1812" s="42">
        <v>935.0</v>
      </c>
      <c r="D1812" s="41">
        <v>320.0</v>
      </c>
      <c r="E1812" s="41">
        <v>928.0</v>
      </c>
      <c r="F1812" s="41">
        <v>183.0</v>
      </c>
      <c r="G1812" s="41">
        <v>892.0</v>
      </c>
      <c r="H1812" s="41">
        <v>849.0</v>
      </c>
      <c r="I1812" s="43">
        <f t="shared" si="454"/>
        <v>5112</v>
      </c>
      <c r="J1812" s="44">
        <f>I1812*0.08</f>
        <v>408.96</v>
      </c>
      <c r="K1812" s="440">
        <v>9.022966228427E12</v>
      </c>
      <c r="L1812" s="335"/>
      <c r="M1812" s="99"/>
    </row>
    <row r="1813">
      <c r="A1813" s="40" t="s">
        <v>37</v>
      </c>
      <c r="B1813" s="41">
        <v>773.0</v>
      </c>
      <c r="C1813" s="42">
        <v>920.0</v>
      </c>
      <c r="D1813" s="41">
        <v>680.0</v>
      </c>
      <c r="E1813" s="41">
        <v>1020.0</v>
      </c>
      <c r="F1813" s="41">
        <v>1108.0</v>
      </c>
      <c r="G1813" s="41">
        <v>856.0</v>
      </c>
      <c r="H1813" s="41">
        <v>815.0</v>
      </c>
      <c r="I1813" s="43">
        <f t="shared" si="454"/>
        <v>6172</v>
      </c>
      <c r="J1813" s="44">
        <f>I1813*0.09</f>
        <v>555.48</v>
      </c>
      <c r="K1813" s="440">
        <v>1.023052705819E12</v>
      </c>
      <c r="L1813" s="335"/>
      <c r="M1813" s="99"/>
    </row>
    <row r="1814">
      <c r="A1814" s="40" t="s">
        <v>38</v>
      </c>
      <c r="B1814" s="41">
        <v>135.0</v>
      </c>
      <c r="C1814" s="45">
        <v>100.0</v>
      </c>
      <c r="D1814" s="41">
        <v>515.0</v>
      </c>
      <c r="E1814" s="41">
        <v>208.0</v>
      </c>
      <c r="F1814" s="41">
        <v>333.0</v>
      </c>
      <c r="G1814" s="41">
        <v>230.0</v>
      </c>
      <c r="H1814" s="41">
        <v>649.0</v>
      </c>
      <c r="I1814" s="43">
        <f t="shared" si="454"/>
        <v>2170</v>
      </c>
      <c r="J1814" s="46">
        <f>I1814*0.11</f>
        <v>238.7</v>
      </c>
      <c r="K1814" s="56">
        <v>9.023232964801E12</v>
      </c>
      <c r="L1814" s="441">
        <v>245.0</v>
      </c>
      <c r="M1814" s="99"/>
    </row>
    <row r="1815">
      <c r="A1815" s="49" t="s">
        <v>39</v>
      </c>
      <c r="B1815" s="41">
        <v>859.0</v>
      </c>
      <c r="C1815" s="42">
        <v>855.0</v>
      </c>
      <c r="D1815" s="41">
        <v>1110.0</v>
      </c>
      <c r="E1815" s="41">
        <v>1969.0</v>
      </c>
      <c r="F1815" s="41">
        <v>2787.0</v>
      </c>
      <c r="G1815" s="41">
        <v>2104.0</v>
      </c>
      <c r="H1815" s="41">
        <v>1009.0</v>
      </c>
      <c r="I1815" s="43">
        <f t="shared" si="454"/>
        <v>10693</v>
      </c>
      <c r="J1815" s="44">
        <f>I1815*0.08</f>
        <v>855.44</v>
      </c>
      <c r="K1815" s="440">
        <v>1.022965850637E12</v>
      </c>
      <c r="L1815" s="335"/>
      <c r="M1815" s="99"/>
    </row>
    <row r="1816">
      <c r="A1816" s="40" t="s">
        <v>63</v>
      </c>
      <c r="B1816" s="41">
        <v>655.0</v>
      </c>
      <c r="C1816" s="42">
        <v>768.0</v>
      </c>
      <c r="D1816" s="41">
        <v>439.0</v>
      </c>
      <c r="E1816" s="41">
        <v>590.0</v>
      </c>
      <c r="F1816" s="41">
        <v>526.0</v>
      </c>
      <c r="G1816" s="41">
        <v>840.0</v>
      </c>
      <c r="H1816" s="41">
        <v>375.0</v>
      </c>
      <c r="I1816" s="43">
        <f t="shared" si="454"/>
        <v>4193</v>
      </c>
      <c r="J1816" s="46">
        <f t="shared" ref="J1816:J1818" si="459">I1816*0.1</f>
        <v>419.3</v>
      </c>
      <c r="K1816" s="56">
        <v>5.0232901999E11</v>
      </c>
      <c r="L1816" s="441">
        <v>428.0</v>
      </c>
      <c r="M1816" s="99"/>
    </row>
    <row r="1817">
      <c r="A1817" s="40" t="s">
        <v>40</v>
      </c>
      <c r="B1817" s="41">
        <v>0.0</v>
      </c>
      <c r="C1817" s="45">
        <v>0.0</v>
      </c>
      <c r="D1817" s="41">
        <v>0.0</v>
      </c>
      <c r="E1817" s="41">
        <v>0.0</v>
      </c>
      <c r="F1817" s="41">
        <v>0.0</v>
      </c>
      <c r="G1817" s="41">
        <v>0.0</v>
      </c>
      <c r="H1817" s="41">
        <v>0.0</v>
      </c>
      <c r="I1817" s="43">
        <f t="shared" si="454"/>
        <v>0</v>
      </c>
      <c r="J1817" s="50">
        <f t="shared" si="459"/>
        <v>0</v>
      </c>
      <c r="K1817" s="357"/>
      <c r="L1817" s="441"/>
      <c r="M1817" s="99"/>
    </row>
    <row r="1818">
      <c r="A1818" s="40" t="s">
        <v>41</v>
      </c>
      <c r="B1818" s="41">
        <v>1050.0</v>
      </c>
      <c r="C1818" s="42">
        <v>375.0</v>
      </c>
      <c r="D1818" s="41">
        <v>306.0</v>
      </c>
      <c r="E1818" s="41">
        <v>0.0</v>
      </c>
      <c r="F1818" s="41">
        <v>822.0</v>
      </c>
      <c r="G1818" s="41">
        <v>435.0</v>
      </c>
      <c r="H1818" s="41">
        <v>380.0</v>
      </c>
      <c r="I1818" s="43">
        <f t="shared" si="454"/>
        <v>3368</v>
      </c>
      <c r="J1818" s="46">
        <f t="shared" si="459"/>
        <v>336.8</v>
      </c>
      <c r="K1818" s="56">
        <v>3.023082608625E12</v>
      </c>
      <c r="L1818" s="441">
        <v>345.0</v>
      </c>
      <c r="M1818" s="99"/>
    </row>
    <row r="1819">
      <c r="A1819" s="40" t="s">
        <v>42</v>
      </c>
      <c r="B1819" s="41">
        <v>544.0</v>
      </c>
      <c r="C1819" s="45">
        <v>0.0</v>
      </c>
      <c r="D1819" s="41">
        <v>0.0</v>
      </c>
      <c r="E1819" s="41">
        <v>0.0</v>
      </c>
      <c r="F1819" s="41">
        <v>0.0</v>
      </c>
      <c r="G1819" s="41">
        <v>0.0</v>
      </c>
      <c r="H1819" s="41">
        <v>0.0</v>
      </c>
      <c r="I1819" s="43">
        <f t="shared" si="454"/>
        <v>544</v>
      </c>
      <c r="J1819" s="57">
        <f t="shared" ref="J1819:J1823" si="460">I1819*0.11</f>
        <v>59.84</v>
      </c>
      <c r="K1819" s="444" t="s">
        <v>43</v>
      </c>
      <c r="L1819" s="441">
        <v>61.0</v>
      </c>
      <c r="M1819" s="99"/>
    </row>
    <row r="1820">
      <c r="A1820" s="53" t="s">
        <v>44</v>
      </c>
      <c r="B1820" s="41">
        <v>455.0</v>
      </c>
      <c r="C1820" s="45">
        <v>305.0</v>
      </c>
      <c r="D1820" s="41">
        <v>280.0</v>
      </c>
      <c r="E1820" s="41">
        <v>348.0</v>
      </c>
      <c r="F1820" s="41">
        <v>331.0</v>
      </c>
      <c r="G1820" s="41">
        <v>400.0</v>
      </c>
      <c r="H1820" s="41">
        <v>460.0</v>
      </c>
      <c r="I1820" s="43">
        <f t="shared" si="454"/>
        <v>2579</v>
      </c>
      <c r="J1820" s="46">
        <f t="shared" si="460"/>
        <v>283.69</v>
      </c>
      <c r="K1820" s="56">
        <v>9.023094480443E12</v>
      </c>
      <c r="L1820" s="441">
        <v>290.0</v>
      </c>
      <c r="M1820" s="99"/>
    </row>
    <row r="1821">
      <c r="A1821" s="53" t="s">
        <v>45</v>
      </c>
      <c r="B1821" s="41">
        <v>540.0</v>
      </c>
      <c r="C1821" s="45">
        <v>0.0</v>
      </c>
      <c r="D1821" s="41">
        <v>460.0</v>
      </c>
      <c r="E1821" s="41">
        <v>545.0</v>
      </c>
      <c r="F1821" s="41">
        <v>620.0</v>
      </c>
      <c r="G1821" s="41">
        <v>60.0</v>
      </c>
      <c r="H1821" s="41">
        <v>150.0</v>
      </c>
      <c r="I1821" s="43">
        <f t="shared" si="454"/>
        <v>2375</v>
      </c>
      <c r="J1821" s="46">
        <f t="shared" si="460"/>
        <v>261.25</v>
      </c>
      <c r="K1821" s="56">
        <v>5.023414656762E12</v>
      </c>
      <c r="L1821" s="441">
        <v>267.0</v>
      </c>
      <c r="M1821" s="99"/>
    </row>
    <row r="1822">
      <c r="A1822" s="53" t="s">
        <v>46</v>
      </c>
      <c r="B1822" s="41">
        <v>265.0</v>
      </c>
      <c r="C1822" s="45">
        <v>0.0</v>
      </c>
      <c r="D1822" s="41">
        <v>0.0</v>
      </c>
      <c r="E1822" s="41">
        <v>0.0</v>
      </c>
      <c r="F1822" s="41">
        <v>520.0</v>
      </c>
      <c r="G1822" s="41">
        <v>0.0</v>
      </c>
      <c r="H1822" s="41">
        <v>0.0</v>
      </c>
      <c r="I1822" s="43">
        <f t="shared" si="454"/>
        <v>785</v>
      </c>
      <c r="J1822" s="44">
        <f t="shared" si="460"/>
        <v>86.35</v>
      </c>
      <c r="K1822" s="440">
        <v>5.023009232054E12</v>
      </c>
      <c r="L1822" s="335"/>
      <c r="M1822" s="99"/>
    </row>
    <row r="1823">
      <c r="A1823" s="53" t="s">
        <v>47</v>
      </c>
      <c r="B1823" s="41">
        <v>0.0</v>
      </c>
      <c r="C1823" s="42">
        <v>0.0</v>
      </c>
      <c r="D1823" s="41">
        <v>0.0</v>
      </c>
      <c r="E1823" s="41">
        <v>0.0</v>
      </c>
      <c r="F1823" s="41">
        <v>0.0</v>
      </c>
      <c r="G1823" s="41">
        <v>0.0</v>
      </c>
      <c r="H1823" s="41">
        <v>0.0</v>
      </c>
      <c r="I1823" s="43">
        <f t="shared" si="454"/>
        <v>0</v>
      </c>
      <c r="J1823" s="50">
        <f t="shared" si="460"/>
        <v>0</v>
      </c>
      <c r="K1823" s="357"/>
      <c r="L1823" s="441"/>
      <c r="M1823" s="99"/>
    </row>
    <row r="1824">
      <c r="A1824" s="67" t="s">
        <v>48</v>
      </c>
      <c r="B1824" s="41">
        <v>565.0</v>
      </c>
      <c r="C1824" s="45">
        <v>859.0</v>
      </c>
      <c r="D1824" s="41">
        <v>602.0</v>
      </c>
      <c r="E1824" s="41">
        <v>571.0</v>
      </c>
      <c r="F1824" s="41">
        <v>603.0</v>
      </c>
      <c r="G1824" s="41">
        <v>204.0</v>
      </c>
      <c r="H1824" s="41">
        <v>0.0</v>
      </c>
      <c r="I1824" s="43">
        <f t="shared" si="454"/>
        <v>3404</v>
      </c>
      <c r="J1824" s="44">
        <f>I1824*0.1</f>
        <v>340.4</v>
      </c>
      <c r="K1824" s="440">
        <v>5.022962553288E12</v>
      </c>
      <c r="L1824" s="335"/>
      <c r="M1824" s="99"/>
    </row>
    <row r="1825">
      <c r="A1825" s="53" t="s">
        <v>49</v>
      </c>
      <c r="B1825" s="41">
        <v>0.0</v>
      </c>
      <c r="C1825" s="42">
        <v>0.0</v>
      </c>
      <c r="D1825" s="41">
        <v>0.0</v>
      </c>
      <c r="E1825" s="41">
        <v>0.0</v>
      </c>
      <c r="F1825" s="41">
        <v>0.0</v>
      </c>
      <c r="G1825" s="41">
        <v>0.0</v>
      </c>
      <c r="H1825" s="41">
        <v>0.0</v>
      </c>
      <c r="I1825" s="43">
        <f t="shared" si="454"/>
        <v>0</v>
      </c>
      <c r="J1825" s="50">
        <f t="shared" ref="J1825:J1828" si="461">I1825*0.11</f>
        <v>0</v>
      </c>
      <c r="K1825" s="439"/>
      <c r="L1825" s="335"/>
      <c r="M1825" s="99"/>
    </row>
    <row r="1826">
      <c r="A1826" s="53" t="s">
        <v>50</v>
      </c>
      <c r="B1826" s="41">
        <v>0.0</v>
      </c>
      <c r="C1826" s="45">
        <v>0.0</v>
      </c>
      <c r="D1826" s="41">
        <v>0.0</v>
      </c>
      <c r="E1826" s="41">
        <v>0.0</v>
      </c>
      <c r="F1826" s="41">
        <v>685.0</v>
      </c>
      <c r="G1826" s="41">
        <v>0.0</v>
      </c>
      <c r="H1826" s="41">
        <v>0.0</v>
      </c>
      <c r="I1826" s="43">
        <f t="shared" si="454"/>
        <v>685</v>
      </c>
      <c r="J1826" s="44">
        <f t="shared" si="461"/>
        <v>75.35</v>
      </c>
      <c r="K1826" s="440">
        <v>2.023059662761E12</v>
      </c>
      <c r="L1826" s="335"/>
      <c r="M1826" s="99"/>
    </row>
    <row r="1827">
      <c r="A1827" s="53" t="s">
        <v>51</v>
      </c>
      <c r="B1827" s="41">
        <v>153.0</v>
      </c>
      <c r="C1827" s="45">
        <v>824.0</v>
      </c>
      <c r="D1827" s="41">
        <v>303.0</v>
      </c>
      <c r="E1827" s="41">
        <v>0.0</v>
      </c>
      <c r="F1827" s="41">
        <v>189.0</v>
      </c>
      <c r="G1827" s="41">
        <v>227.0</v>
      </c>
      <c r="H1827" s="41">
        <v>0.0</v>
      </c>
      <c r="I1827" s="43">
        <f t="shared" si="454"/>
        <v>1696</v>
      </c>
      <c r="J1827" s="46">
        <f t="shared" si="461"/>
        <v>186.56</v>
      </c>
      <c r="K1827" s="56">
        <v>3.023345320547E12</v>
      </c>
      <c r="L1827" s="441">
        <v>191.0</v>
      </c>
      <c r="M1827" s="99"/>
    </row>
    <row r="1828">
      <c r="A1828" s="53" t="s">
        <v>52</v>
      </c>
      <c r="B1828" s="41">
        <v>0.0</v>
      </c>
      <c r="C1828" s="45">
        <v>0.0</v>
      </c>
      <c r="D1828" s="41">
        <v>0.0</v>
      </c>
      <c r="E1828" s="41">
        <v>0.0</v>
      </c>
      <c r="F1828" s="41">
        <v>0.0</v>
      </c>
      <c r="G1828" s="41">
        <v>0.0</v>
      </c>
      <c r="H1828" s="41">
        <v>0.0</v>
      </c>
      <c r="I1828" s="43">
        <f t="shared" si="454"/>
        <v>0</v>
      </c>
      <c r="J1828" s="50">
        <f t="shared" si="461"/>
        <v>0</v>
      </c>
      <c r="K1828" s="439"/>
      <c r="L1828" s="335"/>
      <c r="M1828" s="99"/>
    </row>
    <row r="1829">
      <c r="A1829" s="53" t="s">
        <v>53</v>
      </c>
      <c r="B1829" s="41">
        <v>815.0</v>
      </c>
      <c r="C1829" s="42">
        <v>728.0</v>
      </c>
      <c r="D1829" s="41">
        <v>820.0</v>
      </c>
      <c r="E1829" s="41">
        <v>798.0</v>
      </c>
      <c r="F1829" s="41">
        <v>1203.0</v>
      </c>
      <c r="G1829" s="41">
        <v>392.0</v>
      </c>
      <c r="H1829" s="41">
        <v>510.0</v>
      </c>
      <c r="I1829" s="43">
        <f t="shared" si="454"/>
        <v>5266</v>
      </c>
      <c r="J1829" s="44">
        <f>I1829*0.1</f>
        <v>526.6</v>
      </c>
      <c r="K1829" s="440">
        <v>6.023050952527E12</v>
      </c>
      <c r="L1829" s="335"/>
      <c r="M1829" s="99"/>
    </row>
    <row r="1830">
      <c r="A1830" s="67" t="s">
        <v>54</v>
      </c>
      <c r="B1830" s="41">
        <v>0.0</v>
      </c>
      <c r="C1830" s="42">
        <v>0.0</v>
      </c>
      <c r="D1830" s="41">
        <v>0.0</v>
      </c>
      <c r="E1830" s="41">
        <v>0.0</v>
      </c>
      <c r="F1830" s="41">
        <v>0.0</v>
      </c>
      <c r="G1830" s="41">
        <v>475.0</v>
      </c>
      <c r="H1830" s="41">
        <v>595.0</v>
      </c>
      <c r="I1830" s="43">
        <f t="shared" si="454"/>
        <v>1070</v>
      </c>
      <c r="J1830" s="44">
        <f t="shared" ref="J1830:J1831" si="462">I1830*0.11</f>
        <v>117.7</v>
      </c>
      <c r="K1830" s="440">
        <v>8.022962772558E12</v>
      </c>
      <c r="L1830" s="335"/>
      <c r="M1830" s="99"/>
    </row>
    <row r="1831">
      <c r="A1831" s="67" t="s">
        <v>55</v>
      </c>
      <c r="B1831" s="41">
        <v>420.0</v>
      </c>
      <c r="C1831" s="42">
        <v>654.0</v>
      </c>
      <c r="D1831" s="41">
        <v>410.0</v>
      </c>
      <c r="E1831" s="41">
        <v>90.0</v>
      </c>
      <c r="F1831" s="41">
        <v>430.0</v>
      </c>
      <c r="G1831" s="41">
        <v>264.0</v>
      </c>
      <c r="H1831" s="41">
        <v>0.0</v>
      </c>
      <c r="I1831" s="43">
        <f t="shared" si="454"/>
        <v>2268</v>
      </c>
      <c r="J1831" s="46">
        <f t="shared" si="462"/>
        <v>249.48</v>
      </c>
      <c r="K1831" s="56">
        <v>2.023069539709E12</v>
      </c>
      <c r="L1831" s="441">
        <v>255.0</v>
      </c>
      <c r="M1831" s="460" t="s">
        <v>420</v>
      </c>
    </row>
    <row r="1832">
      <c r="A1832" s="67" t="s">
        <v>56</v>
      </c>
      <c r="B1832" s="41">
        <v>380.0</v>
      </c>
      <c r="C1832" s="42">
        <v>0.0</v>
      </c>
      <c r="D1832" s="41">
        <v>249.0</v>
      </c>
      <c r="E1832" s="41">
        <v>355.0</v>
      </c>
      <c r="F1832" s="41">
        <v>0.0</v>
      </c>
      <c r="G1832" s="41">
        <v>155.0</v>
      </c>
      <c r="H1832" s="41">
        <v>275.0</v>
      </c>
      <c r="I1832" s="43">
        <f t="shared" si="454"/>
        <v>1414</v>
      </c>
      <c r="J1832" s="44">
        <f>I1832*0.08</f>
        <v>113.12</v>
      </c>
      <c r="K1832" s="440">
        <v>2.3047240635E10</v>
      </c>
      <c r="L1832" s="335"/>
      <c r="M1832" s="99"/>
    </row>
    <row r="1833">
      <c r="A1833" s="67" t="s">
        <v>65</v>
      </c>
      <c r="B1833" s="41">
        <v>0.0</v>
      </c>
      <c r="C1833" s="42">
        <v>0.0</v>
      </c>
      <c r="D1833" s="41">
        <v>0.0</v>
      </c>
      <c r="E1833" s="41">
        <v>0.0</v>
      </c>
      <c r="F1833" s="41">
        <v>0.0</v>
      </c>
      <c r="G1833" s="41">
        <v>0.0</v>
      </c>
      <c r="H1833" s="41">
        <v>0.0</v>
      </c>
      <c r="I1833" s="43">
        <f t="shared" si="454"/>
        <v>0</v>
      </c>
      <c r="J1833" s="59">
        <f>I1833*0.11</f>
        <v>0</v>
      </c>
      <c r="K1833" s="357"/>
      <c r="L1833" s="335"/>
      <c r="M1833" s="99"/>
    </row>
    <row r="1834">
      <c r="A1834" s="67" t="s">
        <v>58</v>
      </c>
      <c r="B1834" s="41">
        <v>791.0</v>
      </c>
      <c r="C1834" s="42">
        <v>704.0</v>
      </c>
      <c r="D1834" s="41">
        <v>255.0</v>
      </c>
      <c r="E1834" s="41">
        <v>413.0</v>
      </c>
      <c r="F1834" s="41">
        <v>0.0</v>
      </c>
      <c r="G1834" s="41">
        <v>295.0</v>
      </c>
      <c r="H1834" s="41">
        <v>655.0</v>
      </c>
      <c r="I1834" s="43">
        <f t="shared" si="454"/>
        <v>3113</v>
      </c>
      <c r="J1834" s="57">
        <f>I1834*0.1</f>
        <v>311.3</v>
      </c>
      <c r="K1834" s="444" t="s">
        <v>43</v>
      </c>
      <c r="L1834" s="441">
        <v>318.0</v>
      </c>
      <c r="M1834" s="99"/>
    </row>
    <row r="1835">
      <c r="A1835" s="61" t="s">
        <v>20</v>
      </c>
      <c r="B1835" s="59">
        <f t="shared" ref="B1835:H1835" si="463">SUM(B1799:B1832)</f>
        <v>12884</v>
      </c>
      <c r="C1835" s="59">
        <f t="shared" si="463"/>
        <v>10408</v>
      </c>
      <c r="D1835" s="59">
        <f t="shared" si="463"/>
        <v>11227</v>
      </c>
      <c r="E1835" s="59">
        <f t="shared" si="463"/>
        <v>12673</v>
      </c>
      <c r="F1835" s="59">
        <f t="shared" si="463"/>
        <v>15721</v>
      </c>
      <c r="G1835" s="59">
        <f t="shared" si="463"/>
        <v>14405</v>
      </c>
      <c r="H1835" s="59">
        <f t="shared" si="463"/>
        <v>11101</v>
      </c>
      <c r="I1835" s="59">
        <f t="shared" ref="I1835:J1835" si="464">SUM(I1799:I1834)</f>
        <v>91532</v>
      </c>
      <c r="J1835" s="59">
        <f t="shared" si="464"/>
        <v>8739.19</v>
      </c>
      <c r="K1835" s="439"/>
      <c r="L1835" s="335">
        <f>SUM(L1800:L1832)</f>
        <v>2454</v>
      </c>
      <c r="M1835" s="99"/>
    </row>
    <row r="1836">
      <c r="A1836" s="63"/>
      <c r="B1836" s="64"/>
      <c r="C1836" s="64"/>
      <c r="D1836" s="64"/>
      <c r="E1836" s="64"/>
      <c r="F1836" s="64"/>
      <c r="G1836" s="64"/>
      <c r="H1836" s="64"/>
      <c r="I1836" s="64"/>
      <c r="J1836" s="64"/>
      <c r="K1836" s="311"/>
      <c r="L1836" s="448"/>
    </row>
    <row r="1837">
      <c r="A1837" s="30" t="s">
        <v>19</v>
      </c>
      <c r="B1837" s="31">
        <v>45619.0</v>
      </c>
      <c r="C1837" s="31">
        <v>45620.0</v>
      </c>
      <c r="D1837" s="31">
        <v>45621.0</v>
      </c>
      <c r="E1837" s="31">
        <v>45622.0</v>
      </c>
      <c r="F1837" s="31">
        <v>45623.0</v>
      </c>
      <c r="G1837" s="31">
        <v>45624.0</v>
      </c>
      <c r="H1837" s="31">
        <v>45625.0</v>
      </c>
      <c r="I1837" s="32" t="s">
        <v>20</v>
      </c>
      <c r="J1837" s="33" t="s">
        <v>21</v>
      </c>
      <c r="K1837" s="77" t="s">
        <v>61</v>
      </c>
      <c r="L1837" s="98">
        <v>0.02</v>
      </c>
      <c r="M1837" s="77" t="s">
        <v>22</v>
      </c>
    </row>
    <row r="1838">
      <c r="A1838" s="35"/>
      <c r="B1838" s="36"/>
      <c r="C1838" s="36"/>
      <c r="D1838" s="36"/>
      <c r="E1838" s="36"/>
      <c r="F1838" s="36"/>
      <c r="G1838" s="36"/>
      <c r="H1838" s="37"/>
      <c r="I1838" s="37"/>
      <c r="J1838" s="37"/>
      <c r="K1838" s="439"/>
      <c r="L1838" s="335"/>
      <c r="M1838" s="445"/>
    </row>
    <row r="1839">
      <c r="A1839" s="40" t="s">
        <v>23</v>
      </c>
      <c r="B1839" s="41">
        <v>425.0</v>
      </c>
      <c r="C1839" s="42">
        <v>648.0</v>
      </c>
      <c r="D1839" s="41">
        <v>370.0</v>
      </c>
      <c r="E1839" s="41">
        <v>820.0</v>
      </c>
      <c r="F1839" s="41">
        <v>763.0</v>
      </c>
      <c r="G1839" s="41">
        <v>455.0</v>
      </c>
      <c r="H1839" s="41">
        <v>419.0</v>
      </c>
      <c r="I1839" s="43">
        <f t="shared" ref="I1839:I1848" si="465">SUM(B1839:H1839)</f>
        <v>3900</v>
      </c>
      <c r="J1839" s="44">
        <f t="shared" ref="J1839:J1840" si="466">I1839*0.1</f>
        <v>390</v>
      </c>
      <c r="K1839" s="440">
        <v>4.023291059449E12</v>
      </c>
      <c r="L1839" s="335"/>
      <c r="M1839" s="99"/>
    </row>
    <row r="1840">
      <c r="A1840" s="40" t="s">
        <v>24</v>
      </c>
      <c r="B1840" s="41">
        <v>613.0</v>
      </c>
      <c r="C1840" s="42">
        <v>797.0</v>
      </c>
      <c r="D1840" s="41">
        <v>0.0</v>
      </c>
      <c r="E1840" s="41">
        <v>740.0</v>
      </c>
      <c r="F1840" s="41">
        <v>65.0</v>
      </c>
      <c r="G1840" s="41">
        <v>685.0</v>
      </c>
      <c r="H1840" s="41">
        <v>1140.0</v>
      </c>
      <c r="I1840" s="43">
        <f t="shared" si="465"/>
        <v>4040</v>
      </c>
      <c r="J1840" s="44">
        <f t="shared" si="466"/>
        <v>404</v>
      </c>
      <c r="K1840" s="440">
        <v>8.02318772914E11</v>
      </c>
      <c r="L1840" s="335"/>
      <c r="M1840" s="99"/>
    </row>
    <row r="1841">
      <c r="A1841" s="49" t="s">
        <v>25</v>
      </c>
      <c r="B1841" s="41">
        <v>240.0</v>
      </c>
      <c r="C1841" s="45">
        <v>717.0</v>
      </c>
      <c r="D1841" s="41">
        <v>349.0</v>
      </c>
      <c r="E1841" s="41">
        <v>459.0</v>
      </c>
      <c r="F1841" s="41">
        <v>316.0</v>
      </c>
      <c r="G1841" s="41">
        <v>590.0</v>
      </c>
      <c r="H1841" s="41">
        <v>844.0</v>
      </c>
      <c r="I1841" s="43">
        <f t="shared" si="465"/>
        <v>3515</v>
      </c>
      <c r="J1841" s="44">
        <f t="shared" ref="J1841:J1842" si="467">I1841*0.08</f>
        <v>281.2</v>
      </c>
      <c r="K1841" s="440">
        <v>2.3254728307E10</v>
      </c>
      <c r="L1841" s="335"/>
      <c r="M1841" s="99"/>
    </row>
    <row r="1842">
      <c r="A1842" s="49" t="s">
        <v>26</v>
      </c>
      <c r="B1842" s="41">
        <v>0.0</v>
      </c>
      <c r="C1842" s="45">
        <v>0.0</v>
      </c>
      <c r="D1842" s="41">
        <v>653.0</v>
      </c>
      <c r="E1842" s="41">
        <v>644.0</v>
      </c>
      <c r="F1842" s="41">
        <v>756.0</v>
      </c>
      <c r="G1842" s="41">
        <v>644.0</v>
      </c>
      <c r="H1842" s="41">
        <v>0.0</v>
      </c>
      <c r="I1842" s="43">
        <f t="shared" si="465"/>
        <v>2697</v>
      </c>
      <c r="J1842" s="44">
        <f t="shared" si="467"/>
        <v>215.76</v>
      </c>
      <c r="K1842" s="440">
        <v>2.023256127342E12</v>
      </c>
      <c r="L1842" s="441"/>
      <c r="M1842" s="99"/>
    </row>
    <row r="1843">
      <c r="A1843" s="40" t="s">
        <v>27</v>
      </c>
      <c r="B1843" s="41">
        <v>355.0</v>
      </c>
      <c r="C1843" s="45">
        <v>464.0</v>
      </c>
      <c r="D1843" s="41">
        <v>289.0</v>
      </c>
      <c r="E1843" s="41">
        <v>500.0</v>
      </c>
      <c r="F1843" s="41">
        <v>0.0</v>
      </c>
      <c r="G1843" s="41">
        <v>0.0</v>
      </c>
      <c r="H1843" s="41">
        <v>535.0</v>
      </c>
      <c r="I1843" s="43">
        <f t="shared" si="465"/>
        <v>2143</v>
      </c>
      <c r="J1843" s="44">
        <f t="shared" ref="J1843:J1846" si="468">I1843*0.11</f>
        <v>235.73</v>
      </c>
      <c r="K1843" s="440">
        <v>7.023247113679E12</v>
      </c>
      <c r="L1843" s="335"/>
      <c r="M1843" s="99"/>
    </row>
    <row r="1844">
      <c r="A1844" s="52" t="s">
        <v>28</v>
      </c>
      <c r="B1844" s="41">
        <v>0.0</v>
      </c>
      <c r="C1844" s="45">
        <v>505.0</v>
      </c>
      <c r="D1844" s="41">
        <v>0.0</v>
      </c>
      <c r="E1844" s="41">
        <v>494.0</v>
      </c>
      <c r="F1844" s="41">
        <v>636.0</v>
      </c>
      <c r="G1844" s="41">
        <v>180.0</v>
      </c>
      <c r="H1844" s="41">
        <v>693.0</v>
      </c>
      <c r="I1844" s="43">
        <f t="shared" si="465"/>
        <v>2508</v>
      </c>
      <c r="J1844" s="46">
        <f t="shared" si="468"/>
        <v>275.88</v>
      </c>
      <c r="K1844" s="56">
        <v>7.023300630276E12</v>
      </c>
      <c r="L1844" s="441">
        <v>282.0</v>
      </c>
      <c r="M1844" s="457" t="s">
        <v>473</v>
      </c>
    </row>
    <row r="1845">
      <c r="A1845" s="53" t="s">
        <v>29</v>
      </c>
      <c r="B1845" s="54">
        <v>0.0</v>
      </c>
      <c r="C1845" s="45">
        <v>0.0</v>
      </c>
      <c r="D1845" s="54">
        <v>0.0</v>
      </c>
      <c r="E1845" s="54">
        <v>0.0</v>
      </c>
      <c r="F1845" s="41">
        <v>0.0</v>
      </c>
      <c r="G1845" s="41">
        <v>399.0</v>
      </c>
      <c r="H1845" s="54">
        <v>0.0</v>
      </c>
      <c r="I1845" s="43">
        <f t="shared" si="465"/>
        <v>399</v>
      </c>
      <c r="J1845" s="46">
        <f t="shared" si="468"/>
        <v>43.89</v>
      </c>
      <c r="K1845" s="56">
        <v>9.023315075077E12</v>
      </c>
      <c r="L1845" s="441">
        <v>45.0</v>
      </c>
      <c r="M1845" s="99"/>
    </row>
    <row r="1846">
      <c r="A1846" s="40" t="s">
        <v>30</v>
      </c>
      <c r="B1846" s="41">
        <v>0.0</v>
      </c>
      <c r="C1846" s="45">
        <v>0.0</v>
      </c>
      <c r="D1846" s="41">
        <v>0.0</v>
      </c>
      <c r="E1846" s="41">
        <v>0.0</v>
      </c>
      <c r="F1846" s="41">
        <v>0.0</v>
      </c>
      <c r="G1846" s="41">
        <v>0.0</v>
      </c>
      <c r="H1846" s="41">
        <v>0.0</v>
      </c>
      <c r="I1846" s="43">
        <f t="shared" si="465"/>
        <v>0</v>
      </c>
      <c r="J1846" s="50">
        <f t="shared" si="468"/>
        <v>0</v>
      </c>
      <c r="K1846" s="357"/>
      <c r="L1846" s="335"/>
      <c r="M1846" s="99"/>
    </row>
    <row r="1847">
      <c r="A1847" s="40" t="s">
        <v>31</v>
      </c>
      <c r="B1847" s="41">
        <v>1488.0</v>
      </c>
      <c r="C1847" s="45">
        <v>1622.0</v>
      </c>
      <c r="D1847" s="41">
        <v>1090.0</v>
      </c>
      <c r="E1847" s="41">
        <v>1320.0</v>
      </c>
      <c r="F1847" s="41">
        <v>1565.0</v>
      </c>
      <c r="G1847" s="41">
        <v>1175.0</v>
      </c>
      <c r="H1847" s="41">
        <v>995.0</v>
      </c>
      <c r="I1847" s="43">
        <f t="shared" si="465"/>
        <v>9255</v>
      </c>
      <c r="J1847" s="44">
        <f>I1847*0.08</f>
        <v>740.4</v>
      </c>
      <c r="K1847" s="440">
        <v>3.023186281378E12</v>
      </c>
      <c r="L1847" s="335"/>
      <c r="M1847" s="99"/>
    </row>
    <row r="1848">
      <c r="A1848" s="40" t="s">
        <v>32</v>
      </c>
      <c r="B1848" s="41">
        <v>0.0</v>
      </c>
      <c r="C1848" s="42">
        <v>0.0</v>
      </c>
      <c r="D1848" s="41">
        <v>0.0</v>
      </c>
      <c r="E1848" s="41">
        <v>0.0</v>
      </c>
      <c r="F1848" s="41">
        <v>0.0</v>
      </c>
      <c r="G1848" s="41">
        <v>0.0</v>
      </c>
      <c r="H1848" s="41">
        <v>0.0</v>
      </c>
      <c r="I1848" s="43">
        <f t="shared" si="465"/>
        <v>0</v>
      </c>
      <c r="J1848" s="50">
        <f t="shared" ref="J1848:J1850" si="469">I1848*0.11</f>
        <v>0</v>
      </c>
      <c r="K1848" s="357"/>
      <c r="L1848" s="335"/>
      <c r="M1848" s="99"/>
    </row>
    <row r="1849">
      <c r="A1849" s="40" t="s">
        <v>241</v>
      </c>
      <c r="B1849" s="41">
        <v>0.0</v>
      </c>
      <c r="C1849" s="45">
        <v>0.0</v>
      </c>
      <c r="D1849" s="41">
        <v>0.0</v>
      </c>
      <c r="E1849" s="41">
        <v>0.0</v>
      </c>
      <c r="F1849" s="41">
        <v>0.0</v>
      </c>
      <c r="G1849" s="41">
        <v>0.0</v>
      </c>
      <c r="H1849" s="41">
        <v>0.0</v>
      </c>
      <c r="I1849" s="461">
        <v>0.0</v>
      </c>
      <c r="J1849" s="50">
        <f t="shared" si="469"/>
        <v>0</v>
      </c>
      <c r="K1849" s="439"/>
      <c r="L1849" s="441"/>
      <c r="M1849" s="99"/>
    </row>
    <row r="1850">
      <c r="A1850" s="40" t="s">
        <v>233</v>
      </c>
      <c r="B1850" s="41">
        <v>0.0</v>
      </c>
      <c r="C1850" s="42">
        <v>0.0</v>
      </c>
      <c r="D1850" s="41">
        <v>0.0</v>
      </c>
      <c r="E1850" s="41">
        <v>0.0</v>
      </c>
      <c r="F1850" s="41">
        <v>0.0</v>
      </c>
      <c r="G1850" s="41">
        <v>0.0</v>
      </c>
      <c r="H1850" s="41">
        <v>0.0</v>
      </c>
      <c r="I1850" s="43">
        <f t="shared" ref="I1850:I1874" si="470">SUM(B1850:H1850)</f>
        <v>0</v>
      </c>
      <c r="J1850" s="50">
        <f t="shared" si="469"/>
        <v>0</v>
      </c>
      <c r="K1850" s="439"/>
      <c r="L1850" s="335"/>
      <c r="M1850" s="99"/>
    </row>
    <row r="1851">
      <c r="A1851" s="40" t="s">
        <v>35</v>
      </c>
      <c r="B1851" s="41">
        <v>435.0</v>
      </c>
      <c r="C1851" s="42">
        <v>436.0</v>
      </c>
      <c r="D1851" s="41" t="s">
        <v>59</v>
      </c>
      <c r="E1851" s="41">
        <v>737.0</v>
      </c>
      <c r="F1851" s="41">
        <v>737.0</v>
      </c>
      <c r="G1851" s="41">
        <v>302.0</v>
      </c>
      <c r="H1851" s="41">
        <v>617.0</v>
      </c>
      <c r="I1851" s="43">
        <f t="shared" si="470"/>
        <v>3264</v>
      </c>
      <c r="J1851" s="44">
        <f>I1851*0.1</f>
        <v>326.4</v>
      </c>
      <c r="K1851" s="440">
        <v>4.023281976529E12</v>
      </c>
      <c r="L1851" s="335"/>
      <c r="M1851" s="99"/>
    </row>
    <row r="1852">
      <c r="A1852" s="53" t="s">
        <v>36</v>
      </c>
      <c r="B1852" s="41">
        <v>580.0</v>
      </c>
      <c r="C1852" s="42">
        <v>767.0</v>
      </c>
      <c r="D1852" s="41">
        <v>315.0</v>
      </c>
      <c r="E1852" s="41">
        <v>465.0</v>
      </c>
      <c r="F1852" s="41">
        <v>435.0</v>
      </c>
      <c r="G1852" s="41">
        <v>495.0</v>
      </c>
      <c r="H1852" s="41">
        <v>900.0</v>
      </c>
      <c r="I1852" s="43">
        <f t="shared" si="470"/>
        <v>3957</v>
      </c>
      <c r="J1852" s="44">
        <f>I1852*0.08</f>
        <v>316.56</v>
      </c>
      <c r="K1852" s="440">
        <v>9.023185217523E12</v>
      </c>
      <c r="L1852" s="335"/>
      <c r="M1852" s="99"/>
    </row>
    <row r="1853">
      <c r="A1853" s="40" t="s">
        <v>37</v>
      </c>
      <c r="B1853" s="41">
        <v>923.0</v>
      </c>
      <c r="C1853" s="42">
        <v>878.0</v>
      </c>
      <c r="D1853" s="41">
        <v>807.0</v>
      </c>
      <c r="E1853" s="41">
        <v>1432.0</v>
      </c>
      <c r="F1853" s="41">
        <v>1025.0</v>
      </c>
      <c r="G1853" s="41">
        <v>760.0</v>
      </c>
      <c r="H1853" s="41">
        <v>1073.0</v>
      </c>
      <c r="I1853" s="43">
        <f t="shared" si="470"/>
        <v>6898</v>
      </c>
      <c r="J1853" s="44">
        <f>I1853*0.09</f>
        <v>620.82</v>
      </c>
      <c r="K1853" s="440">
        <v>1.023245930221E12</v>
      </c>
      <c r="L1853" s="335"/>
      <c r="M1853" s="99"/>
    </row>
    <row r="1854">
      <c r="A1854" s="40" t="s">
        <v>38</v>
      </c>
      <c r="B1854" s="41">
        <v>614.0</v>
      </c>
      <c r="C1854" s="45">
        <v>0.0</v>
      </c>
      <c r="D1854" s="41">
        <v>0.0</v>
      </c>
      <c r="E1854" s="41">
        <v>713.0</v>
      </c>
      <c r="F1854" s="41">
        <v>625.0</v>
      </c>
      <c r="G1854" s="41">
        <v>519.0</v>
      </c>
      <c r="H1854" s="41">
        <v>400.0</v>
      </c>
      <c r="I1854" s="43">
        <f t="shared" si="470"/>
        <v>2871</v>
      </c>
      <c r="J1854" s="46">
        <f>I1854*0.11</f>
        <v>315.81</v>
      </c>
      <c r="K1854" s="56">
        <v>9.023595194312E12</v>
      </c>
      <c r="L1854" s="441">
        <v>322.32</v>
      </c>
      <c r="M1854" s="99"/>
    </row>
    <row r="1855">
      <c r="A1855" s="49" t="s">
        <v>39</v>
      </c>
      <c r="B1855" s="41">
        <v>1494.0</v>
      </c>
      <c r="C1855" s="42">
        <v>753.0</v>
      </c>
      <c r="D1855" s="41">
        <v>1454.0</v>
      </c>
      <c r="E1855" s="41">
        <v>925.0</v>
      </c>
      <c r="F1855" s="41">
        <v>1520.0</v>
      </c>
      <c r="G1855" s="41">
        <v>699.0</v>
      </c>
      <c r="H1855" s="41">
        <v>953.0</v>
      </c>
      <c r="I1855" s="43">
        <f t="shared" si="470"/>
        <v>7798</v>
      </c>
      <c r="J1855" s="44">
        <f>I1855*0.08</f>
        <v>623.84</v>
      </c>
      <c r="K1855" s="440">
        <v>1.023186508374E12</v>
      </c>
      <c r="L1855" s="335"/>
      <c r="M1855" s="99"/>
    </row>
    <row r="1856">
      <c r="A1856" s="40" t="s">
        <v>63</v>
      </c>
      <c r="B1856" s="41">
        <v>225.0</v>
      </c>
      <c r="C1856" s="42">
        <v>757.0</v>
      </c>
      <c r="D1856" s="41">
        <v>601.0</v>
      </c>
      <c r="E1856" s="41">
        <v>335.0</v>
      </c>
      <c r="F1856" s="41">
        <v>718.0</v>
      </c>
      <c r="G1856" s="41">
        <v>545.0</v>
      </c>
      <c r="H1856" s="41">
        <v>0.0</v>
      </c>
      <c r="I1856" s="43">
        <f t="shared" si="470"/>
        <v>3181</v>
      </c>
      <c r="J1856" s="44">
        <f t="shared" ref="J1856:J1859" si="471">I1856*0.1</f>
        <v>318.1</v>
      </c>
      <c r="K1856" s="440">
        <v>5.023290242271E12</v>
      </c>
      <c r="L1856" s="441"/>
      <c r="M1856" s="99"/>
    </row>
    <row r="1857">
      <c r="A1857" s="40" t="s">
        <v>40</v>
      </c>
      <c r="B1857" s="41">
        <v>0.0</v>
      </c>
      <c r="C1857" s="45">
        <v>0.0</v>
      </c>
      <c r="D1857" s="41">
        <v>0.0</v>
      </c>
      <c r="E1857" s="41">
        <v>0.0</v>
      </c>
      <c r="F1857" s="41">
        <v>0.0</v>
      </c>
      <c r="G1857" s="41">
        <v>0.0</v>
      </c>
      <c r="H1857" s="41">
        <v>0.0</v>
      </c>
      <c r="I1857" s="43">
        <f t="shared" si="470"/>
        <v>0</v>
      </c>
      <c r="J1857" s="50">
        <f t="shared" si="471"/>
        <v>0</v>
      </c>
      <c r="K1857" s="357"/>
      <c r="L1857" s="441"/>
      <c r="M1857" s="99"/>
    </row>
    <row r="1858">
      <c r="A1858" s="40" t="s">
        <v>41</v>
      </c>
      <c r="B1858" s="41">
        <v>395.0</v>
      </c>
      <c r="C1858" s="42">
        <v>510.0</v>
      </c>
      <c r="D1858" s="41">
        <v>467.0</v>
      </c>
      <c r="E1858" s="41">
        <v>630.0</v>
      </c>
      <c r="F1858" s="41">
        <v>0.0</v>
      </c>
      <c r="G1858" s="41">
        <v>595.0</v>
      </c>
      <c r="H1858" s="41">
        <v>1160.0</v>
      </c>
      <c r="I1858" s="43">
        <f t="shared" si="470"/>
        <v>3757</v>
      </c>
      <c r="J1858" s="44">
        <f t="shared" si="471"/>
        <v>375.7</v>
      </c>
      <c r="K1858" s="440">
        <v>3.023294204825E12</v>
      </c>
      <c r="L1858" s="335"/>
      <c r="M1858" s="460" t="s">
        <v>474</v>
      </c>
    </row>
    <row r="1859">
      <c r="A1859" s="40" t="s">
        <v>42</v>
      </c>
      <c r="B1859" s="41">
        <v>0.0</v>
      </c>
      <c r="C1859" s="45">
        <v>0.0</v>
      </c>
      <c r="D1859" s="41">
        <v>0.0</v>
      </c>
      <c r="E1859" s="41">
        <v>0.0</v>
      </c>
      <c r="F1859" s="41">
        <v>0.0</v>
      </c>
      <c r="G1859" s="41">
        <v>0.0</v>
      </c>
      <c r="H1859" s="41">
        <v>0.0</v>
      </c>
      <c r="I1859" s="43">
        <f t="shared" si="470"/>
        <v>0</v>
      </c>
      <c r="J1859" s="50">
        <f t="shared" si="471"/>
        <v>0</v>
      </c>
      <c r="K1859" s="357"/>
      <c r="L1859" s="441"/>
      <c r="M1859" s="99"/>
    </row>
    <row r="1860">
      <c r="A1860" s="53" t="s">
        <v>44</v>
      </c>
      <c r="B1860" s="41">
        <v>379.0</v>
      </c>
      <c r="C1860" s="45">
        <v>264.0</v>
      </c>
      <c r="D1860" s="41">
        <v>413.0</v>
      </c>
      <c r="E1860" s="41">
        <v>0.0</v>
      </c>
      <c r="F1860" s="41">
        <v>366.0</v>
      </c>
      <c r="G1860" s="41">
        <v>170.0</v>
      </c>
      <c r="H1860" s="41">
        <v>618.0</v>
      </c>
      <c r="I1860" s="43">
        <f t="shared" si="470"/>
        <v>2210</v>
      </c>
      <c r="J1860" s="46">
        <f t="shared" ref="J1860:J1863" si="472">I1860*0.11</f>
        <v>243.1</v>
      </c>
      <c r="K1860" s="56">
        <v>9.023326585231E12</v>
      </c>
      <c r="L1860" s="441">
        <v>248.0</v>
      </c>
      <c r="M1860" s="167" t="s">
        <v>475</v>
      </c>
    </row>
    <row r="1861">
      <c r="A1861" s="53" t="s">
        <v>45</v>
      </c>
      <c r="B1861" s="41">
        <v>189.0</v>
      </c>
      <c r="C1861" s="45">
        <v>0.0</v>
      </c>
      <c r="D1861" s="41">
        <v>430.0</v>
      </c>
      <c r="E1861" s="41">
        <v>769.0</v>
      </c>
      <c r="F1861" s="41">
        <v>310.0</v>
      </c>
      <c r="G1861" s="41">
        <v>294.0</v>
      </c>
      <c r="H1861" s="41">
        <v>473.0</v>
      </c>
      <c r="I1861" s="43">
        <f t="shared" si="470"/>
        <v>2465</v>
      </c>
      <c r="J1861" s="46">
        <f t="shared" si="472"/>
        <v>271.15</v>
      </c>
      <c r="K1861" s="56">
        <v>5.023414656762E12</v>
      </c>
      <c r="L1861" s="441">
        <v>277.0</v>
      </c>
      <c r="M1861" s="99"/>
    </row>
    <row r="1862">
      <c r="A1862" s="53" t="s">
        <v>46</v>
      </c>
      <c r="B1862" s="41">
        <v>0.0</v>
      </c>
      <c r="C1862" s="45">
        <v>0.0</v>
      </c>
      <c r="D1862" s="41">
        <v>315.0</v>
      </c>
      <c r="E1862" s="41">
        <v>0.0</v>
      </c>
      <c r="F1862" s="41">
        <v>0.0</v>
      </c>
      <c r="G1862" s="41">
        <v>0.0</v>
      </c>
      <c r="H1862" s="41">
        <v>0.0</v>
      </c>
      <c r="I1862" s="43">
        <f t="shared" si="470"/>
        <v>315</v>
      </c>
      <c r="J1862" s="44">
        <f t="shared" si="472"/>
        <v>34.65</v>
      </c>
      <c r="K1862" s="440">
        <v>5.023233506912E12</v>
      </c>
      <c r="L1862" s="335"/>
      <c r="M1862" s="99"/>
    </row>
    <row r="1863">
      <c r="A1863" s="53" t="s">
        <v>47</v>
      </c>
      <c r="B1863" s="41">
        <v>534.0</v>
      </c>
      <c r="C1863" s="42">
        <v>0.0</v>
      </c>
      <c r="D1863" s="41">
        <v>0.0</v>
      </c>
      <c r="E1863" s="41">
        <v>575.0</v>
      </c>
      <c r="F1863" s="41">
        <v>0.0</v>
      </c>
      <c r="G1863" s="41">
        <v>328.0</v>
      </c>
      <c r="H1863" s="41">
        <v>0.0</v>
      </c>
      <c r="I1863" s="43">
        <f t="shared" si="470"/>
        <v>1437</v>
      </c>
      <c r="J1863" s="46">
        <f t="shared" si="472"/>
        <v>158.07</v>
      </c>
      <c r="K1863" s="56">
        <v>1.023407175343E12</v>
      </c>
      <c r="L1863" s="441">
        <v>162.0</v>
      </c>
      <c r="M1863" s="99"/>
    </row>
    <row r="1864">
      <c r="A1864" s="67" t="s">
        <v>48</v>
      </c>
      <c r="B1864" s="41">
        <v>629.0</v>
      </c>
      <c r="C1864" s="45">
        <v>762.0</v>
      </c>
      <c r="D1864" s="41">
        <v>591.0</v>
      </c>
      <c r="E1864" s="41">
        <v>806.0</v>
      </c>
      <c r="F1864" s="41">
        <v>674.0</v>
      </c>
      <c r="G1864" s="41">
        <v>580.0</v>
      </c>
      <c r="H1864" s="41">
        <v>1007.0</v>
      </c>
      <c r="I1864" s="43">
        <f t="shared" si="470"/>
        <v>5049</v>
      </c>
      <c r="J1864" s="44">
        <f>I1864*0.1</f>
        <v>504.9</v>
      </c>
      <c r="K1864" s="440">
        <v>5.023183814196E12</v>
      </c>
      <c r="L1864" s="335"/>
      <c r="M1864" s="99"/>
    </row>
    <row r="1865">
      <c r="A1865" s="53" t="s">
        <v>49</v>
      </c>
      <c r="B1865" s="41">
        <v>0.0</v>
      </c>
      <c r="C1865" s="42">
        <v>0.0</v>
      </c>
      <c r="D1865" s="41">
        <v>0.0</v>
      </c>
      <c r="E1865" s="41">
        <v>0.0</v>
      </c>
      <c r="F1865" s="41">
        <v>0.0</v>
      </c>
      <c r="G1865" s="41">
        <v>0.0</v>
      </c>
      <c r="H1865" s="41">
        <v>0.0</v>
      </c>
      <c r="I1865" s="43">
        <f t="shared" si="470"/>
        <v>0</v>
      </c>
      <c r="J1865" s="50">
        <f t="shared" ref="J1865:J1868" si="473">I1865*0.11</f>
        <v>0</v>
      </c>
      <c r="K1865" s="439"/>
      <c r="L1865" s="335"/>
      <c r="M1865" s="99"/>
    </row>
    <row r="1866">
      <c r="A1866" s="53" t="s">
        <v>50</v>
      </c>
      <c r="B1866" s="41">
        <v>0.0</v>
      </c>
      <c r="C1866" s="45">
        <v>0.0</v>
      </c>
      <c r="D1866" s="41">
        <v>0.0</v>
      </c>
      <c r="E1866" s="41">
        <v>0.0</v>
      </c>
      <c r="F1866" s="41">
        <v>0.0</v>
      </c>
      <c r="G1866" s="41">
        <v>0.0</v>
      </c>
      <c r="H1866" s="41">
        <v>0.0</v>
      </c>
      <c r="I1866" s="43">
        <f t="shared" si="470"/>
        <v>0</v>
      </c>
      <c r="J1866" s="50">
        <f t="shared" si="473"/>
        <v>0</v>
      </c>
      <c r="K1866" s="357"/>
      <c r="L1866" s="335"/>
      <c r="M1866" s="99"/>
    </row>
    <row r="1867">
      <c r="A1867" s="53" t="s">
        <v>51</v>
      </c>
      <c r="B1867" s="41">
        <v>909.0</v>
      </c>
      <c r="C1867" s="45">
        <v>0.0</v>
      </c>
      <c r="D1867" s="41">
        <v>0.0</v>
      </c>
      <c r="E1867" s="41">
        <v>0.0</v>
      </c>
      <c r="F1867" s="41">
        <v>469.0</v>
      </c>
      <c r="G1867" s="41">
        <v>340.0</v>
      </c>
      <c r="H1867" s="41">
        <v>452.0</v>
      </c>
      <c r="I1867" s="43">
        <f t="shared" si="470"/>
        <v>2170</v>
      </c>
      <c r="J1867" s="44">
        <f t="shared" si="473"/>
        <v>238.7</v>
      </c>
      <c r="K1867" s="440">
        <v>3.023232852811E12</v>
      </c>
      <c r="L1867" s="335"/>
      <c r="M1867" s="99"/>
    </row>
    <row r="1868">
      <c r="A1868" s="53" t="s">
        <v>52</v>
      </c>
      <c r="B1868" s="41">
        <v>0.0</v>
      </c>
      <c r="C1868" s="45">
        <v>0.0</v>
      </c>
      <c r="D1868" s="41">
        <v>0.0</v>
      </c>
      <c r="E1868" s="41">
        <v>0.0</v>
      </c>
      <c r="F1868" s="41">
        <v>0.0</v>
      </c>
      <c r="G1868" s="41">
        <v>0.0</v>
      </c>
      <c r="H1868" s="41">
        <v>0.0</v>
      </c>
      <c r="I1868" s="43">
        <f t="shared" si="470"/>
        <v>0</v>
      </c>
      <c r="J1868" s="50">
        <f t="shared" si="473"/>
        <v>0</v>
      </c>
      <c r="K1868" s="439"/>
      <c r="L1868" s="335"/>
      <c r="M1868" s="99"/>
    </row>
    <row r="1869">
      <c r="A1869" s="53" t="s">
        <v>53</v>
      </c>
      <c r="B1869" s="41">
        <v>270.0</v>
      </c>
      <c r="C1869" s="42">
        <v>696.0</v>
      </c>
      <c r="D1869" s="41">
        <v>727.0</v>
      </c>
      <c r="E1869" s="41">
        <v>530.0</v>
      </c>
      <c r="F1869" s="41">
        <v>625.0</v>
      </c>
      <c r="G1869" s="41">
        <v>0.0</v>
      </c>
      <c r="H1869" s="41">
        <v>387.0</v>
      </c>
      <c r="I1869" s="43">
        <f t="shared" si="470"/>
        <v>3235</v>
      </c>
      <c r="J1869" s="44">
        <f t="shared" ref="J1869:J1870" si="474">I1869*0.1</f>
        <v>323.5</v>
      </c>
      <c r="K1869" s="440">
        <v>6.023272782348E12</v>
      </c>
      <c r="L1869" s="335"/>
      <c r="M1869" s="99"/>
    </row>
    <row r="1870">
      <c r="A1870" s="67" t="s">
        <v>54</v>
      </c>
      <c r="B1870" s="41">
        <v>773.0</v>
      </c>
      <c r="C1870" s="42">
        <v>760.0</v>
      </c>
      <c r="D1870" s="41">
        <v>420.0</v>
      </c>
      <c r="E1870" s="41">
        <v>210.0</v>
      </c>
      <c r="F1870" s="41">
        <v>825.0</v>
      </c>
      <c r="G1870" s="41">
        <v>605.0</v>
      </c>
      <c r="H1870" s="41">
        <v>975.0</v>
      </c>
      <c r="I1870" s="43">
        <f t="shared" si="470"/>
        <v>4568</v>
      </c>
      <c r="J1870" s="44">
        <f t="shared" si="474"/>
        <v>456.8</v>
      </c>
      <c r="K1870" s="440">
        <v>8.023202090937E12</v>
      </c>
      <c r="L1870" s="335"/>
      <c r="M1870" s="99"/>
    </row>
    <row r="1871">
      <c r="A1871" s="67" t="s">
        <v>55</v>
      </c>
      <c r="B1871" s="41">
        <v>564.0</v>
      </c>
      <c r="C1871" s="42">
        <v>0.0</v>
      </c>
      <c r="D1871" s="41">
        <v>348.0</v>
      </c>
      <c r="E1871" s="41">
        <v>0.0</v>
      </c>
      <c r="F1871" s="41">
        <v>0.0</v>
      </c>
      <c r="G1871" s="41">
        <v>450.0</v>
      </c>
      <c r="H1871" s="41">
        <v>912.0</v>
      </c>
      <c r="I1871" s="43">
        <f t="shared" si="470"/>
        <v>2274</v>
      </c>
      <c r="J1871" s="44">
        <f>I1871*0.11</f>
        <v>250.14</v>
      </c>
      <c r="K1871" s="440">
        <v>2.023203525112E12</v>
      </c>
      <c r="L1871" s="335"/>
      <c r="M1871" s="462" t="s">
        <v>476</v>
      </c>
    </row>
    <row r="1872">
      <c r="A1872" s="67" t="s">
        <v>56</v>
      </c>
      <c r="B1872" s="41">
        <v>390.0</v>
      </c>
      <c r="C1872" s="42">
        <v>0.0</v>
      </c>
      <c r="D1872" s="41">
        <v>0.0</v>
      </c>
      <c r="E1872" s="41">
        <v>530.0</v>
      </c>
      <c r="F1872" s="41">
        <v>0.0</v>
      </c>
      <c r="G1872" s="41">
        <v>0.0</v>
      </c>
      <c r="H1872" s="41">
        <v>0.0</v>
      </c>
      <c r="I1872" s="43">
        <f t="shared" si="470"/>
        <v>920</v>
      </c>
      <c r="J1872" s="57">
        <f>I1872*0.08</f>
        <v>73.6</v>
      </c>
      <c r="K1872" s="444" t="s">
        <v>43</v>
      </c>
      <c r="L1872" s="441">
        <v>75.48</v>
      </c>
      <c r="M1872" s="99"/>
    </row>
    <row r="1873">
      <c r="A1873" s="67" t="s">
        <v>65</v>
      </c>
      <c r="B1873" s="41">
        <v>0.0</v>
      </c>
      <c r="C1873" s="42">
        <v>0.0</v>
      </c>
      <c r="D1873" s="41">
        <v>0.0</v>
      </c>
      <c r="E1873" s="41">
        <v>0.0</v>
      </c>
      <c r="F1873" s="41">
        <v>0.0</v>
      </c>
      <c r="G1873" s="41">
        <v>0.0</v>
      </c>
      <c r="H1873" s="41">
        <v>0.0</v>
      </c>
      <c r="I1873" s="43">
        <f t="shared" si="470"/>
        <v>0</v>
      </c>
      <c r="J1873" s="59">
        <f>I1873*0.11</f>
        <v>0</v>
      </c>
      <c r="K1873" s="357"/>
      <c r="L1873" s="335"/>
      <c r="M1873" s="99"/>
    </row>
    <row r="1874">
      <c r="A1874" s="67" t="s">
        <v>58</v>
      </c>
      <c r="B1874" s="41">
        <v>573.0</v>
      </c>
      <c r="C1874" s="42">
        <v>977.0</v>
      </c>
      <c r="D1874" s="41">
        <v>845.0</v>
      </c>
      <c r="E1874" s="41">
        <v>0.0</v>
      </c>
      <c r="F1874" s="41">
        <v>375.0</v>
      </c>
      <c r="G1874" s="41">
        <v>0.0</v>
      </c>
      <c r="H1874" s="41">
        <v>813.0</v>
      </c>
      <c r="I1874" s="43">
        <f t="shared" si="470"/>
        <v>3583</v>
      </c>
      <c r="J1874" s="57">
        <f>I1874*0.1</f>
        <v>358.3</v>
      </c>
      <c r="K1874" s="444" t="s">
        <v>43</v>
      </c>
      <c r="L1874" s="441">
        <v>365.16</v>
      </c>
      <c r="M1874" s="99"/>
    </row>
    <row r="1875">
      <c r="A1875" s="61" t="s">
        <v>20</v>
      </c>
      <c r="B1875" s="59">
        <f t="shared" ref="B1875:J1875" si="475">SUM(B1839:B1874)</f>
        <v>12997</v>
      </c>
      <c r="C1875" s="59">
        <f t="shared" si="475"/>
        <v>12313</v>
      </c>
      <c r="D1875" s="59">
        <f t="shared" si="475"/>
        <v>10484</v>
      </c>
      <c r="E1875" s="59">
        <f t="shared" si="475"/>
        <v>13634</v>
      </c>
      <c r="F1875" s="59">
        <f t="shared" si="475"/>
        <v>12805</v>
      </c>
      <c r="G1875" s="59">
        <f t="shared" si="475"/>
        <v>10810</v>
      </c>
      <c r="H1875" s="59">
        <f t="shared" si="475"/>
        <v>15366</v>
      </c>
      <c r="I1875" s="59">
        <f t="shared" si="475"/>
        <v>88409</v>
      </c>
      <c r="J1875" s="59">
        <f t="shared" si="475"/>
        <v>8397</v>
      </c>
      <c r="K1875" s="439"/>
      <c r="L1875" s="335">
        <f>SUM(L1840:L1872)</f>
        <v>1411.8</v>
      </c>
      <c r="M1875" s="99"/>
    </row>
    <row r="1876">
      <c r="A1876" s="63"/>
      <c r="B1876" s="64"/>
      <c r="C1876" s="64"/>
      <c r="D1876" s="64"/>
      <c r="E1876" s="64"/>
      <c r="F1876" s="64"/>
      <c r="G1876" s="64"/>
      <c r="H1876" s="64"/>
      <c r="I1876" s="64"/>
      <c r="J1876" s="64"/>
      <c r="K1876" s="311"/>
      <c r="L1876" s="448"/>
    </row>
    <row r="1877">
      <c r="A1877" s="30" t="s">
        <v>19</v>
      </c>
      <c r="B1877" s="31">
        <v>45626.0</v>
      </c>
      <c r="C1877" s="31">
        <v>45627.0</v>
      </c>
      <c r="D1877" s="31">
        <v>45628.0</v>
      </c>
      <c r="E1877" s="31">
        <v>45629.0</v>
      </c>
      <c r="F1877" s="31">
        <v>45630.0</v>
      </c>
      <c r="G1877" s="31">
        <v>45631.0</v>
      </c>
      <c r="H1877" s="31">
        <v>45632.0</v>
      </c>
      <c r="I1877" s="32" t="s">
        <v>20</v>
      </c>
      <c r="J1877" s="33" t="s">
        <v>21</v>
      </c>
      <c r="K1877" s="33" t="s">
        <v>61</v>
      </c>
      <c r="L1877" s="34">
        <v>0.02</v>
      </c>
      <c r="M1877" s="33" t="s">
        <v>22</v>
      </c>
    </row>
    <row r="1878">
      <c r="A1878" s="35"/>
      <c r="B1878" s="36"/>
      <c r="C1878" s="36"/>
      <c r="D1878" s="36"/>
      <c r="E1878" s="36"/>
      <c r="F1878" s="36"/>
      <c r="G1878" s="36"/>
      <c r="H1878" s="37"/>
      <c r="I1878" s="37"/>
      <c r="J1878" s="37"/>
      <c r="K1878" s="38"/>
      <c r="L1878" s="38"/>
      <c r="M1878" s="38"/>
    </row>
    <row r="1879">
      <c r="A1879" s="40" t="s">
        <v>23</v>
      </c>
      <c r="B1879" s="41">
        <v>230.0</v>
      </c>
      <c r="C1879" s="42">
        <v>425.0</v>
      </c>
      <c r="D1879" s="41">
        <v>765.0</v>
      </c>
      <c r="E1879" s="41">
        <v>440.0</v>
      </c>
      <c r="F1879" s="41">
        <v>562.0</v>
      </c>
      <c r="G1879" s="41">
        <v>470.0</v>
      </c>
      <c r="H1879" s="41">
        <v>1004.0</v>
      </c>
      <c r="I1879" s="43">
        <f t="shared" ref="I1879:I1914" si="476">SUM(B1879:H1879)</f>
        <v>3896</v>
      </c>
      <c r="J1879" s="44">
        <f t="shared" ref="J1879:J1880" si="477">I1879*0.1</f>
        <v>389.6</v>
      </c>
      <c r="K1879" s="463">
        <v>4.023451382146E12</v>
      </c>
      <c r="L1879" s="38"/>
      <c r="M1879" s="38"/>
    </row>
    <row r="1880">
      <c r="A1880" s="40" t="s">
        <v>24</v>
      </c>
      <c r="B1880" s="41">
        <v>1180.0</v>
      </c>
      <c r="C1880" s="42">
        <v>1250.0</v>
      </c>
      <c r="D1880" s="41">
        <v>0.0</v>
      </c>
      <c r="E1880" s="41">
        <v>0.0</v>
      </c>
      <c r="F1880" s="41">
        <v>0.0</v>
      </c>
      <c r="G1880" s="41">
        <v>1095.0</v>
      </c>
      <c r="H1880" s="41">
        <v>630.0</v>
      </c>
      <c r="I1880" s="43">
        <f t="shared" si="476"/>
        <v>4155</v>
      </c>
      <c r="J1880" s="44">
        <f t="shared" si="477"/>
        <v>415.5</v>
      </c>
      <c r="K1880" s="463">
        <v>8.023472014069E12</v>
      </c>
      <c r="L1880" s="38"/>
      <c r="M1880" s="38"/>
    </row>
    <row r="1881">
      <c r="A1881" s="49" t="s">
        <v>25</v>
      </c>
      <c r="B1881" s="41">
        <v>855.0</v>
      </c>
      <c r="C1881" s="45">
        <v>479.0</v>
      </c>
      <c r="D1881" s="41">
        <v>254.0</v>
      </c>
      <c r="E1881" s="41">
        <v>0.0</v>
      </c>
      <c r="F1881" s="41">
        <v>620.0</v>
      </c>
      <c r="G1881" s="41">
        <v>0.0</v>
      </c>
      <c r="H1881" s="41">
        <v>0.0</v>
      </c>
      <c r="I1881" s="43">
        <f t="shared" si="476"/>
        <v>2208</v>
      </c>
      <c r="J1881" s="44">
        <f t="shared" ref="J1881:J1882" si="478">I1881*0.08</f>
        <v>176.64</v>
      </c>
      <c r="K1881" s="51">
        <v>2.3524527084E10</v>
      </c>
      <c r="L1881" s="38"/>
      <c r="M1881" s="38"/>
    </row>
    <row r="1882">
      <c r="A1882" s="49" t="s">
        <v>26</v>
      </c>
      <c r="B1882" s="41">
        <v>345.0</v>
      </c>
      <c r="C1882" s="45">
        <v>925.0</v>
      </c>
      <c r="D1882" s="41">
        <v>1219.0</v>
      </c>
      <c r="E1882" s="41">
        <v>0.0</v>
      </c>
      <c r="F1882" s="41">
        <v>513.0</v>
      </c>
      <c r="G1882" s="41">
        <v>0.0</v>
      </c>
      <c r="H1882" s="41">
        <v>0.0</v>
      </c>
      <c r="I1882" s="43">
        <f t="shared" si="476"/>
        <v>3002</v>
      </c>
      <c r="J1882" s="46">
        <f t="shared" si="478"/>
        <v>240.16</v>
      </c>
      <c r="K1882" s="47">
        <v>1.023776902072E12</v>
      </c>
      <c r="L1882" s="48">
        <v>245.0</v>
      </c>
      <c r="M1882" s="38"/>
    </row>
    <row r="1883">
      <c r="A1883" s="40" t="s">
        <v>27</v>
      </c>
      <c r="B1883" s="41">
        <v>875.0</v>
      </c>
      <c r="C1883" s="45">
        <v>795.0</v>
      </c>
      <c r="D1883" s="41">
        <v>358.0</v>
      </c>
      <c r="E1883" s="41">
        <v>508.0</v>
      </c>
      <c r="F1883" s="41">
        <v>0.0</v>
      </c>
      <c r="G1883" s="41">
        <v>436.0</v>
      </c>
      <c r="H1883" s="41">
        <v>768.0</v>
      </c>
      <c r="I1883" s="43">
        <f t="shared" si="476"/>
        <v>3740</v>
      </c>
      <c r="J1883" s="44">
        <f>I1883*0.1</f>
        <v>374</v>
      </c>
      <c r="K1883" s="51" t="s">
        <v>477</v>
      </c>
      <c r="L1883" s="38"/>
      <c r="M1883" s="38"/>
    </row>
    <row r="1884">
      <c r="A1884" s="52" t="s">
        <v>28</v>
      </c>
      <c r="B1884" s="41">
        <v>0.0</v>
      </c>
      <c r="C1884" s="45">
        <v>855.0</v>
      </c>
      <c r="D1884" s="41">
        <v>935.0</v>
      </c>
      <c r="E1884" s="41" t="s">
        <v>59</v>
      </c>
      <c r="F1884" s="41">
        <v>397.0</v>
      </c>
      <c r="G1884" s="41">
        <v>337.0</v>
      </c>
      <c r="H1884" s="41">
        <v>360.0</v>
      </c>
      <c r="I1884" s="43">
        <f t="shared" si="476"/>
        <v>2884</v>
      </c>
      <c r="J1884" s="46">
        <f t="shared" ref="J1884:J1885" si="479">I1884*0.11</f>
        <v>317.24</v>
      </c>
      <c r="K1884" s="47">
        <v>7.023531027852E12</v>
      </c>
      <c r="L1884" s="48">
        <v>324.0</v>
      </c>
      <c r="M1884" s="38"/>
    </row>
    <row r="1885">
      <c r="A1885" s="53" t="s">
        <v>29</v>
      </c>
      <c r="B1885" s="54">
        <v>979.0</v>
      </c>
      <c r="C1885" s="45">
        <v>449.0</v>
      </c>
      <c r="D1885" s="54">
        <v>351.0</v>
      </c>
      <c r="E1885" s="54">
        <v>308.0</v>
      </c>
      <c r="F1885" s="41">
        <v>0.0</v>
      </c>
      <c r="G1885" s="41">
        <v>0.0</v>
      </c>
      <c r="H1885" s="54">
        <v>425.0</v>
      </c>
      <c r="I1885" s="43">
        <f t="shared" si="476"/>
        <v>2512</v>
      </c>
      <c r="J1885" s="44">
        <f t="shared" si="479"/>
        <v>276.32</v>
      </c>
      <c r="K1885" s="464">
        <v>9.02351680779E12</v>
      </c>
      <c r="L1885" s="38"/>
      <c r="M1885" s="38"/>
    </row>
    <row r="1886">
      <c r="A1886" s="40" t="s">
        <v>30</v>
      </c>
      <c r="B1886" s="41">
        <v>0.0</v>
      </c>
      <c r="C1886" s="45">
        <v>0.0</v>
      </c>
      <c r="D1886" s="41">
        <v>0.0</v>
      </c>
      <c r="E1886" s="41">
        <v>2400.0</v>
      </c>
      <c r="F1886" s="41">
        <v>500.0</v>
      </c>
      <c r="G1886" s="41">
        <v>1000.0</v>
      </c>
      <c r="H1886" s="41">
        <v>0.0</v>
      </c>
      <c r="I1886" s="43">
        <f t="shared" si="476"/>
        <v>3900</v>
      </c>
      <c r="J1886" s="44">
        <f>I1886*0.1</f>
        <v>390</v>
      </c>
      <c r="K1886" s="440">
        <v>1.023415681004E12</v>
      </c>
      <c r="L1886" s="38"/>
      <c r="M1886" s="38"/>
    </row>
    <row r="1887">
      <c r="A1887" s="40" t="s">
        <v>31</v>
      </c>
      <c r="B1887" s="41">
        <v>1405.0</v>
      </c>
      <c r="C1887" s="45">
        <v>1645.0</v>
      </c>
      <c r="D1887" s="41">
        <v>1936.0</v>
      </c>
      <c r="E1887" s="41">
        <v>1441.0</v>
      </c>
      <c r="F1887" s="41">
        <v>1478.0</v>
      </c>
      <c r="G1887" s="41">
        <v>1618.0</v>
      </c>
      <c r="H1887" s="41">
        <v>1317.0</v>
      </c>
      <c r="I1887" s="43">
        <f t="shared" si="476"/>
        <v>10840</v>
      </c>
      <c r="J1887" s="44">
        <f>I1887*0.08</f>
        <v>867.2</v>
      </c>
      <c r="K1887" s="440">
        <v>3.023414813141E12</v>
      </c>
      <c r="L1887" s="38"/>
      <c r="M1887" s="38"/>
    </row>
    <row r="1888">
      <c r="A1888" s="40" t="s">
        <v>32</v>
      </c>
      <c r="B1888" s="41">
        <v>439.0</v>
      </c>
      <c r="C1888" s="45">
        <v>0.0</v>
      </c>
      <c r="D1888" s="41">
        <v>0.0</v>
      </c>
      <c r="E1888" s="41">
        <v>0.0</v>
      </c>
      <c r="F1888" s="41">
        <v>0.0</v>
      </c>
      <c r="G1888" s="41">
        <v>0.0</v>
      </c>
      <c r="H1888" s="41">
        <v>0.0</v>
      </c>
      <c r="I1888" s="43">
        <f t="shared" si="476"/>
        <v>439</v>
      </c>
      <c r="J1888" s="46">
        <f t="shared" ref="J1888:J1891" si="480">I1888*0.11</f>
        <v>48.29</v>
      </c>
      <c r="K1888" s="56">
        <v>2.023673180458E12</v>
      </c>
      <c r="L1888" s="48">
        <v>50.0</v>
      </c>
      <c r="M1888" s="38"/>
    </row>
    <row r="1889">
      <c r="A1889" s="40" t="s">
        <v>241</v>
      </c>
      <c r="B1889" s="41">
        <v>0.0</v>
      </c>
      <c r="C1889" s="45">
        <v>0.0</v>
      </c>
      <c r="D1889" s="41">
        <v>0.0</v>
      </c>
      <c r="E1889" s="41">
        <v>0.0</v>
      </c>
      <c r="F1889" s="41">
        <v>0.0</v>
      </c>
      <c r="G1889" s="41">
        <v>0.0</v>
      </c>
      <c r="H1889" s="41">
        <v>0.0</v>
      </c>
      <c r="I1889" s="43">
        <f t="shared" si="476"/>
        <v>0</v>
      </c>
      <c r="J1889" s="50">
        <f t="shared" si="480"/>
        <v>0</v>
      </c>
      <c r="K1889" s="38"/>
      <c r="L1889" s="38"/>
      <c r="M1889" s="38"/>
    </row>
    <row r="1890">
      <c r="A1890" s="40" t="s">
        <v>233</v>
      </c>
      <c r="B1890" s="41">
        <v>0.0</v>
      </c>
      <c r="C1890" s="45">
        <v>0.0</v>
      </c>
      <c r="D1890" s="41">
        <v>0.0</v>
      </c>
      <c r="E1890" s="41">
        <v>0.0</v>
      </c>
      <c r="F1890" s="41">
        <v>0.0</v>
      </c>
      <c r="G1890" s="41">
        <v>0.0</v>
      </c>
      <c r="H1890" s="41">
        <v>0.0</v>
      </c>
      <c r="I1890" s="43">
        <f t="shared" si="476"/>
        <v>0</v>
      </c>
      <c r="J1890" s="50">
        <f t="shared" si="480"/>
        <v>0</v>
      </c>
      <c r="K1890" s="38"/>
      <c r="L1890" s="38"/>
      <c r="M1890" s="38"/>
    </row>
    <row r="1891">
      <c r="A1891" s="40" t="s">
        <v>35</v>
      </c>
      <c r="B1891" s="41">
        <v>0.0</v>
      </c>
      <c r="C1891" s="42">
        <v>530.0</v>
      </c>
      <c r="D1891" s="41">
        <v>1062.0</v>
      </c>
      <c r="E1891" s="41">
        <v>365.0</v>
      </c>
      <c r="F1891" s="41">
        <v>702.0</v>
      </c>
      <c r="G1891" s="41">
        <v>0.0</v>
      </c>
      <c r="H1891" s="41">
        <v>0.0</v>
      </c>
      <c r="I1891" s="43">
        <f t="shared" si="476"/>
        <v>2659</v>
      </c>
      <c r="J1891" s="44">
        <f t="shared" si="480"/>
        <v>292.49</v>
      </c>
      <c r="K1891" s="51">
        <v>4.023430014673E12</v>
      </c>
      <c r="L1891" s="38"/>
      <c r="M1891" s="38"/>
    </row>
    <row r="1892">
      <c r="A1892" s="53" t="s">
        <v>36</v>
      </c>
      <c r="B1892" s="41">
        <v>948.0</v>
      </c>
      <c r="C1892" s="42">
        <v>660.0</v>
      </c>
      <c r="D1892" s="70"/>
      <c r="E1892" s="41">
        <v>1697.0</v>
      </c>
      <c r="F1892" s="41">
        <v>768.0</v>
      </c>
      <c r="G1892" s="41">
        <v>869.0</v>
      </c>
      <c r="H1892" s="41">
        <v>1125.0</v>
      </c>
      <c r="I1892" s="43">
        <f t="shared" si="476"/>
        <v>6067</v>
      </c>
      <c r="J1892" s="44">
        <f>I1892*0.08</f>
        <v>485.36</v>
      </c>
      <c r="K1892" s="51">
        <v>9.023465732118E12</v>
      </c>
      <c r="L1892" s="38"/>
      <c r="M1892" s="38"/>
    </row>
    <row r="1893">
      <c r="A1893" s="40" t="s">
        <v>37</v>
      </c>
      <c r="B1893" s="41">
        <v>1010.0</v>
      </c>
      <c r="C1893" s="42">
        <v>635.0</v>
      </c>
      <c r="D1893" s="41">
        <v>340.0</v>
      </c>
      <c r="E1893" s="41">
        <v>1133.0</v>
      </c>
      <c r="F1893" s="41">
        <v>981.0</v>
      </c>
      <c r="G1893" s="41">
        <v>1145.0</v>
      </c>
      <c r="H1893" s="41">
        <v>1205.0</v>
      </c>
      <c r="I1893" s="43">
        <f t="shared" si="476"/>
        <v>6449</v>
      </c>
      <c r="J1893" s="44">
        <f>I1893*0.09</f>
        <v>580.41</v>
      </c>
      <c r="K1893" s="463">
        <v>1.023481970897E12</v>
      </c>
      <c r="L1893" s="38"/>
      <c r="M1893" s="38"/>
    </row>
    <row r="1894">
      <c r="A1894" s="40" t="s">
        <v>38</v>
      </c>
      <c r="B1894" s="41">
        <v>0.0</v>
      </c>
      <c r="C1894" s="45">
        <v>0.0</v>
      </c>
      <c r="D1894" s="41">
        <v>711.0</v>
      </c>
      <c r="E1894" s="41">
        <v>288.0</v>
      </c>
      <c r="F1894" s="41">
        <v>309.0</v>
      </c>
      <c r="G1894" s="41">
        <v>460.0</v>
      </c>
      <c r="H1894" s="41">
        <v>189.0</v>
      </c>
      <c r="I1894" s="43">
        <f t="shared" si="476"/>
        <v>1957</v>
      </c>
      <c r="J1894" s="46">
        <f>I1894*0.11</f>
        <v>215.27</v>
      </c>
      <c r="K1894" s="56">
        <v>9.023874762262E12</v>
      </c>
      <c r="L1894" s="48">
        <v>220.0</v>
      </c>
      <c r="M1894" s="38"/>
    </row>
    <row r="1895">
      <c r="A1895" s="49" t="s">
        <v>39</v>
      </c>
      <c r="B1895" s="41">
        <v>277.0</v>
      </c>
      <c r="C1895" s="42">
        <v>0.0</v>
      </c>
      <c r="D1895" s="41">
        <v>0.0</v>
      </c>
      <c r="E1895" s="41">
        <v>1995.0</v>
      </c>
      <c r="F1895" s="41">
        <v>2040.0</v>
      </c>
      <c r="G1895" s="41">
        <v>1245.0</v>
      </c>
      <c r="H1895" s="41">
        <v>0.0</v>
      </c>
      <c r="I1895" s="43">
        <f t="shared" si="476"/>
        <v>5557</v>
      </c>
      <c r="J1895" s="44">
        <f>I1895*0.08</f>
        <v>444.56</v>
      </c>
      <c r="K1895" s="463">
        <v>1.023479071342E12</v>
      </c>
      <c r="L1895" s="38"/>
      <c r="M1895" s="38"/>
    </row>
    <row r="1896">
      <c r="A1896" s="40" t="s">
        <v>63</v>
      </c>
      <c r="B1896" s="41">
        <v>784.0</v>
      </c>
      <c r="C1896" s="42">
        <v>751.0</v>
      </c>
      <c r="D1896" s="41">
        <v>869.0</v>
      </c>
      <c r="E1896" s="41">
        <v>1155.0</v>
      </c>
      <c r="F1896" s="41">
        <v>1304.0</v>
      </c>
      <c r="G1896" s="41">
        <v>955.0</v>
      </c>
      <c r="H1896" s="41">
        <v>0.0</v>
      </c>
      <c r="I1896" s="43">
        <f t="shared" si="476"/>
        <v>5818</v>
      </c>
      <c r="J1896" s="46">
        <f t="shared" ref="J1896:J1898" si="481">I1896*0.1</f>
        <v>581.8</v>
      </c>
      <c r="K1896" s="56">
        <v>5.023757697159E12</v>
      </c>
      <c r="L1896" s="48">
        <v>594.0</v>
      </c>
      <c r="M1896" s="465" t="s">
        <v>478</v>
      </c>
    </row>
    <row r="1897">
      <c r="A1897" s="40" t="s">
        <v>40</v>
      </c>
      <c r="B1897" s="41">
        <v>0.0</v>
      </c>
      <c r="C1897" s="45">
        <v>0.0</v>
      </c>
      <c r="D1897" s="41">
        <v>0.0</v>
      </c>
      <c r="E1897" s="41">
        <v>0.0</v>
      </c>
      <c r="F1897" s="41">
        <v>0.0</v>
      </c>
      <c r="G1897" s="41">
        <v>0.0</v>
      </c>
      <c r="H1897" s="41">
        <v>0.0</v>
      </c>
      <c r="I1897" s="43">
        <f t="shared" si="476"/>
        <v>0</v>
      </c>
      <c r="J1897" s="50">
        <f t="shared" si="481"/>
        <v>0</v>
      </c>
      <c r="K1897" s="38"/>
      <c r="L1897" s="38"/>
      <c r="M1897" s="38"/>
    </row>
    <row r="1898">
      <c r="A1898" s="40" t="s">
        <v>41</v>
      </c>
      <c r="B1898" s="41">
        <v>615.0</v>
      </c>
      <c r="C1898" s="42">
        <v>603.0</v>
      </c>
      <c r="D1898" s="41">
        <v>835.0</v>
      </c>
      <c r="E1898" s="41">
        <v>793.0</v>
      </c>
      <c r="F1898" s="41">
        <v>495.0</v>
      </c>
      <c r="G1898" s="41">
        <v>0.0</v>
      </c>
      <c r="H1898" s="41">
        <v>0.0</v>
      </c>
      <c r="I1898" s="43">
        <f t="shared" si="476"/>
        <v>3341</v>
      </c>
      <c r="J1898" s="44">
        <f t="shared" si="481"/>
        <v>334.1</v>
      </c>
      <c r="K1898" s="464">
        <v>3.023522946302E12</v>
      </c>
      <c r="L1898" s="38"/>
      <c r="M1898" s="38"/>
    </row>
    <row r="1899">
      <c r="A1899" s="40" t="s">
        <v>42</v>
      </c>
      <c r="B1899" s="41">
        <v>835.0</v>
      </c>
      <c r="C1899" s="45">
        <v>590.0</v>
      </c>
      <c r="D1899" s="41">
        <v>255.0</v>
      </c>
      <c r="E1899" s="41">
        <v>0.0</v>
      </c>
      <c r="F1899" s="41">
        <v>0.0</v>
      </c>
      <c r="G1899" s="41">
        <v>645.0</v>
      </c>
      <c r="H1899" s="41">
        <v>610.0</v>
      </c>
      <c r="I1899" s="43">
        <f t="shared" si="476"/>
        <v>2935</v>
      </c>
      <c r="J1899" s="57">
        <f t="shared" ref="J1899:J1900" si="482">I1899*0.11</f>
        <v>322.85</v>
      </c>
      <c r="K1899" s="444" t="s">
        <v>43</v>
      </c>
      <c r="L1899" s="48">
        <v>329.46</v>
      </c>
      <c r="M1899" s="38"/>
    </row>
    <row r="1900">
      <c r="A1900" s="53" t="s">
        <v>44</v>
      </c>
      <c r="B1900" s="41">
        <v>715.0</v>
      </c>
      <c r="C1900" s="45">
        <v>0.0</v>
      </c>
      <c r="D1900" s="41">
        <v>464.0</v>
      </c>
      <c r="E1900" s="41">
        <v>645.0</v>
      </c>
      <c r="F1900" s="41">
        <v>500.0</v>
      </c>
      <c r="G1900" s="41">
        <v>235.0</v>
      </c>
      <c r="H1900" s="41">
        <v>370.0</v>
      </c>
      <c r="I1900" s="43">
        <f t="shared" si="476"/>
        <v>2929</v>
      </c>
      <c r="J1900" s="46">
        <f t="shared" si="482"/>
        <v>322.19</v>
      </c>
      <c r="K1900" s="47">
        <v>9.023553594479E12</v>
      </c>
      <c r="L1900" s="48">
        <v>329.0</v>
      </c>
      <c r="M1900" s="48" t="s">
        <v>479</v>
      </c>
    </row>
    <row r="1901">
      <c r="A1901" s="53" t="s">
        <v>45</v>
      </c>
      <c r="B1901" s="41">
        <v>393.0</v>
      </c>
      <c r="C1901" s="45">
        <v>0.0</v>
      </c>
      <c r="D1901" s="41">
        <v>565.0</v>
      </c>
      <c r="E1901" s="41">
        <v>535.0</v>
      </c>
      <c r="F1901" s="41">
        <v>804.0</v>
      </c>
      <c r="G1901" s="41">
        <v>560.0</v>
      </c>
      <c r="H1901" s="41">
        <v>528.0</v>
      </c>
      <c r="I1901" s="43">
        <f t="shared" si="476"/>
        <v>3385</v>
      </c>
      <c r="J1901" s="46">
        <f>I1901*0.1</f>
        <v>338.5</v>
      </c>
      <c r="K1901" s="47">
        <v>5.023825786426E12</v>
      </c>
      <c r="L1901" s="48">
        <v>346.0</v>
      </c>
      <c r="M1901" s="38"/>
    </row>
    <row r="1902">
      <c r="A1902" s="53" t="s">
        <v>46</v>
      </c>
      <c r="B1902" s="41">
        <v>300.0</v>
      </c>
      <c r="C1902" s="45">
        <v>0.0</v>
      </c>
      <c r="D1902" s="41">
        <v>0.0</v>
      </c>
      <c r="E1902" s="41">
        <v>687.0</v>
      </c>
      <c r="F1902" s="41">
        <v>0.0</v>
      </c>
      <c r="G1902" s="41">
        <v>0.0</v>
      </c>
      <c r="H1902" s="41">
        <v>0.0</v>
      </c>
      <c r="I1902" s="43">
        <f t="shared" si="476"/>
        <v>987</v>
      </c>
      <c r="J1902" s="44">
        <f t="shared" ref="J1902:J1903" si="483">I1902*0.11</f>
        <v>108.57</v>
      </c>
      <c r="K1902" s="51">
        <v>5.023456364721E12</v>
      </c>
      <c r="L1902" s="38"/>
      <c r="M1902" s="38"/>
    </row>
    <row r="1903">
      <c r="A1903" s="53" t="s">
        <v>47</v>
      </c>
      <c r="B1903" s="41">
        <v>0.0</v>
      </c>
      <c r="C1903" s="45">
        <v>0.0</v>
      </c>
      <c r="D1903" s="41">
        <v>0.0</v>
      </c>
      <c r="E1903" s="41">
        <v>0.0</v>
      </c>
      <c r="F1903" s="41">
        <v>0.0</v>
      </c>
      <c r="G1903" s="41">
        <v>0.0</v>
      </c>
      <c r="H1903" s="41">
        <v>210.0</v>
      </c>
      <c r="I1903" s="43">
        <f t="shared" si="476"/>
        <v>210</v>
      </c>
      <c r="J1903" s="46">
        <f t="shared" si="483"/>
        <v>23.1</v>
      </c>
      <c r="K1903" s="47">
        <v>7.023557515233E12</v>
      </c>
      <c r="L1903" s="48">
        <v>24.0</v>
      </c>
      <c r="M1903" s="38"/>
    </row>
    <row r="1904">
      <c r="A1904" s="53" t="s">
        <v>48</v>
      </c>
      <c r="B1904" s="41">
        <v>632.0</v>
      </c>
      <c r="C1904" s="45">
        <v>820.0</v>
      </c>
      <c r="D1904" s="41">
        <v>330.0</v>
      </c>
      <c r="E1904" s="41">
        <v>737.0</v>
      </c>
      <c r="F1904" s="41">
        <v>604.0</v>
      </c>
      <c r="G1904" s="41">
        <v>555.0</v>
      </c>
      <c r="H1904" s="41">
        <v>836.0</v>
      </c>
      <c r="I1904" s="43">
        <f t="shared" si="476"/>
        <v>4514</v>
      </c>
      <c r="J1904" s="44">
        <f>I1904*0.1</f>
        <v>451.4</v>
      </c>
      <c r="K1904" s="51">
        <v>5.023444713472E12</v>
      </c>
      <c r="L1904" s="38"/>
      <c r="M1904" s="38"/>
    </row>
    <row r="1905">
      <c r="A1905" s="53" t="s">
        <v>49</v>
      </c>
      <c r="B1905" s="41">
        <v>0.0</v>
      </c>
      <c r="C1905" s="45">
        <v>0.0</v>
      </c>
      <c r="D1905" s="41">
        <v>0.0</v>
      </c>
      <c r="E1905" s="41">
        <v>0.0</v>
      </c>
      <c r="F1905" s="41">
        <v>0.0</v>
      </c>
      <c r="G1905" s="41">
        <v>0.0</v>
      </c>
      <c r="H1905" s="41">
        <v>0.0</v>
      </c>
      <c r="I1905" s="43">
        <f t="shared" si="476"/>
        <v>0</v>
      </c>
      <c r="J1905" s="50">
        <f t="shared" ref="J1905:J1906" si="484">I1905*0.11</f>
        <v>0</v>
      </c>
      <c r="K1905" s="38"/>
      <c r="L1905" s="38"/>
      <c r="M1905" s="38"/>
    </row>
    <row r="1906">
      <c r="A1906" s="53" t="s">
        <v>50</v>
      </c>
      <c r="B1906" s="41">
        <v>0.0</v>
      </c>
      <c r="C1906" s="45">
        <v>0.0</v>
      </c>
      <c r="D1906" s="41">
        <v>0.0</v>
      </c>
      <c r="E1906" s="41">
        <v>0.0</v>
      </c>
      <c r="F1906" s="41">
        <v>0.0</v>
      </c>
      <c r="G1906" s="41">
        <v>0.0</v>
      </c>
      <c r="H1906" s="41">
        <v>0.0</v>
      </c>
      <c r="I1906" s="43">
        <f t="shared" si="476"/>
        <v>0</v>
      </c>
      <c r="J1906" s="50">
        <f t="shared" si="484"/>
        <v>0</v>
      </c>
      <c r="K1906" s="38"/>
      <c r="L1906" s="38"/>
      <c r="M1906" s="38"/>
    </row>
    <row r="1907">
      <c r="A1907" s="53" t="s">
        <v>51</v>
      </c>
      <c r="B1907" s="41">
        <v>674.0</v>
      </c>
      <c r="C1907" s="45">
        <v>964.0</v>
      </c>
      <c r="D1907" s="41">
        <v>329.0</v>
      </c>
      <c r="E1907" s="41">
        <v>588.0</v>
      </c>
      <c r="F1907" s="41">
        <v>140.0</v>
      </c>
      <c r="G1907" s="41">
        <v>684.0</v>
      </c>
      <c r="H1907" s="41">
        <v>0.0</v>
      </c>
      <c r="I1907" s="43">
        <f t="shared" si="476"/>
        <v>3379</v>
      </c>
      <c r="J1907" s="44">
        <f>I1907*0.1</f>
        <v>337.9</v>
      </c>
      <c r="K1907" s="463">
        <v>3.02348007463E12</v>
      </c>
      <c r="L1907" s="38"/>
      <c r="M1907" s="38"/>
    </row>
    <row r="1908">
      <c r="A1908" s="53" t="s">
        <v>52</v>
      </c>
      <c r="B1908" s="41">
        <v>0.0</v>
      </c>
      <c r="C1908" s="45">
        <v>0.0</v>
      </c>
      <c r="D1908" s="41">
        <v>0.0</v>
      </c>
      <c r="E1908" s="41">
        <v>0.0</v>
      </c>
      <c r="F1908" s="41">
        <v>0.0</v>
      </c>
      <c r="G1908" s="41">
        <v>0.0</v>
      </c>
      <c r="H1908" s="41">
        <v>0.0</v>
      </c>
      <c r="I1908" s="43">
        <f t="shared" si="476"/>
        <v>0</v>
      </c>
      <c r="J1908" s="50">
        <f>I1908*0.11</f>
        <v>0</v>
      </c>
      <c r="K1908" s="38"/>
      <c r="L1908" s="38"/>
      <c r="M1908" s="38"/>
    </row>
    <row r="1909">
      <c r="A1909" s="53" t="s">
        <v>53</v>
      </c>
      <c r="B1909" s="41">
        <v>754.0</v>
      </c>
      <c r="C1909" s="42">
        <v>591.0</v>
      </c>
      <c r="D1909" s="41">
        <v>810.0</v>
      </c>
      <c r="E1909" s="41">
        <v>795.0</v>
      </c>
      <c r="F1909" s="41">
        <v>577.0</v>
      </c>
      <c r="G1909" s="41">
        <v>320.0</v>
      </c>
      <c r="H1909" s="41">
        <v>1128.0</v>
      </c>
      <c r="I1909" s="43">
        <f t="shared" si="476"/>
        <v>4975</v>
      </c>
      <c r="J1909" s="44">
        <f>I1909*0.1</f>
        <v>497.5</v>
      </c>
      <c r="K1909" s="51">
        <v>6.023510784635E12</v>
      </c>
      <c r="L1909" s="38"/>
      <c r="M1909" s="38"/>
    </row>
    <row r="1910">
      <c r="A1910" s="53" t="s">
        <v>54</v>
      </c>
      <c r="B1910" s="41">
        <v>0.0</v>
      </c>
      <c r="C1910" s="42">
        <v>0.0</v>
      </c>
      <c r="D1910" s="41">
        <v>0.0</v>
      </c>
      <c r="E1910" s="41">
        <v>0.0</v>
      </c>
      <c r="F1910" s="41">
        <v>230.0</v>
      </c>
      <c r="G1910" s="41">
        <v>779.0</v>
      </c>
      <c r="H1910" s="41">
        <v>1050.0</v>
      </c>
      <c r="I1910" s="43">
        <f t="shared" si="476"/>
        <v>2059</v>
      </c>
      <c r="J1910" s="44">
        <f t="shared" ref="J1910:J1911" si="485">I1910*0.11</f>
        <v>226.49</v>
      </c>
      <c r="K1910" s="463">
        <v>8.023415468457E12</v>
      </c>
      <c r="L1910" s="38"/>
      <c r="M1910" s="38"/>
    </row>
    <row r="1911">
      <c r="A1911" s="53" t="s">
        <v>55</v>
      </c>
      <c r="B1911" s="41">
        <v>0.0</v>
      </c>
      <c r="C1911" s="45">
        <v>755.0</v>
      </c>
      <c r="D1911" s="41">
        <v>0.0</v>
      </c>
      <c r="E1911" s="41">
        <v>110.0</v>
      </c>
      <c r="F1911" s="41">
        <v>816.0</v>
      </c>
      <c r="G1911" s="41">
        <v>185.0</v>
      </c>
      <c r="H1911" s="41">
        <v>0.0</v>
      </c>
      <c r="I1911" s="43">
        <f t="shared" si="476"/>
        <v>1866</v>
      </c>
      <c r="J1911" s="44">
        <f t="shared" si="485"/>
        <v>205.26</v>
      </c>
      <c r="K1911" s="463">
        <v>2.023475465067E12</v>
      </c>
      <c r="L1911" s="38"/>
      <c r="M1911" s="38"/>
    </row>
    <row r="1912">
      <c r="A1912" s="53" t="s">
        <v>56</v>
      </c>
      <c r="B1912" s="41">
        <v>0.0</v>
      </c>
      <c r="C1912" s="45">
        <v>0.0</v>
      </c>
      <c r="D1912" s="41">
        <v>0.0</v>
      </c>
      <c r="E1912" s="41">
        <v>0.0</v>
      </c>
      <c r="F1912" s="41">
        <v>0.0</v>
      </c>
      <c r="G1912" s="41">
        <v>0.0</v>
      </c>
      <c r="H1912" s="41">
        <v>0.0</v>
      </c>
      <c r="I1912" s="43">
        <f t="shared" si="476"/>
        <v>0</v>
      </c>
      <c r="J1912" s="59">
        <f>I1912*0.08</f>
        <v>0</v>
      </c>
      <c r="K1912" s="38"/>
      <c r="L1912" s="38"/>
      <c r="M1912" s="38"/>
    </row>
    <row r="1913">
      <c r="A1913" s="53" t="s">
        <v>65</v>
      </c>
      <c r="B1913" s="41">
        <v>0.0</v>
      </c>
      <c r="C1913" s="45">
        <v>0.0</v>
      </c>
      <c r="D1913" s="41">
        <v>0.0</v>
      </c>
      <c r="E1913" s="41">
        <v>0.0</v>
      </c>
      <c r="F1913" s="41">
        <v>0.0</v>
      </c>
      <c r="G1913" s="41">
        <v>0.0</v>
      </c>
      <c r="H1913" s="41">
        <v>0.0</v>
      </c>
      <c r="I1913" s="43">
        <f t="shared" si="476"/>
        <v>0</v>
      </c>
      <c r="J1913" s="59">
        <f t="shared" ref="J1913:J1914" si="486">I1913*0.11</f>
        <v>0</v>
      </c>
      <c r="K1913" s="38"/>
      <c r="L1913" s="38"/>
      <c r="M1913" s="38"/>
    </row>
    <row r="1914">
      <c r="A1914" s="53" t="s">
        <v>58</v>
      </c>
      <c r="B1914" s="41">
        <v>0.0</v>
      </c>
      <c r="C1914" s="45">
        <v>0.0</v>
      </c>
      <c r="D1914" s="41">
        <v>587.0</v>
      </c>
      <c r="E1914" s="41">
        <v>458.0</v>
      </c>
      <c r="F1914" s="41">
        <v>0.0</v>
      </c>
      <c r="G1914" s="41">
        <v>0.0</v>
      </c>
      <c r="H1914" s="41">
        <v>600.0</v>
      </c>
      <c r="I1914" s="43">
        <f t="shared" si="476"/>
        <v>1645</v>
      </c>
      <c r="J1914" s="57">
        <f t="shared" si="486"/>
        <v>180.95</v>
      </c>
      <c r="K1914" s="444" t="s">
        <v>43</v>
      </c>
      <c r="L1914" s="48">
        <v>185.0</v>
      </c>
      <c r="M1914" s="38"/>
    </row>
    <row r="1915">
      <c r="A1915" s="61" t="s">
        <v>20</v>
      </c>
      <c r="B1915" s="59">
        <f t="shared" ref="B1915:H1915" si="487">SUM(B1879:B1912)</f>
        <v>14245</v>
      </c>
      <c r="C1915" s="59">
        <f t="shared" si="487"/>
        <v>13722</v>
      </c>
      <c r="D1915" s="59">
        <f t="shared" si="487"/>
        <v>12388</v>
      </c>
      <c r="E1915" s="59">
        <f t="shared" si="487"/>
        <v>16620</v>
      </c>
      <c r="F1915" s="59">
        <f t="shared" si="487"/>
        <v>14340</v>
      </c>
      <c r="G1915" s="59">
        <f t="shared" si="487"/>
        <v>13593</v>
      </c>
      <c r="H1915" s="59">
        <f t="shared" si="487"/>
        <v>11755</v>
      </c>
      <c r="I1915" s="59">
        <f t="shared" ref="I1915:J1915" si="488">SUM(I1879:I1914)</f>
        <v>98308</v>
      </c>
      <c r="J1915" s="59">
        <f t="shared" si="488"/>
        <v>9443.65</v>
      </c>
      <c r="K1915" s="38"/>
      <c r="L1915" s="62">
        <f>SUM(L1880:L1912)</f>
        <v>2461.46</v>
      </c>
      <c r="M1915" s="38"/>
    </row>
    <row r="1916">
      <c r="A1916" s="63"/>
      <c r="B1916" s="64"/>
      <c r="C1916" s="64"/>
      <c r="D1916" s="64"/>
      <c r="E1916" s="64"/>
      <c r="F1916" s="64"/>
      <c r="G1916" s="64"/>
      <c r="H1916" s="64"/>
      <c r="I1916" s="64"/>
      <c r="J1916" s="64"/>
      <c r="K1916" s="29"/>
      <c r="L1916" s="16"/>
      <c r="M1916" s="29"/>
    </row>
    <row r="1917">
      <c r="A1917" s="30" t="s">
        <v>19</v>
      </c>
      <c r="B1917" s="31">
        <v>45633.0</v>
      </c>
      <c r="C1917" s="31">
        <v>45634.0</v>
      </c>
      <c r="D1917" s="31">
        <v>45635.0</v>
      </c>
      <c r="E1917" s="31">
        <v>45636.0</v>
      </c>
      <c r="F1917" s="31">
        <v>45637.0</v>
      </c>
      <c r="G1917" s="31">
        <v>45638.0</v>
      </c>
      <c r="H1917" s="31">
        <v>45639.0</v>
      </c>
      <c r="I1917" s="32" t="s">
        <v>20</v>
      </c>
      <c r="J1917" s="33" t="s">
        <v>21</v>
      </c>
      <c r="K1917" s="33" t="s">
        <v>61</v>
      </c>
      <c r="L1917" s="34">
        <v>0.02</v>
      </c>
      <c r="M1917" s="33" t="s">
        <v>22</v>
      </c>
    </row>
    <row r="1918">
      <c r="A1918" s="35"/>
      <c r="B1918" s="36"/>
      <c r="C1918" s="36"/>
      <c r="D1918" s="36"/>
      <c r="E1918" s="36"/>
      <c r="F1918" s="36"/>
      <c r="G1918" s="36"/>
      <c r="H1918" s="37"/>
      <c r="I1918" s="37"/>
      <c r="J1918" s="37"/>
      <c r="K1918" s="38"/>
      <c r="L1918" s="38"/>
      <c r="M1918" s="38"/>
    </row>
    <row r="1919">
      <c r="A1919" s="40" t="s">
        <v>23</v>
      </c>
      <c r="B1919" s="41">
        <v>1138.0</v>
      </c>
      <c r="C1919" s="42">
        <v>1145.0</v>
      </c>
      <c r="D1919" s="41">
        <v>1003.0</v>
      </c>
      <c r="E1919" s="41">
        <v>432.0</v>
      </c>
      <c r="F1919" s="41">
        <v>582.0</v>
      </c>
      <c r="G1919" s="41">
        <v>0.0</v>
      </c>
      <c r="H1919" s="41">
        <v>1295.0</v>
      </c>
      <c r="I1919" s="43">
        <f t="shared" ref="I1919:I1954" si="489">SUM(B1919:H1919)</f>
        <v>5595</v>
      </c>
      <c r="J1919" s="44">
        <f t="shared" ref="J1919:J1920" si="490">I1919*0.1</f>
        <v>559.5</v>
      </c>
      <c r="K1919" s="51">
        <v>4.023719195185E12</v>
      </c>
      <c r="L1919" s="38"/>
      <c r="M1919" s="38"/>
    </row>
    <row r="1920">
      <c r="A1920" s="40" t="s">
        <v>24</v>
      </c>
      <c r="B1920" s="41">
        <v>0.0</v>
      </c>
      <c r="C1920" s="42">
        <v>530.0</v>
      </c>
      <c r="D1920" s="41">
        <v>0.0</v>
      </c>
      <c r="E1920" s="41">
        <v>788.0</v>
      </c>
      <c r="F1920" s="41">
        <v>685.0</v>
      </c>
      <c r="G1920" s="41">
        <v>365.0</v>
      </c>
      <c r="H1920" s="41">
        <v>1020.0</v>
      </c>
      <c r="I1920" s="43">
        <f t="shared" si="489"/>
        <v>3388</v>
      </c>
      <c r="J1920" s="46">
        <f t="shared" si="490"/>
        <v>338.8</v>
      </c>
      <c r="K1920" s="47">
        <v>1.023886891924E12</v>
      </c>
      <c r="L1920" s="48">
        <v>346.0</v>
      </c>
      <c r="M1920" s="38"/>
    </row>
    <row r="1921">
      <c r="A1921" s="49" t="s">
        <v>25</v>
      </c>
      <c r="B1921" s="41">
        <v>1065.0</v>
      </c>
      <c r="C1921" s="45">
        <v>595.0</v>
      </c>
      <c r="D1921" s="41">
        <v>0.0</v>
      </c>
      <c r="E1921" s="41">
        <v>0.0</v>
      </c>
      <c r="F1921" s="41">
        <v>0.0</v>
      </c>
      <c r="G1921" s="41">
        <v>0.0</v>
      </c>
      <c r="H1921" s="41">
        <v>0.0</v>
      </c>
      <c r="I1921" s="43">
        <f t="shared" si="489"/>
        <v>1660</v>
      </c>
      <c r="J1921" s="44">
        <f t="shared" ref="J1921:J1922" si="491">I1921*0.08</f>
        <v>132.8</v>
      </c>
      <c r="K1921" s="51">
        <v>2.3759811914E10</v>
      </c>
      <c r="L1921" s="38"/>
      <c r="M1921" s="38"/>
    </row>
    <row r="1922">
      <c r="A1922" s="49" t="s">
        <v>26</v>
      </c>
      <c r="B1922" s="41">
        <v>0.0</v>
      </c>
      <c r="C1922" s="45">
        <v>0.0</v>
      </c>
      <c r="D1922" s="41">
        <v>0.0</v>
      </c>
      <c r="E1922" s="41">
        <v>0.0</v>
      </c>
      <c r="F1922" s="41">
        <v>0.0</v>
      </c>
      <c r="G1922" s="41">
        <v>1035.0</v>
      </c>
      <c r="H1922" s="41">
        <v>1268.0</v>
      </c>
      <c r="I1922" s="43">
        <f t="shared" si="489"/>
        <v>2303</v>
      </c>
      <c r="J1922" s="46">
        <f t="shared" si="491"/>
        <v>184.24</v>
      </c>
      <c r="K1922" s="47">
        <v>1.023776902072E12</v>
      </c>
      <c r="L1922" s="48">
        <v>188.0</v>
      </c>
      <c r="M1922" s="38"/>
    </row>
    <row r="1923">
      <c r="A1923" s="40" t="s">
        <v>27</v>
      </c>
      <c r="B1923" s="41">
        <v>563.0</v>
      </c>
      <c r="C1923" s="45">
        <v>489.0</v>
      </c>
      <c r="D1923" s="41">
        <v>555.0</v>
      </c>
      <c r="E1923" s="41">
        <v>115.0</v>
      </c>
      <c r="F1923" s="41">
        <v>0.0</v>
      </c>
      <c r="G1923" s="41">
        <v>255.0</v>
      </c>
      <c r="H1923" s="41">
        <v>474.0</v>
      </c>
      <c r="I1923" s="43">
        <f t="shared" si="489"/>
        <v>2451</v>
      </c>
      <c r="J1923" s="46">
        <f>I1923*0.11</f>
        <v>269.61</v>
      </c>
      <c r="K1923" s="47">
        <v>1.023837848257E12</v>
      </c>
      <c r="L1923" s="48">
        <v>275.0</v>
      </c>
      <c r="M1923" s="38"/>
    </row>
    <row r="1924">
      <c r="A1924" s="52" t="s">
        <v>28</v>
      </c>
      <c r="B1924" s="41">
        <v>0.0</v>
      </c>
      <c r="C1924" s="45">
        <v>605.0</v>
      </c>
      <c r="D1924" s="41">
        <v>682.0</v>
      </c>
      <c r="E1924" s="41">
        <v>505.0</v>
      </c>
      <c r="F1924" s="41">
        <v>440.0</v>
      </c>
      <c r="G1924" s="41">
        <v>735.0</v>
      </c>
      <c r="H1924" s="41">
        <v>685.0</v>
      </c>
      <c r="I1924" s="43">
        <f t="shared" si="489"/>
        <v>3652</v>
      </c>
      <c r="J1924" s="44">
        <f t="shared" ref="J1924:J1925" si="492">I1924*0.1</f>
        <v>365.2</v>
      </c>
      <c r="K1924" s="51">
        <v>7.023754061359E12</v>
      </c>
      <c r="L1924" s="38"/>
      <c r="M1924" s="38"/>
    </row>
    <row r="1925">
      <c r="A1925" s="53" t="s">
        <v>29</v>
      </c>
      <c r="B1925" s="54">
        <v>929.0</v>
      </c>
      <c r="C1925" s="45">
        <v>653.0</v>
      </c>
      <c r="D1925" s="54">
        <v>0.0</v>
      </c>
      <c r="E1925" s="54">
        <v>723.0</v>
      </c>
      <c r="F1925" s="41">
        <v>491.0</v>
      </c>
      <c r="G1925" s="41">
        <v>0.0</v>
      </c>
      <c r="H1925" s="54">
        <v>850.0</v>
      </c>
      <c r="I1925" s="43">
        <f t="shared" si="489"/>
        <v>3646</v>
      </c>
      <c r="J1925" s="44">
        <f t="shared" si="492"/>
        <v>364.6</v>
      </c>
      <c r="K1925" s="51">
        <v>3.023741701659E12</v>
      </c>
      <c r="L1925" s="38"/>
      <c r="M1925" s="38"/>
    </row>
    <row r="1926">
      <c r="A1926" s="40" t="s">
        <v>30</v>
      </c>
      <c r="B1926" s="41">
        <v>0.0</v>
      </c>
      <c r="C1926" s="45">
        <v>0.0</v>
      </c>
      <c r="D1926" s="41">
        <v>0.0</v>
      </c>
      <c r="E1926" s="41">
        <v>0.0</v>
      </c>
      <c r="F1926" s="41">
        <v>0.0</v>
      </c>
      <c r="G1926" s="41">
        <v>245.0</v>
      </c>
      <c r="H1926" s="41">
        <v>0.0</v>
      </c>
      <c r="I1926" s="43">
        <f t="shared" si="489"/>
        <v>245</v>
      </c>
      <c r="J1926" s="44">
        <f>I1926*0.11</f>
        <v>26.95</v>
      </c>
      <c r="K1926" s="51">
        <v>1.023650158224E12</v>
      </c>
      <c r="L1926" s="38"/>
      <c r="M1926" s="38"/>
    </row>
    <row r="1927">
      <c r="A1927" s="40" t="s">
        <v>31</v>
      </c>
      <c r="B1927" s="41">
        <v>1482.0</v>
      </c>
      <c r="C1927" s="45">
        <v>1571.0</v>
      </c>
      <c r="D1927" s="41">
        <v>1310.0</v>
      </c>
      <c r="E1927" s="41">
        <v>2038.0</v>
      </c>
      <c r="F1927" s="41">
        <v>2385.0</v>
      </c>
      <c r="G1927" s="41">
        <v>1648.0</v>
      </c>
      <c r="H1927" s="41">
        <v>1526.0</v>
      </c>
      <c r="I1927" s="43">
        <f t="shared" si="489"/>
        <v>11960</v>
      </c>
      <c r="J1927" s="44">
        <f>I1927*0.08</f>
        <v>956.8</v>
      </c>
      <c r="K1927" s="51">
        <v>3.023651430554E12</v>
      </c>
      <c r="L1927" s="38"/>
      <c r="M1927" s="38"/>
    </row>
    <row r="1928">
      <c r="A1928" s="40" t="s">
        <v>32</v>
      </c>
      <c r="B1928" s="41">
        <v>0.0</v>
      </c>
      <c r="C1928" s="45">
        <v>0.0</v>
      </c>
      <c r="D1928" s="41">
        <v>0.0</v>
      </c>
      <c r="E1928" s="41">
        <v>0.0</v>
      </c>
      <c r="F1928" s="41">
        <v>0.0</v>
      </c>
      <c r="G1928" s="41">
        <v>0.0</v>
      </c>
      <c r="H1928" s="41">
        <v>0.0</v>
      </c>
      <c r="I1928" s="43">
        <f t="shared" si="489"/>
        <v>0</v>
      </c>
      <c r="J1928" s="50">
        <f>I1928*0.11</f>
        <v>0</v>
      </c>
      <c r="K1928" s="466"/>
      <c r="L1928" s="38"/>
      <c r="M1928" s="38"/>
    </row>
    <row r="1929">
      <c r="A1929" s="83" t="s">
        <v>33</v>
      </c>
      <c r="B1929" s="41">
        <v>455.0</v>
      </c>
      <c r="C1929" s="45">
        <v>535.0</v>
      </c>
      <c r="D1929" s="41">
        <v>615.0</v>
      </c>
      <c r="E1929" s="41">
        <v>775.0</v>
      </c>
      <c r="F1929" s="41">
        <v>515.0</v>
      </c>
      <c r="G1929" s="41">
        <v>160.0</v>
      </c>
      <c r="H1929" s="41">
        <v>0.0</v>
      </c>
      <c r="I1929" s="43">
        <f t="shared" si="489"/>
        <v>3055</v>
      </c>
      <c r="J1929" s="44">
        <f t="shared" ref="J1929:J1930" si="493">I1929*0.1</f>
        <v>305.5</v>
      </c>
      <c r="K1929" s="51">
        <v>6.02365643372E12</v>
      </c>
      <c r="L1929" s="38"/>
      <c r="M1929" s="38"/>
    </row>
    <row r="1930">
      <c r="A1930" s="83" t="s">
        <v>34</v>
      </c>
      <c r="B1930" s="41">
        <v>875.0</v>
      </c>
      <c r="C1930" s="45">
        <v>610.0</v>
      </c>
      <c r="D1930" s="41">
        <v>827.0</v>
      </c>
      <c r="E1930" s="41">
        <v>985.0</v>
      </c>
      <c r="F1930" s="41">
        <v>285.0</v>
      </c>
      <c r="G1930" s="41">
        <v>744.0</v>
      </c>
      <c r="H1930" s="41">
        <v>315.0</v>
      </c>
      <c r="I1930" s="43">
        <f t="shared" si="489"/>
        <v>4641</v>
      </c>
      <c r="J1930" s="44">
        <f t="shared" si="493"/>
        <v>464.1</v>
      </c>
      <c r="K1930" s="51">
        <v>9.023652219724E12</v>
      </c>
      <c r="L1930" s="38"/>
      <c r="M1930" s="38"/>
    </row>
    <row r="1931">
      <c r="A1931" s="40" t="s">
        <v>35</v>
      </c>
      <c r="B1931" s="41">
        <v>0.0</v>
      </c>
      <c r="C1931" s="42">
        <v>0.0</v>
      </c>
      <c r="D1931" s="41">
        <v>0.0</v>
      </c>
      <c r="E1931" s="41">
        <v>0.0</v>
      </c>
      <c r="F1931" s="41">
        <v>683.0</v>
      </c>
      <c r="G1931" s="41">
        <v>0.0</v>
      </c>
      <c r="H1931" s="41">
        <v>1015.0</v>
      </c>
      <c r="I1931" s="43">
        <f t="shared" si="489"/>
        <v>1698</v>
      </c>
      <c r="J1931" s="44">
        <f>I1931*0.11</f>
        <v>186.78</v>
      </c>
      <c r="K1931" s="51">
        <v>4.023707633813E12</v>
      </c>
      <c r="L1931" s="38"/>
      <c r="M1931" s="38"/>
    </row>
    <row r="1932">
      <c r="A1932" s="53" t="s">
        <v>36</v>
      </c>
      <c r="B1932" s="41">
        <v>1320.0</v>
      </c>
      <c r="C1932" s="42">
        <v>905.0</v>
      </c>
      <c r="D1932" s="41">
        <v>695.0</v>
      </c>
      <c r="E1932" s="41">
        <v>325.0</v>
      </c>
      <c r="F1932" s="41">
        <v>1000.0</v>
      </c>
      <c r="G1932" s="41">
        <v>0.0</v>
      </c>
      <c r="H1932" s="41">
        <v>923.0</v>
      </c>
      <c r="I1932" s="43">
        <f t="shared" si="489"/>
        <v>5168</v>
      </c>
      <c r="J1932" s="44">
        <f>I1932*0.08</f>
        <v>413.44</v>
      </c>
      <c r="K1932" s="51">
        <v>9.023643683836E12</v>
      </c>
      <c r="L1932" s="38"/>
      <c r="M1932" s="38"/>
    </row>
    <row r="1933">
      <c r="A1933" s="40" t="s">
        <v>37</v>
      </c>
      <c r="B1933" s="41">
        <v>382.0</v>
      </c>
      <c r="C1933" s="42">
        <v>788.0</v>
      </c>
      <c r="D1933" s="41">
        <v>855.0</v>
      </c>
      <c r="E1933" s="41">
        <v>955.0</v>
      </c>
      <c r="F1933" s="41">
        <v>1220.0</v>
      </c>
      <c r="G1933" s="41">
        <v>1714.0</v>
      </c>
      <c r="H1933" s="41">
        <v>948.0</v>
      </c>
      <c r="I1933" s="43">
        <f t="shared" si="489"/>
        <v>6862</v>
      </c>
      <c r="J1933" s="44">
        <f>I1933*0.09</f>
        <v>617.58</v>
      </c>
      <c r="K1933" s="51">
        <v>1.023652727446E12</v>
      </c>
      <c r="L1933" s="38"/>
      <c r="M1933" s="38"/>
    </row>
    <row r="1934">
      <c r="A1934" s="40" t="s">
        <v>38</v>
      </c>
      <c r="B1934" s="41">
        <v>124.0</v>
      </c>
      <c r="C1934" s="45">
        <v>0.0</v>
      </c>
      <c r="D1934" s="41">
        <v>195.0</v>
      </c>
      <c r="E1934" s="41">
        <v>159.0</v>
      </c>
      <c r="F1934" s="41">
        <v>465.0</v>
      </c>
      <c r="G1934" s="41">
        <v>359.0</v>
      </c>
      <c r="H1934" s="41">
        <v>610.0</v>
      </c>
      <c r="I1934" s="43">
        <f t="shared" si="489"/>
        <v>1912</v>
      </c>
      <c r="J1934" s="46">
        <f>I1934*0.11</f>
        <v>210.32</v>
      </c>
      <c r="K1934" s="47">
        <v>9.024043531418E12</v>
      </c>
      <c r="L1934" s="48">
        <v>215.0</v>
      </c>
      <c r="M1934" s="38"/>
    </row>
    <row r="1935">
      <c r="A1935" s="49" t="s">
        <v>39</v>
      </c>
      <c r="B1935" s="41">
        <v>1460.0</v>
      </c>
      <c r="C1935" s="42">
        <v>1424.0</v>
      </c>
      <c r="D1935" s="41">
        <v>0.0</v>
      </c>
      <c r="E1935" s="41">
        <v>0.0</v>
      </c>
      <c r="F1935" s="41">
        <v>1363.0</v>
      </c>
      <c r="G1935" s="41">
        <v>1613.0</v>
      </c>
      <c r="H1935" s="41">
        <v>1033.0</v>
      </c>
      <c r="I1935" s="43">
        <f t="shared" si="489"/>
        <v>6893</v>
      </c>
      <c r="J1935" s="44">
        <f>I1935*0.08</f>
        <v>551.44</v>
      </c>
      <c r="K1935" s="51">
        <v>1.023643580343E12</v>
      </c>
      <c r="L1935" s="38"/>
      <c r="M1935" s="38"/>
    </row>
    <row r="1936">
      <c r="A1936" s="40" t="s">
        <v>63</v>
      </c>
      <c r="B1936" s="41">
        <v>849.0</v>
      </c>
      <c r="C1936" s="42">
        <v>1005.0</v>
      </c>
      <c r="D1936" s="41">
        <v>900.0</v>
      </c>
      <c r="E1936" s="41">
        <v>1029.0</v>
      </c>
      <c r="F1936" s="41">
        <v>834.0</v>
      </c>
      <c r="G1936" s="41">
        <v>650.0</v>
      </c>
      <c r="H1936" s="41">
        <v>0.0</v>
      </c>
      <c r="I1936" s="43">
        <f t="shared" si="489"/>
        <v>5267</v>
      </c>
      <c r="J1936" s="44">
        <f t="shared" ref="J1936:J1938" si="494">I1936*0.1</f>
        <v>526.7</v>
      </c>
      <c r="K1936" s="51">
        <v>5.023757697159E12</v>
      </c>
      <c r="L1936" s="38"/>
      <c r="M1936" s="38"/>
    </row>
    <row r="1937">
      <c r="A1937" s="40" t="s">
        <v>40</v>
      </c>
      <c r="B1937" s="41">
        <v>0.0</v>
      </c>
      <c r="C1937" s="45">
        <v>0.0</v>
      </c>
      <c r="D1937" s="41">
        <v>0.0</v>
      </c>
      <c r="E1937" s="41">
        <v>0.0</v>
      </c>
      <c r="F1937" s="41">
        <v>0.0</v>
      </c>
      <c r="G1937" s="41">
        <v>0.0</v>
      </c>
      <c r="H1937" s="41">
        <v>0.0</v>
      </c>
      <c r="I1937" s="43">
        <f t="shared" si="489"/>
        <v>0</v>
      </c>
      <c r="J1937" s="50">
        <f t="shared" si="494"/>
        <v>0</v>
      </c>
      <c r="K1937" s="466"/>
      <c r="L1937" s="38"/>
      <c r="M1937" s="38"/>
    </row>
    <row r="1938">
      <c r="A1938" s="40" t="s">
        <v>41</v>
      </c>
      <c r="B1938" s="41">
        <v>0.0</v>
      </c>
      <c r="C1938" s="42">
        <v>0.0</v>
      </c>
      <c r="D1938" s="41">
        <v>0.0</v>
      </c>
      <c r="E1938" s="41">
        <v>0.0</v>
      </c>
      <c r="F1938" s="41">
        <v>0.0</v>
      </c>
      <c r="G1938" s="41">
        <v>0.0</v>
      </c>
      <c r="H1938" s="41">
        <v>0.0</v>
      </c>
      <c r="I1938" s="43">
        <f t="shared" si="489"/>
        <v>0</v>
      </c>
      <c r="J1938" s="50">
        <f t="shared" si="494"/>
        <v>0</v>
      </c>
      <c r="K1938" s="466"/>
      <c r="L1938" s="38"/>
      <c r="M1938" s="38"/>
    </row>
    <row r="1939">
      <c r="A1939" s="40" t="s">
        <v>42</v>
      </c>
      <c r="B1939" s="41">
        <v>75.0</v>
      </c>
      <c r="C1939" s="45">
        <v>0.0</v>
      </c>
      <c r="D1939" s="41">
        <v>320.0</v>
      </c>
      <c r="E1939" s="41">
        <v>110.0</v>
      </c>
      <c r="F1939" s="41">
        <v>440.0</v>
      </c>
      <c r="G1939" s="41">
        <v>927.0</v>
      </c>
      <c r="H1939" s="41">
        <v>910.0</v>
      </c>
      <c r="I1939" s="43">
        <f t="shared" si="489"/>
        <v>2782</v>
      </c>
      <c r="J1939" s="57">
        <f t="shared" ref="J1939:J1943" si="495">I1939*0.11</f>
        <v>306.02</v>
      </c>
      <c r="K1939" s="444" t="s">
        <v>43</v>
      </c>
      <c r="L1939" s="48">
        <v>312.0</v>
      </c>
      <c r="M1939" s="38"/>
    </row>
    <row r="1940">
      <c r="A1940" s="53" t="s">
        <v>44</v>
      </c>
      <c r="B1940" s="41">
        <v>790.0</v>
      </c>
      <c r="C1940" s="45">
        <v>269.0</v>
      </c>
      <c r="D1940" s="41">
        <v>385.0</v>
      </c>
      <c r="E1940" s="41">
        <v>365.0</v>
      </c>
      <c r="F1940" s="41">
        <v>0.0</v>
      </c>
      <c r="G1940" s="41">
        <v>581.0</v>
      </c>
      <c r="H1940" s="41">
        <v>580.0</v>
      </c>
      <c r="I1940" s="43">
        <f t="shared" si="489"/>
        <v>2970</v>
      </c>
      <c r="J1940" s="44">
        <f t="shared" si="495"/>
        <v>326.7</v>
      </c>
      <c r="K1940" s="51">
        <v>9.02375584482E12</v>
      </c>
      <c r="L1940" s="38"/>
      <c r="M1940" s="48"/>
    </row>
    <row r="1941">
      <c r="A1941" s="53" t="s">
        <v>45</v>
      </c>
      <c r="B1941" s="41">
        <v>961.0</v>
      </c>
      <c r="C1941" s="45">
        <v>0.0</v>
      </c>
      <c r="D1941" s="41">
        <v>595.0</v>
      </c>
      <c r="E1941" s="41">
        <v>1212.0</v>
      </c>
      <c r="F1941" s="41">
        <v>805.0</v>
      </c>
      <c r="G1941" s="41">
        <v>0.0</v>
      </c>
      <c r="H1941" s="41">
        <v>875.0</v>
      </c>
      <c r="I1941" s="43">
        <f t="shared" si="489"/>
        <v>4448</v>
      </c>
      <c r="J1941" s="46">
        <f t="shared" si="495"/>
        <v>489.28</v>
      </c>
      <c r="K1941" s="47">
        <v>5.023825786426E12</v>
      </c>
      <c r="L1941" s="48">
        <v>499.0</v>
      </c>
      <c r="M1941" s="38"/>
    </row>
    <row r="1942">
      <c r="A1942" s="53" t="s">
        <v>46</v>
      </c>
      <c r="B1942" s="41">
        <v>0.0</v>
      </c>
      <c r="C1942" s="45">
        <v>0.0</v>
      </c>
      <c r="D1942" s="41">
        <v>0.0</v>
      </c>
      <c r="E1942" s="41">
        <v>0.0</v>
      </c>
      <c r="F1942" s="41">
        <v>0.0</v>
      </c>
      <c r="G1942" s="41">
        <v>0.0</v>
      </c>
      <c r="H1942" s="41">
        <v>0.0</v>
      </c>
      <c r="I1942" s="43">
        <f t="shared" si="489"/>
        <v>0</v>
      </c>
      <c r="J1942" s="50">
        <f t="shared" si="495"/>
        <v>0</v>
      </c>
      <c r="K1942" s="466"/>
      <c r="L1942" s="38"/>
      <c r="M1942" s="38"/>
    </row>
    <row r="1943">
      <c r="A1943" s="53" t="s">
        <v>47</v>
      </c>
      <c r="B1943" s="41">
        <v>528.0</v>
      </c>
      <c r="C1943" s="45">
        <v>495.0</v>
      </c>
      <c r="D1943" s="41">
        <v>0.0</v>
      </c>
      <c r="E1943" s="41">
        <v>295.0</v>
      </c>
      <c r="F1943" s="41">
        <v>385.0</v>
      </c>
      <c r="G1943" s="41">
        <v>0.0</v>
      </c>
      <c r="H1943" s="41">
        <v>0.0</v>
      </c>
      <c r="I1943" s="43">
        <f t="shared" si="489"/>
        <v>1703</v>
      </c>
      <c r="J1943" s="46">
        <f t="shared" si="495"/>
        <v>187.33</v>
      </c>
      <c r="K1943" s="56">
        <v>7.024165563766E12</v>
      </c>
      <c r="L1943" s="48">
        <v>192.0</v>
      </c>
      <c r="M1943" s="38"/>
    </row>
    <row r="1944">
      <c r="A1944" s="53" t="s">
        <v>48</v>
      </c>
      <c r="B1944" s="41">
        <v>973.0</v>
      </c>
      <c r="C1944" s="45">
        <v>779.0</v>
      </c>
      <c r="D1944" s="41">
        <v>798.0</v>
      </c>
      <c r="E1944" s="41">
        <v>848.0</v>
      </c>
      <c r="F1944" s="41">
        <v>603.0</v>
      </c>
      <c r="G1944" s="41">
        <v>829.0</v>
      </c>
      <c r="H1944" s="41">
        <v>690.0</v>
      </c>
      <c r="I1944" s="43">
        <f t="shared" si="489"/>
        <v>5520</v>
      </c>
      <c r="J1944" s="44">
        <f>I1944*0.1</f>
        <v>552</v>
      </c>
      <c r="K1944" s="51">
        <v>5.02365047292E12</v>
      </c>
      <c r="L1944" s="38"/>
      <c r="M1944" s="38"/>
    </row>
    <row r="1945">
      <c r="A1945" s="52" t="s">
        <v>49</v>
      </c>
      <c r="B1945" s="41">
        <v>0.0</v>
      </c>
      <c r="C1945" s="45">
        <v>0.0</v>
      </c>
      <c r="D1945" s="41">
        <v>630.0</v>
      </c>
      <c r="E1945" s="41">
        <v>0.0</v>
      </c>
      <c r="F1945" s="41">
        <v>745.0</v>
      </c>
      <c r="G1945" s="41">
        <v>325.0</v>
      </c>
      <c r="H1945" s="41">
        <v>165.0</v>
      </c>
      <c r="I1945" s="43">
        <f t="shared" si="489"/>
        <v>1865</v>
      </c>
      <c r="J1945" s="46">
        <f t="shared" ref="J1945:J1946" si="496">I1945*0.11</f>
        <v>205.15</v>
      </c>
      <c r="K1945" s="47">
        <v>2.3945696446E10</v>
      </c>
      <c r="L1945" s="48">
        <v>210.0</v>
      </c>
      <c r="M1945" s="38"/>
    </row>
    <row r="1946">
      <c r="A1946" s="53" t="s">
        <v>50</v>
      </c>
      <c r="B1946" s="41">
        <v>0.0</v>
      </c>
      <c r="C1946" s="45">
        <v>0.0</v>
      </c>
      <c r="D1946" s="41">
        <v>0.0</v>
      </c>
      <c r="E1946" s="41">
        <v>0.0</v>
      </c>
      <c r="F1946" s="41">
        <v>0.0</v>
      </c>
      <c r="G1946" s="41">
        <v>0.0</v>
      </c>
      <c r="H1946" s="41">
        <v>0.0</v>
      </c>
      <c r="I1946" s="43">
        <f t="shared" si="489"/>
        <v>0</v>
      </c>
      <c r="J1946" s="50">
        <f t="shared" si="496"/>
        <v>0</v>
      </c>
      <c r="K1946" s="466"/>
      <c r="L1946" s="38"/>
      <c r="M1946" s="38"/>
    </row>
    <row r="1947">
      <c r="A1947" s="53" t="s">
        <v>51</v>
      </c>
      <c r="B1947" s="41">
        <v>485.0</v>
      </c>
      <c r="C1947" s="45">
        <v>0.0</v>
      </c>
      <c r="D1947" s="41">
        <v>1073.0</v>
      </c>
      <c r="E1947" s="41">
        <v>385.0</v>
      </c>
      <c r="F1947" s="41">
        <v>205.0</v>
      </c>
      <c r="G1947" s="41">
        <v>625.0</v>
      </c>
      <c r="H1947" s="41">
        <v>685.0</v>
      </c>
      <c r="I1947" s="43">
        <f t="shared" si="489"/>
        <v>3458</v>
      </c>
      <c r="J1947" s="44">
        <f>I1947*0.1</f>
        <v>345.8</v>
      </c>
      <c r="K1947" s="51">
        <v>3.023759469752E12</v>
      </c>
      <c r="L1947" s="38"/>
      <c r="M1947" s="38"/>
    </row>
    <row r="1948">
      <c r="A1948" s="52" t="s">
        <v>52</v>
      </c>
      <c r="B1948" s="41">
        <v>0.0</v>
      </c>
      <c r="C1948" s="45">
        <v>616.0</v>
      </c>
      <c r="D1948" s="41">
        <v>815.0</v>
      </c>
      <c r="E1948" s="41">
        <v>0.0</v>
      </c>
      <c r="F1948" s="41">
        <v>0.0</v>
      </c>
      <c r="G1948" s="41">
        <v>305.0</v>
      </c>
      <c r="H1948" s="41">
        <v>0.0</v>
      </c>
      <c r="I1948" s="43">
        <f t="shared" si="489"/>
        <v>1736</v>
      </c>
      <c r="J1948" s="44">
        <f>I1948*0.11</f>
        <v>190.96</v>
      </c>
      <c r="K1948" s="51">
        <v>9.023652385349E12</v>
      </c>
      <c r="L1948" s="38"/>
      <c r="M1948" s="38"/>
    </row>
    <row r="1949">
      <c r="A1949" s="53" t="s">
        <v>53</v>
      </c>
      <c r="B1949" s="41">
        <v>1420.0</v>
      </c>
      <c r="C1949" s="42">
        <v>815.0</v>
      </c>
      <c r="D1949" s="41">
        <v>620.0</v>
      </c>
      <c r="E1949" s="41">
        <v>0.0</v>
      </c>
      <c r="F1949" s="41">
        <v>458.0</v>
      </c>
      <c r="G1949" s="41">
        <v>1010.0</v>
      </c>
      <c r="H1949" s="41">
        <v>1115.0</v>
      </c>
      <c r="I1949" s="43">
        <f t="shared" si="489"/>
        <v>5438</v>
      </c>
      <c r="J1949" s="44">
        <f t="shared" ref="J1949:J1950" si="497">I1949*0.1</f>
        <v>543.8</v>
      </c>
      <c r="K1949" s="51">
        <v>6.023712655587E12</v>
      </c>
      <c r="L1949" s="38"/>
      <c r="M1949" s="38"/>
    </row>
    <row r="1950">
      <c r="A1950" s="53" t="s">
        <v>54</v>
      </c>
      <c r="B1950" s="41">
        <v>240.0</v>
      </c>
      <c r="C1950" s="42">
        <v>0.0</v>
      </c>
      <c r="D1950" s="41">
        <v>775.0</v>
      </c>
      <c r="E1950" s="41">
        <v>851.0</v>
      </c>
      <c r="F1950" s="41">
        <v>925.0</v>
      </c>
      <c r="G1950" s="41">
        <v>300.0</v>
      </c>
      <c r="H1950" s="41">
        <v>1141.0</v>
      </c>
      <c r="I1950" s="43">
        <f t="shared" si="489"/>
        <v>4232</v>
      </c>
      <c r="J1950" s="44">
        <f t="shared" si="497"/>
        <v>423.2</v>
      </c>
      <c r="K1950" s="51">
        <v>8.023658009836E12</v>
      </c>
      <c r="L1950" s="38"/>
      <c r="M1950" s="38"/>
    </row>
    <row r="1951">
      <c r="A1951" s="53" t="s">
        <v>55</v>
      </c>
      <c r="B1951" s="41">
        <v>288.0</v>
      </c>
      <c r="C1951" s="45">
        <v>0.0</v>
      </c>
      <c r="D1951" s="41">
        <v>0.0</v>
      </c>
      <c r="E1951" s="41">
        <v>0.0</v>
      </c>
      <c r="F1951" s="41">
        <v>0.0</v>
      </c>
      <c r="G1951" s="41">
        <v>0.0</v>
      </c>
      <c r="H1951" s="41">
        <v>0.0</v>
      </c>
      <c r="I1951" s="43">
        <f t="shared" si="489"/>
        <v>288</v>
      </c>
      <c r="J1951" s="44">
        <f>I1951*0.11</f>
        <v>31.68</v>
      </c>
      <c r="K1951" s="51">
        <v>2.023753106077E12</v>
      </c>
      <c r="L1951" s="38"/>
      <c r="M1951" s="38"/>
    </row>
    <row r="1952">
      <c r="A1952" s="53" t="s">
        <v>56</v>
      </c>
      <c r="B1952" s="41">
        <v>0.0</v>
      </c>
      <c r="C1952" s="45">
        <v>0.0</v>
      </c>
      <c r="D1952" s="41">
        <v>0.0</v>
      </c>
      <c r="E1952" s="41">
        <v>0.0</v>
      </c>
      <c r="F1952" s="41">
        <v>0.0</v>
      </c>
      <c r="G1952" s="41">
        <v>0.0</v>
      </c>
      <c r="H1952" s="41">
        <v>0.0</v>
      </c>
      <c r="I1952" s="43">
        <f t="shared" si="489"/>
        <v>0</v>
      </c>
      <c r="J1952" s="59">
        <f>I1952*0.08</f>
        <v>0</v>
      </c>
      <c r="K1952" s="466"/>
      <c r="L1952" s="38"/>
      <c r="M1952" s="38"/>
    </row>
    <row r="1953">
      <c r="A1953" s="83" t="s">
        <v>57</v>
      </c>
      <c r="B1953" s="41">
        <v>0.0</v>
      </c>
      <c r="C1953" s="45">
        <v>0.0</v>
      </c>
      <c r="D1953" s="41">
        <v>0.0</v>
      </c>
      <c r="E1953" s="41">
        <v>0.0</v>
      </c>
      <c r="F1953" s="41">
        <v>0.0</v>
      </c>
      <c r="G1953" s="41">
        <v>570.0</v>
      </c>
      <c r="H1953" s="41">
        <v>1171.0</v>
      </c>
      <c r="I1953" s="43">
        <f t="shared" si="489"/>
        <v>1741</v>
      </c>
      <c r="J1953" s="44">
        <f t="shared" ref="J1953:J1954" si="498">I1953*0.11</f>
        <v>191.51</v>
      </c>
      <c r="K1953" s="51">
        <v>7.023719358101E12</v>
      </c>
      <c r="L1953" s="38"/>
      <c r="M1953" s="38"/>
    </row>
    <row r="1954">
      <c r="A1954" s="53" t="s">
        <v>58</v>
      </c>
      <c r="B1954" s="41">
        <v>0.0</v>
      </c>
      <c r="C1954" s="45">
        <v>395.0</v>
      </c>
      <c r="D1954" s="41">
        <v>0.0</v>
      </c>
      <c r="E1954" s="41">
        <v>0.0</v>
      </c>
      <c r="F1954" s="41">
        <v>763.0</v>
      </c>
      <c r="G1954" s="41">
        <v>860.0</v>
      </c>
      <c r="H1954" s="41">
        <v>130.0</v>
      </c>
      <c r="I1954" s="43">
        <f t="shared" si="489"/>
        <v>2148</v>
      </c>
      <c r="J1954" s="57">
        <f t="shared" si="498"/>
        <v>236.28</v>
      </c>
      <c r="K1954" s="60"/>
      <c r="L1954" s="48">
        <v>241.0</v>
      </c>
      <c r="M1954" s="38"/>
    </row>
    <row r="1955">
      <c r="A1955" s="61" t="s">
        <v>20</v>
      </c>
      <c r="B1955" s="59">
        <f t="shared" ref="B1955:H1955" si="499">SUM(B1919:B1952)</f>
        <v>16402</v>
      </c>
      <c r="C1955" s="59">
        <f t="shared" si="499"/>
        <v>13829</v>
      </c>
      <c r="D1955" s="59">
        <f t="shared" si="499"/>
        <v>13648</v>
      </c>
      <c r="E1955" s="59">
        <f t="shared" si="499"/>
        <v>12895</v>
      </c>
      <c r="F1955" s="59">
        <f t="shared" si="499"/>
        <v>15514</v>
      </c>
      <c r="G1955" s="59">
        <f t="shared" si="499"/>
        <v>14425</v>
      </c>
      <c r="H1955" s="59">
        <f t="shared" si="499"/>
        <v>18123</v>
      </c>
      <c r="I1955" s="59">
        <f t="shared" ref="I1955:J1955" si="500">SUM(I1919:I1954)</f>
        <v>108725</v>
      </c>
      <c r="J1955" s="59">
        <f t="shared" si="500"/>
        <v>10504.07</v>
      </c>
      <c r="K1955" s="38"/>
      <c r="L1955" s="62">
        <f>SUM(L1920:L1952)</f>
        <v>2237</v>
      </c>
      <c r="M1955" s="38"/>
    </row>
    <row r="1956">
      <c r="A1956" s="63"/>
      <c r="B1956" s="64"/>
      <c r="C1956" s="64"/>
      <c r="D1956" s="64"/>
      <c r="E1956" s="64"/>
      <c r="F1956" s="64"/>
      <c r="G1956" s="64"/>
      <c r="H1956" s="64"/>
      <c r="I1956" s="64"/>
      <c r="J1956" s="64"/>
      <c r="K1956" s="29"/>
      <c r="L1956" s="16"/>
      <c r="M1956" s="29"/>
    </row>
    <row r="1957">
      <c r="A1957" s="30" t="s">
        <v>19</v>
      </c>
      <c r="B1957" s="31">
        <v>45640.0</v>
      </c>
      <c r="C1957" s="31">
        <v>45641.0</v>
      </c>
      <c r="D1957" s="31">
        <v>45642.0</v>
      </c>
      <c r="E1957" s="31">
        <v>45643.0</v>
      </c>
      <c r="F1957" s="31">
        <v>45644.0</v>
      </c>
      <c r="G1957" s="31">
        <v>45645.0</v>
      </c>
      <c r="H1957" s="31">
        <v>45646.0</v>
      </c>
      <c r="I1957" s="32" t="s">
        <v>20</v>
      </c>
      <c r="J1957" s="33" t="s">
        <v>21</v>
      </c>
      <c r="K1957" s="33" t="s">
        <v>61</v>
      </c>
      <c r="L1957" s="34">
        <v>0.02</v>
      </c>
      <c r="M1957" s="33" t="s">
        <v>22</v>
      </c>
    </row>
    <row r="1958">
      <c r="A1958" s="35"/>
      <c r="B1958" s="36"/>
      <c r="C1958" s="36"/>
      <c r="D1958" s="36"/>
      <c r="E1958" s="36"/>
      <c r="F1958" s="36"/>
      <c r="G1958" s="36"/>
      <c r="H1958" s="37"/>
      <c r="I1958" s="37"/>
      <c r="J1958" s="37"/>
      <c r="K1958" s="38"/>
      <c r="L1958" s="72"/>
      <c r="M1958" s="38"/>
    </row>
    <row r="1959">
      <c r="A1959" s="40" t="s">
        <v>23</v>
      </c>
      <c r="B1959" s="41">
        <v>833.0</v>
      </c>
      <c r="C1959" s="42">
        <v>1495.0</v>
      </c>
      <c r="D1959" s="41">
        <v>1200.0</v>
      </c>
      <c r="E1959" s="41">
        <v>1070.0</v>
      </c>
      <c r="F1959" s="41">
        <v>245.0</v>
      </c>
      <c r="G1959" s="41">
        <v>0.0</v>
      </c>
      <c r="H1959" s="41">
        <v>480.0</v>
      </c>
      <c r="I1959" s="43">
        <f t="shared" ref="I1959:I1994" si="501">SUM(B1959:H1959)</f>
        <v>5323</v>
      </c>
      <c r="J1959" s="44">
        <f>I1959*0.1</f>
        <v>532.3</v>
      </c>
      <c r="K1959" s="51">
        <v>4.023996842813E12</v>
      </c>
      <c r="L1959" s="72"/>
      <c r="M1959" s="38"/>
    </row>
    <row r="1960">
      <c r="A1960" s="40" t="s">
        <v>24</v>
      </c>
      <c r="B1960" s="41">
        <v>0.0</v>
      </c>
      <c r="C1960" s="42">
        <v>0.0</v>
      </c>
      <c r="D1960" s="41">
        <v>0.0</v>
      </c>
      <c r="E1960" s="41">
        <v>845.0</v>
      </c>
      <c r="F1960" s="41">
        <v>740.0</v>
      </c>
      <c r="G1960" s="41">
        <v>0.0</v>
      </c>
      <c r="H1960" s="41">
        <v>600.0</v>
      </c>
      <c r="I1960" s="43">
        <f t="shared" si="501"/>
        <v>2185</v>
      </c>
      <c r="J1960" s="44">
        <f>I1960*0.11</f>
        <v>240.35</v>
      </c>
      <c r="K1960" s="51">
        <v>8.024006053899E12</v>
      </c>
      <c r="L1960" s="72"/>
      <c r="M1960" s="38"/>
    </row>
    <row r="1961">
      <c r="A1961" s="49" t="s">
        <v>25</v>
      </c>
      <c r="B1961" s="41">
        <v>806.0</v>
      </c>
      <c r="C1961" s="45">
        <v>988.0</v>
      </c>
      <c r="D1961" s="41">
        <v>0.0</v>
      </c>
      <c r="E1961" s="41">
        <v>0.0</v>
      </c>
      <c r="F1961" s="41">
        <v>0.0</v>
      </c>
      <c r="G1961" s="41">
        <v>0.0</v>
      </c>
      <c r="H1961" s="41">
        <v>0.0</v>
      </c>
      <c r="I1961" s="43">
        <f t="shared" si="501"/>
        <v>1794</v>
      </c>
      <c r="J1961" s="44">
        <f t="shared" ref="J1961:J1962" si="502">I1961*0.08</f>
        <v>143.52</v>
      </c>
      <c r="K1961" s="51">
        <v>2.4003605904E10</v>
      </c>
      <c r="L1961" s="72"/>
      <c r="M1961" s="38"/>
    </row>
    <row r="1962">
      <c r="A1962" s="52" t="s">
        <v>26</v>
      </c>
      <c r="B1962" s="54">
        <v>0.0</v>
      </c>
      <c r="C1962" s="54">
        <v>1268.0</v>
      </c>
      <c r="D1962" s="54">
        <v>1068.0</v>
      </c>
      <c r="E1962" s="54">
        <v>0.0</v>
      </c>
      <c r="F1962" s="54">
        <v>0.0</v>
      </c>
      <c r="G1962" s="54">
        <v>0.0</v>
      </c>
      <c r="H1962" s="54">
        <v>1278.0</v>
      </c>
      <c r="I1962" s="467">
        <f t="shared" si="501"/>
        <v>3614</v>
      </c>
      <c r="J1962" s="46">
        <f t="shared" si="502"/>
        <v>289.12</v>
      </c>
      <c r="K1962" s="56">
        <v>2.024685310525E12</v>
      </c>
      <c r="L1962" s="78">
        <v>295.0</v>
      </c>
      <c r="M1962" s="38"/>
    </row>
    <row r="1963">
      <c r="A1963" s="40" t="s">
        <v>27</v>
      </c>
      <c r="B1963" s="41">
        <v>589.0</v>
      </c>
      <c r="C1963" s="45">
        <v>727.0</v>
      </c>
      <c r="D1963" s="41">
        <v>201.0</v>
      </c>
      <c r="E1963" s="41">
        <v>399.0</v>
      </c>
      <c r="F1963" s="41">
        <v>0.0</v>
      </c>
      <c r="G1963" s="41">
        <v>205.0</v>
      </c>
      <c r="H1963" s="41">
        <v>789.0</v>
      </c>
      <c r="I1963" s="43">
        <f t="shared" si="501"/>
        <v>2910</v>
      </c>
      <c r="J1963" s="46">
        <f t="shared" ref="J1963:J1966" si="503">I1963*0.11</f>
        <v>320.1</v>
      </c>
      <c r="K1963" s="47">
        <v>1.0240886690014E13</v>
      </c>
      <c r="L1963" s="78">
        <v>327.0</v>
      </c>
      <c r="M1963" s="468" t="s">
        <v>480</v>
      </c>
    </row>
    <row r="1964">
      <c r="A1964" s="52" t="s">
        <v>28</v>
      </c>
      <c r="B1964" s="41">
        <v>875.0</v>
      </c>
      <c r="C1964" s="45">
        <v>298.0</v>
      </c>
      <c r="D1964" s="41">
        <v>0.0</v>
      </c>
      <c r="E1964" s="41">
        <v>0.0</v>
      </c>
      <c r="F1964" s="41">
        <v>0.0</v>
      </c>
      <c r="G1964" s="41">
        <v>580.0</v>
      </c>
      <c r="H1964" s="41">
        <v>90.0</v>
      </c>
      <c r="I1964" s="43">
        <f t="shared" si="501"/>
        <v>1843</v>
      </c>
      <c r="J1964" s="44">
        <f t="shared" si="503"/>
        <v>202.73</v>
      </c>
      <c r="K1964" s="51">
        <v>2.399946365E10</v>
      </c>
      <c r="L1964" s="72"/>
      <c r="M1964" s="287"/>
    </row>
    <row r="1965">
      <c r="A1965" s="53" t="s">
        <v>29</v>
      </c>
      <c r="B1965" s="54">
        <v>385.0</v>
      </c>
      <c r="C1965" s="45">
        <v>0.0</v>
      </c>
      <c r="D1965" s="54">
        <v>0.0</v>
      </c>
      <c r="E1965" s="54">
        <v>0.0</v>
      </c>
      <c r="F1965" s="41">
        <v>598.0</v>
      </c>
      <c r="G1965" s="41">
        <v>193.0</v>
      </c>
      <c r="H1965" s="54">
        <v>781.0</v>
      </c>
      <c r="I1965" s="43">
        <f t="shared" si="501"/>
        <v>1957</v>
      </c>
      <c r="J1965" s="44">
        <f t="shared" si="503"/>
        <v>215.27</v>
      </c>
      <c r="K1965" s="51">
        <v>9.024043531418E12</v>
      </c>
      <c r="L1965" s="72"/>
      <c r="M1965" s="38"/>
    </row>
    <row r="1966">
      <c r="A1966" s="40" t="s">
        <v>30</v>
      </c>
      <c r="B1966" s="41">
        <v>0.0</v>
      </c>
      <c r="C1966" s="45">
        <v>0.0</v>
      </c>
      <c r="D1966" s="41">
        <v>0.0</v>
      </c>
      <c r="E1966" s="41">
        <v>0.0</v>
      </c>
      <c r="F1966" s="41">
        <v>1755.0</v>
      </c>
      <c r="G1966" s="41">
        <v>100.0</v>
      </c>
      <c r="H1966" s="41">
        <v>0.0</v>
      </c>
      <c r="I1966" s="43">
        <f t="shared" si="501"/>
        <v>1855</v>
      </c>
      <c r="J1966" s="44">
        <f t="shared" si="503"/>
        <v>204.05</v>
      </c>
      <c r="K1966" s="51">
        <v>1.023999326167E12</v>
      </c>
      <c r="L1966" s="72"/>
      <c r="M1966" s="38"/>
    </row>
    <row r="1967">
      <c r="A1967" s="40" t="s">
        <v>31</v>
      </c>
      <c r="B1967" s="41">
        <v>1836.0</v>
      </c>
      <c r="C1967" s="45">
        <v>1344.0</v>
      </c>
      <c r="D1967" s="41">
        <v>1777.0</v>
      </c>
      <c r="E1967" s="41">
        <v>1830.0</v>
      </c>
      <c r="F1967" s="41">
        <v>1890.0</v>
      </c>
      <c r="G1967" s="41">
        <v>935.0</v>
      </c>
      <c r="H1967" s="41">
        <v>2318.0</v>
      </c>
      <c r="I1967" s="43">
        <f t="shared" si="501"/>
        <v>11930</v>
      </c>
      <c r="J1967" s="44">
        <f>I1967*0.08</f>
        <v>954.4</v>
      </c>
      <c r="K1967" s="51">
        <v>3.024002856704E12</v>
      </c>
      <c r="L1967" s="72"/>
      <c r="M1967" s="38"/>
    </row>
    <row r="1968">
      <c r="A1968" s="40" t="s">
        <v>32</v>
      </c>
      <c r="B1968" s="41">
        <v>0.0</v>
      </c>
      <c r="C1968" s="45">
        <v>0.0</v>
      </c>
      <c r="D1968" s="41">
        <v>0.0</v>
      </c>
      <c r="E1968" s="41">
        <v>0.0</v>
      </c>
      <c r="F1968" s="41">
        <v>0.0</v>
      </c>
      <c r="G1968" s="41">
        <v>0.0</v>
      </c>
      <c r="H1968" s="41">
        <v>0.0</v>
      </c>
      <c r="I1968" s="43">
        <f t="shared" si="501"/>
        <v>0</v>
      </c>
      <c r="J1968" s="50">
        <f t="shared" ref="J1968:J1971" si="504">I1968*0.11</f>
        <v>0</v>
      </c>
      <c r="K1968" s="466"/>
      <c r="L1968" s="72"/>
      <c r="M1968" s="38"/>
    </row>
    <row r="1969">
      <c r="A1969" s="83" t="s">
        <v>33</v>
      </c>
      <c r="B1969" s="41">
        <v>0.0</v>
      </c>
      <c r="C1969" s="45">
        <v>255.0</v>
      </c>
      <c r="D1969" s="41">
        <v>422.0</v>
      </c>
      <c r="E1969" s="41">
        <v>300.0</v>
      </c>
      <c r="F1969" s="41">
        <v>0.0</v>
      </c>
      <c r="G1969" s="41">
        <v>0.0</v>
      </c>
      <c r="H1969" s="41">
        <v>0.0</v>
      </c>
      <c r="I1969" s="43">
        <f t="shared" si="501"/>
        <v>977</v>
      </c>
      <c r="J1969" s="44">
        <f t="shared" si="504"/>
        <v>107.47</v>
      </c>
      <c r="K1969" s="51">
        <v>6.023996652861E12</v>
      </c>
      <c r="L1969" s="72"/>
      <c r="M1969" s="38"/>
    </row>
    <row r="1970">
      <c r="A1970" s="83" t="s">
        <v>34</v>
      </c>
      <c r="B1970" s="41">
        <v>0.0</v>
      </c>
      <c r="C1970" s="45">
        <v>0.0</v>
      </c>
      <c r="D1970" s="41">
        <v>0.0</v>
      </c>
      <c r="E1970" s="41">
        <v>235.0</v>
      </c>
      <c r="F1970" s="41">
        <v>0.0</v>
      </c>
      <c r="G1970" s="41">
        <v>0.0</v>
      </c>
      <c r="H1970" s="41">
        <v>786.0</v>
      </c>
      <c r="I1970" s="43">
        <f t="shared" si="501"/>
        <v>1021</v>
      </c>
      <c r="J1970" s="46">
        <f t="shared" si="504"/>
        <v>112.31</v>
      </c>
      <c r="K1970" s="47">
        <v>9.024031523484E12</v>
      </c>
      <c r="L1970" s="78">
        <v>115.0</v>
      </c>
      <c r="M1970" s="111" t="s">
        <v>481</v>
      </c>
    </row>
    <row r="1971">
      <c r="A1971" s="40" t="s">
        <v>35</v>
      </c>
      <c r="B1971" s="41">
        <v>240.0</v>
      </c>
      <c r="C1971" s="42">
        <v>991.0</v>
      </c>
      <c r="D1971" s="41">
        <v>740.0</v>
      </c>
      <c r="E1971" s="41">
        <v>985.0</v>
      </c>
      <c r="F1971" s="41">
        <v>0.0</v>
      </c>
      <c r="G1971" s="41">
        <v>0.0</v>
      </c>
      <c r="H1971" s="41">
        <v>0.0</v>
      </c>
      <c r="I1971" s="43">
        <f t="shared" si="501"/>
        <v>2956</v>
      </c>
      <c r="J1971" s="46">
        <f t="shared" si="504"/>
        <v>325.16</v>
      </c>
      <c r="K1971" s="47">
        <v>4.024102463331E12</v>
      </c>
      <c r="L1971" s="78">
        <v>332.0</v>
      </c>
      <c r="M1971" s="468" t="s">
        <v>480</v>
      </c>
    </row>
    <row r="1972">
      <c r="A1972" s="53" t="s">
        <v>36</v>
      </c>
      <c r="B1972" s="41">
        <v>1155.0</v>
      </c>
      <c r="C1972" s="42">
        <v>1063.0</v>
      </c>
      <c r="D1972" s="41">
        <v>715.0</v>
      </c>
      <c r="E1972" s="41">
        <v>1165.0</v>
      </c>
      <c r="F1972" s="41">
        <v>730.0</v>
      </c>
      <c r="G1972" s="41">
        <v>1050.0</v>
      </c>
      <c r="H1972" s="41">
        <v>943.0</v>
      </c>
      <c r="I1972" s="43">
        <f t="shared" si="501"/>
        <v>6821</v>
      </c>
      <c r="J1972" s="44">
        <f>I1972*0.08</f>
        <v>545.68</v>
      </c>
      <c r="K1972" s="51">
        <v>9.024005021808E12</v>
      </c>
      <c r="L1972" s="72"/>
      <c r="M1972" s="38"/>
    </row>
    <row r="1973">
      <c r="A1973" s="40" t="s">
        <v>37</v>
      </c>
      <c r="B1973" s="41">
        <v>1050.0</v>
      </c>
      <c r="C1973" s="42">
        <v>1429.0</v>
      </c>
      <c r="D1973" s="41">
        <v>913.0</v>
      </c>
      <c r="E1973" s="41">
        <v>895.0</v>
      </c>
      <c r="F1973" s="41">
        <v>993.0</v>
      </c>
      <c r="G1973" s="41">
        <v>1100.0</v>
      </c>
      <c r="H1973" s="41">
        <v>1220.0</v>
      </c>
      <c r="I1973" s="43">
        <f t="shared" si="501"/>
        <v>7600</v>
      </c>
      <c r="J1973" s="44">
        <f>I1973*0.09</f>
        <v>684</v>
      </c>
      <c r="K1973" s="51">
        <v>1.023999729639E12</v>
      </c>
      <c r="L1973" s="72"/>
      <c r="M1973" s="38"/>
    </row>
    <row r="1974">
      <c r="A1974" s="40" t="s">
        <v>38</v>
      </c>
      <c r="B1974" s="41">
        <v>542.0</v>
      </c>
      <c r="C1974" s="45">
        <v>0.0</v>
      </c>
      <c r="D1974" s="41">
        <v>350.0</v>
      </c>
      <c r="E1974" s="41">
        <v>0.0</v>
      </c>
      <c r="F1974" s="41">
        <v>0.0</v>
      </c>
      <c r="G1974" s="41">
        <v>0.0</v>
      </c>
      <c r="H1974" s="41">
        <v>0.0</v>
      </c>
      <c r="I1974" s="43">
        <f t="shared" si="501"/>
        <v>892</v>
      </c>
      <c r="J1974" s="46">
        <f>I1974*0.11</f>
        <v>98.12</v>
      </c>
      <c r="K1974" s="47">
        <v>9.0244080000038E13</v>
      </c>
      <c r="L1974" s="78">
        <v>100.0</v>
      </c>
      <c r="M1974" s="38"/>
    </row>
    <row r="1975">
      <c r="A1975" s="49" t="s">
        <v>39</v>
      </c>
      <c r="B1975" s="41">
        <v>1434.0</v>
      </c>
      <c r="C1975" s="42">
        <v>2023.0</v>
      </c>
      <c r="D1975" s="41">
        <v>0.0</v>
      </c>
      <c r="E1975" s="41">
        <v>0.0</v>
      </c>
      <c r="F1975" s="41">
        <v>0.0</v>
      </c>
      <c r="G1975" s="41">
        <v>1811.0</v>
      </c>
      <c r="H1975" s="41">
        <v>0.0</v>
      </c>
      <c r="I1975" s="43">
        <f t="shared" si="501"/>
        <v>5268</v>
      </c>
      <c r="J1975" s="46">
        <f>I1975*0.08</f>
        <v>421.44</v>
      </c>
      <c r="K1975" s="47">
        <v>1.024100964547E12</v>
      </c>
      <c r="L1975" s="78">
        <v>430.0</v>
      </c>
      <c r="M1975" s="101" t="s">
        <v>482</v>
      </c>
    </row>
    <row r="1976">
      <c r="A1976" s="40" t="s">
        <v>63</v>
      </c>
      <c r="B1976" s="41">
        <v>531.0</v>
      </c>
      <c r="C1976" s="42">
        <v>805.0</v>
      </c>
      <c r="D1976" s="41">
        <v>200.0</v>
      </c>
      <c r="E1976" s="41">
        <v>0.0</v>
      </c>
      <c r="F1976" s="41">
        <v>0.0</v>
      </c>
      <c r="G1976" s="41">
        <v>0.0</v>
      </c>
      <c r="H1976" s="41">
        <v>0.0</v>
      </c>
      <c r="I1976" s="43">
        <f t="shared" si="501"/>
        <v>1536</v>
      </c>
      <c r="J1976" s="44">
        <f t="shared" ref="J1976:J1977" si="505">I1976*0.11</f>
        <v>168.96</v>
      </c>
      <c r="K1976" s="51"/>
      <c r="L1976" s="72"/>
      <c r="M1976" s="38"/>
    </row>
    <row r="1977">
      <c r="A1977" s="40" t="s">
        <v>40</v>
      </c>
      <c r="B1977" s="41">
        <v>0.0</v>
      </c>
      <c r="C1977" s="45">
        <v>0.0</v>
      </c>
      <c r="D1977" s="41">
        <v>901.0</v>
      </c>
      <c r="E1977" s="41">
        <v>0.0</v>
      </c>
      <c r="F1977" s="41">
        <v>565.0</v>
      </c>
      <c r="G1977" s="41">
        <v>0.0</v>
      </c>
      <c r="H1977" s="41">
        <v>0.0</v>
      </c>
      <c r="I1977" s="43">
        <f t="shared" si="501"/>
        <v>1466</v>
      </c>
      <c r="J1977" s="46">
        <f t="shared" si="505"/>
        <v>161.26</v>
      </c>
      <c r="K1977" s="47">
        <v>6.024230709941E12</v>
      </c>
      <c r="L1977" s="72"/>
      <c r="M1977" s="111" t="s">
        <v>70</v>
      </c>
    </row>
    <row r="1978">
      <c r="A1978" s="40" t="s">
        <v>41</v>
      </c>
      <c r="B1978" s="41">
        <v>0.0</v>
      </c>
      <c r="C1978" s="42">
        <v>0.0</v>
      </c>
      <c r="D1978" s="41">
        <v>870.0</v>
      </c>
      <c r="E1978" s="41">
        <v>780.0</v>
      </c>
      <c r="F1978" s="41">
        <v>965.0</v>
      </c>
      <c r="G1978" s="41">
        <v>1235.0</v>
      </c>
      <c r="H1978" s="41">
        <v>905.0</v>
      </c>
      <c r="I1978" s="43">
        <f t="shared" si="501"/>
        <v>4755</v>
      </c>
      <c r="J1978" s="46">
        <f t="shared" ref="J1978:J1979" si="506">I1978*0.1</f>
        <v>475.5</v>
      </c>
      <c r="K1978" s="47">
        <v>3.024062629615E12</v>
      </c>
      <c r="L1978" s="78">
        <v>486.0</v>
      </c>
      <c r="M1978" s="101" t="s">
        <v>483</v>
      </c>
    </row>
    <row r="1979">
      <c r="A1979" s="40" t="s">
        <v>42</v>
      </c>
      <c r="B1979" s="41">
        <v>0.0</v>
      </c>
      <c r="C1979" s="45">
        <v>0.0</v>
      </c>
      <c r="D1979" s="41">
        <v>523.0</v>
      </c>
      <c r="E1979" s="41">
        <v>808.0</v>
      </c>
      <c r="F1979" s="41">
        <v>685.0</v>
      </c>
      <c r="G1979" s="41">
        <v>580.0</v>
      </c>
      <c r="H1979" s="41">
        <v>1290.0</v>
      </c>
      <c r="I1979" s="43">
        <f t="shared" si="501"/>
        <v>3886</v>
      </c>
      <c r="J1979" s="57">
        <f t="shared" si="506"/>
        <v>388.6</v>
      </c>
      <c r="K1979" s="60"/>
      <c r="L1979" s="78">
        <v>397.0</v>
      </c>
      <c r="M1979" s="38"/>
    </row>
    <row r="1980">
      <c r="A1980" s="53" t="s">
        <v>44</v>
      </c>
      <c r="B1980" s="41">
        <v>664.0</v>
      </c>
      <c r="C1980" s="45">
        <v>0.0</v>
      </c>
      <c r="D1980" s="41">
        <v>243.0</v>
      </c>
      <c r="E1980" s="41">
        <v>543.0</v>
      </c>
      <c r="F1980" s="41">
        <v>605.0</v>
      </c>
      <c r="G1980" s="41">
        <v>687.0</v>
      </c>
      <c r="H1980" s="41">
        <v>0.0</v>
      </c>
      <c r="I1980" s="43">
        <f t="shared" si="501"/>
        <v>2742</v>
      </c>
      <c r="J1980" s="46">
        <f t="shared" ref="J1980:J1983" si="507">I1980*0.11</f>
        <v>301.62</v>
      </c>
      <c r="K1980" s="47">
        <v>9.024042351611E12</v>
      </c>
      <c r="L1980" s="78">
        <v>308.0</v>
      </c>
      <c r="M1980" s="48"/>
    </row>
    <row r="1981">
      <c r="A1981" s="53" t="s">
        <v>45</v>
      </c>
      <c r="B1981" s="41">
        <v>135.0</v>
      </c>
      <c r="C1981" s="45">
        <v>368.0</v>
      </c>
      <c r="D1981" s="41">
        <v>470.0</v>
      </c>
      <c r="E1981" s="41">
        <v>415.0</v>
      </c>
      <c r="F1981" s="41">
        <v>493.0</v>
      </c>
      <c r="G1981" s="41">
        <v>872.0</v>
      </c>
      <c r="H1981" s="41">
        <v>0.0</v>
      </c>
      <c r="I1981" s="43">
        <f t="shared" si="501"/>
        <v>2753</v>
      </c>
      <c r="J1981" s="46">
        <f t="shared" si="507"/>
        <v>302.83</v>
      </c>
      <c r="K1981" s="56">
        <v>5.024670987288E12</v>
      </c>
      <c r="L1981" s="78">
        <v>309.0</v>
      </c>
      <c r="M1981" s="38"/>
    </row>
    <row r="1982">
      <c r="A1982" s="53" t="s">
        <v>46</v>
      </c>
      <c r="B1982" s="41">
        <v>0.0</v>
      </c>
      <c r="C1982" s="45">
        <v>0.0</v>
      </c>
      <c r="D1982" s="41">
        <v>0.0</v>
      </c>
      <c r="E1982" s="41">
        <v>0.0</v>
      </c>
      <c r="F1982" s="41">
        <v>0.0</v>
      </c>
      <c r="G1982" s="41">
        <v>0.0</v>
      </c>
      <c r="H1982" s="41">
        <v>0.0</v>
      </c>
      <c r="I1982" s="43">
        <f t="shared" si="501"/>
        <v>0</v>
      </c>
      <c r="J1982" s="50">
        <f t="shared" si="507"/>
        <v>0</v>
      </c>
      <c r="K1982" s="466"/>
      <c r="L1982" s="72"/>
      <c r="M1982" s="38"/>
    </row>
    <row r="1983">
      <c r="A1983" s="53" t="s">
        <v>47</v>
      </c>
      <c r="B1983" s="41">
        <v>0.0</v>
      </c>
      <c r="C1983" s="45">
        <v>0.0</v>
      </c>
      <c r="D1983" s="41">
        <v>0.0</v>
      </c>
      <c r="E1983" s="41">
        <v>430.0</v>
      </c>
      <c r="F1983" s="41">
        <v>285.0</v>
      </c>
      <c r="G1983" s="41">
        <v>335.0</v>
      </c>
      <c r="H1983" s="41">
        <v>620.0</v>
      </c>
      <c r="I1983" s="43">
        <f t="shared" si="501"/>
        <v>1670</v>
      </c>
      <c r="J1983" s="46">
        <f t="shared" si="507"/>
        <v>183.7</v>
      </c>
      <c r="K1983" s="56">
        <v>7.024165563766E12</v>
      </c>
      <c r="L1983" s="78">
        <v>188.0</v>
      </c>
      <c r="M1983" s="38"/>
    </row>
    <row r="1984">
      <c r="A1984" s="53" t="s">
        <v>48</v>
      </c>
      <c r="B1984" s="41">
        <v>735.0</v>
      </c>
      <c r="C1984" s="45">
        <v>819.0</v>
      </c>
      <c r="D1984" s="41">
        <v>0.0</v>
      </c>
      <c r="E1984" s="41">
        <v>768.0</v>
      </c>
      <c r="F1984" s="41">
        <v>913.0</v>
      </c>
      <c r="G1984" s="41">
        <v>0.0</v>
      </c>
      <c r="H1984" s="41">
        <v>749.0</v>
      </c>
      <c r="I1984" s="43">
        <f t="shared" si="501"/>
        <v>3984</v>
      </c>
      <c r="J1984" s="44">
        <f>I1984*0.1</f>
        <v>398.4</v>
      </c>
      <c r="K1984" s="51">
        <v>5.024003179865E12</v>
      </c>
      <c r="L1984" s="72"/>
      <c r="M1984" s="38"/>
    </row>
    <row r="1985">
      <c r="A1985" s="52" t="s">
        <v>49</v>
      </c>
      <c r="B1985" s="41">
        <v>875.0</v>
      </c>
      <c r="C1985" s="45">
        <v>298.0</v>
      </c>
      <c r="D1985" s="41">
        <v>0.0</v>
      </c>
      <c r="E1985" s="41">
        <v>0.0</v>
      </c>
      <c r="F1985" s="41">
        <v>0.0</v>
      </c>
      <c r="G1985" s="41">
        <v>580.0</v>
      </c>
      <c r="H1985" s="41">
        <v>90.0</v>
      </c>
      <c r="I1985" s="43">
        <f t="shared" si="501"/>
        <v>1843</v>
      </c>
      <c r="J1985" s="44">
        <f t="shared" ref="J1985:J1986" si="508">I1985*0.11</f>
        <v>202.73</v>
      </c>
      <c r="K1985" s="51">
        <v>2.399946365E10</v>
      </c>
      <c r="L1985" s="72"/>
      <c r="M1985" s="38"/>
    </row>
    <row r="1986">
      <c r="A1986" s="67" t="s">
        <v>65</v>
      </c>
      <c r="B1986" s="41">
        <v>0.0</v>
      </c>
      <c r="C1986" s="45">
        <v>0.0</v>
      </c>
      <c r="D1986" s="41">
        <v>0.0</v>
      </c>
      <c r="E1986" s="41">
        <v>0.0</v>
      </c>
      <c r="F1986" s="41">
        <v>0.0</v>
      </c>
      <c r="G1986" s="41">
        <v>515.0</v>
      </c>
      <c r="H1986" s="41">
        <v>0.0</v>
      </c>
      <c r="I1986" s="43">
        <f t="shared" si="501"/>
        <v>515</v>
      </c>
      <c r="J1986" s="46">
        <f t="shared" si="508"/>
        <v>56.65</v>
      </c>
      <c r="K1986" s="47">
        <v>2.408486843E10</v>
      </c>
      <c r="L1986" s="78">
        <v>58.0</v>
      </c>
      <c r="M1986" s="101" t="s">
        <v>484</v>
      </c>
    </row>
    <row r="1987">
      <c r="A1987" s="53" t="s">
        <v>51</v>
      </c>
      <c r="B1987" s="41">
        <v>0.0</v>
      </c>
      <c r="C1987" s="45">
        <v>585.0</v>
      </c>
      <c r="D1987" s="41">
        <v>0.0</v>
      </c>
      <c r="E1987" s="41">
        <v>624.0</v>
      </c>
      <c r="F1987" s="41">
        <v>610.0</v>
      </c>
      <c r="G1987" s="41">
        <v>1254.0</v>
      </c>
      <c r="H1987" s="41">
        <v>760.0</v>
      </c>
      <c r="I1987" s="43">
        <f t="shared" si="501"/>
        <v>3833</v>
      </c>
      <c r="J1987" s="57">
        <f>I1987*0.1</f>
        <v>383.3</v>
      </c>
      <c r="K1987" s="444" t="s">
        <v>43</v>
      </c>
      <c r="L1987" s="78">
        <v>391.0</v>
      </c>
      <c r="M1987" s="38"/>
    </row>
    <row r="1988">
      <c r="A1988" s="52" t="s">
        <v>52</v>
      </c>
      <c r="B1988" s="41">
        <v>0.0</v>
      </c>
      <c r="C1988" s="45">
        <v>0.0</v>
      </c>
      <c r="D1988" s="41">
        <v>811.0</v>
      </c>
      <c r="E1988" s="41">
        <v>434.0</v>
      </c>
      <c r="F1988" s="41">
        <v>680.0</v>
      </c>
      <c r="G1988" s="41">
        <v>762.0</v>
      </c>
      <c r="H1988" s="41">
        <v>0.0</v>
      </c>
      <c r="I1988" s="43">
        <f t="shared" si="501"/>
        <v>2687</v>
      </c>
      <c r="J1988" s="44">
        <f>I1988*0.11</f>
        <v>295.57</v>
      </c>
      <c r="K1988" s="51">
        <v>9.02399765298E12</v>
      </c>
      <c r="L1988" s="72"/>
      <c r="M1988" s="38"/>
    </row>
    <row r="1989">
      <c r="A1989" s="53" t="s">
        <v>53</v>
      </c>
      <c r="B1989" s="41">
        <v>1060.0</v>
      </c>
      <c r="C1989" s="42">
        <v>1003.0</v>
      </c>
      <c r="D1989" s="41">
        <v>465.0</v>
      </c>
      <c r="E1989" s="41">
        <v>0.0</v>
      </c>
      <c r="F1989" s="41">
        <v>342.0</v>
      </c>
      <c r="G1989" s="41">
        <v>925.0</v>
      </c>
      <c r="H1989" s="41">
        <v>585.0</v>
      </c>
      <c r="I1989" s="43">
        <f t="shared" si="501"/>
        <v>4380</v>
      </c>
      <c r="J1989" s="44">
        <f t="shared" ref="J1989:J1990" si="509">I1989*0.1</f>
        <v>438</v>
      </c>
      <c r="K1989" s="51">
        <v>6.024001692421E12</v>
      </c>
      <c r="L1989" s="72"/>
      <c r="M1989" s="38"/>
    </row>
    <row r="1990">
      <c r="A1990" s="53" t="s">
        <v>54</v>
      </c>
      <c r="B1990" s="41">
        <v>590.0</v>
      </c>
      <c r="C1990" s="42">
        <v>0.0</v>
      </c>
      <c r="D1990" s="41">
        <v>632.0</v>
      </c>
      <c r="E1990" s="41">
        <v>1144.0</v>
      </c>
      <c r="F1990" s="41">
        <v>295.0</v>
      </c>
      <c r="G1990" s="41">
        <v>629.0</v>
      </c>
      <c r="H1990" s="41"/>
      <c r="I1990" s="43">
        <f t="shared" si="501"/>
        <v>3290</v>
      </c>
      <c r="J1990" s="46">
        <f t="shared" si="509"/>
        <v>329</v>
      </c>
      <c r="K1990" s="47">
        <v>6.024044531659E12</v>
      </c>
      <c r="L1990" s="78">
        <v>336.0</v>
      </c>
      <c r="M1990" s="101" t="s">
        <v>480</v>
      </c>
    </row>
    <row r="1991">
      <c r="A1991" s="53" t="s">
        <v>55</v>
      </c>
      <c r="B1991" s="41">
        <v>0.0</v>
      </c>
      <c r="C1991" s="45">
        <v>545.0</v>
      </c>
      <c r="D1991" s="41">
        <v>0.0</v>
      </c>
      <c r="E1991" s="41">
        <v>0.0</v>
      </c>
      <c r="F1991" s="41">
        <v>449.0</v>
      </c>
      <c r="G1991" s="41">
        <v>620.0</v>
      </c>
      <c r="H1991" s="41">
        <v>555.0</v>
      </c>
      <c r="I1991" s="43">
        <f t="shared" si="501"/>
        <v>2169</v>
      </c>
      <c r="J1991" s="44">
        <f>I1991*0.11</f>
        <v>238.59</v>
      </c>
      <c r="K1991" s="51">
        <v>2.024002325835E12</v>
      </c>
      <c r="L1991" s="72"/>
      <c r="M1991" s="38"/>
    </row>
    <row r="1992">
      <c r="A1992" s="53" t="s">
        <v>56</v>
      </c>
      <c r="B1992" s="41">
        <v>0.0</v>
      </c>
      <c r="C1992" s="45">
        <v>0.0</v>
      </c>
      <c r="D1992" s="41">
        <v>0.0</v>
      </c>
      <c r="E1992" s="41">
        <v>0.0</v>
      </c>
      <c r="F1992" s="41">
        <v>0.0</v>
      </c>
      <c r="G1992" s="41">
        <v>484.0</v>
      </c>
      <c r="H1992" s="41">
        <v>775.0</v>
      </c>
      <c r="I1992" s="43">
        <f t="shared" si="501"/>
        <v>1259</v>
      </c>
      <c r="J1992" s="46">
        <f>I1992*0.08</f>
        <v>100.72</v>
      </c>
      <c r="K1992" s="56">
        <v>2.4424766827E10</v>
      </c>
      <c r="L1992" s="78">
        <v>103.0</v>
      </c>
      <c r="M1992" s="38"/>
    </row>
    <row r="1993">
      <c r="A1993" s="83" t="s">
        <v>57</v>
      </c>
      <c r="B1993" s="41">
        <v>1249.0</v>
      </c>
      <c r="C1993" s="45">
        <v>0.0</v>
      </c>
      <c r="D1993" s="41">
        <v>795.0</v>
      </c>
      <c r="E1993" s="41">
        <v>940.0</v>
      </c>
      <c r="F1993" s="41">
        <v>1104.0</v>
      </c>
      <c r="G1993" s="41">
        <v>694.0</v>
      </c>
      <c r="H1993" s="41">
        <v>865.0</v>
      </c>
      <c r="I1993" s="43">
        <f t="shared" si="501"/>
        <v>5647</v>
      </c>
      <c r="J1993" s="44">
        <f>I1993*0.1</f>
        <v>564.7</v>
      </c>
      <c r="K1993" s="51">
        <v>7.024001953429E12</v>
      </c>
      <c r="L1993" s="72"/>
      <c r="M1993" s="38"/>
    </row>
    <row r="1994">
      <c r="A1994" s="53" t="s">
        <v>58</v>
      </c>
      <c r="B1994" s="41">
        <v>580.0</v>
      </c>
      <c r="C1994" s="45">
        <v>0.0</v>
      </c>
      <c r="D1994" s="41">
        <v>695.0</v>
      </c>
      <c r="E1994" s="41">
        <v>0.0</v>
      </c>
      <c r="F1994" s="41">
        <v>668.0</v>
      </c>
      <c r="G1994" s="41">
        <v>0.0</v>
      </c>
      <c r="H1994" s="41">
        <v>0.0</v>
      </c>
      <c r="I1994" s="43">
        <f t="shared" si="501"/>
        <v>1943</v>
      </c>
      <c r="J1994" s="57">
        <f>I1994*0.11</f>
        <v>213.73</v>
      </c>
      <c r="K1994" s="444" t="s">
        <v>43</v>
      </c>
      <c r="L1994" s="78">
        <v>218.28</v>
      </c>
      <c r="M1994" s="38"/>
    </row>
    <row r="1995">
      <c r="A1995" s="61" t="s">
        <v>20</v>
      </c>
      <c r="B1995" s="59">
        <f t="shared" ref="B1995:H1995" si="510">SUM(B1959:B1992)</f>
        <v>14335</v>
      </c>
      <c r="C1995" s="59">
        <f t="shared" si="510"/>
        <v>16304</v>
      </c>
      <c r="D1995" s="59">
        <f t="shared" si="510"/>
        <v>12501</v>
      </c>
      <c r="E1995" s="59">
        <f t="shared" si="510"/>
        <v>13670</v>
      </c>
      <c r="F1995" s="59">
        <f t="shared" si="510"/>
        <v>13838</v>
      </c>
      <c r="G1995" s="59">
        <f t="shared" si="510"/>
        <v>15452</v>
      </c>
      <c r="H1995" s="59">
        <f t="shared" si="510"/>
        <v>15614</v>
      </c>
      <c r="I1995" s="59">
        <f t="shared" ref="I1995:J1995" si="511">SUM(I1959:I1994)</f>
        <v>109304</v>
      </c>
      <c r="J1995" s="59">
        <f t="shared" si="511"/>
        <v>10599.88</v>
      </c>
      <c r="K1995" s="38"/>
      <c r="L1995" s="62">
        <f>SUM(L1960:L1992)</f>
        <v>4175</v>
      </c>
      <c r="M1995" s="38"/>
    </row>
    <row r="1996">
      <c r="A1996" s="63"/>
      <c r="B1996" s="64"/>
      <c r="C1996" s="64"/>
      <c r="D1996" s="64"/>
      <c r="E1996" s="64"/>
      <c r="F1996" s="64"/>
      <c r="G1996" s="64"/>
      <c r="H1996" s="64"/>
      <c r="I1996" s="64"/>
      <c r="J1996" s="64"/>
      <c r="K1996" s="29"/>
      <c r="L1996" s="16"/>
      <c r="M1996" s="29"/>
    </row>
    <row r="1997">
      <c r="A1997" s="30" t="s">
        <v>19</v>
      </c>
      <c r="B1997" s="31">
        <v>45647.0</v>
      </c>
      <c r="C1997" s="31">
        <v>45648.0</v>
      </c>
      <c r="D1997" s="31">
        <v>45649.0</v>
      </c>
      <c r="E1997" s="31">
        <v>45650.0</v>
      </c>
      <c r="F1997" s="31">
        <v>45651.0</v>
      </c>
      <c r="G1997" s="31">
        <v>45652.0</v>
      </c>
      <c r="H1997" s="31">
        <v>45653.0</v>
      </c>
      <c r="I1997" s="32" t="s">
        <v>20</v>
      </c>
      <c r="J1997" s="33" t="s">
        <v>21</v>
      </c>
      <c r="K1997" s="33" t="s">
        <v>61</v>
      </c>
      <c r="L1997" s="34">
        <v>0.02</v>
      </c>
      <c r="M1997" s="33" t="s">
        <v>22</v>
      </c>
    </row>
    <row r="1998">
      <c r="A1998" s="35"/>
      <c r="B1998" s="36"/>
      <c r="C1998" s="36"/>
      <c r="D1998" s="36"/>
      <c r="E1998" s="36"/>
      <c r="F1998" s="36"/>
      <c r="G1998" s="36"/>
      <c r="H1998" s="37"/>
      <c r="I1998" s="37"/>
      <c r="J1998" s="37"/>
      <c r="K1998" s="38"/>
      <c r="L1998" s="38"/>
      <c r="M1998" s="469" t="s">
        <v>485</v>
      </c>
    </row>
    <row r="1999">
      <c r="A1999" s="40" t="s">
        <v>23</v>
      </c>
      <c r="B1999" s="41">
        <v>1320.0</v>
      </c>
      <c r="C1999" s="42">
        <v>882.0</v>
      </c>
      <c r="D1999" s="41">
        <v>892.0</v>
      </c>
      <c r="E1999" s="41">
        <v>800.0</v>
      </c>
      <c r="F1999" s="470">
        <v>0.0</v>
      </c>
      <c r="G1999" s="41">
        <v>965.0</v>
      </c>
      <c r="H1999" s="41">
        <v>1098.0</v>
      </c>
      <c r="I1999" s="43">
        <f t="shared" ref="I1999:I2034" si="512">SUM(B1999:H1999)</f>
        <v>5957</v>
      </c>
      <c r="J1999" s="44">
        <f t="shared" ref="J1999:J2000" si="513">I1999*0.1</f>
        <v>595.7</v>
      </c>
      <c r="K1999" s="51">
        <v>4.024195994484E12</v>
      </c>
      <c r="L1999" s="38"/>
      <c r="M1999" s="39"/>
    </row>
    <row r="2000">
      <c r="A2000" s="40" t="s">
        <v>24</v>
      </c>
      <c r="B2000" s="41">
        <v>0.0</v>
      </c>
      <c r="C2000" s="45">
        <v>915.0</v>
      </c>
      <c r="D2000" s="41">
        <v>690.0</v>
      </c>
      <c r="E2000" s="41">
        <v>1020.0</v>
      </c>
      <c r="F2000" s="470">
        <v>0.0</v>
      </c>
      <c r="G2000" s="41">
        <v>0.0</v>
      </c>
      <c r="H2000" s="41">
        <v>715.0</v>
      </c>
      <c r="I2000" s="43">
        <f t="shared" si="512"/>
        <v>3340</v>
      </c>
      <c r="J2000" s="44">
        <f t="shared" si="513"/>
        <v>334</v>
      </c>
      <c r="K2000" s="51">
        <v>8.024229539772E12</v>
      </c>
      <c r="L2000" s="38"/>
      <c r="M2000" s="38"/>
    </row>
    <row r="2001">
      <c r="A2001" s="49" t="s">
        <v>25</v>
      </c>
      <c r="B2001" s="422">
        <v>0.0</v>
      </c>
      <c r="C2001" s="422">
        <v>942.0</v>
      </c>
      <c r="D2001" s="422">
        <v>260.0</v>
      </c>
      <c r="E2001" s="422">
        <v>925.0</v>
      </c>
      <c r="F2001" s="422">
        <v>0.0</v>
      </c>
      <c r="G2001" s="422">
        <v>0.0</v>
      </c>
      <c r="H2001" s="422">
        <v>600.0</v>
      </c>
      <c r="I2001" s="46">
        <f t="shared" si="512"/>
        <v>2727</v>
      </c>
      <c r="J2001" s="46">
        <f t="shared" ref="J2001:J2002" si="514">I2001*0.08</f>
        <v>218.16</v>
      </c>
      <c r="K2001" s="47">
        <v>2.4444322513E10</v>
      </c>
      <c r="L2001" s="48">
        <v>223.0</v>
      </c>
      <c r="M2001" s="38"/>
    </row>
    <row r="2002">
      <c r="A2002" s="49" t="s">
        <v>26</v>
      </c>
      <c r="B2002" s="41">
        <v>772.0</v>
      </c>
      <c r="C2002" s="45">
        <v>0.0</v>
      </c>
      <c r="D2002" s="41">
        <v>0.0</v>
      </c>
      <c r="E2002" s="41">
        <v>1493.0</v>
      </c>
      <c r="F2002" s="470">
        <v>0.0</v>
      </c>
      <c r="G2002" s="41">
        <v>955.0</v>
      </c>
      <c r="H2002" s="41">
        <v>0.0</v>
      </c>
      <c r="I2002" s="43">
        <f t="shared" si="512"/>
        <v>3220</v>
      </c>
      <c r="J2002" s="46">
        <f t="shared" si="514"/>
        <v>257.6</v>
      </c>
      <c r="K2002" s="56">
        <v>2.024685310525E12</v>
      </c>
      <c r="L2002" s="48">
        <v>263.16</v>
      </c>
      <c r="M2002" s="38"/>
    </row>
    <row r="2003">
      <c r="A2003" s="40" t="s">
        <v>27</v>
      </c>
      <c r="B2003" s="41">
        <v>585.0</v>
      </c>
      <c r="C2003" s="45">
        <v>955.0</v>
      </c>
      <c r="D2003" s="41">
        <v>913.0</v>
      </c>
      <c r="E2003" s="41">
        <v>449.0</v>
      </c>
      <c r="F2003" s="470">
        <v>0.0</v>
      </c>
      <c r="G2003" s="41">
        <v>0.0</v>
      </c>
      <c r="H2003" s="41">
        <v>523.0</v>
      </c>
      <c r="I2003" s="43">
        <f t="shared" si="512"/>
        <v>3425</v>
      </c>
      <c r="J2003" s="46">
        <f>I2003*0.1</f>
        <v>342.5</v>
      </c>
      <c r="K2003" s="47">
        <v>1.024337123922E12</v>
      </c>
      <c r="L2003" s="38"/>
      <c r="M2003" s="471" t="s">
        <v>486</v>
      </c>
    </row>
    <row r="2004">
      <c r="A2004" s="52" t="s">
        <v>28</v>
      </c>
      <c r="B2004" s="41">
        <v>0.0</v>
      </c>
      <c r="C2004" s="45">
        <v>0.0</v>
      </c>
      <c r="D2004" s="41">
        <v>0.0</v>
      </c>
      <c r="E2004" s="41">
        <v>0.0</v>
      </c>
      <c r="F2004" s="470">
        <v>0.0</v>
      </c>
      <c r="G2004" s="41">
        <v>1194.0</v>
      </c>
      <c r="H2004" s="41">
        <v>990.0</v>
      </c>
      <c r="I2004" s="43">
        <f t="shared" si="512"/>
        <v>2184</v>
      </c>
      <c r="J2004" s="46">
        <f t="shared" ref="J2004:J2006" si="515">I2004*0.11</f>
        <v>240.24</v>
      </c>
      <c r="K2004" s="47">
        <v>7.024235019334E12</v>
      </c>
      <c r="L2004" s="48">
        <v>245.0</v>
      </c>
      <c r="M2004" s="465" t="s">
        <v>487</v>
      </c>
    </row>
    <row r="2005">
      <c r="A2005" s="53" t="s">
        <v>29</v>
      </c>
      <c r="B2005" s="54">
        <v>0.0</v>
      </c>
      <c r="C2005" s="45">
        <v>0.0</v>
      </c>
      <c r="D2005" s="54">
        <v>0.0</v>
      </c>
      <c r="E2005" s="54">
        <v>720.0</v>
      </c>
      <c r="F2005" s="470">
        <v>0.0</v>
      </c>
      <c r="G2005" s="41">
        <v>0.0</v>
      </c>
      <c r="H2005" s="54">
        <v>0.0</v>
      </c>
      <c r="I2005" s="43">
        <f t="shared" si="512"/>
        <v>720</v>
      </c>
      <c r="J2005" s="46">
        <f t="shared" si="515"/>
        <v>79.2</v>
      </c>
      <c r="K2005" s="56">
        <v>9.024325980666E12</v>
      </c>
      <c r="L2005" s="48">
        <v>82.0</v>
      </c>
      <c r="M2005" s="465" t="s">
        <v>481</v>
      </c>
    </row>
    <row r="2006">
      <c r="A2006" s="40" t="s">
        <v>30</v>
      </c>
      <c r="B2006" s="41">
        <v>0.0</v>
      </c>
      <c r="C2006" s="45">
        <v>0.0</v>
      </c>
      <c r="D2006" s="41">
        <v>0.0</v>
      </c>
      <c r="E2006" s="41">
        <v>0.0</v>
      </c>
      <c r="F2006" s="470">
        <v>0.0</v>
      </c>
      <c r="G2006" s="41">
        <v>0.0</v>
      </c>
      <c r="H2006" s="41">
        <v>0.0</v>
      </c>
      <c r="I2006" s="43">
        <f t="shared" si="512"/>
        <v>0</v>
      </c>
      <c r="J2006" s="50">
        <f t="shared" si="515"/>
        <v>0</v>
      </c>
      <c r="K2006" s="76"/>
      <c r="L2006" s="38"/>
      <c r="M2006" s="38"/>
    </row>
    <row r="2007">
      <c r="A2007" s="40" t="s">
        <v>31</v>
      </c>
      <c r="B2007" s="41">
        <v>2293.0</v>
      </c>
      <c r="C2007" s="45">
        <v>1140.0</v>
      </c>
      <c r="D2007" s="41">
        <v>2338.0</v>
      </c>
      <c r="E2007" s="41">
        <v>3000.0</v>
      </c>
      <c r="F2007" s="470">
        <v>0.0</v>
      </c>
      <c r="G2007" s="41">
        <v>1553.0</v>
      </c>
      <c r="H2007" s="41">
        <v>1974.0</v>
      </c>
      <c r="I2007" s="43">
        <f t="shared" si="512"/>
        <v>12298</v>
      </c>
      <c r="J2007" s="44">
        <f>I2007*0.07</f>
        <v>860.86</v>
      </c>
      <c r="K2007" s="51">
        <v>3.024167186681E12</v>
      </c>
      <c r="L2007" s="38"/>
      <c r="M2007" s="464" t="s">
        <v>488</v>
      </c>
    </row>
    <row r="2008">
      <c r="A2008" s="472" t="s">
        <v>50</v>
      </c>
      <c r="B2008" s="422">
        <v>0.0</v>
      </c>
      <c r="C2008" s="422">
        <v>0.0</v>
      </c>
      <c r="D2008" s="422">
        <v>1015.0</v>
      </c>
      <c r="E2008" s="422">
        <v>0.0</v>
      </c>
      <c r="F2008" s="422">
        <v>0.0</v>
      </c>
      <c r="G2008" s="422">
        <v>0.0</v>
      </c>
      <c r="H2008" s="422">
        <v>0.0</v>
      </c>
      <c r="I2008" s="46">
        <f t="shared" si="512"/>
        <v>1015</v>
      </c>
      <c r="J2008" s="46">
        <f t="shared" ref="J2008:J2009" si="516">I2008*0.11</f>
        <v>111.65</v>
      </c>
      <c r="K2008" s="47">
        <v>2.024356711638E12</v>
      </c>
      <c r="L2008" s="48">
        <v>114.24</v>
      </c>
      <c r="M2008" s="38"/>
    </row>
    <row r="2009">
      <c r="A2009" s="52" t="s">
        <v>33</v>
      </c>
      <c r="B2009" s="41">
        <v>0.0</v>
      </c>
      <c r="C2009" s="45">
        <v>0.0</v>
      </c>
      <c r="D2009" s="41">
        <v>0.0</v>
      </c>
      <c r="E2009" s="41">
        <v>0.0</v>
      </c>
      <c r="F2009" s="470"/>
      <c r="G2009" s="41">
        <v>780.0</v>
      </c>
      <c r="H2009" s="41">
        <v>0.0</v>
      </c>
      <c r="I2009" s="43">
        <f t="shared" si="512"/>
        <v>780</v>
      </c>
      <c r="J2009" s="44">
        <f t="shared" si="516"/>
        <v>85.8</v>
      </c>
      <c r="K2009" s="51">
        <v>6.024164389711E12</v>
      </c>
      <c r="L2009" s="38"/>
      <c r="M2009" s="473">
        <v>315.0</v>
      </c>
    </row>
    <row r="2010">
      <c r="A2010" s="52" t="s">
        <v>34</v>
      </c>
      <c r="B2010" s="41">
        <v>917.0</v>
      </c>
      <c r="C2010" s="45">
        <v>520.0</v>
      </c>
      <c r="D2010" s="41">
        <v>330.0</v>
      </c>
      <c r="E2010" s="41">
        <v>659.0</v>
      </c>
      <c r="F2010" s="470">
        <v>0.0</v>
      </c>
      <c r="G2010" s="41">
        <v>922.0</v>
      </c>
      <c r="H2010" s="41">
        <v>503.0</v>
      </c>
      <c r="I2010" s="43">
        <f t="shared" si="512"/>
        <v>3851</v>
      </c>
      <c r="J2010" s="46">
        <f>I2010*0.1</f>
        <v>385.1</v>
      </c>
      <c r="K2010" s="56">
        <v>9.024343593679E12</v>
      </c>
      <c r="L2010" s="48">
        <v>393.0</v>
      </c>
      <c r="M2010" s="474"/>
    </row>
    <row r="2011">
      <c r="A2011" s="40" t="s">
        <v>35</v>
      </c>
      <c r="B2011" s="41">
        <v>0.0</v>
      </c>
      <c r="C2011" s="42">
        <v>0.0</v>
      </c>
      <c r="D2011" s="41">
        <v>835.0</v>
      </c>
      <c r="E2011" s="41">
        <v>425.0</v>
      </c>
      <c r="F2011" s="470">
        <v>0.0</v>
      </c>
      <c r="G2011" s="41">
        <v>408.0</v>
      </c>
      <c r="H2011" s="41">
        <v>0.0</v>
      </c>
      <c r="I2011" s="43">
        <f t="shared" si="512"/>
        <v>1668</v>
      </c>
      <c r="J2011" s="46">
        <f>I2011*0.11</f>
        <v>183.48</v>
      </c>
      <c r="K2011" s="56">
        <v>4.024308267136E12</v>
      </c>
      <c r="L2011" s="48">
        <v>187.0</v>
      </c>
      <c r="M2011" s="48"/>
    </row>
    <row r="2012">
      <c r="A2012" s="53" t="s">
        <v>36</v>
      </c>
      <c r="B2012" s="41">
        <v>1184.0</v>
      </c>
      <c r="C2012" s="42">
        <v>1235.0</v>
      </c>
      <c r="D2012" s="41">
        <v>1192.0</v>
      </c>
      <c r="E2012" s="41">
        <v>1413.0</v>
      </c>
      <c r="F2012" s="470">
        <v>0.0</v>
      </c>
      <c r="G2012" s="41">
        <v>815.0</v>
      </c>
      <c r="H2012" s="41">
        <v>1246.0</v>
      </c>
      <c r="I2012" s="43">
        <f t="shared" si="512"/>
        <v>7085</v>
      </c>
      <c r="J2012" s="44">
        <f>I2012*0.08</f>
        <v>566.8</v>
      </c>
      <c r="K2012" s="51">
        <v>9.024161671962E12</v>
      </c>
      <c r="L2012" s="38"/>
      <c r="M2012" s="48"/>
    </row>
    <row r="2013">
      <c r="A2013" s="40" t="s">
        <v>37</v>
      </c>
      <c r="B2013" s="41">
        <v>905.0</v>
      </c>
      <c r="C2013" s="42">
        <v>895.0</v>
      </c>
      <c r="D2013" s="41">
        <v>1013.0</v>
      </c>
      <c r="E2013" s="41">
        <v>1100.0</v>
      </c>
      <c r="F2013" s="470">
        <v>0.0</v>
      </c>
      <c r="G2013" s="41">
        <v>510.0</v>
      </c>
      <c r="H2013" s="41">
        <v>865.0</v>
      </c>
      <c r="I2013" s="43">
        <f t="shared" si="512"/>
        <v>5288</v>
      </c>
      <c r="J2013" s="44">
        <f>I2013*0.1</f>
        <v>528.8</v>
      </c>
      <c r="K2013" s="51">
        <v>1.024161764118E12</v>
      </c>
      <c r="L2013" s="38"/>
      <c r="M2013" s="38"/>
    </row>
    <row r="2014">
      <c r="A2014" s="40" t="s">
        <v>38</v>
      </c>
      <c r="B2014" s="41">
        <v>0.0</v>
      </c>
      <c r="C2014" s="45">
        <v>0.0</v>
      </c>
      <c r="D2014" s="41">
        <v>0.0</v>
      </c>
      <c r="E2014" s="41">
        <v>0.0</v>
      </c>
      <c r="F2014" s="470">
        <v>0.0</v>
      </c>
      <c r="G2014" s="41">
        <v>0.0</v>
      </c>
      <c r="H2014" s="41">
        <v>0.0</v>
      </c>
      <c r="I2014" s="43">
        <f t="shared" si="512"/>
        <v>0</v>
      </c>
      <c r="J2014" s="50">
        <f>I2014*0.11</f>
        <v>0</v>
      </c>
      <c r="K2014" s="76"/>
      <c r="L2014" s="38"/>
      <c r="M2014" s="38"/>
    </row>
    <row r="2015">
      <c r="A2015" s="49" t="s">
        <v>39</v>
      </c>
      <c r="B2015" s="41">
        <v>0.0</v>
      </c>
      <c r="C2015" s="42">
        <v>1211.0</v>
      </c>
      <c r="D2015" s="41">
        <v>1435.0</v>
      </c>
      <c r="E2015" s="41">
        <v>1135.0</v>
      </c>
      <c r="F2015" s="470"/>
      <c r="G2015" s="41">
        <v>760.0</v>
      </c>
      <c r="H2015" s="41">
        <v>0.0</v>
      </c>
      <c r="I2015" s="43">
        <f t="shared" si="512"/>
        <v>4541</v>
      </c>
      <c r="J2015" s="44">
        <f>I2015*0.08</f>
        <v>363.28</v>
      </c>
      <c r="K2015" s="51">
        <v>1.024167557667E12</v>
      </c>
      <c r="L2015" s="38"/>
      <c r="M2015" s="473">
        <v>470.0</v>
      </c>
    </row>
    <row r="2016">
      <c r="A2016" s="40" t="s">
        <v>63</v>
      </c>
      <c r="B2016" s="41">
        <v>0.0</v>
      </c>
      <c r="C2016" s="42">
        <v>614.0</v>
      </c>
      <c r="D2016" s="41">
        <v>220.0</v>
      </c>
      <c r="E2016" s="41">
        <v>0.0</v>
      </c>
      <c r="F2016" s="470">
        <v>0.0</v>
      </c>
      <c r="G2016" s="41">
        <v>0.0</v>
      </c>
      <c r="H2016" s="41">
        <v>0.0</v>
      </c>
      <c r="I2016" s="43">
        <f t="shared" si="512"/>
        <v>834</v>
      </c>
      <c r="J2016" s="46">
        <f t="shared" ref="J2016:J2017" si="517">I2016*0.11</f>
        <v>91.74</v>
      </c>
      <c r="K2016" s="56">
        <v>5.024249844447E12</v>
      </c>
      <c r="L2016" s="48">
        <v>94.0</v>
      </c>
      <c r="M2016" s="48" t="s">
        <v>489</v>
      </c>
    </row>
    <row r="2017">
      <c r="A2017" s="40" t="s">
        <v>40</v>
      </c>
      <c r="B2017" s="41">
        <v>0.0</v>
      </c>
      <c r="C2017" s="45">
        <v>0.0</v>
      </c>
      <c r="D2017" s="41">
        <v>0.0</v>
      </c>
      <c r="E2017" s="41">
        <v>0.0</v>
      </c>
      <c r="F2017" s="470">
        <v>0.0</v>
      </c>
      <c r="G2017" s="41">
        <v>775.0</v>
      </c>
      <c r="H2017" s="41">
        <v>823.0</v>
      </c>
      <c r="I2017" s="43">
        <f t="shared" si="512"/>
        <v>1598</v>
      </c>
      <c r="J2017" s="46">
        <f t="shared" si="517"/>
        <v>175.78</v>
      </c>
      <c r="K2017" s="56">
        <v>6.025160367473E12</v>
      </c>
      <c r="L2017" s="48">
        <v>180.0</v>
      </c>
      <c r="M2017" s="38"/>
    </row>
    <row r="2018">
      <c r="A2018" s="40" t="s">
        <v>41</v>
      </c>
      <c r="B2018" s="41">
        <v>1369.0</v>
      </c>
      <c r="C2018" s="45">
        <v>728.0</v>
      </c>
      <c r="D2018" s="41">
        <v>2260.0</v>
      </c>
      <c r="E2018" s="41">
        <v>535.0</v>
      </c>
      <c r="F2018" s="470">
        <v>0.0</v>
      </c>
      <c r="G2018" s="41">
        <v>0.0</v>
      </c>
      <c r="H2018" s="41">
        <v>873.0</v>
      </c>
      <c r="I2018" s="43">
        <f t="shared" si="512"/>
        <v>5765</v>
      </c>
      <c r="J2018" s="46">
        <f t="shared" ref="J2018:J2019" si="518">I2018*0.1</f>
        <v>576.5</v>
      </c>
      <c r="K2018" s="56">
        <v>3.024256553944E12</v>
      </c>
      <c r="L2018" s="48">
        <v>589.0</v>
      </c>
      <c r="M2018" s="48" t="s">
        <v>490</v>
      </c>
    </row>
    <row r="2019">
      <c r="A2019" s="40" t="s">
        <v>42</v>
      </c>
      <c r="B2019" s="41">
        <v>505.0</v>
      </c>
      <c r="C2019" s="45">
        <v>523.0</v>
      </c>
      <c r="D2019" s="41">
        <v>0.0</v>
      </c>
      <c r="E2019" s="41">
        <v>749.0</v>
      </c>
      <c r="F2019" s="470">
        <v>365.0</v>
      </c>
      <c r="G2019" s="41">
        <v>0.0</v>
      </c>
      <c r="H2019" s="41">
        <v>0.0</v>
      </c>
      <c r="I2019" s="43">
        <f t="shared" si="512"/>
        <v>2142</v>
      </c>
      <c r="J2019" s="57">
        <f t="shared" si="518"/>
        <v>214.2</v>
      </c>
      <c r="K2019" s="444" t="s">
        <v>43</v>
      </c>
      <c r="L2019" s="48">
        <v>218.0</v>
      </c>
      <c r="M2019" s="38"/>
    </row>
    <row r="2020">
      <c r="A2020" s="53" t="s">
        <v>44</v>
      </c>
      <c r="B2020" s="41">
        <v>0.0</v>
      </c>
      <c r="C2020" s="45">
        <v>0.0</v>
      </c>
      <c r="D2020" s="41">
        <v>0.0</v>
      </c>
      <c r="E2020" s="41">
        <v>445.0</v>
      </c>
      <c r="F2020" s="470">
        <v>0.0</v>
      </c>
      <c r="G2020" s="41">
        <v>0.0</v>
      </c>
      <c r="H2020" s="41">
        <v>0.0</v>
      </c>
      <c r="I2020" s="43">
        <f t="shared" si="512"/>
        <v>445</v>
      </c>
      <c r="J2020" s="46">
        <f t="shared" ref="J2020:J2023" si="519">I2020*0.11</f>
        <v>48.95</v>
      </c>
      <c r="K2020" s="47">
        <v>9.024555679539E12</v>
      </c>
      <c r="L2020" s="48">
        <v>50.0</v>
      </c>
      <c r="M2020" s="38"/>
    </row>
    <row r="2021">
      <c r="A2021" s="53" t="s">
        <v>45</v>
      </c>
      <c r="B2021" s="41">
        <v>263.0</v>
      </c>
      <c r="C2021" s="45">
        <v>0.0</v>
      </c>
      <c r="D2021" s="41">
        <v>315.0</v>
      </c>
      <c r="E2021" s="41">
        <v>0.0</v>
      </c>
      <c r="F2021" s="470">
        <v>0.0</v>
      </c>
      <c r="G2021" s="41">
        <v>0.0</v>
      </c>
      <c r="H2021" s="41">
        <v>882.0</v>
      </c>
      <c r="I2021" s="43">
        <f t="shared" si="512"/>
        <v>1460</v>
      </c>
      <c r="J2021" s="46">
        <f t="shared" si="519"/>
        <v>160.6</v>
      </c>
      <c r="K2021" s="56">
        <v>5.024670987288E12</v>
      </c>
      <c r="L2021" s="48">
        <v>164.22</v>
      </c>
      <c r="M2021" s="473">
        <v>215.0</v>
      </c>
    </row>
    <row r="2022">
      <c r="A2022" s="53" t="s">
        <v>46</v>
      </c>
      <c r="B2022" s="41">
        <v>0.0</v>
      </c>
      <c r="C2022" s="45">
        <v>0.0</v>
      </c>
      <c r="D2022" s="41">
        <v>0.0</v>
      </c>
      <c r="E2022" s="41">
        <v>0.0</v>
      </c>
      <c r="F2022" s="470">
        <v>0.0</v>
      </c>
      <c r="G2022" s="41">
        <v>0.0</v>
      </c>
      <c r="H2022" s="41">
        <v>0.0</v>
      </c>
      <c r="I2022" s="43">
        <f t="shared" si="512"/>
        <v>0</v>
      </c>
      <c r="J2022" s="50">
        <f t="shared" si="519"/>
        <v>0</v>
      </c>
      <c r="K2022" s="55"/>
      <c r="L2022" s="38"/>
      <c r="M2022" s="38"/>
    </row>
    <row r="2023">
      <c r="A2023" s="53" t="s">
        <v>47</v>
      </c>
      <c r="B2023" s="41">
        <v>100.0</v>
      </c>
      <c r="C2023" s="45">
        <v>507.0</v>
      </c>
      <c r="D2023" s="41">
        <v>826.0</v>
      </c>
      <c r="E2023" s="41">
        <v>445.0</v>
      </c>
      <c r="F2023" s="470">
        <v>0.0</v>
      </c>
      <c r="G2023" s="41">
        <v>0.0</v>
      </c>
      <c r="H2023" s="41">
        <v>0.0</v>
      </c>
      <c r="I2023" s="43">
        <f t="shared" si="512"/>
        <v>1878</v>
      </c>
      <c r="J2023" s="44">
        <f t="shared" si="519"/>
        <v>206.58</v>
      </c>
      <c r="K2023" s="51">
        <v>7.024165563766E12</v>
      </c>
      <c r="L2023" s="38"/>
      <c r="M2023" s="38"/>
    </row>
    <row r="2024">
      <c r="A2024" s="53" t="s">
        <v>48</v>
      </c>
      <c r="B2024" s="41">
        <v>904.0</v>
      </c>
      <c r="C2024" s="45">
        <v>1096.0</v>
      </c>
      <c r="D2024" s="41">
        <v>0.0</v>
      </c>
      <c r="E2024" s="41">
        <v>1070.0</v>
      </c>
      <c r="F2024" s="470">
        <v>0.0</v>
      </c>
      <c r="G2024" s="41">
        <v>763.0</v>
      </c>
      <c r="H2024" s="41">
        <v>1365.0</v>
      </c>
      <c r="I2024" s="43">
        <f t="shared" si="512"/>
        <v>5198</v>
      </c>
      <c r="J2024" s="44">
        <f>I2024*0.1</f>
        <v>519.8</v>
      </c>
      <c r="K2024" s="51">
        <v>5.024162812731E12</v>
      </c>
      <c r="L2024" s="38"/>
      <c r="M2024" s="38"/>
    </row>
    <row r="2025">
      <c r="A2025" s="52" t="s">
        <v>49</v>
      </c>
      <c r="B2025" s="41">
        <v>0.0</v>
      </c>
      <c r="C2025" s="45">
        <v>0.0</v>
      </c>
      <c r="D2025" s="41">
        <v>1078.0</v>
      </c>
      <c r="E2025" s="41">
        <v>370.0</v>
      </c>
      <c r="F2025" s="470">
        <v>0.0</v>
      </c>
      <c r="G2025" s="41">
        <v>0.0</v>
      </c>
      <c r="H2025" s="41">
        <v>0.0</v>
      </c>
      <c r="I2025" s="43">
        <f t="shared" si="512"/>
        <v>1448</v>
      </c>
      <c r="J2025" s="44">
        <f t="shared" ref="J2025:J2028" si="520">I2025*0.11</f>
        <v>159.28</v>
      </c>
      <c r="K2025" s="109" t="s">
        <v>491</v>
      </c>
      <c r="L2025" s="38"/>
      <c r="M2025" s="38"/>
    </row>
    <row r="2026">
      <c r="A2026" s="67" t="s">
        <v>65</v>
      </c>
      <c r="B2026" s="41">
        <v>0.0</v>
      </c>
      <c r="C2026" s="45">
        <v>0.0</v>
      </c>
      <c r="D2026" s="41">
        <v>0.0</v>
      </c>
      <c r="E2026" s="41">
        <v>0.0</v>
      </c>
      <c r="F2026" s="470">
        <v>0.0</v>
      </c>
      <c r="G2026" s="41">
        <v>0.0</v>
      </c>
      <c r="H2026" s="41">
        <v>0.0</v>
      </c>
      <c r="I2026" s="43">
        <f t="shared" si="512"/>
        <v>0</v>
      </c>
      <c r="J2026" s="50">
        <f t="shared" si="520"/>
        <v>0</v>
      </c>
      <c r="K2026" s="55"/>
      <c r="L2026" s="38"/>
      <c r="M2026" s="48" t="s">
        <v>492</v>
      </c>
    </row>
    <row r="2027">
      <c r="A2027" s="53" t="s">
        <v>51</v>
      </c>
      <c r="B2027" s="41">
        <v>194.0</v>
      </c>
      <c r="C2027" s="45">
        <v>0.0</v>
      </c>
      <c r="D2027" s="41">
        <v>700.0</v>
      </c>
      <c r="E2027" s="41">
        <v>801.0</v>
      </c>
      <c r="F2027" s="470"/>
      <c r="G2027" s="41">
        <v>0.0</v>
      </c>
      <c r="H2027" s="41">
        <v>770.0</v>
      </c>
      <c r="I2027" s="43">
        <f t="shared" si="512"/>
        <v>2465</v>
      </c>
      <c r="J2027" s="46">
        <f t="shared" si="520"/>
        <v>271.15</v>
      </c>
      <c r="K2027" s="56">
        <v>3.024293843512E12</v>
      </c>
      <c r="L2027" s="48">
        <v>277.0</v>
      </c>
      <c r="M2027" s="471" t="s">
        <v>473</v>
      </c>
    </row>
    <row r="2028">
      <c r="A2028" s="52" t="s">
        <v>52</v>
      </c>
      <c r="B2028" s="41">
        <v>0.0</v>
      </c>
      <c r="C2028" s="45">
        <v>0.0</v>
      </c>
      <c r="D2028" s="41">
        <v>0.0</v>
      </c>
      <c r="E2028" s="41">
        <v>545.0</v>
      </c>
      <c r="F2028" s="470">
        <v>0.0</v>
      </c>
      <c r="G2028" s="41">
        <v>0.0</v>
      </c>
      <c r="H2028" s="41">
        <v>0.0</v>
      </c>
      <c r="I2028" s="43">
        <f t="shared" si="512"/>
        <v>545</v>
      </c>
      <c r="J2028" s="44">
        <f t="shared" si="520"/>
        <v>59.95</v>
      </c>
      <c r="K2028" s="51">
        <v>9.024163080373E12</v>
      </c>
      <c r="L2028" s="38"/>
      <c r="M2028" s="38"/>
    </row>
    <row r="2029">
      <c r="A2029" s="53" t="s">
        <v>53</v>
      </c>
      <c r="B2029" s="41">
        <v>0.0</v>
      </c>
      <c r="C2029" s="42">
        <v>845.0</v>
      </c>
      <c r="D2029" s="41">
        <v>865.0</v>
      </c>
      <c r="E2029" s="41">
        <v>1205.0</v>
      </c>
      <c r="F2029" s="470"/>
      <c r="G2029" s="41">
        <v>952.0</v>
      </c>
      <c r="H2029" s="41">
        <v>1260.0</v>
      </c>
      <c r="I2029" s="43">
        <f t="shared" si="512"/>
        <v>5127</v>
      </c>
      <c r="J2029" s="44">
        <f>I2029*0.1</f>
        <v>512.7</v>
      </c>
      <c r="K2029" s="51">
        <v>6.02419497294E12</v>
      </c>
      <c r="L2029" s="38"/>
      <c r="M2029" s="473">
        <v>770.0</v>
      </c>
    </row>
    <row r="2030">
      <c r="A2030" s="53" t="s">
        <v>54</v>
      </c>
      <c r="B2030" s="41">
        <v>235.0</v>
      </c>
      <c r="C2030" s="45">
        <v>899.0</v>
      </c>
      <c r="D2030" s="41">
        <v>210.0</v>
      </c>
      <c r="E2030" s="41">
        <v>175.0</v>
      </c>
      <c r="F2030" s="470">
        <v>0.0</v>
      </c>
      <c r="G2030" s="41">
        <v>165.0</v>
      </c>
      <c r="H2030" s="41">
        <v>545.0</v>
      </c>
      <c r="I2030" s="43">
        <f t="shared" si="512"/>
        <v>2229</v>
      </c>
      <c r="J2030" s="44">
        <f>I2030*0.11</f>
        <v>245.19</v>
      </c>
      <c r="K2030" s="440">
        <v>8.024178359296E12</v>
      </c>
      <c r="L2030" s="48"/>
      <c r="M2030" s="48" t="s">
        <v>493</v>
      </c>
    </row>
    <row r="2031">
      <c r="A2031" s="53" t="s">
        <v>55</v>
      </c>
      <c r="B2031" s="41">
        <v>1085.0</v>
      </c>
      <c r="C2031" s="45">
        <v>1248.0</v>
      </c>
      <c r="D2031" s="41">
        <v>570.0</v>
      </c>
      <c r="E2031" s="41">
        <v>774.0</v>
      </c>
      <c r="F2031" s="470">
        <v>0.0</v>
      </c>
      <c r="G2031" s="41">
        <v>0.0</v>
      </c>
      <c r="H2031" s="41">
        <v>833.0</v>
      </c>
      <c r="I2031" s="43">
        <f t="shared" si="512"/>
        <v>4510</v>
      </c>
      <c r="J2031" s="46">
        <f>I2031*0.1</f>
        <v>451</v>
      </c>
      <c r="K2031" s="47">
        <v>2.024367669189E12</v>
      </c>
      <c r="L2031" s="48">
        <v>460.0</v>
      </c>
      <c r="M2031" s="38"/>
    </row>
    <row r="2032">
      <c r="A2032" s="53" t="s">
        <v>56</v>
      </c>
      <c r="B2032" s="41">
        <v>649.0</v>
      </c>
      <c r="C2032" s="45">
        <v>0.0</v>
      </c>
      <c r="D2032" s="41">
        <v>0.0</v>
      </c>
      <c r="E2032" s="41">
        <v>0.0</v>
      </c>
      <c r="F2032" s="470">
        <v>0.0</v>
      </c>
      <c r="G2032" s="41">
        <v>160.0</v>
      </c>
      <c r="H2032" s="41">
        <v>0.0</v>
      </c>
      <c r="I2032" s="43">
        <f t="shared" si="512"/>
        <v>809</v>
      </c>
      <c r="J2032" s="46">
        <f>I2032*0.08</f>
        <v>64.72</v>
      </c>
      <c r="K2032" s="56">
        <v>2.4424766827E10</v>
      </c>
      <c r="L2032" s="48">
        <v>66.3</v>
      </c>
      <c r="M2032" s="38"/>
    </row>
    <row r="2033">
      <c r="A2033" s="52" t="s">
        <v>57</v>
      </c>
      <c r="B2033" s="41">
        <v>752.0</v>
      </c>
      <c r="C2033" s="45">
        <v>1329.0</v>
      </c>
      <c r="D2033" s="41">
        <v>1040.0</v>
      </c>
      <c r="E2033" s="41">
        <v>1554.0</v>
      </c>
      <c r="F2033" s="470"/>
      <c r="G2033" s="41">
        <v>915.0</v>
      </c>
      <c r="H2033" s="41">
        <v>975.0</v>
      </c>
      <c r="I2033" s="43">
        <f t="shared" si="512"/>
        <v>6565</v>
      </c>
      <c r="J2033" s="46">
        <f>I2033*0.1</f>
        <v>656.5</v>
      </c>
      <c r="K2033" s="56">
        <v>7.024442855026E12</v>
      </c>
      <c r="L2033" s="48">
        <v>670.0</v>
      </c>
      <c r="M2033" s="473">
        <v>920.0</v>
      </c>
    </row>
    <row r="2034">
      <c r="A2034" s="53" t="s">
        <v>58</v>
      </c>
      <c r="B2034" s="41">
        <v>0.0</v>
      </c>
      <c r="C2034" s="45">
        <v>0.0</v>
      </c>
      <c r="D2034" s="41">
        <v>0.0</v>
      </c>
      <c r="E2034" s="41">
        <v>165.0</v>
      </c>
      <c r="F2034" s="470">
        <v>0.0</v>
      </c>
      <c r="G2034" s="41">
        <v>0.0</v>
      </c>
      <c r="H2034" s="41">
        <v>0.0</v>
      </c>
      <c r="I2034" s="43">
        <f t="shared" si="512"/>
        <v>165</v>
      </c>
      <c r="J2034" s="57">
        <f>I2034*0.11</f>
        <v>18.15</v>
      </c>
      <c r="K2034" s="444" t="s">
        <v>43</v>
      </c>
      <c r="L2034" s="48">
        <v>19.0</v>
      </c>
      <c r="M2034" s="38"/>
    </row>
    <row r="2035">
      <c r="A2035" s="61" t="s">
        <v>20</v>
      </c>
      <c r="B2035" s="59">
        <f t="shared" ref="B2035:H2035" si="521">SUM(B1999:B2032)</f>
        <v>13280</v>
      </c>
      <c r="C2035" s="59">
        <f t="shared" si="521"/>
        <v>15155</v>
      </c>
      <c r="D2035" s="59">
        <f t="shared" si="521"/>
        <v>17957</v>
      </c>
      <c r="E2035" s="59">
        <f t="shared" si="521"/>
        <v>20253</v>
      </c>
      <c r="F2035" s="59">
        <f t="shared" si="521"/>
        <v>365</v>
      </c>
      <c r="G2035" s="59">
        <f t="shared" si="521"/>
        <v>11677</v>
      </c>
      <c r="H2035" s="59">
        <f t="shared" si="521"/>
        <v>15865</v>
      </c>
      <c r="I2035" s="59">
        <f t="shared" ref="I2035:J2035" si="522">SUM(I1999:I2034)</f>
        <v>101282</v>
      </c>
      <c r="J2035" s="59">
        <f t="shared" si="522"/>
        <v>9585.96</v>
      </c>
      <c r="K2035" s="38"/>
      <c r="L2035" s="62">
        <f>SUM(L2000:L2032)</f>
        <v>3605.92</v>
      </c>
      <c r="M2035" s="38"/>
    </row>
    <row r="2036">
      <c r="A2036" s="63"/>
      <c r="B2036" s="64"/>
      <c r="C2036" s="64"/>
      <c r="D2036" s="64"/>
      <c r="E2036" s="64"/>
      <c r="F2036" s="64"/>
      <c r="G2036" s="64"/>
      <c r="H2036" s="64"/>
      <c r="I2036" s="64"/>
      <c r="J2036" s="64"/>
      <c r="K2036" s="29"/>
      <c r="L2036" s="16"/>
      <c r="M2036" s="29"/>
    </row>
    <row r="2037">
      <c r="A2037" s="30" t="s">
        <v>19</v>
      </c>
      <c r="B2037" s="31">
        <v>45654.0</v>
      </c>
      <c r="C2037" s="31">
        <v>45655.0</v>
      </c>
      <c r="D2037" s="31">
        <v>45656.0</v>
      </c>
      <c r="E2037" s="31">
        <v>45657.0</v>
      </c>
      <c r="F2037" s="31">
        <v>45658.0</v>
      </c>
      <c r="G2037" s="31">
        <v>45659.0</v>
      </c>
      <c r="H2037" s="31">
        <v>45660.0</v>
      </c>
      <c r="I2037" s="32" t="s">
        <v>20</v>
      </c>
      <c r="J2037" s="33" t="s">
        <v>21</v>
      </c>
      <c r="K2037" s="33" t="s">
        <v>61</v>
      </c>
      <c r="L2037" s="34">
        <v>0.02</v>
      </c>
      <c r="M2037" s="33" t="s">
        <v>22</v>
      </c>
    </row>
    <row r="2038">
      <c r="A2038" s="35"/>
      <c r="B2038" s="36"/>
      <c r="C2038" s="36"/>
      <c r="D2038" s="36"/>
      <c r="E2038" s="36"/>
      <c r="F2038" s="36"/>
      <c r="G2038" s="36"/>
      <c r="H2038" s="37"/>
      <c r="I2038" s="37"/>
      <c r="J2038" s="37"/>
      <c r="K2038" s="38"/>
      <c r="L2038" s="38"/>
      <c r="M2038" s="469" t="s">
        <v>494</v>
      </c>
    </row>
    <row r="2039">
      <c r="A2039" s="40" t="s">
        <v>23</v>
      </c>
      <c r="B2039" s="41">
        <v>0.0</v>
      </c>
      <c r="C2039" s="42">
        <v>1065.0</v>
      </c>
      <c r="D2039" s="41">
        <v>1190.0</v>
      </c>
      <c r="E2039" s="41">
        <v>200.0</v>
      </c>
      <c r="F2039" s="470">
        <v>0.0</v>
      </c>
      <c r="G2039" s="41">
        <v>430.0</v>
      </c>
      <c r="H2039" s="41">
        <v>308.0</v>
      </c>
      <c r="I2039" s="43">
        <f t="shared" ref="I2039:I2074" si="523">SUM(B2039:H2039)</f>
        <v>3193</v>
      </c>
      <c r="J2039" s="44">
        <f t="shared" ref="J2039:J2040" si="524">I2039*0.1</f>
        <v>319.3</v>
      </c>
      <c r="K2039" s="51">
        <v>4.024441742989E12</v>
      </c>
      <c r="L2039" s="38"/>
      <c r="M2039" s="470">
        <v>160.0</v>
      </c>
    </row>
    <row r="2040">
      <c r="A2040" s="40" t="s">
        <v>24</v>
      </c>
      <c r="B2040" s="41">
        <v>895.0</v>
      </c>
      <c r="C2040" s="45">
        <v>880.0</v>
      </c>
      <c r="D2040" s="41">
        <v>950.0</v>
      </c>
      <c r="E2040" s="41">
        <v>1240.0</v>
      </c>
      <c r="F2040" s="470">
        <v>0.0</v>
      </c>
      <c r="G2040" s="41">
        <v>945.0</v>
      </c>
      <c r="H2040" s="41">
        <v>583.0</v>
      </c>
      <c r="I2040" s="43">
        <f t="shared" si="523"/>
        <v>5493</v>
      </c>
      <c r="J2040" s="44">
        <f t="shared" si="524"/>
        <v>549.3</v>
      </c>
      <c r="K2040" s="51">
        <v>8.024337130022E12</v>
      </c>
      <c r="L2040" s="38"/>
      <c r="M2040" s="38"/>
    </row>
    <row r="2041">
      <c r="A2041" s="49" t="s">
        <v>25</v>
      </c>
      <c r="B2041" s="41">
        <v>240.0</v>
      </c>
      <c r="C2041" s="45">
        <v>0.0</v>
      </c>
      <c r="D2041" s="41">
        <v>0.0</v>
      </c>
      <c r="E2041" s="41">
        <v>1978.0</v>
      </c>
      <c r="F2041" s="470">
        <v>0.0</v>
      </c>
      <c r="G2041" s="41">
        <v>450.0</v>
      </c>
      <c r="H2041" s="41">
        <v>0.0</v>
      </c>
      <c r="I2041" s="43">
        <f t="shared" si="523"/>
        <v>2668</v>
      </c>
      <c r="J2041" s="44">
        <f t="shared" ref="J2041:J2042" si="525">I2041*0.08</f>
        <v>213.44</v>
      </c>
      <c r="K2041" s="51">
        <v>2.4444322513E10</v>
      </c>
      <c r="L2041" s="48"/>
      <c r="M2041" s="471" t="s">
        <v>495</v>
      </c>
    </row>
    <row r="2042">
      <c r="A2042" s="49" t="s">
        <v>26</v>
      </c>
      <c r="B2042" s="41">
        <v>1110.0</v>
      </c>
      <c r="C2042" s="45">
        <v>0.0</v>
      </c>
      <c r="D2042" s="41">
        <v>0.0</v>
      </c>
      <c r="E2042" s="41">
        <v>1845.0</v>
      </c>
      <c r="F2042" s="470">
        <v>0.0</v>
      </c>
      <c r="G2042" s="41">
        <v>0.0</v>
      </c>
      <c r="H2042" s="41">
        <v>0.0</v>
      </c>
      <c r="I2042" s="43">
        <f t="shared" si="523"/>
        <v>2955</v>
      </c>
      <c r="J2042" s="46">
        <f t="shared" si="525"/>
        <v>236.4</v>
      </c>
      <c r="K2042" s="56">
        <v>2.024685310525E12</v>
      </c>
      <c r="L2042" s="48">
        <v>241.0</v>
      </c>
      <c r="M2042" s="38"/>
    </row>
    <row r="2043">
      <c r="A2043" s="40" t="s">
        <v>27</v>
      </c>
      <c r="B2043" s="41">
        <v>500.0</v>
      </c>
      <c r="C2043" s="45">
        <v>834.0</v>
      </c>
      <c r="D2043" s="41">
        <v>169.0</v>
      </c>
      <c r="E2043" s="41">
        <v>900.0</v>
      </c>
      <c r="F2043" s="470">
        <v>0.0</v>
      </c>
      <c r="G2043" s="41">
        <v>0.0</v>
      </c>
      <c r="H2043" s="41">
        <v>0.0</v>
      </c>
      <c r="I2043" s="43">
        <f t="shared" si="523"/>
        <v>2403</v>
      </c>
      <c r="J2043" s="44">
        <f t="shared" ref="J2043:J2046" si="526">I2043*0.11</f>
        <v>264.33</v>
      </c>
      <c r="K2043" s="51">
        <v>7.024408817688E12</v>
      </c>
      <c r="L2043" s="38"/>
      <c r="M2043" s="38"/>
    </row>
    <row r="2044">
      <c r="A2044" s="52" t="s">
        <v>28</v>
      </c>
      <c r="B2044" s="41">
        <v>235.0</v>
      </c>
      <c r="C2044" s="45"/>
      <c r="D2044" s="41">
        <v>1095.0</v>
      </c>
      <c r="E2044" s="41">
        <v>440.0</v>
      </c>
      <c r="F2044" s="470">
        <v>0.0</v>
      </c>
      <c r="G2044" s="41">
        <v>0.0</v>
      </c>
      <c r="H2044" s="41">
        <v>0.0</v>
      </c>
      <c r="I2044" s="43">
        <f t="shared" si="523"/>
        <v>1770</v>
      </c>
      <c r="J2044" s="44">
        <f t="shared" si="526"/>
        <v>194.7</v>
      </c>
      <c r="K2044" s="51">
        <v>7.024446871883E12</v>
      </c>
      <c r="L2044" s="48"/>
      <c r="M2044" s="38"/>
    </row>
    <row r="2045">
      <c r="A2045" s="53" t="s">
        <v>29</v>
      </c>
      <c r="B2045" s="54">
        <v>0.0</v>
      </c>
      <c r="C2045" s="45">
        <v>0.0</v>
      </c>
      <c r="D2045" s="54">
        <v>0.0</v>
      </c>
      <c r="E2045" s="54">
        <v>0.0</v>
      </c>
      <c r="F2045" s="470">
        <v>0.0</v>
      </c>
      <c r="G2045" s="41">
        <v>0.0</v>
      </c>
      <c r="H2045" s="54">
        <v>575.0</v>
      </c>
      <c r="I2045" s="43">
        <f t="shared" si="523"/>
        <v>575</v>
      </c>
      <c r="J2045" s="46">
        <f t="shared" si="526"/>
        <v>63.25</v>
      </c>
      <c r="K2045" s="56">
        <v>9.02471621071E12</v>
      </c>
      <c r="L2045" s="48">
        <v>65.0</v>
      </c>
      <c r="M2045" s="38"/>
    </row>
    <row r="2046">
      <c r="A2046" s="40" t="s">
        <v>30</v>
      </c>
      <c r="B2046" s="41">
        <v>0.0</v>
      </c>
      <c r="C2046" s="45">
        <v>0.0</v>
      </c>
      <c r="D2046" s="41">
        <v>0.0</v>
      </c>
      <c r="E2046" s="41">
        <v>0.0</v>
      </c>
      <c r="F2046" s="470">
        <v>0.0</v>
      </c>
      <c r="G2046" s="41">
        <v>0.0</v>
      </c>
      <c r="H2046" s="41">
        <v>0.0</v>
      </c>
      <c r="I2046" s="43">
        <f t="shared" si="523"/>
        <v>0</v>
      </c>
      <c r="J2046" s="50">
        <f t="shared" si="526"/>
        <v>0</v>
      </c>
      <c r="K2046" s="55"/>
      <c r="L2046" s="38"/>
      <c r="M2046" s="38"/>
    </row>
    <row r="2047">
      <c r="A2047" s="40" t="s">
        <v>31</v>
      </c>
      <c r="B2047" s="41">
        <v>1595.0</v>
      </c>
      <c r="C2047" s="45">
        <v>1705.0</v>
      </c>
      <c r="D2047" s="41">
        <v>2148.0</v>
      </c>
      <c r="E2047" s="41">
        <v>2135.0</v>
      </c>
      <c r="F2047" s="470">
        <v>0.0</v>
      </c>
      <c r="G2047" s="41">
        <v>1250.0</v>
      </c>
      <c r="H2047" s="41">
        <v>1273.0</v>
      </c>
      <c r="I2047" s="43">
        <f t="shared" si="523"/>
        <v>10106</v>
      </c>
      <c r="J2047" s="44">
        <f>I2047*0.08</f>
        <v>808.48</v>
      </c>
      <c r="K2047" s="51">
        <v>3.024337121953E12</v>
      </c>
      <c r="L2047" s="38"/>
      <c r="M2047" s="470">
        <v>310.0</v>
      </c>
    </row>
    <row r="2048">
      <c r="A2048" s="40" t="s">
        <v>32</v>
      </c>
      <c r="B2048" s="41">
        <v>0.0</v>
      </c>
      <c r="C2048" s="45">
        <v>0.0</v>
      </c>
      <c r="D2048" s="41">
        <v>0.0</v>
      </c>
      <c r="E2048" s="41">
        <v>0.0</v>
      </c>
      <c r="F2048" s="470">
        <v>0.0</v>
      </c>
      <c r="G2048" s="41">
        <v>0.0</v>
      </c>
      <c r="H2048" s="41">
        <v>0.0</v>
      </c>
      <c r="I2048" s="43">
        <f t="shared" si="523"/>
        <v>0</v>
      </c>
      <c r="J2048" s="50">
        <f t="shared" ref="J2048:J2051" si="527">I2048*0.11</f>
        <v>0</v>
      </c>
      <c r="K2048" s="55"/>
      <c r="L2048" s="48"/>
      <c r="M2048" s="38"/>
    </row>
    <row r="2049">
      <c r="A2049" s="52" t="s">
        <v>33</v>
      </c>
      <c r="B2049" s="41">
        <v>0.0</v>
      </c>
      <c r="C2049" s="45">
        <v>0.0</v>
      </c>
      <c r="D2049" s="41">
        <v>0.0</v>
      </c>
      <c r="E2049" s="41">
        <v>0.0</v>
      </c>
      <c r="F2049" s="470">
        <v>0.0</v>
      </c>
      <c r="G2049" s="41">
        <v>215.0</v>
      </c>
      <c r="H2049" s="41">
        <v>259.0</v>
      </c>
      <c r="I2049" s="43">
        <f t="shared" si="523"/>
        <v>474</v>
      </c>
      <c r="J2049" s="44">
        <f t="shared" si="527"/>
        <v>52.14</v>
      </c>
      <c r="K2049" s="51">
        <v>6.024338646834E12</v>
      </c>
      <c r="L2049" s="38"/>
      <c r="M2049" s="38"/>
    </row>
    <row r="2050">
      <c r="A2050" s="52" t="s">
        <v>34</v>
      </c>
      <c r="B2050" s="41">
        <v>730.0</v>
      </c>
      <c r="C2050" s="45">
        <v>0.0</v>
      </c>
      <c r="D2050" s="41">
        <v>761.0</v>
      </c>
      <c r="E2050" s="41">
        <v>520.0</v>
      </c>
      <c r="F2050" s="470">
        <v>0.0</v>
      </c>
      <c r="G2050" s="41">
        <v>0.0</v>
      </c>
      <c r="H2050" s="41">
        <v>0.0</v>
      </c>
      <c r="I2050" s="43">
        <f t="shared" si="523"/>
        <v>2011</v>
      </c>
      <c r="J2050" s="46">
        <f t="shared" si="527"/>
        <v>221.21</v>
      </c>
      <c r="K2050" s="47">
        <v>9.024618596748E12</v>
      </c>
      <c r="L2050" s="48">
        <v>226.0</v>
      </c>
      <c r="M2050" s="38"/>
    </row>
    <row r="2051">
      <c r="A2051" s="40" t="s">
        <v>35</v>
      </c>
      <c r="B2051" s="41">
        <v>0.0</v>
      </c>
      <c r="C2051" s="42">
        <v>200.0</v>
      </c>
      <c r="D2051" s="41">
        <v>1095.0</v>
      </c>
      <c r="E2051" s="41">
        <v>0.0</v>
      </c>
      <c r="F2051" s="470">
        <v>0.0</v>
      </c>
      <c r="G2051" s="41">
        <v>0.0</v>
      </c>
      <c r="H2051" s="41">
        <v>0.0</v>
      </c>
      <c r="I2051" s="43">
        <f t="shared" si="523"/>
        <v>1295</v>
      </c>
      <c r="J2051" s="46">
        <f t="shared" si="527"/>
        <v>142.45</v>
      </c>
      <c r="K2051" s="56">
        <v>4.024664213016E12</v>
      </c>
      <c r="L2051" s="48">
        <v>146.0</v>
      </c>
      <c r="M2051" s="38"/>
    </row>
    <row r="2052">
      <c r="A2052" s="53" t="s">
        <v>36</v>
      </c>
      <c r="B2052" s="41">
        <v>1120.0</v>
      </c>
      <c r="C2052" s="42">
        <v>1232.0</v>
      </c>
      <c r="D2052" s="41">
        <v>310.0</v>
      </c>
      <c r="E2052" s="41">
        <v>1571.0</v>
      </c>
      <c r="F2052" s="470">
        <v>0.0</v>
      </c>
      <c r="G2052" s="41">
        <v>0.0</v>
      </c>
      <c r="H2052" s="41">
        <v>570.0</v>
      </c>
      <c r="I2052" s="43">
        <f t="shared" si="523"/>
        <v>4803</v>
      </c>
      <c r="J2052" s="44">
        <f>I2052*0.08</f>
        <v>384.24</v>
      </c>
      <c r="K2052" s="51">
        <v>9.024337162169E12</v>
      </c>
      <c r="L2052" s="38"/>
      <c r="M2052" s="38"/>
    </row>
    <row r="2053">
      <c r="A2053" s="40" t="s">
        <v>37</v>
      </c>
      <c r="B2053" s="41">
        <v>1083.0</v>
      </c>
      <c r="C2053" s="42">
        <v>710.0</v>
      </c>
      <c r="D2053" s="41">
        <v>655.0</v>
      </c>
      <c r="E2053" s="41">
        <v>1650.0</v>
      </c>
      <c r="F2053" s="470">
        <v>0.0</v>
      </c>
      <c r="G2053" s="41">
        <v>560.0</v>
      </c>
      <c r="H2053" s="41">
        <v>813.0</v>
      </c>
      <c r="I2053" s="43">
        <f t="shared" si="523"/>
        <v>5471</v>
      </c>
      <c r="J2053" s="44">
        <f>I2053*0.1</f>
        <v>547.1</v>
      </c>
      <c r="K2053" s="51">
        <v>1.024437607216E12</v>
      </c>
      <c r="L2053" s="38"/>
      <c r="M2053" s="38"/>
    </row>
    <row r="2054">
      <c r="A2054" s="40" t="s">
        <v>38</v>
      </c>
      <c r="B2054" s="41">
        <v>0.0</v>
      </c>
      <c r="C2054" s="45">
        <v>0.0</v>
      </c>
      <c r="D2054" s="41">
        <v>807.0</v>
      </c>
      <c r="E2054" s="41">
        <v>385.0</v>
      </c>
      <c r="F2054" s="470">
        <v>0.0</v>
      </c>
      <c r="G2054" s="41">
        <v>0.0</v>
      </c>
      <c r="H2054" s="41">
        <v>0.0</v>
      </c>
      <c r="I2054" s="43">
        <f t="shared" si="523"/>
        <v>1192</v>
      </c>
      <c r="J2054" s="46">
        <f>I2054*0.11</f>
        <v>131.12</v>
      </c>
      <c r="K2054" s="47">
        <v>9.0244080000038E13</v>
      </c>
      <c r="L2054" s="48">
        <v>134.0</v>
      </c>
      <c r="M2054" s="465" t="s">
        <v>496</v>
      </c>
    </row>
    <row r="2055">
      <c r="A2055" s="49" t="s">
        <v>39</v>
      </c>
      <c r="B2055" s="41">
        <v>0.0</v>
      </c>
      <c r="C2055" s="42">
        <v>0.0</v>
      </c>
      <c r="D2055" s="41">
        <v>0.0</v>
      </c>
      <c r="E2055" s="41">
        <v>0.0</v>
      </c>
      <c r="F2055" s="470">
        <v>0.0</v>
      </c>
      <c r="G2055" s="41">
        <v>0.0</v>
      </c>
      <c r="H2055" s="41">
        <v>0.0</v>
      </c>
      <c r="I2055" s="43">
        <f t="shared" si="523"/>
        <v>0</v>
      </c>
      <c r="J2055" s="50">
        <f>I2055*0.08</f>
        <v>0</v>
      </c>
      <c r="K2055" s="55"/>
      <c r="L2055" s="38"/>
      <c r="M2055" s="38"/>
    </row>
    <row r="2056">
      <c r="A2056" s="40" t="s">
        <v>63</v>
      </c>
      <c r="B2056" s="41">
        <v>619.0</v>
      </c>
      <c r="C2056" s="42">
        <v>75.0</v>
      </c>
      <c r="D2056" s="41">
        <v>0.0</v>
      </c>
      <c r="E2056" s="41">
        <v>0.0</v>
      </c>
      <c r="F2056" s="470">
        <v>0.0</v>
      </c>
      <c r="G2056" s="41">
        <v>251.0</v>
      </c>
      <c r="H2056" s="41">
        <v>0.0</v>
      </c>
      <c r="I2056" s="43">
        <f t="shared" si="523"/>
        <v>945</v>
      </c>
      <c r="J2056" s="44">
        <f>I2056*0.11</f>
        <v>103.95</v>
      </c>
      <c r="K2056" s="51">
        <v>5.024441841692E12</v>
      </c>
      <c r="L2056" s="48"/>
      <c r="M2056" s="48" t="s">
        <v>497</v>
      </c>
    </row>
    <row r="2057">
      <c r="A2057" s="40" t="s">
        <v>40</v>
      </c>
      <c r="B2057" s="41">
        <v>0.0</v>
      </c>
      <c r="C2057" s="45">
        <v>1126.0</v>
      </c>
      <c r="D2057" s="41">
        <v>1313.0</v>
      </c>
      <c r="E2057" s="41">
        <v>470.0</v>
      </c>
      <c r="F2057" s="470">
        <v>0.0</v>
      </c>
      <c r="G2057" s="41">
        <v>463.0</v>
      </c>
      <c r="H2057" s="41">
        <v>0.0</v>
      </c>
      <c r="I2057" s="43">
        <f t="shared" si="523"/>
        <v>3372</v>
      </c>
      <c r="J2057" s="46">
        <f t="shared" ref="J2057:J2058" si="528">I2057*0.1</f>
        <v>337.2</v>
      </c>
      <c r="K2057" s="56">
        <v>6.025166044283E13</v>
      </c>
      <c r="L2057" s="48">
        <v>344.0</v>
      </c>
      <c r="M2057" s="38"/>
    </row>
    <row r="2058">
      <c r="A2058" s="40" t="s">
        <v>41</v>
      </c>
      <c r="B2058" s="41">
        <v>940.0</v>
      </c>
      <c r="C2058" s="45">
        <v>873.0</v>
      </c>
      <c r="D2058" s="41">
        <v>833.0</v>
      </c>
      <c r="E2058" s="41">
        <v>1715.0</v>
      </c>
      <c r="F2058" s="470">
        <v>0.0</v>
      </c>
      <c r="G2058" s="41">
        <v>185.0</v>
      </c>
      <c r="H2058" s="41">
        <v>548.0</v>
      </c>
      <c r="I2058" s="43">
        <f t="shared" si="523"/>
        <v>5094</v>
      </c>
      <c r="J2058" s="44">
        <f t="shared" si="528"/>
        <v>509.4</v>
      </c>
      <c r="K2058" s="51">
        <v>3.024447749427E12</v>
      </c>
      <c r="L2058" s="48"/>
      <c r="M2058" s="38"/>
    </row>
    <row r="2059">
      <c r="A2059" s="40" t="s">
        <v>42</v>
      </c>
      <c r="B2059" s="41">
        <v>205.0</v>
      </c>
      <c r="C2059" s="45">
        <v>0.0</v>
      </c>
      <c r="D2059" s="41">
        <v>590.0</v>
      </c>
      <c r="E2059" s="41">
        <v>1038.0</v>
      </c>
      <c r="F2059" s="470">
        <v>0.0</v>
      </c>
      <c r="G2059" s="41">
        <v>475.0</v>
      </c>
      <c r="H2059" s="41">
        <v>280.0</v>
      </c>
      <c r="I2059" s="43">
        <f t="shared" si="523"/>
        <v>2588</v>
      </c>
      <c r="J2059" s="57">
        <f t="shared" ref="J2059:J2062" si="529">I2059*0.11</f>
        <v>284.68</v>
      </c>
      <c r="K2059" s="444" t="s">
        <v>43</v>
      </c>
      <c r="L2059" s="48">
        <v>291.0</v>
      </c>
      <c r="M2059" s="38"/>
    </row>
    <row r="2060">
      <c r="A2060" s="53" t="s">
        <v>44</v>
      </c>
      <c r="B2060" s="41">
        <v>0.0</v>
      </c>
      <c r="C2060" s="45">
        <v>0.0</v>
      </c>
      <c r="D2060" s="41">
        <v>0.0</v>
      </c>
      <c r="E2060" s="41">
        <v>0.0</v>
      </c>
      <c r="F2060" s="470">
        <v>0.0</v>
      </c>
      <c r="G2060" s="41">
        <v>0.0</v>
      </c>
      <c r="H2060" s="41">
        <v>0.0</v>
      </c>
      <c r="I2060" s="43">
        <f t="shared" si="523"/>
        <v>0</v>
      </c>
      <c r="J2060" s="50">
        <f t="shared" si="529"/>
        <v>0</v>
      </c>
      <c r="K2060" s="55"/>
      <c r="L2060" s="48"/>
      <c r="M2060" s="38"/>
    </row>
    <row r="2061">
      <c r="A2061" s="53" t="s">
        <v>45</v>
      </c>
      <c r="B2061" s="41">
        <v>300.0</v>
      </c>
      <c r="C2061" s="45">
        <v>0.0</v>
      </c>
      <c r="D2061" s="41">
        <v>0.0</v>
      </c>
      <c r="E2061" s="41">
        <v>0.0</v>
      </c>
      <c r="F2061" s="470">
        <v>0.0</v>
      </c>
      <c r="G2061" s="41">
        <v>319.0</v>
      </c>
      <c r="H2061" s="41">
        <v>240.0</v>
      </c>
      <c r="I2061" s="43">
        <f t="shared" si="523"/>
        <v>859</v>
      </c>
      <c r="J2061" s="46">
        <f t="shared" si="529"/>
        <v>94.49</v>
      </c>
      <c r="K2061" s="56">
        <v>5.024670987288E12</v>
      </c>
      <c r="L2061" s="48">
        <v>97.0</v>
      </c>
      <c r="M2061" s="38"/>
    </row>
    <row r="2062">
      <c r="A2062" s="53" t="s">
        <v>46</v>
      </c>
      <c r="B2062" s="41">
        <v>0.0</v>
      </c>
      <c r="C2062" s="45">
        <v>0.0</v>
      </c>
      <c r="D2062" s="41">
        <v>0.0</v>
      </c>
      <c r="E2062" s="41">
        <v>0.0</v>
      </c>
      <c r="F2062" s="470">
        <v>0.0</v>
      </c>
      <c r="G2062" s="41">
        <v>0.0</v>
      </c>
      <c r="H2062" s="41">
        <v>0.0</v>
      </c>
      <c r="I2062" s="43">
        <f t="shared" si="523"/>
        <v>0</v>
      </c>
      <c r="J2062" s="50">
        <f t="shared" si="529"/>
        <v>0</v>
      </c>
      <c r="K2062" s="55"/>
      <c r="L2062" s="38"/>
      <c r="M2062" s="38"/>
    </row>
    <row r="2063">
      <c r="A2063" s="53" t="s">
        <v>47</v>
      </c>
      <c r="B2063" s="41">
        <v>365.0</v>
      </c>
      <c r="C2063" s="45">
        <v>265.0</v>
      </c>
      <c r="D2063" s="41">
        <v>1343.0</v>
      </c>
      <c r="E2063" s="41">
        <v>2215.0</v>
      </c>
      <c r="F2063" s="470">
        <v>0.0</v>
      </c>
      <c r="G2063" s="41">
        <v>0.0</v>
      </c>
      <c r="H2063" s="41">
        <v>611.0</v>
      </c>
      <c r="I2063" s="43">
        <f t="shared" si="523"/>
        <v>4799</v>
      </c>
      <c r="J2063" s="44">
        <f t="shared" ref="J2063:J2064" si="530">I2063*0.1</f>
        <v>479.9</v>
      </c>
      <c r="K2063" s="51">
        <v>7.02444089399E12</v>
      </c>
      <c r="L2063" s="38"/>
      <c r="M2063" s="38"/>
    </row>
    <row r="2064">
      <c r="A2064" s="53" t="s">
        <v>48</v>
      </c>
      <c r="B2064" s="41">
        <v>630.0</v>
      </c>
      <c r="C2064" s="45">
        <v>650.0</v>
      </c>
      <c r="D2064" s="41">
        <v>806.0</v>
      </c>
      <c r="E2064" s="41">
        <v>1055.0</v>
      </c>
      <c r="F2064" s="470">
        <v>0.0</v>
      </c>
      <c r="G2064" s="41">
        <v>969.0</v>
      </c>
      <c r="H2064" s="41">
        <v>475.0</v>
      </c>
      <c r="I2064" s="43">
        <f t="shared" si="523"/>
        <v>4585</v>
      </c>
      <c r="J2064" s="44">
        <f t="shared" si="530"/>
        <v>458.5</v>
      </c>
      <c r="K2064" s="51">
        <v>5.024357613968E12</v>
      </c>
      <c r="L2064" s="38"/>
      <c r="M2064" s="473">
        <v>200.0</v>
      </c>
    </row>
    <row r="2065">
      <c r="A2065" s="52" t="s">
        <v>49</v>
      </c>
      <c r="B2065" s="41">
        <v>0.0</v>
      </c>
      <c r="C2065" s="45">
        <v>0.0</v>
      </c>
      <c r="D2065" s="41">
        <v>0.0</v>
      </c>
      <c r="E2065" s="41">
        <v>0.0</v>
      </c>
      <c r="F2065" s="470">
        <v>0.0</v>
      </c>
      <c r="G2065" s="41">
        <v>0.0</v>
      </c>
      <c r="H2065" s="41">
        <v>0.0</v>
      </c>
      <c r="I2065" s="43">
        <f t="shared" si="523"/>
        <v>0</v>
      </c>
      <c r="J2065" s="50">
        <f t="shared" ref="J2065:J2066" si="531">I2065*0.11</f>
        <v>0</v>
      </c>
      <c r="K2065" s="55"/>
      <c r="L2065" s="38"/>
      <c r="M2065" s="38"/>
    </row>
    <row r="2066">
      <c r="A2066" s="53" t="s">
        <v>50</v>
      </c>
      <c r="B2066" s="41">
        <v>0.0</v>
      </c>
      <c r="C2066" s="45">
        <v>1267.0</v>
      </c>
      <c r="D2066" s="41">
        <v>0.0</v>
      </c>
      <c r="E2066" s="41">
        <v>0.0</v>
      </c>
      <c r="F2066" s="470">
        <v>0.0</v>
      </c>
      <c r="G2066" s="41">
        <v>0.0</v>
      </c>
      <c r="H2066" s="41">
        <v>0.0</v>
      </c>
      <c r="I2066" s="43">
        <f t="shared" si="523"/>
        <v>1267</v>
      </c>
      <c r="J2066" s="44">
        <f t="shared" si="531"/>
        <v>139.37</v>
      </c>
      <c r="K2066" s="51">
        <v>2.024356711638E12</v>
      </c>
      <c r="L2066" s="38"/>
      <c r="M2066" s="38"/>
    </row>
    <row r="2067">
      <c r="A2067" s="53" t="s">
        <v>51</v>
      </c>
      <c r="B2067" s="41">
        <v>616.0</v>
      </c>
      <c r="C2067" s="45">
        <v>1079.0</v>
      </c>
      <c r="D2067" s="41">
        <v>756.0</v>
      </c>
      <c r="E2067" s="41">
        <v>0.0</v>
      </c>
      <c r="F2067" s="470">
        <v>0.0</v>
      </c>
      <c r="G2067" s="41">
        <v>289.0</v>
      </c>
      <c r="H2067" s="41">
        <v>407.0</v>
      </c>
      <c r="I2067" s="43">
        <f t="shared" si="523"/>
        <v>3147</v>
      </c>
      <c r="J2067" s="57">
        <f>I2067*0.1</f>
        <v>314.7</v>
      </c>
      <c r="K2067" s="444" t="s">
        <v>43</v>
      </c>
      <c r="L2067" s="48">
        <v>321.3</v>
      </c>
      <c r="M2067" s="38"/>
    </row>
    <row r="2068">
      <c r="A2068" s="52" t="s">
        <v>52</v>
      </c>
      <c r="B2068" s="41">
        <v>758.0</v>
      </c>
      <c r="C2068" s="45">
        <v>345.0</v>
      </c>
      <c r="D2068" s="41">
        <v>0.0</v>
      </c>
      <c r="E2068" s="41">
        <v>0.0</v>
      </c>
      <c r="F2068" s="470">
        <v>0.0</v>
      </c>
      <c r="G2068" s="41">
        <v>0.0</v>
      </c>
      <c r="H2068" s="41">
        <v>0.0</v>
      </c>
      <c r="I2068" s="43">
        <f t="shared" si="523"/>
        <v>1103</v>
      </c>
      <c r="J2068" s="44">
        <f>I2068*0.11</f>
        <v>121.33</v>
      </c>
      <c r="K2068" s="51">
        <v>9.024338404116E12</v>
      </c>
      <c r="L2068" s="38"/>
      <c r="M2068" s="38"/>
    </row>
    <row r="2069">
      <c r="A2069" s="53" t="s">
        <v>53</v>
      </c>
      <c r="B2069" s="41">
        <v>1108.0</v>
      </c>
      <c r="C2069" s="42">
        <v>630.0</v>
      </c>
      <c r="D2069" s="41">
        <v>1175.0</v>
      </c>
      <c r="E2069" s="41">
        <v>1782.0</v>
      </c>
      <c r="F2069" s="470"/>
      <c r="G2069" s="41">
        <v>830.0</v>
      </c>
      <c r="H2069" s="41">
        <v>565.0</v>
      </c>
      <c r="I2069" s="43">
        <f t="shared" si="523"/>
        <v>6090</v>
      </c>
      <c r="J2069" s="44">
        <f>I2069*0.09</f>
        <v>548.1</v>
      </c>
      <c r="K2069" s="51">
        <v>6.024389530021E12</v>
      </c>
      <c r="L2069" s="38"/>
      <c r="M2069" s="470">
        <v>165.0</v>
      </c>
    </row>
    <row r="2070">
      <c r="A2070" s="53" t="s">
        <v>54</v>
      </c>
      <c r="B2070" s="41">
        <v>0.0</v>
      </c>
      <c r="C2070" s="45">
        <v>395.0</v>
      </c>
      <c r="D2070" s="41">
        <v>645.0</v>
      </c>
      <c r="E2070" s="41">
        <v>230.0</v>
      </c>
      <c r="F2070" s="470">
        <v>0.0</v>
      </c>
      <c r="G2070" s="41">
        <v>585.0</v>
      </c>
      <c r="H2070" s="41">
        <v>260.0</v>
      </c>
      <c r="I2070" s="43">
        <f t="shared" si="523"/>
        <v>2115</v>
      </c>
      <c r="J2070" s="44">
        <f t="shared" ref="J2070:J2071" si="532">I2070*0.11</f>
        <v>232.65</v>
      </c>
      <c r="K2070" s="51">
        <v>8.02438033911E12</v>
      </c>
      <c r="L2070" s="48"/>
      <c r="M2070" s="473">
        <v>85.0</v>
      </c>
    </row>
    <row r="2071">
      <c r="A2071" s="53" t="s">
        <v>55</v>
      </c>
      <c r="B2071" s="41">
        <v>700.0</v>
      </c>
      <c r="C2071" s="45">
        <v>0.0</v>
      </c>
      <c r="D2071" s="41">
        <v>0.0</v>
      </c>
      <c r="E2071" s="41">
        <v>914.0</v>
      </c>
      <c r="F2071" s="470">
        <v>0.0</v>
      </c>
      <c r="G2071" s="41">
        <v>0.0</v>
      </c>
      <c r="H2071" s="41">
        <v>430.0</v>
      </c>
      <c r="I2071" s="43">
        <f t="shared" si="523"/>
        <v>2044</v>
      </c>
      <c r="J2071" s="44">
        <f t="shared" si="532"/>
        <v>224.84</v>
      </c>
      <c r="K2071" s="51">
        <v>2.024367669189E12</v>
      </c>
      <c r="L2071" s="48"/>
      <c r="M2071" s="38"/>
    </row>
    <row r="2072">
      <c r="A2072" s="53" t="s">
        <v>56</v>
      </c>
      <c r="B2072" s="41">
        <v>0.0</v>
      </c>
      <c r="C2072" s="45">
        <v>0.0</v>
      </c>
      <c r="D2072" s="41">
        <v>0.0</v>
      </c>
      <c r="E2072" s="41">
        <v>0.0</v>
      </c>
      <c r="F2072" s="470">
        <v>0.0</v>
      </c>
      <c r="G2072" s="41">
        <v>0.0</v>
      </c>
      <c r="H2072" s="41">
        <v>0.0</v>
      </c>
      <c r="I2072" s="43">
        <f t="shared" si="523"/>
        <v>0</v>
      </c>
      <c r="J2072" s="44">
        <f>I2072*0.08</f>
        <v>0</v>
      </c>
      <c r="K2072" s="51">
        <v>2.4424766827E10</v>
      </c>
      <c r="L2072" s="38"/>
      <c r="M2072" s="38"/>
    </row>
    <row r="2073">
      <c r="A2073" s="52" t="s">
        <v>57</v>
      </c>
      <c r="B2073" s="41">
        <v>500.0</v>
      </c>
      <c r="C2073" s="45">
        <v>0.0</v>
      </c>
      <c r="D2073" s="41">
        <v>0.0</v>
      </c>
      <c r="E2073" s="41">
        <v>0.0</v>
      </c>
      <c r="F2073" s="470">
        <v>0.0</v>
      </c>
      <c r="G2073" s="41">
        <v>360.0</v>
      </c>
      <c r="H2073" s="41">
        <v>654.0</v>
      </c>
      <c r="I2073" s="43">
        <f t="shared" si="523"/>
        <v>1514</v>
      </c>
      <c r="J2073" s="44">
        <f t="shared" ref="J2073:J2074" si="533">I2073*0.11</f>
        <v>166.54</v>
      </c>
      <c r="K2073" s="51">
        <v>7.024442855026E12</v>
      </c>
      <c r="L2073" s="48"/>
      <c r="M2073" s="38"/>
    </row>
    <row r="2074">
      <c r="A2074" s="53" t="s">
        <v>58</v>
      </c>
      <c r="B2074" s="41">
        <v>0.0</v>
      </c>
      <c r="C2074" s="45">
        <v>0.0</v>
      </c>
      <c r="D2074" s="41">
        <v>0.0</v>
      </c>
      <c r="E2074" s="41">
        <v>0.0</v>
      </c>
      <c r="F2074" s="470">
        <v>0.0</v>
      </c>
      <c r="G2074" s="41">
        <v>0.0</v>
      </c>
      <c r="H2074" s="41">
        <v>801.0</v>
      </c>
      <c r="I2074" s="43">
        <f t="shared" si="523"/>
        <v>801</v>
      </c>
      <c r="J2074" s="57">
        <f t="shared" si="533"/>
        <v>88.11</v>
      </c>
      <c r="K2074" s="444" t="s">
        <v>43</v>
      </c>
      <c r="L2074" s="48">
        <v>90.0</v>
      </c>
      <c r="M2074" s="38"/>
    </row>
    <row r="2075">
      <c r="A2075" s="61" t="s">
        <v>20</v>
      </c>
      <c r="B2075" s="59">
        <f t="shared" ref="B2075:H2075" si="534">SUM(B2039:B2072)</f>
        <v>13749</v>
      </c>
      <c r="C2075" s="59">
        <f t="shared" si="534"/>
        <v>13331</v>
      </c>
      <c r="D2075" s="59">
        <f t="shared" si="534"/>
        <v>16641</v>
      </c>
      <c r="E2075" s="59">
        <f t="shared" si="534"/>
        <v>22283</v>
      </c>
      <c r="F2075" s="59">
        <f t="shared" si="534"/>
        <v>0</v>
      </c>
      <c r="G2075" s="59">
        <f t="shared" si="534"/>
        <v>8216</v>
      </c>
      <c r="H2075" s="59">
        <f t="shared" si="534"/>
        <v>8197</v>
      </c>
      <c r="I2075" s="59">
        <f t="shared" ref="I2075:J2075" si="535">SUM(I2039:I2074)</f>
        <v>84732</v>
      </c>
      <c r="J2075" s="59">
        <f t="shared" si="535"/>
        <v>8231.22</v>
      </c>
      <c r="K2075" s="38"/>
      <c r="L2075" s="62">
        <f>SUM(L2040:L2072)</f>
        <v>1865.3</v>
      </c>
      <c r="M2075" s="38"/>
    </row>
  </sheetData>
  <dataValidations>
    <dataValidation type="list" allowBlank="1" showErrorMessage="1" sqref="K1038">
      <formula1>"60189472257886018947225788 "</formula1>
    </dataValidation>
    <dataValidation type="list" allowBlank="1" showErrorMessage="1" sqref="K871">
      <formula1>"05018169592070"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9.75"/>
    <col customWidth="1" min="3" max="3" width="10.13"/>
    <col customWidth="1" min="4" max="4" width="7.63"/>
    <col customWidth="1" min="5" max="5" width="7.5"/>
    <col customWidth="1" min="6" max="6" width="7.38"/>
    <col customWidth="1" min="7" max="7" width="10.38"/>
    <col customWidth="1" min="8" max="8" width="9.13"/>
    <col customWidth="1" min="9" max="9" width="8.25"/>
    <col customWidth="1" min="10" max="10" width="9.13"/>
    <col customWidth="1" min="11" max="11" width="7.75"/>
    <col customWidth="1" min="12" max="12" width="8.25"/>
    <col customWidth="1" min="13" max="13" width="8.0"/>
    <col customWidth="1" min="14" max="14" width="8.25"/>
    <col customWidth="1" min="15" max="15" width="6.88"/>
    <col customWidth="1" min="16" max="16" width="7.75"/>
    <col customWidth="1" min="17" max="17" width="7.25"/>
    <col customWidth="1" min="18" max="18" width="11.38"/>
    <col customWidth="1" min="19" max="29" width="14.38"/>
  </cols>
  <sheetData>
    <row r="1">
      <c r="A1" s="475" t="s">
        <v>498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  <c r="T1" s="476"/>
      <c r="U1" s="477" t="s">
        <v>499</v>
      </c>
      <c r="V1" s="119"/>
      <c r="W1" s="119"/>
      <c r="X1" s="120"/>
      <c r="Y1" s="476"/>
      <c r="Z1" s="477" t="s">
        <v>500</v>
      </c>
      <c r="AA1" s="119"/>
      <c r="AB1" s="119"/>
      <c r="AC1" s="120"/>
    </row>
    <row r="2">
      <c r="A2" s="30" t="s">
        <v>19</v>
      </c>
      <c r="B2" s="478">
        <v>45520.0</v>
      </c>
      <c r="C2" s="478">
        <v>45521.0</v>
      </c>
      <c r="D2" s="478">
        <v>45522.0</v>
      </c>
      <c r="E2" s="478">
        <v>45523.0</v>
      </c>
      <c r="F2" s="478">
        <v>45524.0</v>
      </c>
      <c r="G2" s="478">
        <v>45525.0</v>
      </c>
      <c r="H2" s="478">
        <v>45526.0</v>
      </c>
      <c r="I2" s="478">
        <v>45527.0</v>
      </c>
      <c r="J2" s="478">
        <v>45528.0</v>
      </c>
      <c r="K2" s="478">
        <v>45529.0</v>
      </c>
      <c r="L2" s="478">
        <v>45530.0</v>
      </c>
      <c r="M2" s="478">
        <v>45531.0</v>
      </c>
      <c r="N2" s="478">
        <v>45532.0</v>
      </c>
      <c r="O2" s="478">
        <v>45533.0</v>
      </c>
      <c r="P2" s="478">
        <v>45534.0</v>
      </c>
      <c r="Q2" s="478">
        <v>45535.0</v>
      </c>
      <c r="R2" s="479" t="s">
        <v>20</v>
      </c>
      <c r="S2" s="479" t="s">
        <v>22</v>
      </c>
      <c r="T2" s="480"/>
      <c r="U2" s="481" t="s">
        <v>501</v>
      </c>
      <c r="V2" s="482" t="s">
        <v>31</v>
      </c>
      <c r="W2" s="482">
        <v>17815.0</v>
      </c>
      <c r="X2" s="483">
        <v>1000.0</v>
      </c>
      <c r="Y2" s="480"/>
      <c r="Z2" s="483" t="s">
        <v>502</v>
      </c>
      <c r="AA2" s="482" t="s">
        <v>31</v>
      </c>
      <c r="AB2" s="482">
        <v>33671.0</v>
      </c>
      <c r="AC2" s="484">
        <v>1000.0</v>
      </c>
    </row>
    <row r="3">
      <c r="A3" s="215"/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485"/>
      <c r="S3" s="485"/>
      <c r="T3" s="486"/>
      <c r="U3" s="487"/>
      <c r="V3" s="488" t="s">
        <v>37</v>
      </c>
      <c r="W3" s="488">
        <v>15593.0</v>
      </c>
      <c r="X3" s="487"/>
      <c r="Y3" s="486"/>
      <c r="Z3" s="487"/>
      <c r="AA3" s="482" t="s">
        <v>37</v>
      </c>
      <c r="AB3" s="482">
        <v>30785.0</v>
      </c>
      <c r="AC3" s="484">
        <v>1000.0</v>
      </c>
    </row>
    <row r="4">
      <c r="A4" s="55" t="s">
        <v>23</v>
      </c>
      <c r="B4" s="70">
        <v>200.0</v>
      </c>
      <c r="C4" s="489">
        <v>939.0</v>
      </c>
      <c r="D4" s="489">
        <v>1040.0</v>
      </c>
      <c r="E4" s="489">
        <v>819.0</v>
      </c>
      <c r="F4" s="489">
        <v>808.0</v>
      </c>
      <c r="G4" s="489">
        <v>100.0</v>
      </c>
      <c r="H4" s="489">
        <v>274.0</v>
      </c>
      <c r="I4" s="489">
        <v>680.0</v>
      </c>
      <c r="J4" s="489">
        <v>270.0</v>
      </c>
      <c r="K4" s="489">
        <v>0.0</v>
      </c>
      <c r="L4" s="489">
        <v>580.0</v>
      </c>
      <c r="M4" s="489">
        <v>610.0</v>
      </c>
      <c r="N4" s="489">
        <v>358.0</v>
      </c>
      <c r="O4" s="489">
        <v>0.0</v>
      </c>
      <c r="P4" s="489">
        <v>555.0</v>
      </c>
      <c r="Q4" s="70">
        <v>1165.0</v>
      </c>
      <c r="R4" s="490">
        <f t="shared" ref="R4:R36" si="1">SUM(B4:Q4)</f>
        <v>8398</v>
      </c>
      <c r="S4" s="491"/>
      <c r="T4" s="492"/>
      <c r="U4" s="493"/>
      <c r="V4" s="482" t="s">
        <v>39</v>
      </c>
      <c r="W4" s="482">
        <v>18043.0</v>
      </c>
      <c r="X4" s="493"/>
      <c r="Y4" s="492"/>
      <c r="Z4" s="493"/>
      <c r="AA4" s="494" t="s">
        <v>39</v>
      </c>
      <c r="AB4" s="494">
        <v>35097.0</v>
      </c>
      <c r="AC4" s="484">
        <v>1000.0</v>
      </c>
    </row>
    <row r="5">
      <c r="A5" s="55" t="s">
        <v>24</v>
      </c>
      <c r="B5" s="70">
        <v>736.0</v>
      </c>
      <c r="C5" s="489">
        <v>994.0</v>
      </c>
      <c r="D5" s="489">
        <v>451.0</v>
      </c>
      <c r="E5" s="489">
        <v>0.0</v>
      </c>
      <c r="F5" s="489">
        <v>657.0</v>
      </c>
      <c r="G5" s="489">
        <v>882.0</v>
      </c>
      <c r="H5" s="489">
        <v>635.0</v>
      </c>
      <c r="I5" s="489">
        <v>830.0</v>
      </c>
      <c r="J5" s="489">
        <v>770.0</v>
      </c>
      <c r="K5" s="489">
        <v>993.0</v>
      </c>
      <c r="L5" s="489">
        <v>0.0</v>
      </c>
      <c r="M5" s="489">
        <v>321.0</v>
      </c>
      <c r="N5" s="489">
        <v>765.0</v>
      </c>
      <c r="O5" s="489">
        <v>0.0</v>
      </c>
      <c r="P5" s="489">
        <v>0.0</v>
      </c>
      <c r="Q5" s="70">
        <v>771.0</v>
      </c>
      <c r="R5" s="490">
        <f t="shared" si="1"/>
        <v>8805</v>
      </c>
      <c r="S5" s="491"/>
      <c r="T5" s="492"/>
      <c r="U5" s="481" t="s">
        <v>503</v>
      </c>
      <c r="V5" s="482" t="s">
        <v>31</v>
      </c>
      <c r="W5" s="482">
        <v>15856.0</v>
      </c>
      <c r="X5" s="483">
        <v>1000.0</v>
      </c>
      <c r="Y5" s="492"/>
      <c r="Z5" s="482" t="s">
        <v>504</v>
      </c>
      <c r="AA5" s="482" t="s">
        <v>31</v>
      </c>
      <c r="AB5" s="482">
        <v>33706.0</v>
      </c>
      <c r="AC5" s="484">
        <v>1000.0</v>
      </c>
    </row>
    <row r="6">
      <c r="A6" s="55" t="s">
        <v>25</v>
      </c>
      <c r="B6" s="70">
        <v>390.0</v>
      </c>
      <c r="C6" s="489">
        <v>733.0</v>
      </c>
      <c r="D6" s="489">
        <v>335.0</v>
      </c>
      <c r="E6" s="489">
        <v>215.0</v>
      </c>
      <c r="F6" s="489">
        <v>783.0</v>
      </c>
      <c r="G6" s="489">
        <v>614.0</v>
      </c>
      <c r="H6" s="489">
        <v>475.0</v>
      </c>
      <c r="I6" s="489">
        <v>274.0</v>
      </c>
      <c r="J6" s="489">
        <v>0.0</v>
      </c>
      <c r="K6" s="489">
        <v>225.0</v>
      </c>
      <c r="L6" s="489">
        <v>354.0</v>
      </c>
      <c r="M6" s="489">
        <v>550.0</v>
      </c>
      <c r="N6" s="489">
        <v>419.0</v>
      </c>
      <c r="O6" s="489">
        <v>315.0</v>
      </c>
      <c r="P6" s="489">
        <v>449.0</v>
      </c>
      <c r="Q6" s="70">
        <v>345.0</v>
      </c>
      <c r="R6" s="490">
        <f t="shared" si="1"/>
        <v>6476</v>
      </c>
      <c r="S6" s="491"/>
      <c r="T6" s="492"/>
      <c r="U6" s="487"/>
      <c r="V6" s="482" t="s">
        <v>37</v>
      </c>
      <c r="W6" s="482">
        <v>15192.0</v>
      </c>
      <c r="X6" s="487"/>
      <c r="Y6" s="492"/>
      <c r="Z6" s="482" t="s">
        <v>505</v>
      </c>
      <c r="AA6" s="482" t="s">
        <v>39</v>
      </c>
      <c r="AB6" s="482">
        <v>31084.0</v>
      </c>
      <c r="AC6" s="484">
        <v>1000.0</v>
      </c>
    </row>
    <row r="7">
      <c r="A7" s="55" t="s">
        <v>26</v>
      </c>
      <c r="B7" s="70">
        <v>54.0</v>
      </c>
      <c r="C7" s="489">
        <v>0.0</v>
      </c>
      <c r="D7" s="489">
        <v>0.0</v>
      </c>
      <c r="E7" s="489">
        <v>0.0</v>
      </c>
      <c r="F7" s="489">
        <v>0.0</v>
      </c>
      <c r="G7" s="489">
        <v>830.0</v>
      </c>
      <c r="H7" s="489">
        <v>0.0</v>
      </c>
      <c r="I7" s="489">
        <v>0.0</v>
      </c>
      <c r="J7" s="489">
        <v>0.0</v>
      </c>
      <c r="K7" s="489">
        <v>0.0</v>
      </c>
      <c r="L7" s="489">
        <v>942.0</v>
      </c>
      <c r="M7" s="489">
        <v>0.0</v>
      </c>
      <c r="N7" s="489">
        <v>0.0</v>
      </c>
      <c r="O7" s="489">
        <v>630.0</v>
      </c>
      <c r="P7" s="489">
        <v>690.0</v>
      </c>
      <c r="Q7" s="70">
        <v>0.0</v>
      </c>
      <c r="R7" s="490">
        <f t="shared" si="1"/>
        <v>3146</v>
      </c>
      <c r="S7" s="491"/>
      <c r="T7" s="492"/>
      <c r="U7" s="493"/>
      <c r="V7" s="488" t="s">
        <v>39</v>
      </c>
      <c r="W7" s="488">
        <v>17054.0</v>
      </c>
      <c r="X7" s="493"/>
      <c r="Y7" s="492"/>
      <c r="Z7" s="482" t="s">
        <v>506</v>
      </c>
      <c r="AA7" s="495" t="s">
        <v>394</v>
      </c>
      <c r="AB7" s="120"/>
      <c r="AC7" s="485"/>
    </row>
    <row r="8">
      <c r="A8" s="55" t="s">
        <v>27</v>
      </c>
      <c r="B8" s="70">
        <v>210.0</v>
      </c>
      <c r="C8" s="489">
        <v>299.0</v>
      </c>
      <c r="D8" s="489">
        <v>125.0</v>
      </c>
      <c r="E8" s="489">
        <v>250.0</v>
      </c>
      <c r="F8" s="489">
        <v>400.0</v>
      </c>
      <c r="G8" s="489">
        <v>0.0</v>
      </c>
      <c r="H8" s="489">
        <v>500.0</v>
      </c>
      <c r="I8" s="489">
        <v>245.0</v>
      </c>
      <c r="J8" s="489">
        <v>484.0</v>
      </c>
      <c r="K8" s="489">
        <v>0.0</v>
      </c>
      <c r="L8" s="489">
        <v>410.0</v>
      </c>
      <c r="M8" s="489">
        <v>524.0</v>
      </c>
      <c r="N8" s="489">
        <v>0.0</v>
      </c>
      <c r="O8" s="489">
        <v>276.0</v>
      </c>
      <c r="P8" s="489">
        <v>474.0</v>
      </c>
      <c r="Q8" s="70">
        <v>225.0</v>
      </c>
      <c r="R8" s="490">
        <f t="shared" si="1"/>
        <v>4422</v>
      </c>
      <c r="S8" s="491"/>
      <c r="T8" s="492"/>
      <c r="U8" s="496" t="s">
        <v>507</v>
      </c>
      <c r="V8" s="482" t="s">
        <v>31</v>
      </c>
      <c r="W8" s="482">
        <v>20104.0</v>
      </c>
      <c r="X8" s="483">
        <v>1000.0</v>
      </c>
      <c r="Y8" s="492"/>
      <c r="Z8" s="492"/>
      <c r="AA8" s="492"/>
      <c r="AB8" s="492"/>
      <c r="AC8" s="492"/>
    </row>
    <row r="9">
      <c r="A9" s="55" t="s">
        <v>28</v>
      </c>
      <c r="B9" s="70">
        <v>376.0</v>
      </c>
      <c r="C9" s="489">
        <v>629.0</v>
      </c>
      <c r="D9" s="489">
        <v>800.0</v>
      </c>
      <c r="E9" s="489">
        <v>635.0</v>
      </c>
      <c r="F9" s="489">
        <v>315.0</v>
      </c>
      <c r="G9" s="489">
        <v>435.0</v>
      </c>
      <c r="H9" s="489">
        <v>670.0</v>
      </c>
      <c r="I9" s="489">
        <v>293.0</v>
      </c>
      <c r="J9" s="489">
        <v>0.0</v>
      </c>
      <c r="K9" s="489">
        <v>0.0</v>
      </c>
      <c r="L9" s="489">
        <v>0.0</v>
      </c>
      <c r="M9" s="489">
        <v>0.0</v>
      </c>
      <c r="N9" s="489">
        <v>0.0</v>
      </c>
      <c r="O9" s="489">
        <v>680.0</v>
      </c>
      <c r="P9" s="489">
        <v>565.0</v>
      </c>
      <c r="Q9" s="70">
        <v>920.0</v>
      </c>
      <c r="R9" s="490">
        <f t="shared" si="1"/>
        <v>6318</v>
      </c>
      <c r="S9" s="491"/>
      <c r="T9" s="492"/>
      <c r="U9" s="497"/>
      <c r="V9" s="488" t="s">
        <v>24</v>
      </c>
      <c r="W9" s="488">
        <v>16126.0</v>
      </c>
      <c r="X9" s="493"/>
      <c r="Y9" s="492"/>
      <c r="Z9" s="492"/>
      <c r="AA9" s="492"/>
      <c r="AB9" s="492"/>
      <c r="AC9" s="492"/>
    </row>
    <row r="10">
      <c r="A10" s="55" t="s">
        <v>29</v>
      </c>
      <c r="B10" s="489">
        <v>892.0</v>
      </c>
      <c r="C10" s="489">
        <v>867.0</v>
      </c>
      <c r="D10" s="489">
        <v>0.0</v>
      </c>
      <c r="E10" s="489">
        <v>404.0</v>
      </c>
      <c r="F10" s="489">
        <v>365.0</v>
      </c>
      <c r="G10" s="489">
        <v>0.0</v>
      </c>
      <c r="H10" s="489">
        <v>250.0</v>
      </c>
      <c r="I10" s="489">
        <v>402.0</v>
      </c>
      <c r="J10" s="489">
        <v>822.0</v>
      </c>
      <c r="K10" s="489">
        <v>0.0</v>
      </c>
      <c r="L10" s="489">
        <v>0.0</v>
      </c>
      <c r="M10" s="489">
        <v>565.0</v>
      </c>
      <c r="N10" s="489">
        <v>0.0</v>
      </c>
      <c r="O10" s="489">
        <v>0.0</v>
      </c>
      <c r="P10" s="489">
        <v>793.0</v>
      </c>
      <c r="Q10" s="489">
        <v>760.0</v>
      </c>
      <c r="R10" s="490">
        <f t="shared" si="1"/>
        <v>6120</v>
      </c>
      <c r="S10" s="491"/>
      <c r="T10" s="492"/>
      <c r="U10" s="496" t="s">
        <v>508</v>
      </c>
      <c r="V10" s="498" t="s">
        <v>37</v>
      </c>
      <c r="W10" s="498">
        <v>15319.0</v>
      </c>
      <c r="X10" s="482">
        <v>1000.0</v>
      </c>
      <c r="Y10" s="492"/>
      <c r="Z10" s="492"/>
      <c r="AA10" s="492"/>
      <c r="AB10" s="492"/>
      <c r="AC10" s="492"/>
    </row>
    <row r="11">
      <c r="A11" s="55" t="s">
        <v>30</v>
      </c>
      <c r="B11" s="70">
        <v>0.0</v>
      </c>
      <c r="C11" s="489">
        <v>0.0</v>
      </c>
      <c r="D11" s="489">
        <v>0.0</v>
      </c>
      <c r="E11" s="489">
        <v>0.0</v>
      </c>
      <c r="F11" s="489">
        <v>2315.0</v>
      </c>
      <c r="G11" s="489">
        <v>1690.0</v>
      </c>
      <c r="H11" s="489">
        <v>975.0</v>
      </c>
      <c r="I11" s="489">
        <v>0.0</v>
      </c>
      <c r="J11" s="489">
        <v>0.0</v>
      </c>
      <c r="K11" s="489">
        <v>0.0</v>
      </c>
      <c r="L11" s="489">
        <v>0.0</v>
      </c>
      <c r="M11" s="489">
        <v>0.0</v>
      </c>
      <c r="N11" s="489">
        <v>0.0</v>
      </c>
      <c r="O11" s="489">
        <v>1035.0</v>
      </c>
      <c r="P11" s="489">
        <v>0.0</v>
      </c>
      <c r="Q11" s="70">
        <v>0.0</v>
      </c>
      <c r="R11" s="490">
        <f t="shared" si="1"/>
        <v>6015</v>
      </c>
      <c r="S11" s="491"/>
      <c r="T11" s="492"/>
      <c r="U11" s="481" t="s">
        <v>509</v>
      </c>
      <c r="V11" s="488" t="s">
        <v>31</v>
      </c>
      <c r="W11" s="488">
        <v>16080.0</v>
      </c>
      <c r="X11" s="483">
        <v>1000.0</v>
      </c>
      <c r="Y11" s="492"/>
      <c r="Z11" s="492"/>
      <c r="AA11" s="492"/>
      <c r="AB11" s="492"/>
      <c r="AC11" s="492"/>
    </row>
    <row r="12">
      <c r="A12" s="55" t="s">
        <v>31</v>
      </c>
      <c r="B12" s="70">
        <v>800.0</v>
      </c>
      <c r="C12" s="489">
        <v>810.0</v>
      </c>
      <c r="D12" s="489">
        <v>526.0</v>
      </c>
      <c r="E12" s="489">
        <v>1212.0</v>
      </c>
      <c r="F12" s="489">
        <v>1400.0</v>
      </c>
      <c r="G12" s="489">
        <v>624.0</v>
      </c>
      <c r="H12" s="489">
        <v>847.0</v>
      </c>
      <c r="I12" s="489">
        <v>1080.0</v>
      </c>
      <c r="J12" s="489">
        <v>859.0</v>
      </c>
      <c r="K12" s="489">
        <v>1181.0</v>
      </c>
      <c r="L12" s="489">
        <v>1290.0</v>
      </c>
      <c r="M12" s="489">
        <v>1078.0</v>
      </c>
      <c r="N12" s="489">
        <v>1410.0</v>
      </c>
      <c r="O12" s="489">
        <v>713.0</v>
      </c>
      <c r="P12" s="489">
        <v>1380.0</v>
      </c>
      <c r="Q12" s="70">
        <v>1416.0</v>
      </c>
      <c r="R12" s="490">
        <f t="shared" si="1"/>
        <v>16626</v>
      </c>
      <c r="S12" s="496" t="s">
        <v>144</v>
      </c>
      <c r="T12" s="499"/>
      <c r="U12" s="487"/>
      <c r="V12" s="482" t="s">
        <v>37</v>
      </c>
      <c r="W12" s="482">
        <v>15277.0</v>
      </c>
      <c r="X12" s="487"/>
      <c r="Y12" s="499"/>
      <c r="Z12" s="499"/>
      <c r="AA12" s="499"/>
      <c r="AB12" s="499"/>
      <c r="AC12" s="499"/>
    </row>
    <row r="13">
      <c r="A13" s="55" t="s">
        <v>32</v>
      </c>
      <c r="B13" s="70">
        <v>0.0</v>
      </c>
      <c r="C13" s="489">
        <v>353.0</v>
      </c>
      <c r="D13" s="489">
        <v>235.0</v>
      </c>
      <c r="E13" s="489">
        <v>321.0</v>
      </c>
      <c r="F13" s="489">
        <v>0.0</v>
      </c>
      <c r="G13" s="489">
        <v>0.0</v>
      </c>
      <c r="H13" s="489">
        <v>339.0</v>
      </c>
      <c r="I13" s="489">
        <v>0.0</v>
      </c>
      <c r="J13" s="489">
        <v>0.0</v>
      </c>
      <c r="K13" s="489">
        <v>0.0</v>
      </c>
      <c r="L13" s="489">
        <v>0.0</v>
      </c>
      <c r="M13" s="489">
        <v>0.0</v>
      </c>
      <c r="N13" s="489">
        <v>0.0</v>
      </c>
      <c r="O13" s="489">
        <v>0.0</v>
      </c>
      <c r="P13" s="489">
        <v>0.0</v>
      </c>
      <c r="Q13" s="70">
        <v>660.0</v>
      </c>
      <c r="R13" s="490">
        <f t="shared" si="1"/>
        <v>1908</v>
      </c>
      <c r="S13" s="491"/>
      <c r="T13" s="492"/>
      <c r="U13" s="493"/>
      <c r="V13" s="482" t="s">
        <v>39</v>
      </c>
      <c r="W13" s="482">
        <v>15207.0</v>
      </c>
      <c r="X13" s="493"/>
      <c r="Y13" s="492"/>
      <c r="Z13" s="492"/>
      <c r="AA13" s="492"/>
      <c r="AB13" s="492"/>
      <c r="AC13" s="492"/>
    </row>
    <row r="14">
      <c r="A14" s="55" t="s">
        <v>241</v>
      </c>
      <c r="B14" s="489">
        <v>0.0</v>
      </c>
      <c r="C14" s="489">
        <v>1091.0</v>
      </c>
      <c r="D14" s="489">
        <v>0.0</v>
      </c>
      <c r="E14" s="489">
        <v>774.0</v>
      </c>
      <c r="F14" s="489">
        <v>799.0</v>
      </c>
      <c r="G14" s="489">
        <v>590.0</v>
      </c>
      <c r="H14" s="489">
        <v>490.0</v>
      </c>
      <c r="I14" s="489">
        <v>150.0</v>
      </c>
      <c r="J14" s="489">
        <v>473.0</v>
      </c>
      <c r="K14" s="489">
        <v>0.0</v>
      </c>
      <c r="L14" s="489">
        <v>230.0</v>
      </c>
      <c r="M14" s="489">
        <v>0.0</v>
      </c>
      <c r="N14" s="489">
        <v>525.0</v>
      </c>
      <c r="O14" s="489">
        <v>0.0</v>
      </c>
      <c r="P14" s="489">
        <v>485.0</v>
      </c>
      <c r="Q14" s="489">
        <v>110.0</v>
      </c>
      <c r="R14" s="490">
        <f t="shared" si="1"/>
        <v>5717</v>
      </c>
      <c r="S14" s="491"/>
      <c r="T14" s="492"/>
      <c r="U14" s="496" t="s">
        <v>510</v>
      </c>
      <c r="V14" s="488" t="s">
        <v>39</v>
      </c>
      <c r="W14" s="488">
        <v>15877.0</v>
      </c>
      <c r="X14" s="482">
        <v>1000.0</v>
      </c>
      <c r="Y14" s="492"/>
      <c r="Z14" s="492"/>
      <c r="AA14" s="492"/>
      <c r="AB14" s="492"/>
      <c r="AC14" s="492"/>
    </row>
    <row r="15">
      <c r="A15" s="55" t="s">
        <v>233</v>
      </c>
      <c r="B15" s="489">
        <v>54.0</v>
      </c>
      <c r="C15" s="489">
        <v>0.0</v>
      </c>
      <c r="D15" s="489">
        <v>219.0</v>
      </c>
      <c r="E15" s="489">
        <v>0.0</v>
      </c>
      <c r="F15" s="489">
        <v>0.0</v>
      </c>
      <c r="G15" s="489">
        <v>0.0</v>
      </c>
      <c r="H15" s="489">
        <v>0.0</v>
      </c>
      <c r="I15" s="489">
        <v>0.0</v>
      </c>
      <c r="J15" s="489">
        <v>0.0</v>
      </c>
      <c r="K15" s="489">
        <v>0.0</v>
      </c>
      <c r="L15" s="489">
        <v>0.0</v>
      </c>
      <c r="M15" s="489">
        <v>0.0</v>
      </c>
      <c r="N15" s="489">
        <v>0.0</v>
      </c>
      <c r="O15" s="489">
        <v>338.0</v>
      </c>
      <c r="P15" s="489">
        <v>264.0</v>
      </c>
      <c r="Q15" s="489">
        <v>54.0</v>
      </c>
      <c r="R15" s="490">
        <f t="shared" si="1"/>
        <v>929</v>
      </c>
      <c r="S15" s="491"/>
      <c r="T15" s="492"/>
      <c r="U15" s="496" t="s">
        <v>511</v>
      </c>
      <c r="V15" s="488" t="s">
        <v>39</v>
      </c>
      <c r="W15" s="488">
        <v>15819.0</v>
      </c>
      <c r="X15" s="482">
        <v>1000.0</v>
      </c>
      <c r="Y15" s="492"/>
      <c r="Z15" s="492"/>
      <c r="AA15" s="492"/>
      <c r="AB15" s="492"/>
      <c r="AC15" s="492"/>
    </row>
    <row r="16">
      <c r="A16" s="55" t="s">
        <v>35</v>
      </c>
      <c r="B16" s="489">
        <v>0.0</v>
      </c>
      <c r="C16" s="489">
        <v>0.0</v>
      </c>
      <c r="D16" s="489">
        <v>0.0</v>
      </c>
      <c r="E16" s="489">
        <v>0.0</v>
      </c>
      <c r="F16" s="489">
        <v>0.0</v>
      </c>
      <c r="G16" s="489">
        <v>0.0</v>
      </c>
      <c r="H16" s="489">
        <v>0.0</v>
      </c>
      <c r="I16" s="489">
        <v>510.0</v>
      </c>
      <c r="J16" s="489">
        <v>448.0</v>
      </c>
      <c r="K16" s="489">
        <v>0.0</v>
      </c>
      <c r="L16" s="489">
        <v>769.0</v>
      </c>
      <c r="M16" s="489">
        <v>505.0</v>
      </c>
      <c r="N16" s="489">
        <v>105.0</v>
      </c>
      <c r="O16" s="489">
        <v>0.0</v>
      </c>
      <c r="P16" s="489">
        <v>0.0</v>
      </c>
      <c r="Q16" s="489">
        <v>0.0</v>
      </c>
      <c r="R16" s="490">
        <f t="shared" si="1"/>
        <v>2337</v>
      </c>
      <c r="S16" s="491"/>
      <c r="T16" s="492"/>
      <c r="U16" s="496" t="s">
        <v>512</v>
      </c>
      <c r="V16" s="495" t="s">
        <v>394</v>
      </c>
      <c r="W16" s="119"/>
      <c r="X16" s="120"/>
      <c r="Y16" s="492"/>
      <c r="Z16" s="492"/>
      <c r="AA16" s="492"/>
      <c r="AB16" s="492"/>
      <c r="AC16" s="492"/>
    </row>
    <row r="17">
      <c r="A17" s="55" t="s">
        <v>36</v>
      </c>
      <c r="B17" s="489">
        <v>470.0</v>
      </c>
      <c r="C17" s="489">
        <v>585.0</v>
      </c>
      <c r="D17" s="489">
        <v>998.0</v>
      </c>
      <c r="E17" s="489">
        <v>0.0</v>
      </c>
      <c r="F17" s="489">
        <v>0.0</v>
      </c>
      <c r="G17" s="489">
        <v>919.0</v>
      </c>
      <c r="H17" s="489">
        <v>1065.0</v>
      </c>
      <c r="I17" s="489">
        <v>1254.0</v>
      </c>
      <c r="J17" s="489">
        <v>552.0</v>
      </c>
      <c r="K17" s="489">
        <v>710.0</v>
      </c>
      <c r="L17" s="489">
        <v>1020.0</v>
      </c>
      <c r="M17" s="489">
        <v>795.0</v>
      </c>
      <c r="N17" s="489">
        <v>0.0</v>
      </c>
      <c r="O17" s="489">
        <v>285.0</v>
      </c>
      <c r="P17" s="489">
        <v>255.0</v>
      </c>
      <c r="Q17" s="489">
        <v>843.0</v>
      </c>
      <c r="R17" s="490">
        <f t="shared" si="1"/>
        <v>9751</v>
      </c>
      <c r="S17" s="491"/>
      <c r="T17" s="492"/>
      <c r="U17" s="492"/>
      <c r="V17" s="492"/>
      <c r="W17" s="492"/>
      <c r="X17" s="492"/>
      <c r="Y17" s="492"/>
      <c r="Z17" s="492"/>
      <c r="AA17" s="492"/>
      <c r="AB17" s="492"/>
      <c r="AC17" s="492"/>
    </row>
    <row r="18">
      <c r="A18" s="55" t="s">
        <v>37</v>
      </c>
      <c r="B18" s="489">
        <v>0.0</v>
      </c>
      <c r="C18" s="489">
        <v>0.0</v>
      </c>
      <c r="D18" s="489">
        <v>0.0</v>
      </c>
      <c r="E18" s="489">
        <v>0.0</v>
      </c>
      <c r="F18" s="489">
        <v>0.0</v>
      </c>
      <c r="G18" s="489">
        <v>0.0</v>
      </c>
      <c r="H18" s="489">
        <v>0.0</v>
      </c>
      <c r="I18" s="489">
        <v>0.0</v>
      </c>
      <c r="J18" s="489">
        <v>0.0</v>
      </c>
      <c r="K18" s="489">
        <v>0.0</v>
      </c>
      <c r="L18" s="489">
        <v>0.0</v>
      </c>
      <c r="M18" s="489">
        <v>0.0</v>
      </c>
      <c r="N18" s="489">
        <v>0.0</v>
      </c>
      <c r="O18" s="489">
        <v>0.0</v>
      </c>
      <c r="P18" s="489">
        <v>0.0</v>
      </c>
      <c r="Q18" s="489">
        <v>0.0</v>
      </c>
      <c r="R18" s="490">
        <f t="shared" si="1"/>
        <v>0</v>
      </c>
      <c r="S18" s="491"/>
      <c r="T18" s="492"/>
      <c r="U18" s="492"/>
      <c r="V18" s="492"/>
      <c r="W18" s="492"/>
      <c r="X18" s="492"/>
      <c r="Y18" s="492"/>
      <c r="Z18" s="492"/>
      <c r="AA18" s="492"/>
      <c r="AB18" s="492"/>
      <c r="AC18" s="492"/>
    </row>
    <row r="19">
      <c r="A19" s="55" t="s">
        <v>38</v>
      </c>
      <c r="B19" s="489">
        <v>0.0</v>
      </c>
      <c r="C19" s="489">
        <v>455.0</v>
      </c>
      <c r="D19" s="489">
        <v>480.0</v>
      </c>
      <c r="E19" s="489">
        <v>0.0</v>
      </c>
      <c r="F19" s="489">
        <v>0.0</v>
      </c>
      <c r="G19" s="489">
        <v>446.0</v>
      </c>
      <c r="H19" s="489">
        <v>416.0</v>
      </c>
      <c r="I19" s="489">
        <v>294.0</v>
      </c>
      <c r="J19" s="489">
        <v>319.0</v>
      </c>
      <c r="K19" s="489">
        <v>0.0</v>
      </c>
      <c r="L19" s="489">
        <v>0.0</v>
      </c>
      <c r="M19" s="489">
        <v>444.0</v>
      </c>
      <c r="N19" s="489">
        <v>574.0</v>
      </c>
      <c r="O19" s="489">
        <v>598.0</v>
      </c>
      <c r="P19" s="489">
        <v>200.0</v>
      </c>
      <c r="Q19" s="489">
        <v>405.0</v>
      </c>
      <c r="R19" s="490">
        <f t="shared" si="1"/>
        <v>4631</v>
      </c>
      <c r="S19" s="491"/>
      <c r="T19" s="492"/>
      <c r="U19" s="477" t="s">
        <v>499</v>
      </c>
      <c r="V19" s="119"/>
      <c r="W19" s="119"/>
      <c r="X19" s="120"/>
      <c r="Y19" s="492"/>
      <c r="Z19" s="492"/>
      <c r="AA19" s="492"/>
      <c r="AB19" s="492"/>
      <c r="AC19" s="492"/>
    </row>
    <row r="20">
      <c r="A20" s="55" t="s">
        <v>39</v>
      </c>
      <c r="B20" s="489">
        <v>1469.0</v>
      </c>
      <c r="C20" s="489">
        <v>525.0</v>
      </c>
      <c r="D20" s="489">
        <v>959.0</v>
      </c>
      <c r="E20" s="489">
        <v>855.0</v>
      </c>
      <c r="F20" s="489">
        <v>0.0</v>
      </c>
      <c r="G20" s="489">
        <v>0.0</v>
      </c>
      <c r="H20" s="489">
        <v>0.0</v>
      </c>
      <c r="I20" s="489">
        <v>1022.0</v>
      </c>
      <c r="J20" s="489">
        <v>404.0</v>
      </c>
      <c r="K20" s="489">
        <v>875.0</v>
      </c>
      <c r="L20" s="489">
        <v>943.0</v>
      </c>
      <c r="M20" s="489">
        <v>849.0</v>
      </c>
      <c r="N20" s="489">
        <v>1057.0</v>
      </c>
      <c r="O20" s="489">
        <v>1063.0</v>
      </c>
      <c r="P20" s="489">
        <v>699.0</v>
      </c>
      <c r="Q20" s="489">
        <v>1144.0</v>
      </c>
      <c r="R20" s="490">
        <f t="shared" si="1"/>
        <v>11864</v>
      </c>
      <c r="S20" s="491"/>
      <c r="T20" s="492"/>
      <c r="U20" s="481"/>
      <c r="V20" s="482"/>
      <c r="W20" s="482"/>
      <c r="X20" s="483"/>
      <c r="Y20" s="492"/>
      <c r="Z20" s="492"/>
      <c r="AA20" s="492"/>
      <c r="AB20" s="492"/>
      <c r="AC20" s="492"/>
    </row>
    <row r="21">
      <c r="A21" s="55" t="s">
        <v>63</v>
      </c>
      <c r="B21" s="489">
        <v>274.0</v>
      </c>
      <c r="C21" s="489">
        <v>0.0</v>
      </c>
      <c r="D21" s="489">
        <v>289.0</v>
      </c>
      <c r="E21" s="489">
        <v>210.0</v>
      </c>
      <c r="F21" s="489">
        <v>405.0</v>
      </c>
      <c r="G21" s="489">
        <v>355.0</v>
      </c>
      <c r="H21" s="489">
        <v>549.0</v>
      </c>
      <c r="I21" s="489">
        <v>0.0</v>
      </c>
      <c r="J21" s="489">
        <v>314.0</v>
      </c>
      <c r="K21" s="489">
        <v>0.0</v>
      </c>
      <c r="L21" s="489">
        <v>1260.0</v>
      </c>
      <c r="M21" s="489">
        <v>385.0</v>
      </c>
      <c r="N21" s="489">
        <v>0.0</v>
      </c>
      <c r="O21" s="489">
        <v>205.0</v>
      </c>
      <c r="P21" s="489">
        <v>521.0</v>
      </c>
      <c r="Q21" s="489">
        <v>505.0</v>
      </c>
      <c r="R21" s="490">
        <f t="shared" si="1"/>
        <v>5272</v>
      </c>
      <c r="S21" s="491"/>
      <c r="T21" s="492"/>
      <c r="U21" s="487"/>
      <c r="V21" s="484"/>
      <c r="W21" s="484"/>
      <c r="X21" s="487"/>
      <c r="Y21" s="492"/>
      <c r="Z21" s="492"/>
      <c r="AA21" s="492"/>
      <c r="AB21" s="492"/>
      <c r="AC21" s="492"/>
    </row>
    <row r="22">
      <c r="A22" s="55" t="s">
        <v>40</v>
      </c>
      <c r="B22" s="489">
        <v>0.0</v>
      </c>
      <c r="C22" s="489">
        <v>0.0</v>
      </c>
      <c r="D22" s="489">
        <v>0.0</v>
      </c>
      <c r="E22" s="489">
        <v>424.0</v>
      </c>
      <c r="F22" s="489">
        <v>395.0</v>
      </c>
      <c r="G22" s="489">
        <v>335.0</v>
      </c>
      <c r="H22" s="489">
        <v>590.0</v>
      </c>
      <c r="I22" s="489">
        <v>775.0</v>
      </c>
      <c r="J22" s="489">
        <v>385.0</v>
      </c>
      <c r="K22" s="489">
        <v>330.0</v>
      </c>
      <c r="L22" s="489">
        <v>0.0</v>
      </c>
      <c r="M22" s="489">
        <v>0.0</v>
      </c>
      <c r="N22" s="489">
        <v>0.0</v>
      </c>
      <c r="O22" s="489">
        <v>1078.0</v>
      </c>
      <c r="P22" s="489">
        <v>0.0</v>
      </c>
      <c r="Q22" s="489">
        <v>631.0</v>
      </c>
      <c r="R22" s="490">
        <f t="shared" si="1"/>
        <v>4943</v>
      </c>
      <c r="S22" s="491"/>
      <c r="T22" s="492"/>
      <c r="U22" s="493"/>
      <c r="V22" s="482"/>
      <c r="W22" s="482"/>
      <c r="X22" s="493"/>
      <c r="Y22" s="492"/>
      <c r="Z22" s="492"/>
      <c r="AA22" s="492"/>
      <c r="AB22" s="492"/>
      <c r="AC22" s="492"/>
    </row>
    <row r="23">
      <c r="A23" s="55" t="s">
        <v>41</v>
      </c>
      <c r="B23" s="489">
        <v>675.0</v>
      </c>
      <c r="C23" s="489">
        <v>0.0</v>
      </c>
      <c r="D23" s="489">
        <v>0.0</v>
      </c>
      <c r="E23" s="489">
        <v>0.0</v>
      </c>
      <c r="F23" s="489">
        <v>846.0</v>
      </c>
      <c r="G23" s="489">
        <v>505.0</v>
      </c>
      <c r="H23" s="489">
        <v>585.0</v>
      </c>
      <c r="I23" s="489">
        <v>265.0</v>
      </c>
      <c r="J23" s="489">
        <v>0.0</v>
      </c>
      <c r="K23" s="489">
        <v>0.0</v>
      </c>
      <c r="L23" s="489">
        <v>0.0</v>
      </c>
      <c r="M23" s="489">
        <v>465.0</v>
      </c>
      <c r="N23" s="489">
        <v>1200.0</v>
      </c>
      <c r="O23" s="489">
        <v>439.0</v>
      </c>
      <c r="P23" s="489">
        <v>0.0</v>
      </c>
      <c r="Q23" s="489">
        <v>645.0</v>
      </c>
      <c r="R23" s="490">
        <f t="shared" si="1"/>
        <v>5625</v>
      </c>
      <c r="S23" s="491"/>
      <c r="T23" s="492"/>
      <c r="U23" s="481"/>
      <c r="V23" s="482"/>
      <c r="W23" s="482"/>
      <c r="X23" s="483"/>
      <c r="Y23" s="492"/>
      <c r="Z23" s="492"/>
      <c r="AA23" s="492"/>
      <c r="AB23" s="492"/>
      <c r="AC23" s="492"/>
    </row>
    <row r="24">
      <c r="A24" s="55" t="s">
        <v>42</v>
      </c>
      <c r="B24" s="489">
        <v>0.0</v>
      </c>
      <c r="C24" s="489">
        <v>320.0</v>
      </c>
      <c r="D24" s="489">
        <v>0.0</v>
      </c>
      <c r="E24" s="489">
        <v>0.0</v>
      </c>
      <c r="F24" s="489">
        <v>0.0</v>
      </c>
      <c r="G24" s="489">
        <v>0.0</v>
      </c>
      <c r="H24" s="489">
        <v>0.0</v>
      </c>
      <c r="I24" s="489">
        <v>168.0</v>
      </c>
      <c r="J24" s="489">
        <v>0.0</v>
      </c>
      <c r="K24" s="489">
        <v>160.0</v>
      </c>
      <c r="L24" s="489">
        <v>230.0</v>
      </c>
      <c r="M24" s="489">
        <v>0.0</v>
      </c>
      <c r="N24" s="489">
        <v>0.0</v>
      </c>
      <c r="O24" s="489">
        <v>0.0</v>
      </c>
      <c r="P24" s="489">
        <v>374.0</v>
      </c>
      <c r="Q24" s="489">
        <v>230.0</v>
      </c>
      <c r="R24" s="490">
        <f t="shared" si="1"/>
        <v>1482</v>
      </c>
      <c r="S24" s="491"/>
      <c r="T24" s="492"/>
      <c r="U24" s="487"/>
      <c r="V24" s="482"/>
      <c r="W24" s="482"/>
      <c r="X24" s="487"/>
      <c r="Y24" s="492"/>
      <c r="Z24" s="492"/>
      <c r="AA24" s="492"/>
      <c r="AB24" s="492"/>
      <c r="AC24" s="492"/>
    </row>
    <row r="25">
      <c r="A25" s="55" t="s">
        <v>44</v>
      </c>
      <c r="B25" s="489">
        <v>164.0</v>
      </c>
      <c r="C25" s="489">
        <v>0.0</v>
      </c>
      <c r="D25" s="489">
        <v>0.0</v>
      </c>
      <c r="E25" s="489">
        <v>410.0</v>
      </c>
      <c r="F25" s="489">
        <v>548.0</v>
      </c>
      <c r="G25" s="489">
        <v>361.0</v>
      </c>
      <c r="H25" s="489">
        <v>0.0</v>
      </c>
      <c r="I25" s="489">
        <v>260.0</v>
      </c>
      <c r="J25" s="489">
        <v>182.0</v>
      </c>
      <c r="K25" s="489">
        <v>0.0</v>
      </c>
      <c r="L25" s="489">
        <v>0.0</v>
      </c>
      <c r="M25" s="489">
        <v>390.0</v>
      </c>
      <c r="N25" s="489">
        <v>370.0</v>
      </c>
      <c r="O25" s="489">
        <v>450.0</v>
      </c>
      <c r="P25" s="489">
        <v>125.0</v>
      </c>
      <c r="Q25" s="489">
        <v>0.0</v>
      </c>
      <c r="R25" s="490">
        <f t="shared" si="1"/>
        <v>3260</v>
      </c>
      <c r="S25" s="491"/>
      <c r="T25" s="492"/>
      <c r="U25" s="493"/>
      <c r="V25" s="484"/>
      <c r="W25" s="484"/>
      <c r="X25" s="493"/>
      <c r="Y25" s="492"/>
      <c r="Z25" s="492"/>
      <c r="AA25" s="492"/>
      <c r="AB25" s="492"/>
      <c r="AC25" s="492"/>
    </row>
    <row r="26">
      <c r="A26" s="55" t="s">
        <v>45</v>
      </c>
      <c r="B26" s="489">
        <v>320.0</v>
      </c>
      <c r="C26" s="489">
        <v>460.0</v>
      </c>
      <c r="D26" s="489">
        <v>0.0</v>
      </c>
      <c r="E26" s="489">
        <v>709.0</v>
      </c>
      <c r="F26" s="489">
        <v>480.0</v>
      </c>
      <c r="G26" s="489">
        <v>465.0</v>
      </c>
      <c r="H26" s="489">
        <v>120.0</v>
      </c>
      <c r="I26" s="489">
        <v>0.0</v>
      </c>
      <c r="J26" s="489">
        <v>350.0</v>
      </c>
      <c r="K26" s="489">
        <v>635.0</v>
      </c>
      <c r="L26" s="489">
        <v>575.0</v>
      </c>
      <c r="M26" s="489">
        <v>0.0</v>
      </c>
      <c r="N26" s="489">
        <v>0.0</v>
      </c>
      <c r="O26" s="489">
        <v>0.0</v>
      </c>
      <c r="P26" s="489">
        <v>400.0</v>
      </c>
      <c r="Q26" s="489">
        <v>380.0</v>
      </c>
      <c r="R26" s="490">
        <f t="shared" si="1"/>
        <v>4894</v>
      </c>
      <c r="S26" s="491"/>
      <c r="T26" s="492"/>
      <c r="U26" s="496"/>
      <c r="V26" s="482"/>
      <c r="W26" s="482"/>
      <c r="X26" s="483"/>
      <c r="Y26" s="492"/>
      <c r="Z26" s="492"/>
      <c r="AA26" s="492"/>
      <c r="AB26" s="492"/>
      <c r="AC26" s="492"/>
    </row>
    <row r="27">
      <c r="A27" s="55" t="s">
        <v>46</v>
      </c>
      <c r="B27" s="489">
        <v>175.0</v>
      </c>
      <c r="C27" s="489">
        <v>673.0</v>
      </c>
      <c r="D27" s="489">
        <v>0.0</v>
      </c>
      <c r="E27" s="489">
        <v>270.0</v>
      </c>
      <c r="F27" s="489">
        <v>710.0</v>
      </c>
      <c r="G27" s="489">
        <v>280.0</v>
      </c>
      <c r="H27" s="489">
        <v>0.0</v>
      </c>
      <c r="I27" s="489">
        <v>170.0</v>
      </c>
      <c r="J27" s="489">
        <v>630.0</v>
      </c>
      <c r="K27" s="489">
        <v>0.0</v>
      </c>
      <c r="L27" s="489">
        <v>0.0</v>
      </c>
      <c r="M27" s="489">
        <v>370.0</v>
      </c>
      <c r="N27" s="489">
        <v>0.0</v>
      </c>
      <c r="O27" s="489">
        <v>380.0</v>
      </c>
      <c r="P27" s="489">
        <v>0.0</v>
      </c>
      <c r="Q27" s="70">
        <v>295.0</v>
      </c>
      <c r="R27" s="490">
        <f t="shared" si="1"/>
        <v>3953</v>
      </c>
      <c r="S27" s="491"/>
      <c r="T27" s="492"/>
      <c r="U27" s="497"/>
      <c r="V27" s="484"/>
      <c r="W27" s="484"/>
      <c r="X27" s="493"/>
      <c r="Y27" s="492"/>
      <c r="Z27" s="492"/>
      <c r="AA27" s="492"/>
      <c r="AB27" s="492"/>
      <c r="AC27" s="492"/>
    </row>
    <row r="28">
      <c r="A28" s="55" t="s">
        <v>47</v>
      </c>
      <c r="B28" s="70">
        <v>488.0</v>
      </c>
      <c r="C28" s="489">
        <v>842.0</v>
      </c>
      <c r="D28" s="489">
        <v>0.0</v>
      </c>
      <c r="E28" s="489">
        <v>0.0</v>
      </c>
      <c r="F28" s="489">
        <v>0.0</v>
      </c>
      <c r="G28" s="489">
        <v>0.0</v>
      </c>
      <c r="H28" s="489">
        <v>0.0</v>
      </c>
      <c r="I28" s="489">
        <v>458.0</v>
      </c>
      <c r="J28" s="489">
        <v>840.0</v>
      </c>
      <c r="K28" s="489">
        <v>65.0</v>
      </c>
      <c r="L28" s="489">
        <v>0.0</v>
      </c>
      <c r="M28" s="489">
        <v>0.0</v>
      </c>
      <c r="N28" s="489">
        <v>0.0</v>
      </c>
      <c r="O28" s="489">
        <v>0.0</v>
      </c>
      <c r="P28" s="489">
        <v>0.0</v>
      </c>
      <c r="Q28" s="70">
        <v>0.0</v>
      </c>
      <c r="R28" s="490">
        <f t="shared" si="1"/>
        <v>2693</v>
      </c>
      <c r="S28" s="491"/>
      <c r="T28" s="492"/>
      <c r="U28" s="496"/>
      <c r="V28" s="482"/>
      <c r="W28" s="482"/>
      <c r="X28" s="482"/>
      <c r="Y28" s="492"/>
      <c r="Z28" s="492"/>
      <c r="AA28" s="492"/>
      <c r="AB28" s="492"/>
      <c r="AC28" s="492"/>
    </row>
    <row r="29">
      <c r="A29" s="55" t="s">
        <v>74</v>
      </c>
      <c r="B29" s="489">
        <v>615.0</v>
      </c>
      <c r="C29" s="489">
        <v>1059.0</v>
      </c>
      <c r="D29" s="489">
        <v>461.0</v>
      </c>
      <c r="E29" s="489">
        <v>0.0</v>
      </c>
      <c r="F29" s="489">
        <v>140.0</v>
      </c>
      <c r="G29" s="489">
        <v>0.0</v>
      </c>
      <c r="H29" s="489">
        <v>190.0</v>
      </c>
      <c r="I29" s="489">
        <v>350.0</v>
      </c>
      <c r="J29" s="489">
        <v>645.0</v>
      </c>
      <c r="K29" s="489">
        <v>275.0</v>
      </c>
      <c r="L29" s="489">
        <v>0.0</v>
      </c>
      <c r="M29" s="489">
        <v>359.0</v>
      </c>
      <c r="N29" s="489">
        <v>328.0</v>
      </c>
      <c r="O29" s="489">
        <v>362.0</v>
      </c>
      <c r="P29" s="489">
        <v>205.0</v>
      </c>
      <c r="Q29" s="70">
        <v>0.0</v>
      </c>
      <c r="R29" s="490">
        <f t="shared" si="1"/>
        <v>4989</v>
      </c>
      <c r="S29" s="491"/>
      <c r="T29" s="492"/>
      <c r="U29" s="481"/>
      <c r="V29" s="484"/>
      <c r="W29" s="484"/>
      <c r="X29" s="483"/>
      <c r="Y29" s="492"/>
      <c r="Z29" s="492"/>
      <c r="AA29" s="492"/>
      <c r="AB29" s="492"/>
      <c r="AC29" s="492"/>
    </row>
    <row r="30">
      <c r="A30" s="55" t="s">
        <v>49</v>
      </c>
      <c r="B30" s="70">
        <v>480.0</v>
      </c>
      <c r="C30" s="489">
        <v>0.0</v>
      </c>
      <c r="D30" s="489">
        <v>1283.0</v>
      </c>
      <c r="E30" s="489">
        <v>0.0</v>
      </c>
      <c r="F30" s="489">
        <v>1242.0</v>
      </c>
      <c r="G30" s="489">
        <v>340.0</v>
      </c>
      <c r="H30" s="489">
        <v>195.0</v>
      </c>
      <c r="I30" s="489">
        <v>455.0</v>
      </c>
      <c r="J30" s="489">
        <v>0.0</v>
      </c>
      <c r="K30" s="489">
        <v>1166.0</v>
      </c>
      <c r="L30" s="489">
        <v>0.0</v>
      </c>
      <c r="M30" s="489">
        <v>0.0</v>
      </c>
      <c r="N30" s="489">
        <v>0.0</v>
      </c>
      <c r="O30" s="489">
        <v>626.0</v>
      </c>
      <c r="P30" s="489">
        <v>545.0</v>
      </c>
      <c r="Q30" s="70">
        <v>959.0</v>
      </c>
      <c r="R30" s="490">
        <f t="shared" si="1"/>
        <v>7291</v>
      </c>
      <c r="S30" s="491"/>
      <c r="T30" s="492"/>
      <c r="U30" s="487"/>
      <c r="V30" s="482"/>
      <c r="W30" s="482"/>
      <c r="X30" s="487"/>
      <c r="Y30" s="492"/>
      <c r="Z30" s="492"/>
      <c r="AA30" s="492"/>
      <c r="AB30" s="492"/>
      <c r="AC30" s="492"/>
    </row>
    <row r="31">
      <c r="A31" s="55" t="s">
        <v>50</v>
      </c>
      <c r="B31" s="70">
        <v>0.0</v>
      </c>
      <c r="C31" s="489">
        <v>0.0</v>
      </c>
      <c r="D31" s="489">
        <v>0.0</v>
      </c>
      <c r="E31" s="489">
        <v>0.0</v>
      </c>
      <c r="F31" s="489">
        <v>0.0</v>
      </c>
      <c r="G31" s="489">
        <v>0.0</v>
      </c>
      <c r="H31" s="489">
        <v>0.0</v>
      </c>
      <c r="I31" s="489">
        <v>720.0</v>
      </c>
      <c r="J31" s="489">
        <v>535.0</v>
      </c>
      <c r="K31" s="489">
        <v>0.0</v>
      </c>
      <c r="L31" s="489">
        <v>0.0</v>
      </c>
      <c r="M31" s="489">
        <v>0.0</v>
      </c>
      <c r="N31" s="489">
        <v>0.0</v>
      </c>
      <c r="O31" s="489">
        <v>0.0</v>
      </c>
      <c r="P31" s="489">
        <v>0.0</v>
      </c>
      <c r="Q31" s="70">
        <v>0.0</v>
      </c>
      <c r="R31" s="490">
        <f t="shared" si="1"/>
        <v>1255</v>
      </c>
      <c r="S31" s="491"/>
      <c r="T31" s="492"/>
      <c r="U31" s="493"/>
      <c r="V31" s="482"/>
      <c r="W31" s="482"/>
      <c r="X31" s="493"/>
      <c r="Y31" s="492"/>
      <c r="Z31" s="492"/>
      <c r="AA31" s="492"/>
      <c r="AB31" s="492"/>
      <c r="AC31" s="492"/>
    </row>
    <row r="32">
      <c r="A32" s="55" t="s">
        <v>51</v>
      </c>
      <c r="B32" s="70">
        <v>0.0</v>
      </c>
      <c r="C32" s="70">
        <v>0.0</v>
      </c>
      <c r="D32" s="70">
        <v>0.0</v>
      </c>
      <c r="E32" s="70">
        <v>793.0</v>
      </c>
      <c r="F32" s="70">
        <v>1088.0</v>
      </c>
      <c r="G32" s="70">
        <v>800.0</v>
      </c>
      <c r="H32" s="70">
        <v>770.0</v>
      </c>
      <c r="I32" s="70">
        <v>734.0</v>
      </c>
      <c r="J32" s="489">
        <v>619.0</v>
      </c>
      <c r="K32" s="489">
        <v>1511.0</v>
      </c>
      <c r="L32" s="489">
        <v>765.0</v>
      </c>
      <c r="M32" s="489">
        <v>660.0</v>
      </c>
      <c r="N32" s="489">
        <v>1039.0</v>
      </c>
      <c r="O32" s="489">
        <v>340.0</v>
      </c>
      <c r="P32" s="489">
        <v>0.0</v>
      </c>
      <c r="Q32" s="70">
        <v>859.0</v>
      </c>
      <c r="R32" s="490">
        <f t="shared" si="1"/>
        <v>9978</v>
      </c>
      <c r="S32" s="491"/>
      <c r="T32" s="492"/>
      <c r="U32" s="496"/>
      <c r="V32" s="484"/>
      <c r="W32" s="484"/>
      <c r="X32" s="482"/>
      <c r="Y32" s="492"/>
      <c r="Z32" s="492"/>
      <c r="AA32" s="492"/>
      <c r="AB32" s="492"/>
      <c r="AC32" s="492"/>
    </row>
    <row r="33">
      <c r="A33" s="55" t="s">
        <v>52</v>
      </c>
      <c r="B33" s="70">
        <v>445.0</v>
      </c>
      <c r="C33" s="70">
        <v>0.0</v>
      </c>
      <c r="D33" s="70">
        <v>0.0</v>
      </c>
      <c r="E33" s="70">
        <v>516.0</v>
      </c>
      <c r="F33" s="70">
        <v>0.0</v>
      </c>
      <c r="G33" s="70">
        <v>514.0</v>
      </c>
      <c r="H33" s="70">
        <v>395.0</v>
      </c>
      <c r="I33" s="70">
        <v>149.0</v>
      </c>
      <c r="J33" s="489">
        <v>534.0</v>
      </c>
      <c r="K33" s="489">
        <v>0.0</v>
      </c>
      <c r="L33" s="489">
        <v>840.0</v>
      </c>
      <c r="M33" s="489">
        <v>410.0</v>
      </c>
      <c r="N33" s="489">
        <v>0.0</v>
      </c>
      <c r="O33" s="489">
        <v>549.0</v>
      </c>
      <c r="P33" s="489">
        <v>0.0</v>
      </c>
      <c r="Q33" s="70">
        <v>800.0</v>
      </c>
      <c r="R33" s="490">
        <f t="shared" si="1"/>
        <v>5152</v>
      </c>
      <c r="S33" s="491"/>
      <c r="T33" s="492"/>
      <c r="U33" s="496"/>
      <c r="V33" s="484"/>
      <c r="W33" s="484"/>
      <c r="X33" s="482"/>
      <c r="Y33" s="492"/>
      <c r="Z33" s="492"/>
      <c r="AA33" s="492"/>
      <c r="AB33" s="492"/>
      <c r="AC33" s="492"/>
    </row>
    <row r="34">
      <c r="A34" s="55" t="s">
        <v>53</v>
      </c>
      <c r="B34" s="70">
        <v>525.0</v>
      </c>
      <c r="C34" s="70">
        <v>773.0</v>
      </c>
      <c r="D34" s="70">
        <v>853.0</v>
      </c>
      <c r="E34" s="70">
        <v>1115.0</v>
      </c>
      <c r="F34" s="70">
        <v>735.0</v>
      </c>
      <c r="G34" s="70">
        <v>205.0</v>
      </c>
      <c r="H34" s="70">
        <v>0.0</v>
      </c>
      <c r="I34" s="70">
        <v>865.0</v>
      </c>
      <c r="J34" s="489">
        <v>485.0</v>
      </c>
      <c r="K34" s="489">
        <v>980.0</v>
      </c>
      <c r="L34" s="489">
        <v>800.0</v>
      </c>
      <c r="M34" s="489">
        <v>905.0</v>
      </c>
      <c r="N34" s="489">
        <v>710.0</v>
      </c>
      <c r="O34" s="489">
        <v>285.0</v>
      </c>
      <c r="P34" s="489">
        <v>690.0</v>
      </c>
      <c r="Q34" s="70">
        <v>695.0</v>
      </c>
      <c r="R34" s="490">
        <f t="shared" si="1"/>
        <v>10621</v>
      </c>
      <c r="S34" s="491"/>
      <c r="T34" s="492"/>
      <c r="U34" s="496"/>
      <c r="V34" s="495"/>
      <c r="W34" s="119"/>
      <c r="X34" s="120"/>
      <c r="Y34" s="492"/>
      <c r="Z34" s="492"/>
      <c r="AA34" s="492"/>
      <c r="AB34" s="492"/>
      <c r="AC34" s="492"/>
    </row>
    <row r="35">
      <c r="A35" s="76" t="s">
        <v>451</v>
      </c>
      <c r="B35" s="491"/>
      <c r="C35" s="491"/>
      <c r="D35" s="491"/>
      <c r="E35" s="491"/>
      <c r="F35" s="491"/>
      <c r="G35" s="491"/>
      <c r="H35" s="491"/>
      <c r="I35" s="491"/>
      <c r="J35" s="489">
        <v>0.0</v>
      </c>
      <c r="K35" s="489">
        <v>596.0</v>
      </c>
      <c r="L35" s="489">
        <v>512.0</v>
      </c>
      <c r="M35" s="489">
        <v>555.0</v>
      </c>
      <c r="N35" s="489">
        <v>160.0</v>
      </c>
      <c r="O35" s="489">
        <v>823.0</v>
      </c>
      <c r="P35" s="489">
        <v>513.0</v>
      </c>
      <c r="Q35" s="70">
        <v>357.0</v>
      </c>
      <c r="R35" s="490">
        <f t="shared" si="1"/>
        <v>3516</v>
      </c>
      <c r="S35" s="491"/>
      <c r="T35" s="492"/>
      <c r="U35" s="492"/>
      <c r="V35" s="492"/>
      <c r="W35" s="492"/>
      <c r="X35" s="492"/>
      <c r="Y35" s="492"/>
      <c r="Z35" s="492"/>
      <c r="AA35" s="492"/>
      <c r="AB35" s="492"/>
      <c r="AC35" s="492"/>
    </row>
    <row r="36">
      <c r="A36" s="76" t="s">
        <v>55</v>
      </c>
      <c r="B36" s="491"/>
      <c r="C36" s="491"/>
      <c r="D36" s="491"/>
      <c r="E36" s="491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0">
        <f t="shared" si="1"/>
        <v>0</v>
      </c>
      <c r="S36" s="491"/>
      <c r="T36" s="492"/>
      <c r="U36" s="492"/>
      <c r="V36" s="492"/>
      <c r="W36" s="492"/>
      <c r="X36" s="492"/>
      <c r="Y36" s="492"/>
      <c r="Z36" s="492"/>
      <c r="AA36" s="492"/>
      <c r="AB36" s="492"/>
      <c r="AC36" s="492"/>
    </row>
    <row r="37">
      <c r="A37" s="500"/>
      <c r="B37" s="491"/>
      <c r="C37" s="491"/>
      <c r="D37" s="491"/>
      <c r="E37" s="491"/>
      <c r="F37" s="491"/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2"/>
      <c r="U37" s="492"/>
      <c r="V37" s="492"/>
      <c r="W37" s="492"/>
      <c r="X37" s="492"/>
      <c r="Y37" s="492"/>
      <c r="Z37" s="492"/>
      <c r="AA37" s="492"/>
      <c r="AB37" s="492"/>
      <c r="AC37" s="492"/>
    </row>
    <row r="38">
      <c r="A38" s="501"/>
      <c r="B38" s="501"/>
      <c r="C38" s="501"/>
      <c r="D38" s="501"/>
      <c r="E38" s="501"/>
      <c r="F38" s="501"/>
      <c r="G38" s="501"/>
      <c r="H38" s="501"/>
      <c r="I38" s="501"/>
      <c r="J38" s="501"/>
      <c r="K38" s="501"/>
      <c r="L38" s="501"/>
      <c r="M38" s="501"/>
      <c r="N38" s="501"/>
      <c r="O38" s="501"/>
      <c r="P38" s="501"/>
      <c r="Q38" s="501"/>
      <c r="R38" s="501"/>
      <c r="S38" s="501"/>
      <c r="T38" s="501"/>
      <c r="U38" s="501"/>
      <c r="V38" s="501"/>
      <c r="W38" s="501"/>
      <c r="X38" s="501"/>
      <c r="Y38" s="501"/>
      <c r="Z38" s="501"/>
      <c r="AA38" s="501"/>
      <c r="AB38" s="501"/>
      <c r="AC38" s="501"/>
    </row>
    <row r="39">
      <c r="A39" s="475" t="s">
        <v>513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20"/>
      <c r="T39" s="499"/>
      <c r="U39" s="477" t="s">
        <v>499</v>
      </c>
      <c r="V39" s="119"/>
      <c r="W39" s="119"/>
      <c r="X39" s="120"/>
      <c r="Y39" s="499"/>
      <c r="Z39" s="499"/>
      <c r="AA39" s="499"/>
      <c r="AB39" s="499"/>
      <c r="AC39" s="499"/>
    </row>
    <row r="40">
      <c r="A40" s="30" t="s">
        <v>19</v>
      </c>
      <c r="B40" s="478">
        <v>45536.0</v>
      </c>
      <c r="C40" s="478">
        <v>45537.0</v>
      </c>
      <c r="D40" s="478">
        <v>45538.0</v>
      </c>
      <c r="E40" s="478">
        <v>45539.0</v>
      </c>
      <c r="F40" s="478">
        <v>45540.0</v>
      </c>
      <c r="G40" s="478">
        <v>45541.0</v>
      </c>
      <c r="H40" s="478">
        <v>45542.0</v>
      </c>
      <c r="I40" s="478">
        <v>45543.0</v>
      </c>
      <c r="J40" s="478">
        <v>45544.0</v>
      </c>
      <c r="K40" s="478">
        <v>45545.0</v>
      </c>
      <c r="L40" s="478">
        <v>45546.0</v>
      </c>
      <c r="M40" s="478">
        <v>45547.0</v>
      </c>
      <c r="N40" s="478">
        <v>45548.0</v>
      </c>
      <c r="O40" s="478">
        <v>45549.0</v>
      </c>
      <c r="P40" s="478">
        <v>45550.0</v>
      </c>
      <c r="Q40" s="478"/>
      <c r="R40" s="479" t="s">
        <v>20</v>
      </c>
      <c r="S40" s="479" t="s">
        <v>22</v>
      </c>
      <c r="T40" s="253"/>
      <c r="U40" s="496" t="s">
        <v>512</v>
      </c>
      <c r="V40" s="477" t="s">
        <v>394</v>
      </c>
      <c r="W40" s="119"/>
      <c r="X40" s="120"/>
      <c r="Y40" s="253"/>
      <c r="Z40" s="253"/>
      <c r="AA40" s="253"/>
      <c r="AB40" s="253"/>
      <c r="AC40" s="253"/>
    </row>
    <row r="41">
      <c r="A41" s="21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O41" s="485"/>
      <c r="P41" s="485"/>
      <c r="Q41" s="485"/>
      <c r="R41" s="485"/>
      <c r="S41" s="485"/>
      <c r="T41" s="501"/>
      <c r="U41" s="496" t="s">
        <v>514</v>
      </c>
      <c r="V41" s="496" t="s">
        <v>31</v>
      </c>
      <c r="W41" s="496">
        <v>16626.0</v>
      </c>
      <c r="X41" s="496">
        <v>1000.0</v>
      </c>
      <c r="Y41" s="501"/>
      <c r="Z41" s="501"/>
      <c r="AA41" s="501"/>
      <c r="AB41" s="501"/>
      <c r="AC41" s="501"/>
    </row>
    <row r="42">
      <c r="A42" s="55" t="s">
        <v>23</v>
      </c>
      <c r="B42" s="489">
        <v>473.0</v>
      </c>
      <c r="C42" s="489">
        <v>638.0</v>
      </c>
      <c r="D42" s="489">
        <v>435.0</v>
      </c>
      <c r="E42" s="489">
        <v>511.0</v>
      </c>
      <c r="F42" s="489">
        <v>715.0</v>
      </c>
      <c r="G42" s="489">
        <v>520.0</v>
      </c>
      <c r="H42" s="70">
        <v>425.0</v>
      </c>
      <c r="I42" s="502">
        <v>1187.0</v>
      </c>
      <c r="J42" s="70">
        <v>625.0</v>
      </c>
      <c r="K42" s="70">
        <v>0.0</v>
      </c>
      <c r="L42" s="70">
        <v>860.0</v>
      </c>
      <c r="M42" s="70">
        <v>327.0</v>
      </c>
      <c r="N42" s="70">
        <v>718.0</v>
      </c>
      <c r="O42" s="70">
        <v>450.0</v>
      </c>
      <c r="P42" s="502">
        <v>900.0</v>
      </c>
      <c r="Q42" s="491"/>
      <c r="R42" s="490">
        <f t="shared" ref="R42:R74" si="2">SUM(B42:Q42)</f>
        <v>8784</v>
      </c>
      <c r="S42" s="491"/>
      <c r="T42" s="492"/>
      <c r="U42" s="496" t="s">
        <v>515</v>
      </c>
      <c r="V42" s="496" t="s">
        <v>31</v>
      </c>
      <c r="W42" s="496">
        <v>15232.0</v>
      </c>
      <c r="X42" s="496">
        <v>1000.0</v>
      </c>
      <c r="Y42" s="492"/>
      <c r="Z42" s="492"/>
      <c r="AA42" s="492"/>
      <c r="AB42" s="492"/>
      <c r="AC42" s="492"/>
    </row>
    <row r="43">
      <c r="A43" s="55" t="s">
        <v>24</v>
      </c>
      <c r="B43" s="489">
        <v>666.0</v>
      </c>
      <c r="C43" s="489">
        <v>400.0</v>
      </c>
      <c r="D43" s="489">
        <v>508.0</v>
      </c>
      <c r="E43" s="489">
        <v>613.0</v>
      </c>
      <c r="F43" s="489">
        <v>534.0</v>
      </c>
      <c r="G43" s="489">
        <v>373.0</v>
      </c>
      <c r="H43" s="70">
        <v>852.0</v>
      </c>
      <c r="I43" s="502">
        <v>786.0</v>
      </c>
      <c r="J43" s="70">
        <v>0.0</v>
      </c>
      <c r="K43" s="70">
        <v>745.0</v>
      </c>
      <c r="L43" s="70">
        <v>852.0</v>
      </c>
      <c r="M43" s="70">
        <v>511.0</v>
      </c>
      <c r="N43" s="70">
        <v>880.0</v>
      </c>
      <c r="O43" s="70">
        <v>936.0</v>
      </c>
      <c r="P43" s="502">
        <v>546.0</v>
      </c>
      <c r="Q43" s="491"/>
      <c r="R43" s="490">
        <f t="shared" si="2"/>
        <v>9202</v>
      </c>
      <c r="S43" s="491"/>
      <c r="T43" s="492"/>
      <c r="U43" s="496" t="s">
        <v>516</v>
      </c>
      <c r="V43" s="496" t="s">
        <v>31</v>
      </c>
      <c r="W43" s="496">
        <v>18726.0</v>
      </c>
      <c r="X43" s="496">
        <v>1000.0</v>
      </c>
      <c r="Y43" s="492"/>
      <c r="Z43" s="492"/>
      <c r="AA43" s="492"/>
      <c r="AB43" s="492"/>
      <c r="AC43" s="492"/>
    </row>
    <row r="44">
      <c r="A44" s="55" t="s">
        <v>25</v>
      </c>
      <c r="B44" s="489">
        <v>660.0</v>
      </c>
      <c r="C44" s="489">
        <v>525.0</v>
      </c>
      <c r="D44" s="489">
        <v>335.0</v>
      </c>
      <c r="E44" s="489">
        <v>413.0</v>
      </c>
      <c r="F44" s="489">
        <v>355.0</v>
      </c>
      <c r="G44" s="489">
        <v>540.0</v>
      </c>
      <c r="H44" s="70">
        <v>305.0</v>
      </c>
      <c r="I44" s="70">
        <v>853.0</v>
      </c>
      <c r="J44" s="70">
        <v>324.0</v>
      </c>
      <c r="K44" s="70">
        <v>435.0</v>
      </c>
      <c r="L44" s="70">
        <v>274.0</v>
      </c>
      <c r="M44" s="70">
        <v>603.0</v>
      </c>
      <c r="N44" s="70">
        <v>531.0</v>
      </c>
      <c r="O44" s="70">
        <v>1108.0</v>
      </c>
      <c r="P44" s="70">
        <v>855.0</v>
      </c>
      <c r="Q44" s="491"/>
      <c r="R44" s="490">
        <f t="shared" si="2"/>
        <v>8116</v>
      </c>
      <c r="S44" s="491"/>
      <c r="T44" s="492"/>
      <c r="U44" s="503"/>
      <c r="V44" s="496" t="s">
        <v>39</v>
      </c>
      <c r="W44" s="496">
        <v>15096.0</v>
      </c>
      <c r="X44" s="496">
        <v>1000.0</v>
      </c>
      <c r="Y44" s="492"/>
      <c r="Z44" s="492"/>
      <c r="AA44" s="492"/>
      <c r="AB44" s="492"/>
      <c r="AC44" s="492"/>
    </row>
    <row r="45">
      <c r="A45" s="55" t="s">
        <v>26</v>
      </c>
      <c r="B45" s="489">
        <v>596.0</v>
      </c>
      <c r="C45" s="489">
        <v>920.0</v>
      </c>
      <c r="D45" s="489">
        <v>370.0</v>
      </c>
      <c r="E45" s="489">
        <v>0.0</v>
      </c>
      <c r="F45" s="489">
        <v>0.0</v>
      </c>
      <c r="G45" s="489">
        <v>680.0</v>
      </c>
      <c r="H45" s="70">
        <v>970.0</v>
      </c>
      <c r="I45" s="70">
        <v>1050.0</v>
      </c>
      <c r="J45" s="70">
        <v>0.0</v>
      </c>
      <c r="K45" s="70">
        <v>0.0</v>
      </c>
      <c r="L45" s="70">
        <v>409.0</v>
      </c>
      <c r="M45" s="70">
        <v>0.0</v>
      </c>
      <c r="N45" s="70">
        <v>0.0</v>
      </c>
      <c r="O45" s="70">
        <v>0.0</v>
      </c>
      <c r="P45" s="70">
        <v>985.0</v>
      </c>
      <c r="Q45" s="491"/>
      <c r="R45" s="490">
        <f t="shared" si="2"/>
        <v>5980</v>
      </c>
      <c r="S45" s="491"/>
      <c r="T45" s="492"/>
      <c r="U45" s="504" t="s">
        <v>517</v>
      </c>
      <c r="V45" s="496" t="s">
        <v>31</v>
      </c>
      <c r="W45" s="496">
        <v>18492.0</v>
      </c>
      <c r="X45" s="496">
        <v>1000.0</v>
      </c>
      <c r="Y45" s="492"/>
      <c r="Z45" s="492"/>
      <c r="AA45" s="492"/>
      <c r="AB45" s="492"/>
      <c r="AC45" s="492"/>
    </row>
    <row r="46">
      <c r="A46" s="55" t="s">
        <v>27</v>
      </c>
      <c r="B46" s="489">
        <v>1355.0</v>
      </c>
      <c r="C46" s="489">
        <v>475.0</v>
      </c>
      <c r="D46" s="489">
        <v>540.0</v>
      </c>
      <c r="E46" s="489">
        <v>0.0</v>
      </c>
      <c r="F46" s="489">
        <v>0.0</v>
      </c>
      <c r="G46" s="489">
        <v>155.0</v>
      </c>
      <c r="H46" s="70">
        <v>463.0</v>
      </c>
      <c r="I46" s="70">
        <v>513.0</v>
      </c>
      <c r="J46" s="70">
        <v>355.0</v>
      </c>
      <c r="K46" s="70">
        <v>377.0</v>
      </c>
      <c r="L46" s="70">
        <v>0.0</v>
      </c>
      <c r="M46" s="70">
        <v>75.0</v>
      </c>
      <c r="N46" s="70">
        <v>368.0</v>
      </c>
      <c r="O46" s="70">
        <v>362.0</v>
      </c>
      <c r="P46" s="70">
        <v>405.0</v>
      </c>
      <c r="Q46" s="491"/>
      <c r="R46" s="490">
        <f t="shared" si="2"/>
        <v>5443</v>
      </c>
      <c r="S46" s="491"/>
      <c r="T46" s="492"/>
      <c r="U46" s="503"/>
      <c r="V46" s="496" t="s">
        <v>39</v>
      </c>
      <c r="W46" s="496">
        <v>15366.0</v>
      </c>
      <c r="X46" s="496">
        <v>1000.0</v>
      </c>
      <c r="Y46" s="492"/>
      <c r="Z46" s="492"/>
      <c r="AA46" s="492"/>
      <c r="AB46" s="492"/>
      <c r="AC46" s="492"/>
    </row>
    <row r="47">
      <c r="A47" s="55" t="s">
        <v>28</v>
      </c>
      <c r="B47" s="489">
        <v>0.0</v>
      </c>
      <c r="C47" s="489">
        <v>0.0</v>
      </c>
      <c r="D47" s="489">
        <v>0.0</v>
      </c>
      <c r="E47" s="489">
        <v>363.0</v>
      </c>
      <c r="F47" s="489">
        <v>445.0</v>
      </c>
      <c r="G47" s="489">
        <v>497.0</v>
      </c>
      <c r="H47" s="70">
        <v>645.0</v>
      </c>
      <c r="I47" s="70">
        <v>712.0</v>
      </c>
      <c r="J47" s="70">
        <v>0.0</v>
      </c>
      <c r="K47" s="70">
        <v>470.0</v>
      </c>
      <c r="L47" s="70">
        <v>1355.0</v>
      </c>
      <c r="M47" s="70">
        <v>233.0</v>
      </c>
      <c r="N47" s="70">
        <v>734.0</v>
      </c>
      <c r="O47" s="70">
        <v>761.0</v>
      </c>
      <c r="P47" s="70">
        <v>275.0</v>
      </c>
      <c r="Q47" s="491"/>
      <c r="R47" s="490">
        <f t="shared" si="2"/>
        <v>6490</v>
      </c>
      <c r="S47" s="491"/>
      <c r="T47" s="492"/>
      <c r="U47" s="496" t="s">
        <v>518</v>
      </c>
      <c r="V47" s="496" t="s">
        <v>31</v>
      </c>
      <c r="W47" s="496">
        <v>21025.04</v>
      </c>
      <c r="X47" s="496">
        <v>1000.0</v>
      </c>
      <c r="Y47" s="492"/>
      <c r="Z47" s="492"/>
      <c r="AA47" s="492"/>
      <c r="AB47" s="492"/>
      <c r="AC47" s="492"/>
    </row>
    <row r="48">
      <c r="A48" s="55" t="s">
        <v>29</v>
      </c>
      <c r="B48" s="489">
        <v>358.0</v>
      </c>
      <c r="C48" s="489">
        <v>0.0</v>
      </c>
      <c r="D48" s="489">
        <v>430.0</v>
      </c>
      <c r="E48" s="489">
        <v>465.0</v>
      </c>
      <c r="F48" s="489">
        <v>425.0</v>
      </c>
      <c r="G48" s="489">
        <v>250.0</v>
      </c>
      <c r="H48" s="70">
        <v>570.0</v>
      </c>
      <c r="I48" s="70">
        <v>0.0</v>
      </c>
      <c r="J48" s="70">
        <v>0.0</v>
      </c>
      <c r="K48" s="70">
        <v>620.0</v>
      </c>
      <c r="L48" s="70">
        <v>455.0</v>
      </c>
      <c r="M48" s="70">
        <v>280.0</v>
      </c>
      <c r="N48" s="70">
        <v>489.0</v>
      </c>
      <c r="O48" s="70">
        <v>748.0</v>
      </c>
      <c r="P48" s="70">
        <v>638.0</v>
      </c>
      <c r="Q48" s="491"/>
      <c r="R48" s="490">
        <f t="shared" si="2"/>
        <v>5728</v>
      </c>
      <c r="S48" s="491"/>
      <c r="T48" s="492"/>
      <c r="U48" s="481" t="s">
        <v>519</v>
      </c>
      <c r="V48" s="496" t="s">
        <v>31</v>
      </c>
      <c r="W48" s="496">
        <v>17877.0</v>
      </c>
      <c r="X48" s="496">
        <v>1000.0</v>
      </c>
      <c r="Y48" s="492"/>
      <c r="Z48" s="492"/>
      <c r="AA48" s="492"/>
      <c r="AB48" s="492"/>
      <c r="AC48" s="492"/>
    </row>
    <row r="49">
      <c r="A49" s="55" t="s">
        <v>30</v>
      </c>
      <c r="B49" s="489">
        <v>0.0</v>
      </c>
      <c r="C49" s="489">
        <v>0.0</v>
      </c>
      <c r="D49" s="489">
        <v>0.0</v>
      </c>
      <c r="E49" s="489">
        <v>3290.0</v>
      </c>
      <c r="F49" s="489">
        <v>1735.0</v>
      </c>
      <c r="G49" s="489">
        <v>0.0</v>
      </c>
      <c r="H49" s="70">
        <v>0.0</v>
      </c>
      <c r="I49" s="70">
        <v>0.0</v>
      </c>
      <c r="J49" s="70">
        <v>0.0</v>
      </c>
      <c r="K49" s="70">
        <v>2110.0</v>
      </c>
      <c r="L49" s="70">
        <v>4395.0</v>
      </c>
      <c r="M49" s="70">
        <v>1160.0</v>
      </c>
      <c r="N49" s="70">
        <v>0.0</v>
      </c>
      <c r="O49" s="70">
        <v>0.0</v>
      </c>
      <c r="P49" s="70">
        <v>0.0</v>
      </c>
      <c r="Q49" s="491"/>
      <c r="R49" s="490">
        <f t="shared" si="2"/>
        <v>12690</v>
      </c>
      <c r="S49" s="491"/>
      <c r="T49" s="492"/>
      <c r="U49" s="505"/>
      <c r="V49" s="496" t="s">
        <v>39</v>
      </c>
      <c r="W49" s="496">
        <v>16941.0</v>
      </c>
      <c r="X49" s="496">
        <v>1000.0</v>
      </c>
      <c r="Y49" s="492"/>
      <c r="Z49" s="492"/>
      <c r="AA49" s="492"/>
      <c r="AB49" s="492"/>
      <c r="AC49" s="492"/>
    </row>
    <row r="50">
      <c r="A50" s="55" t="s">
        <v>31</v>
      </c>
      <c r="B50" s="489">
        <v>1120.0</v>
      </c>
      <c r="C50" s="489">
        <v>0.0</v>
      </c>
      <c r="D50" s="489">
        <v>728.0</v>
      </c>
      <c r="E50" s="489">
        <v>940.0</v>
      </c>
      <c r="F50" s="489">
        <v>754.0</v>
      </c>
      <c r="G50" s="489">
        <v>865.0</v>
      </c>
      <c r="H50" s="70">
        <v>1262.0</v>
      </c>
      <c r="I50" s="70">
        <v>1699.0</v>
      </c>
      <c r="J50" s="70">
        <v>640.0</v>
      </c>
      <c r="K50" s="70">
        <v>1312.0</v>
      </c>
      <c r="L50" s="70">
        <v>1129.0</v>
      </c>
      <c r="M50" s="70">
        <v>948.0</v>
      </c>
      <c r="N50" s="70">
        <v>1260.0</v>
      </c>
      <c r="O50" s="70">
        <v>1560.0</v>
      </c>
      <c r="P50" s="70">
        <v>1015.0</v>
      </c>
      <c r="Q50" s="491"/>
      <c r="R50" s="490">
        <f t="shared" si="2"/>
        <v>15232</v>
      </c>
      <c r="S50" s="496" t="s">
        <v>144</v>
      </c>
      <c r="T50" s="492"/>
      <c r="U50" s="481" t="s">
        <v>520</v>
      </c>
      <c r="V50" s="496" t="s">
        <v>31</v>
      </c>
      <c r="W50" s="496">
        <v>19652.0</v>
      </c>
      <c r="X50" s="496">
        <v>1000.0</v>
      </c>
      <c r="Y50" s="492"/>
      <c r="Z50" s="492"/>
      <c r="AA50" s="492"/>
      <c r="AB50" s="492"/>
      <c r="AC50" s="492"/>
    </row>
    <row r="51">
      <c r="A51" s="55" t="s">
        <v>32</v>
      </c>
      <c r="B51" s="489">
        <v>60.0</v>
      </c>
      <c r="C51" s="489">
        <v>591.0</v>
      </c>
      <c r="D51" s="489">
        <v>0.0</v>
      </c>
      <c r="E51" s="489">
        <v>0.0</v>
      </c>
      <c r="F51" s="489">
        <v>0.0</v>
      </c>
      <c r="G51" s="489">
        <v>0.0</v>
      </c>
      <c r="H51" s="70">
        <v>0.0</v>
      </c>
      <c r="I51" s="502">
        <v>303.0</v>
      </c>
      <c r="J51" s="70">
        <v>135.0</v>
      </c>
      <c r="K51" s="70">
        <v>0.0</v>
      </c>
      <c r="L51" s="70">
        <v>0.0</v>
      </c>
      <c r="M51" s="70">
        <v>0.0</v>
      </c>
      <c r="N51" s="70">
        <v>0.0</v>
      </c>
      <c r="O51" s="70">
        <v>0.0</v>
      </c>
      <c r="P51" s="502">
        <v>0.0</v>
      </c>
      <c r="Q51" s="491"/>
      <c r="R51" s="490">
        <f t="shared" si="2"/>
        <v>1089</v>
      </c>
      <c r="S51" s="491"/>
      <c r="T51" s="492"/>
      <c r="U51" s="505"/>
      <c r="V51" s="496" t="s">
        <v>39</v>
      </c>
      <c r="W51" s="496">
        <v>18768.0</v>
      </c>
      <c r="X51" s="496">
        <v>1000.0</v>
      </c>
      <c r="Y51" s="492"/>
      <c r="Z51" s="492"/>
      <c r="AA51" s="492"/>
      <c r="AB51" s="492"/>
      <c r="AC51" s="492"/>
    </row>
    <row r="52">
      <c r="A52" s="55" t="s">
        <v>241</v>
      </c>
      <c r="B52" s="489">
        <v>0.0</v>
      </c>
      <c r="C52" s="489">
        <v>608.0</v>
      </c>
      <c r="D52" s="489">
        <v>0.0</v>
      </c>
      <c r="E52" s="489">
        <v>0.0</v>
      </c>
      <c r="F52" s="489">
        <v>0.0</v>
      </c>
      <c r="G52" s="489">
        <v>0.0</v>
      </c>
      <c r="H52" s="70">
        <v>0.0</v>
      </c>
      <c r="I52" s="70">
        <v>0.0</v>
      </c>
      <c r="J52" s="70">
        <v>520.0</v>
      </c>
      <c r="K52" s="70">
        <v>0.0</v>
      </c>
      <c r="L52" s="70">
        <v>225.0</v>
      </c>
      <c r="M52" s="70">
        <v>0.0</v>
      </c>
      <c r="N52" s="70">
        <v>603.0</v>
      </c>
      <c r="O52" s="70">
        <v>194.0</v>
      </c>
      <c r="P52" s="70">
        <v>0.0</v>
      </c>
      <c r="Q52" s="491"/>
      <c r="R52" s="490">
        <f t="shared" si="2"/>
        <v>2150</v>
      </c>
      <c r="S52" s="491"/>
      <c r="T52" s="492"/>
      <c r="U52" s="492"/>
      <c r="V52" s="492"/>
      <c r="W52" s="492"/>
      <c r="X52" s="492"/>
      <c r="Y52" s="492"/>
      <c r="Z52" s="492"/>
      <c r="AA52" s="492"/>
      <c r="AB52" s="492"/>
      <c r="AC52" s="492"/>
    </row>
    <row r="53">
      <c r="A53" s="55" t="s">
        <v>233</v>
      </c>
      <c r="B53" s="489">
        <v>344.0</v>
      </c>
      <c r="C53" s="489">
        <v>0.0</v>
      </c>
      <c r="D53" s="489">
        <v>0.0</v>
      </c>
      <c r="E53" s="489">
        <v>0.0</v>
      </c>
      <c r="F53" s="489">
        <v>0.0</v>
      </c>
      <c r="G53" s="489">
        <v>0.0</v>
      </c>
      <c r="H53" s="70">
        <v>0.0</v>
      </c>
      <c r="I53" s="502">
        <v>0.0</v>
      </c>
      <c r="J53" s="70">
        <v>0.0</v>
      </c>
      <c r="K53" s="70">
        <v>0.0</v>
      </c>
      <c r="L53" s="70">
        <v>0.0</v>
      </c>
      <c r="M53" s="70">
        <v>0.0</v>
      </c>
      <c r="N53" s="70">
        <v>0.0</v>
      </c>
      <c r="O53" s="70">
        <v>0.0</v>
      </c>
      <c r="P53" s="502">
        <v>0.0</v>
      </c>
      <c r="Q53" s="491"/>
      <c r="R53" s="490">
        <f t="shared" si="2"/>
        <v>344</v>
      </c>
      <c r="S53" s="491"/>
      <c r="T53" s="492"/>
      <c r="U53" s="477" t="s">
        <v>499</v>
      </c>
      <c r="V53" s="119"/>
      <c r="W53" s="119"/>
      <c r="X53" s="120"/>
      <c r="Y53" s="492"/>
      <c r="Z53" s="492"/>
      <c r="AA53" s="492"/>
      <c r="AB53" s="492"/>
      <c r="AC53" s="492"/>
    </row>
    <row r="54">
      <c r="A54" s="55" t="s">
        <v>35</v>
      </c>
      <c r="B54" s="489">
        <v>0.0</v>
      </c>
      <c r="C54" s="489">
        <v>0.0</v>
      </c>
      <c r="D54" s="489">
        <v>315.0</v>
      </c>
      <c r="E54" s="489">
        <v>0.0</v>
      </c>
      <c r="F54" s="489">
        <v>0.0</v>
      </c>
      <c r="G54" s="489">
        <v>553.0</v>
      </c>
      <c r="H54" s="70">
        <v>0.0</v>
      </c>
      <c r="I54" s="502">
        <v>708.0</v>
      </c>
      <c r="J54" s="70">
        <v>0.0</v>
      </c>
      <c r="K54" s="70">
        <v>0.0</v>
      </c>
      <c r="L54" s="70">
        <v>155.0</v>
      </c>
      <c r="M54" s="70">
        <v>400.0</v>
      </c>
      <c r="N54" s="70">
        <v>0.0</v>
      </c>
      <c r="O54" s="70">
        <v>0.0</v>
      </c>
      <c r="P54" s="502">
        <v>760.0</v>
      </c>
      <c r="Q54" s="491"/>
      <c r="R54" s="490">
        <f t="shared" si="2"/>
        <v>2891</v>
      </c>
      <c r="S54" s="491"/>
      <c r="T54" s="492"/>
      <c r="U54" s="496" t="s">
        <v>521</v>
      </c>
      <c r="V54" s="477" t="s">
        <v>394</v>
      </c>
      <c r="W54" s="119"/>
      <c r="X54" s="120"/>
      <c r="Y54" s="492"/>
      <c r="Z54" s="492"/>
      <c r="AA54" s="492"/>
      <c r="AB54" s="492"/>
      <c r="AC54" s="492"/>
    </row>
    <row r="55">
      <c r="A55" s="55" t="s">
        <v>36</v>
      </c>
      <c r="B55" s="489">
        <v>455.0</v>
      </c>
      <c r="C55" s="489">
        <v>610.0</v>
      </c>
      <c r="D55" s="489">
        <v>425.0</v>
      </c>
      <c r="E55" s="489">
        <v>650.0</v>
      </c>
      <c r="F55" s="489">
        <v>130.0</v>
      </c>
      <c r="G55" s="489">
        <v>640.0</v>
      </c>
      <c r="H55" s="70">
        <v>767.0</v>
      </c>
      <c r="I55" s="502">
        <v>1251.0</v>
      </c>
      <c r="J55" s="70">
        <v>245.0</v>
      </c>
      <c r="K55" s="70">
        <v>503.0</v>
      </c>
      <c r="L55" s="70">
        <v>783.0</v>
      </c>
      <c r="M55" s="70">
        <v>495.0</v>
      </c>
      <c r="N55" s="70">
        <v>850.0</v>
      </c>
      <c r="O55" s="70">
        <v>780.0</v>
      </c>
      <c r="P55" s="502">
        <v>628.0</v>
      </c>
      <c r="Q55" s="491"/>
      <c r="R55" s="490">
        <f t="shared" si="2"/>
        <v>9212</v>
      </c>
      <c r="S55" s="491"/>
      <c r="T55" s="492"/>
      <c r="U55" s="496" t="s">
        <v>522</v>
      </c>
      <c r="V55" s="496" t="s">
        <v>31</v>
      </c>
      <c r="W55" s="496">
        <v>33958.0</v>
      </c>
      <c r="X55" s="496">
        <v>1000.0</v>
      </c>
      <c r="Y55" s="492"/>
      <c r="Z55" s="492"/>
      <c r="AA55" s="492"/>
      <c r="AB55" s="492"/>
      <c r="AC55" s="492"/>
    </row>
    <row r="56">
      <c r="A56" s="55" t="s">
        <v>37</v>
      </c>
      <c r="B56" s="489">
        <v>0.0</v>
      </c>
      <c r="C56" s="489">
        <v>0.0</v>
      </c>
      <c r="D56" s="489">
        <v>0.0</v>
      </c>
      <c r="E56" s="489">
        <v>0.0</v>
      </c>
      <c r="F56" s="489">
        <v>0.0</v>
      </c>
      <c r="G56" s="489">
        <v>0.0</v>
      </c>
      <c r="H56" s="70">
        <v>0.0</v>
      </c>
      <c r="I56" s="502">
        <v>350.0</v>
      </c>
      <c r="J56" s="70">
        <v>691.0</v>
      </c>
      <c r="K56" s="70">
        <v>1008.0</v>
      </c>
      <c r="L56" s="70">
        <v>605.0</v>
      </c>
      <c r="M56" s="70">
        <v>638.0</v>
      </c>
      <c r="N56" s="70">
        <v>1148.0</v>
      </c>
      <c r="O56" s="70">
        <v>745.0</v>
      </c>
      <c r="P56" s="502">
        <v>570.0</v>
      </c>
      <c r="Q56" s="491"/>
      <c r="R56" s="490">
        <f t="shared" si="2"/>
        <v>5755</v>
      </c>
      <c r="S56" s="491"/>
      <c r="T56" s="492"/>
      <c r="U56" s="496" t="s">
        <v>523</v>
      </c>
      <c r="V56" s="496" t="s">
        <v>31</v>
      </c>
      <c r="W56" s="496">
        <v>39517.04</v>
      </c>
      <c r="X56" s="496">
        <v>1000.0</v>
      </c>
      <c r="Y56" s="492"/>
      <c r="Z56" s="492"/>
      <c r="AA56" s="492"/>
      <c r="AB56" s="492"/>
      <c r="AC56" s="492"/>
    </row>
    <row r="57">
      <c r="A57" s="55" t="s">
        <v>38</v>
      </c>
      <c r="B57" s="489">
        <v>0.0</v>
      </c>
      <c r="C57" s="489">
        <v>270.0</v>
      </c>
      <c r="D57" s="489">
        <v>493.0</v>
      </c>
      <c r="E57" s="489">
        <v>529.0</v>
      </c>
      <c r="F57" s="489">
        <v>377.0</v>
      </c>
      <c r="G57" s="489">
        <v>430.0</v>
      </c>
      <c r="H57" s="70">
        <v>718.0</v>
      </c>
      <c r="I57" s="70">
        <v>370.0</v>
      </c>
      <c r="J57" s="70">
        <v>630.0</v>
      </c>
      <c r="K57" s="70">
        <v>0.0</v>
      </c>
      <c r="L57" s="70">
        <v>214.0</v>
      </c>
      <c r="M57" s="70">
        <v>149.0</v>
      </c>
      <c r="N57" s="70">
        <v>804.0</v>
      </c>
      <c r="O57" s="70">
        <v>359.0</v>
      </c>
      <c r="P57" s="70">
        <v>545.0</v>
      </c>
      <c r="Q57" s="491"/>
      <c r="R57" s="490">
        <f t="shared" si="2"/>
        <v>5888</v>
      </c>
      <c r="S57" s="491"/>
      <c r="T57" s="492"/>
      <c r="U57" s="481" t="s">
        <v>524</v>
      </c>
      <c r="V57" s="496" t="s">
        <v>31</v>
      </c>
      <c r="W57" s="496">
        <v>37529.0</v>
      </c>
      <c r="X57" s="496">
        <v>1000.0</v>
      </c>
      <c r="Y57" s="492"/>
      <c r="Z57" s="492"/>
      <c r="AA57" s="492"/>
      <c r="AB57" s="492"/>
      <c r="AC57" s="492"/>
    </row>
    <row r="58">
      <c r="A58" s="55" t="s">
        <v>39</v>
      </c>
      <c r="B58" s="489">
        <v>1077.0</v>
      </c>
      <c r="C58" s="489">
        <v>635.0</v>
      </c>
      <c r="D58" s="489">
        <v>816.0</v>
      </c>
      <c r="E58" s="489">
        <v>973.0</v>
      </c>
      <c r="F58" s="489">
        <v>1039.0</v>
      </c>
      <c r="G58" s="489">
        <v>0.0</v>
      </c>
      <c r="H58" s="70">
        <v>894.0</v>
      </c>
      <c r="I58" s="502">
        <v>1019.0</v>
      </c>
      <c r="J58" s="70">
        <v>610.0</v>
      </c>
      <c r="K58" s="70">
        <v>640.0</v>
      </c>
      <c r="L58" s="70">
        <v>350.0</v>
      </c>
      <c r="M58" s="70">
        <v>491.0</v>
      </c>
      <c r="N58" s="70">
        <v>718.0</v>
      </c>
      <c r="O58" s="70">
        <v>1399.0</v>
      </c>
      <c r="P58" s="502">
        <v>578.0</v>
      </c>
      <c r="Q58" s="491"/>
      <c r="R58" s="490">
        <f t="shared" si="2"/>
        <v>11239</v>
      </c>
      <c r="S58" s="491"/>
      <c r="T58" s="492"/>
      <c r="U58" s="505"/>
      <c r="V58" s="496" t="s">
        <v>39</v>
      </c>
      <c r="W58" s="496">
        <v>35709.0</v>
      </c>
      <c r="X58" s="496">
        <v>1000.0</v>
      </c>
      <c r="Y58" s="492"/>
      <c r="Z58" s="492"/>
      <c r="AA58" s="492"/>
      <c r="AB58" s="492"/>
      <c r="AC58" s="492"/>
    </row>
    <row r="59">
      <c r="A59" s="55" t="s">
        <v>63</v>
      </c>
      <c r="B59" s="489">
        <v>235.0</v>
      </c>
      <c r="C59" s="489">
        <v>295.0</v>
      </c>
      <c r="D59" s="489">
        <v>310.0</v>
      </c>
      <c r="E59" s="489">
        <v>689.0</v>
      </c>
      <c r="F59" s="489">
        <v>311.0</v>
      </c>
      <c r="G59" s="489">
        <v>155.0</v>
      </c>
      <c r="H59" s="70">
        <v>472.0</v>
      </c>
      <c r="I59" s="502">
        <v>239.0</v>
      </c>
      <c r="J59" s="70">
        <v>593.0</v>
      </c>
      <c r="K59" s="70">
        <v>355.0</v>
      </c>
      <c r="L59" s="70">
        <v>525.0</v>
      </c>
      <c r="M59" s="70">
        <v>90.0</v>
      </c>
      <c r="N59" s="70">
        <v>253.0</v>
      </c>
      <c r="O59" s="70">
        <v>85.0</v>
      </c>
      <c r="P59" s="502">
        <v>245.0</v>
      </c>
      <c r="Q59" s="491"/>
      <c r="R59" s="490">
        <f t="shared" si="2"/>
        <v>4852</v>
      </c>
      <c r="S59" s="491"/>
      <c r="T59" s="492"/>
      <c r="U59" s="492"/>
      <c r="V59" s="492"/>
      <c r="W59" s="492"/>
      <c r="X59" s="492"/>
      <c r="Y59" s="492"/>
      <c r="Z59" s="492"/>
      <c r="AA59" s="492"/>
      <c r="AB59" s="492"/>
      <c r="AC59" s="492"/>
    </row>
    <row r="60">
      <c r="A60" s="55" t="s">
        <v>40</v>
      </c>
      <c r="B60" s="489">
        <v>689.0</v>
      </c>
      <c r="C60" s="489">
        <v>685.0</v>
      </c>
      <c r="D60" s="489">
        <v>633.0</v>
      </c>
      <c r="E60" s="489">
        <v>0.0</v>
      </c>
      <c r="F60" s="489">
        <v>0.0</v>
      </c>
      <c r="G60" s="489">
        <v>0.0</v>
      </c>
      <c r="H60" s="70">
        <v>880.0</v>
      </c>
      <c r="I60" s="70">
        <v>0.0</v>
      </c>
      <c r="J60" s="70">
        <v>0.0</v>
      </c>
      <c r="K60" s="70">
        <v>555.0</v>
      </c>
      <c r="L60" s="70">
        <v>130.0</v>
      </c>
      <c r="M60" s="70">
        <v>310.0</v>
      </c>
      <c r="N60" s="70">
        <v>0.0</v>
      </c>
      <c r="O60" s="70">
        <v>0.0</v>
      </c>
      <c r="P60" s="70">
        <v>0.0</v>
      </c>
      <c r="Q60" s="491"/>
      <c r="R60" s="490">
        <f t="shared" si="2"/>
        <v>3882</v>
      </c>
      <c r="S60" s="491"/>
      <c r="T60" s="492"/>
      <c r="U60" s="492"/>
      <c r="V60" s="492"/>
      <c r="W60" s="492"/>
      <c r="X60" s="492"/>
      <c r="Y60" s="492"/>
      <c r="Z60" s="492"/>
      <c r="AA60" s="492"/>
      <c r="AB60" s="492"/>
      <c r="AC60" s="492"/>
    </row>
    <row r="61">
      <c r="A61" s="55" t="s">
        <v>41</v>
      </c>
      <c r="B61" s="489">
        <v>335.0</v>
      </c>
      <c r="C61" s="489">
        <v>0.0</v>
      </c>
      <c r="D61" s="489">
        <v>355.0</v>
      </c>
      <c r="E61" s="489">
        <v>435.0</v>
      </c>
      <c r="F61" s="489">
        <v>330.0</v>
      </c>
      <c r="G61" s="489">
        <v>185.0</v>
      </c>
      <c r="H61" s="70">
        <v>0.0</v>
      </c>
      <c r="I61" s="502">
        <v>0.0</v>
      </c>
      <c r="J61" s="70">
        <v>0.0</v>
      </c>
      <c r="K61" s="70">
        <v>610.0</v>
      </c>
      <c r="L61" s="70">
        <v>380.0</v>
      </c>
      <c r="M61" s="70">
        <v>410.0</v>
      </c>
      <c r="N61" s="70">
        <v>745.0</v>
      </c>
      <c r="O61" s="70">
        <v>849.0</v>
      </c>
      <c r="P61" s="502">
        <v>379.0</v>
      </c>
      <c r="Q61" s="491"/>
      <c r="R61" s="490">
        <f t="shared" si="2"/>
        <v>5013</v>
      </c>
      <c r="S61" s="491"/>
      <c r="T61" s="492"/>
      <c r="U61" s="492"/>
      <c r="V61" s="492"/>
      <c r="W61" s="492"/>
      <c r="X61" s="492"/>
      <c r="Y61" s="492"/>
      <c r="Z61" s="492"/>
      <c r="AA61" s="492"/>
      <c r="AB61" s="492"/>
      <c r="AC61" s="492"/>
    </row>
    <row r="62">
      <c r="A62" s="55" t="s">
        <v>42</v>
      </c>
      <c r="B62" s="489">
        <v>0.0</v>
      </c>
      <c r="C62" s="489">
        <v>0.0</v>
      </c>
      <c r="D62" s="489">
        <v>0.0</v>
      </c>
      <c r="E62" s="489">
        <v>0.0</v>
      </c>
      <c r="F62" s="489">
        <v>0.0</v>
      </c>
      <c r="G62" s="489">
        <v>0.0</v>
      </c>
      <c r="H62" s="70">
        <v>0.0</v>
      </c>
      <c r="I62" s="70">
        <v>890.0</v>
      </c>
      <c r="J62" s="70">
        <v>203.0</v>
      </c>
      <c r="K62" s="70">
        <v>0.0</v>
      </c>
      <c r="L62" s="70">
        <v>637.0</v>
      </c>
      <c r="M62" s="70">
        <v>0.0</v>
      </c>
      <c r="N62" s="70">
        <v>0.0</v>
      </c>
      <c r="O62" s="70">
        <v>0.0</v>
      </c>
      <c r="P62" s="70">
        <v>0.0</v>
      </c>
      <c r="Q62" s="491"/>
      <c r="R62" s="490">
        <f t="shared" si="2"/>
        <v>1730</v>
      </c>
      <c r="S62" s="491"/>
      <c r="T62" s="492"/>
      <c r="U62" s="492"/>
      <c r="V62" s="492"/>
      <c r="W62" s="492"/>
      <c r="X62" s="492"/>
      <c r="Y62" s="492"/>
      <c r="Z62" s="492"/>
      <c r="AA62" s="492"/>
      <c r="AB62" s="492"/>
      <c r="AC62" s="492"/>
    </row>
    <row r="63">
      <c r="A63" s="55" t="s">
        <v>44</v>
      </c>
      <c r="B63" s="489">
        <v>375.0</v>
      </c>
      <c r="C63" s="489">
        <v>375.0</v>
      </c>
      <c r="D63" s="489">
        <v>515.0</v>
      </c>
      <c r="E63" s="489">
        <v>344.0</v>
      </c>
      <c r="F63" s="489">
        <v>485.0</v>
      </c>
      <c r="G63" s="489">
        <v>255.0</v>
      </c>
      <c r="H63" s="70">
        <v>259.0</v>
      </c>
      <c r="I63" s="70">
        <v>0.0</v>
      </c>
      <c r="J63" s="70">
        <v>135.0</v>
      </c>
      <c r="K63" s="70">
        <v>179.0</v>
      </c>
      <c r="L63" s="70">
        <v>0.0</v>
      </c>
      <c r="M63" s="70">
        <v>80.0</v>
      </c>
      <c r="N63" s="70">
        <v>560.0</v>
      </c>
      <c r="O63" s="70">
        <v>425.0</v>
      </c>
      <c r="P63" s="70">
        <v>0.0</v>
      </c>
      <c r="Q63" s="491"/>
      <c r="R63" s="490">
        <f t="shared" si="2"/>
        <v>3987</v>
      </c>
      <c r="S63" s="491"/>
      <c r="T63" s="492"/>
      <c r="U63" s="492"/>
      <c r="V63" s="492"/>
      <c r="W63" s="492"/>
      <c r="X63" s="492"/>
      <c r="Y63" s="492"/>
      <c r="Z63" s="492"/>
      <c r="AA63" s="492"/>
      <c r="AB63" s="492"/>
      <c r="AC63" s="492"/>
    </row>
    <row r="64">
      <c r="A64" s="55" t="s">
        <v>45</v>
      </c>
      <c r="B64" s="489">
        <v>0.0</v>
      </c>
      <c r="C64" s="489">
        <v>543.0</v>
      </c>
      <c r="D64" s="489">
        <v>435.0</v>
      </c>
      <c r="E64" s="489">
        <v>253.0</v>
      </c>
      <c r="F64" s="489">
        <v>365.0</v>
      </c>
      <c r="G64" s="489">
        <v>549.0</v>
      </c>
      <c r="H64" s="70">
        <v>0.0</v>
      </c>
      <c r="I64" s="70">
        <v>0.0</v>
      </c>
      <c r="J64" s="70">
        <v>460.0</v>
      </c>
      <c r="K64" s="70">
        <v>0.0</v>
      </c>
      <c r="L64" s="70">
        <v>230.0</v>
      </c>
      <c r="M64" s="70">
        <v>245.0</v>
      </c>
      <c r="N64" s="70">
        <v>0.0</v>
      </c>
      <c r="O64" s="70">
        <v>0.0</v>
      </c>
      <c r="P64" s="70">
        <v>0.0</v>
      </c>
      <c r="Q64" s="491"/>
      <c r="R64" s="490">
        <f t="shared" si="2"/>
        <v>3080</v>
      </c>
      <c r="S64" s="491"/>
      <c r="T64" s="492"/>
      <c r="U64" s="492"/>
      <c r="V64" s="492"/>
      <c r="W64" s="492"/>
      <c r="X64" s="492"/>
      <c r="Y64" s="492"/>
      <c r="Z64" s="492"/>
      <c r="AA64" s="492"/>
      <c r="AB64" s="492"/>
      <c r="AC64" s="492"/>
    </row>
    <row r="65">
      <c r="A65" s="55" t="s">
        <v>46</v>
      </c>
      <c r="B65" s="489">
        <v>0.0</v>
      </c>
      <c r="C65" s="489">
        <v>0.0</v>
      </c>
      <c r="D65" s="489">
        <v>0.0</v>
      </c>
      <c r="E65" s="489">
        <v>815.0</v>
      </c>
      <c r="F65" s="489">
        <v>0.0</v>
      </c>
      <c r="G65" s="489">
        <v>0.0</v>
      </c>
      <c r="H65" s="70">
        <v>255.0</v>
      </c>
      <c r="I65" s="70">
        <v>0.0</v>
      </c>
      <c r="J65" s="70">
        <v>358.0</v>
      </c>
      <c r="K65" s="70">
        <v>215.0</v>
      </c>
      <c r="L65" s="70">
        <v>0.0</v>
      </c>
      <c r="M65" s="70">
        <v>0.0</v>
      </c>
      <c r="N65" s="70">
        <v>0.0</v>
      </c>
      <c r="O65" s="70">
        <v>0.0</v>
      </c>
      <c r="P65" s="70">
        <v>0.0</v>
      </c>
      <c r="Q65" s="491"/>
      <c r="R65" s="490">
        <f t="shared" si="2"/>
        <v>1643</v>
      </c>
      <c r="S65" s="491"/>
      <c r="T65" s="492"/>
      <c r="U65" s="492"/>
      <c r="V65" s="492"/>
      <c r="W65" s="492"/>
      <c r="X65" s="492"/>
      <c r="Y65" s="492"/>
      <c r="Z65" s="492"/>
      <c r="AA65" s="492"/>
      <c r="AB65" s="492"/>
      <c r="AC65" s="492"/>
    </row>
    <row r="66">
      <c r="A66" s="55" t="s">
        <v>47</v>
      </c>
      <c r="B66" s="489">
        <v>190.0</v>
      </c>
      <c r="C66" s="489">
        <v>486.0</v>
      </c>
      <c r="D66" s="489">
        <v>0.0</v>
      </c>
      <c r="E66" s="489">
        <v>95.0</v>
      </c>
      <c r="F66" s="489">
        <v>0.0</v>
      </c>
      <c r="G66" s="489">
        <v>97.0</v>
      </c>
      <c r="H66" s="70">
        <v>570.0</v>
      </c>
      <c r="I66" s="502">
        <v>0.0</v>
      </c>
      <c r="J66" s="70">
        <v>0.0</v>
      </c>
      <c r="K66" s="70">
        <v>0.0</v>
      </c>
      <c r="L66" s="70">
        <v>0.0</v>
      </c>
      <c r="M66" s="70">
        <v>0.0</v>
      </c>
      <c r="N66" s="70">
        <v>0.0</v>
      </c>
      <c r="O66" s="70">
        <v>425.0</v>
      </c>
      <c r="P66" s="502">
        <v>0.0</v>
      </c>
      <c r="Q66" s="491"/>
      <c r="R66" s="490">
        <f t="shared" si="2"/>
        <v>1863</v>
      </c>
      <c r="S66" s="491"/>
      <c r="T66" s="492"/>
      <c r="U66" s="492"/>
      <c r="V66" s="492"/>
      <c r="W66" s="492"/>
      <c r="X66" s="492"/>
      <c r="Y66" s="492"/>
      <c r="Z66" s="492"/>
      <c r="AA66" s="492"/>
      <c r="AB66" s="492"/>
      <c r="AC66" s="492"/>
    </row>
    <row r="67">
      <c r="A67" s="55" t="s">
        <v>74</v>
      </c>
      <c r="B67" s="489">
        <v>484.0</v>
      </c>
      <c r="C67" s="489">
        <v>75.0</v>
      </c>
      <c r="D67" s="489">
        <v>0.0</v>
      </c>
      <c r="E67" s="489">
        <v>654.0</v>
      </c>
      <c r="F67" s="489">
        <v>0.0</v>
      </c>
      <c r="G67" s="489">
        <v>555.0</v>
      </c>
      <c r="H67" s="70">
        <v>695.0</v>
      </c>
      <c r="I67" s="70">
        <v>471.0</v>
      </c>
      <c r="J67" s="70" t="s">
        <v>59</v>
      </c>
      <c r="K67" s="70" t="s">
        <v>59</v>
      </c>
      <c r="L67" s="70" t="s">
        <v>59</v>
      </c>
      <c r="M67" s="70" t="s">
        <v>59</v>
      </c>
      <c r="N67" s="70">
        <v>0.0</v>
      </c>
      <c r="O67" s="70">
        <v>0.0</v>
      </c>
      <c r="P67" s="70" t="s">
        <v>59</v>
      </c>
      <c r="Q67" s="491"/>
      <c r="R67" s="490">
        <f t="shared" si="2"/>
        <v>2934</v>
      </c>
      <c r="S67" s="491"/>
      <c r="T67" s="492"/>
      <c r="U67" s="492"/>
      <c r="V67" s="492"/>
      <c r="W67" s="492"/>
      <c r="X67" s="492"/>
      <c r="Y67" s="492"/>
      <c r="Z67" s="492"/>
      <c r="AA67" s="492"/>
      <c r="AB67" s="492"/>
      <c r="AC67" s="492"/>
    </row>
    <row r="68">
      <c r="A68" s="55" t="s">
        <v>49</v>
      </c>
      <c r="B68" s="489">
        <v>0.0</v>
      </c>
      <c r="C68" s="489">
        <v>456.0</v>
      </c>
      <c r="D68" s="489">
        <v>688.0</v>
      </c>
      <c r="E68" s="489">
        <v>340.0</v>
      </c>
      <c r="F68" s="489">
        <v>393.0</v>
      </c>
      <c r="G68" s="489">
        <v>480.0</v>
      </c>
      <c r="H68" s="70">
        <v>1048.0</v>
      </c>
      <c r="I68" s="502">
        <v>0.0</v>
      </c>
      <c r="J68" s="70">
        <v>0.0</v>
      </c>
      <c r="K68" s="70">
        <v>661.0</v>
      </c>
      <c r="L68" s="70">
        <v>341.0</v>
      </c>
      <c r="M68" s="70">
        <v>160.0</v>
      </c>
      <c r="N68" s="70">
        <v>835.0</v>
      </c>
      <c r="O68" s="70">
        <v>0.0</v>
      </c>
      <c r="P68" s="502">
        <v>0.0</v>
      </c>
      <c r="Q68" s="491"/>
      <c r="R68" s="490">
        <f t="shared" si="2"/>
        <v>5402</v>
      </c>
      <c r="S68" s="491"/>
      <c r="T68" s="492"/>
      <c r="U68" s="492"/>
      <c r="V68" s="492"/>
      <c r="W68" s="492"/>
      <c r="X68" s="492"/>
      <c r="Y68" s="492"/>
      <c r="Z68" s="492"/>
      <c r="AA68" s="492"/>
      <c r="AB68" s="492"/>
      <c r="AC68" s="492"/>
    </row>
    <row r="69">
      <c r="A69" s="55" t="s">
        <v>50</v>
      </c>
      <c r="B69" s="489">
        <v>0.0</v>
      </c>
      <c r="C69" s="489">
        <v>0.0</v>
      </c>
      <c r="D69" s="489">
        <v>0.0</v>
      </c>
      <c r="E69" s="489">
        <v>0.0</v>
      </c>
      <c r="F69" s="489">
        <v>0.0</v>
      </c>
      <c r="G69" s="489">
        <v>0.0</v>
      </c>
      <c r="H69" s="70">
        <v>0.0</v>
      </c>
      <c r="I69" s="70">
        <v>0.0</v>
      </c>
      <c r="J69" s="70">
        <v>0.0</v>
      </c>
      <c r="K69" s="70">
        <v>0.0</v>
      </c>
      <c r="L69" s="70">
        <v>346.0</v>
      </c>
      <c r="M69" s="70">
        <v>550.0</v>
      </c>
      <c r="N69" s="70">
        <v>0.0</v>
      </c>
      <c r="O69" s="70">
        <v>0.0</v>
      </c>
      <c r="P69" s="70">
        <v>0.0</v>
      </c>
      <c r="Q69" s="491"/>
      <c r="R69" s="490">
        <f t="shared" si="2"/>
        <v>896</v>
      </c>
      <c r="S69" s="491"/>
      <c r="T69" s="492"/>
      <c r="U69" s="492"/>
      <c r="V69" s="492"/>
      <c r="W69" s="492"/>
      <c r="X69" s="492"/>
      <c r="Y69" s="492"/>
      <c r="Z69" s="492"/>
      <c r="AA69" s="492"/>
      <c r="AB69" s="492"/>
      <c r="AC69" s="492"/>
    </row>
    <row r="70">
      <c r="A70" s="55" t="s">
        <v>51</v>
      </c>
      <c r="B70" s="489">
        <v>469.0</v>
      </c>
      <c r="C70" s="489">
        <v>0.0</v>
      </c>
      <c r="D70" s="489">
        <v>810.0</v>
      </c>
      <c r="E70" s="489">
        <v>707.0</v>
      </c>
      <c r="F70" s="489">
        <v>656.0</v>
      </c>
      <c r="G70" s="489">
        <v>423.0</v>
      </c>
      <c r="H70" s="70">
        <v>800.0</v>
      </c>
      <c r="I70" s="70">
        <v>0.0</v>
      </c>
      <c r="J70" s="70">
        <v>0.0</v>
      </c>
      <c r="K70" s="70">
        <v>780.0</v>
      </c>
      <c r="L70" s="70">
        <v>384.0</v>
      </c>
      <c r="M70" s="70">
        <v>233.0</v>
      </c>
      <c r="N70" s="70">
        <v>295.0</v>
      </c>
      <c r="O70" s="70">
        <v>854.0</v>
      </c>
      <c r="P70" s="70">
        <v>773.0</v>
      </c>
      <c r="Q70" s="491"/>
      <c r="R70" s="490">
        <f t="shared" si="2"/>
        <v>7184</v>
      </c>
      <c r="S70" s="491"/>
      <c r="T70" s="492"/>
      <c r="U70" s="492"/>
      <c r="V70" s="492"/>
      <c r="W70" s="492"/>
      <c r="X70" s="492"/>
      <c r="Y70" s="492"/>
      <c r="Z70" s="492"/>
      <c r="AA70" s="492"/>
      <c r="AB70" s="492"/>
      <c r="AC70" s="492"/>
    </row>
    <row r="71">
      <c r="A71" s="55" t="s">
        <v>52</v>
      </c>
      <c r="B71" s="489">
        <v>0.0</v>
      </c>
      <c r="C71" s="489">
        <v>0.0</v>
      </c>
      <c r="D71" s="489">
        <v>0.0</v>
      </c>
      <c r="E71" s="489">
        <v>0.0</v>
      </c>
      <c r="F71" s="489">
        <v>0.0</v>
      </c>
      <c r="G71" s="489">
        <v>0.0</v>
      </c>
      <c r="H71" s="70">
        <v>0.0</v>
      </c>
      <c r="I71" s="70">
        <v>0.0</v>
      </c>
      <c r="J71" s="70">
        <v>0.0</v>
      </c>
      <c r="K71" s="70">
        <v>535.0</v>
      </c>
      <c r="L71" s="70">
        <v>545.0</v>
      </c>
      <c r="M71" s="70">
        <v>450.0</v>
      </c>
      <c r="N71" s="70">
        <v>782.0</v>
      </c>
      <c r="O71" s="70">
        <v>440.0</v>
      </c>
      <c r="P71" s="70">
        <v>0.0</v>
      </c>
      <c r="Q71" s="491"/>
      <c r="R71" s="490">
        <f t="shared" si="2"/>
        <v>2752</v>
      </c>
      <c r="S71" s="491"/>
      <c r="T71" s="492"/>
      <c r="U71" s="492"/>
      <c r="V71" s="492"/>
      <c r="W71" s="492"/>
      <c r="X71" s="492"/>
      <c r="Y71" s="492"/>
      <c r="Z71" s="492"/>
      <c r="AA71" s="492"/>
      <c r="AB71" s="492"/>
      <c r="AC71" s="492"/>
    </row>
    <row r="72">
      <c r="A72" s="55" t="s">
        <v>53</v>
      </c>
      <c r="B72" s="489">
        <v>245.0</v>
      </c>
      <c r="C72" s="489">
        <v>0.0</v>
      </c>
      <c r="D72" s="489">
        <v>365.0</v>
      </c>
      <c r="E72" s="489">
        <v>350.0</v>
      </c>
      <c r="F72" s="489">
        <v>380.0</v>
      </c>
      <c r="G72" s="489">
        <v>395.0</v>
      </c>
      <c r="H72" s="70">
        <v>380.0</v>
      </c>
      <c r="I72" s="502">
        <v>1030.0</v>
      </c>
      <c r="J72" s="70">
        <v>887.0</v>
      </c>
      <c r="K72" s="70">
        <v>1199.0</v>
      </c>
      <c r="L72" s="70">
        <v>235.0</v>
      </c>
      <c r="M72" s="70">
        <v>260.0</v>
      </c>
      <c r="N72" s="70">
        <v>680.0</v>
      </c>
      <c r="O72" s="70">
        <v>520.0</v>
      </c>
      <c r="P72" s="502">
        <v>710.0</v>
      </c>
      <c r="Q72" s="491"/>
      <c r="R72" s="490">
        <f t="shared" si="2"/>
        <v>7636</v>
      </c>
      <c r="S72" s="491"/>
      <c r="T72" s="492"/>
      <c r="U72" s="492"/>
      <c r="V72" s="492"/>
      <c r="W72" s="492"/>
      <c r="X72" s="492"/>
      <c r="Y72" s="492"/>
      <c r="Z72" s="492"/>
      <c r="AA72" s="492"/>
      <c r="AB72" s="492"/>
      <c r="AC72" s="492"/>
    </row>
    <row r="73">
      <c r="A73" s="76" t="s">
        <v>451</v>
      </c>
      <c r="B73" s="489">
        <v>0.0</v>
      </c>
      <c r="C73" s="489">
        <v>0.0</v>
      </c>
      <c r="D73" s="489">
        <v>485.0</v>
      </c>
      <c r="E73" s="489">
        <v>300.0</v>
      </c>
      <c r="F73" s="489">
        <v>644.0</v>
      </c>
      <c r="G73" s="489">
        <v>460.0</v>
      </c>
      <c r="H73" s="70">
        <v>0.0</v>
      </c>
      <c r="I73" s="502">
        <v>0.0</v>
      </c>
      <c r="J73" s="70">
        <v>0.0</v>
      </c>
      <c r="K73" s="70">
        <v>0.0</v>
      </c>
      <c r="L73" s="70">
        <v>0.0</v>
      </c>
      <c r="M73" s="70">
        <v>0.0</v>
      </c>
      <c r="N73" s="70">
        <v>0.0</v>
      </c>
      <c r="O73" s="70">
        <v>0.0</v>
      </c>
      <c r="P73" s="502">
        <v>0.0</v>
      </c>
      <c r="Q73" s="491"/>
      <c r="R73" s="490">
        <f t="shared" si="2"/>
        <v>1889</v>
      </c>
      <c r="S73" s="491"/>
      <c r="T73" s="492"/>
      <c r="U73" s="492"/>
      <c r="V73" s="492"/>
      <c r="W73" s="492"/>
      <c r="X73" s="492"/>
      <c r="Y73" s="492"/>
      <c r="Z73" s="492"/>
      <c r="AA73" s="492"/>
      <c r="AB73" s="492"/>
      <c r="AC73" s="492"/>
    </row>
    <row r="74">
      <c r="A74" s="76" t="s">
        <v>55</v>
      </c>
      <c r="B74" s="491"/>
      <c r="C74" s="491"/>
      <c r="D74" s="491"/>
      <c r="E74" s="491"/>
      <c r="F74" s="491"/>
      <c r="G74" s="491"/>
      <c r="H74" s="37"/>
      <c r="I74" s="502">
        <v>759.0</v>
      </c>
      <c r="J74" s="70">
        <v>120.0</v>
      </c>
      <c r="K74" s="70">
        <v>329.0</v>
      </c>
      <c r="L74" s="70">
        <v>474.0</v>
      </c>
      <c r="M74" s="70">
        <v>0.0</v>
      </c>
      <c r="N74" s="70">
        <v>565.0</v>
      </c>
      <c r="O74" s="70">
        <v>185.0</v>
      </c>
      <c r="P74" s="502">
        <v>455.0</v>
      </c>
      <c r="Q74" s="491"/>
      <c r="R74" s="490">
        <f t="shared" si="2"/>
        <v>2887</v>
      </c>
      <c r="S74" s="491"/>
      <c r="T74" s="492"/>
      <c r="U74" s="492"/>
      <c r="V74" s="492"/>
      <c r="W74" s="492"/>
      <c r="X74" s="492"/>
      <c r="Y74" s="492"/>
      <c r="Z74" s="492"/>
      <c r="AA74" s="492"/>
      <c r="AB74" s="492"/>
      <c r="AC74" s="492"/>
    </row>
    <row r="75">
      <c r="A75" s="500"/>
      <c r="B75" s="491"/>
      <c r="C75" s="491"/>
      <c r="D75" s="491"/>
      <c r="E75" s="491"/>
      <c r="F75" s="491"/>
      <c r="G75" s="491"/>
      <c r="H75" s="491"/>
      <c r="I75" s="491"/>
      <c r="J75" s="491"/>
      <c r="K75" s="491"/>
      <c r="L75" s="491"/>
      <c r="M75" s="491"/>
      <c r="N75" s="491"/>
      <c r="O75" s="491"/>
      <c r="P75" s="491"/>
      <c r="Q75" s="491"/>
      <c r="R75" s="490"/>
      <c r="S75" s="491"/>
      <c r="T75" s="492"/>
      <c r="U75" s="492"/>
      <c r="V75" s="492"/>
      <c r="W75" s="492"/>
      <c r="X75" s="492"/>
      <c r="Y75" s="492"/>
      <c r="Z75" s="492"/>
      <c r="AA75" s="492"/>
      <c r="AB75" s="492"/>
      <c r="AC75" s="492"/>
    </row>
    <row r="76">
      <c r="A76" s="501"/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  <c r="M76" s="501"/>
      <c r="N76" s="501"/>
      <c r="O76" s="501"/>
      <c r="P76" s="501"/>
      <c r="Q76" s="501"/>
      <c r="R76" s="501"/>
      <c r="S76" s="501"/>
      <c r="T76" s="501"/>
      <c r="U76" s="501"/>
      <c r="V76" s="501"/>
      <c r="W76" s="501"/>
      <c r="X76" s="501"/>
      <c r="Y76" s="501"/>
      <c r="Z76" s="501"/>
      <c r="AA76" s="501"/>
      <c r="AB76" s="501"/>
      <c r="AC76" s="501"/>
    </row>
    <row r="77">
      <c r="A77" s="475" t="s">
        <v>525</v>
      </c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20"/>
      <c r="T77" s="501"/>
      <c r="U77" s="501"/>
      <c r="V77" s="501"/>
      <c r="W77" s="501"/>
      <c r="X77" s="501"/>
      <c r="Y77" s="501"/>
      <c r="Z77" s="501"/>
      <c r="AA77" s="501"/>
      <c r="AB77" s="501"/>
      <c r="AC77" s="501"/>
    </row>
    <row r="78">
      <c r="A78" s="30" t="s">
        <v>19</v>
      </c>
      <c r="B78" s="478">
        <v>45551.0</v>
      </c>
      <c r="C78" s="478">
        <v>45552.0</v>
      </c>
      <c r="D78" s="478">
        <v>45553.0</v>
      </c>
      <c r="E78" s="478">
        <v>45554.0</v>
      </c>
      <c r="F78" s="478">
        <v>45555.0</v>
      </c>
      <c r="G78" s="478">
        <v>45556.0</v>
      </c>
      <c r="H78" s="478">
        <v>45557.0</v>
      </c>
      <c r="I78" s="478">
        <v>45558.0</v>
      </c>
      <c r="J78" s="478">
        <v>45559.0</v>
      </c>
      <c r="K78" s="478">
        <v>45560.0</v>
      </c>
      <c r="L78" s="478">
        <v>45561.0</v>
      </c>
      <c r="M78" s="478">
        <v>45562.0</v>
      </c>
      <c r="N78" s="478">
        <v>45563.0</v>
      </c>
      <c r="O78" s="478">
        <v>45564.0</v>
      </c>
      <c r="P78" s="478">
        <v>45565.0</v>
      </c>
      <c r="Q78" s="478"/>
      <c r="R78" s="479" t="s">
        <v>20</v>
      </c>
      <c r="S78" s="479" t="s">
        <v>22</v>
      </c>
      <c r="T78" s="501"/>
      <c r="U78" s="501"/>
      <c r="V78" s="501"/>
      <c r="W78" s="501"/>
      <c r="X78" s="501"/>
      <c r="Y78" s="501"/>
      <c r="Z78" s="501"/>
      <c r="AA78" s="501"/>
      <c r="AB78" s="501"/>
      <c r="AC78" s="501"/>
    </row>
    <row r="79">
      <c r="A79" s="215"/>
      <c r="B79" s="485"/>
      <c r="C79" s="485"/>
      <c r="D79" s="485"/>
      <c r="E79" s="485"/>
      <c r="F79" s="485"/>
      <c r="G79" s="485"/>
      <c r="H79" s="485"/>
      <c r="I79" s="485"/>
      <c r="J79" s="485"/>
      <c r="K79" s="485"/>
      <c r="L79" s="485"/>
      <c r="M79" s="485"/>
      <c r="N79" s="485"/>
      <c r="O79" s="485"/>
      <c r="P79" s="485"/>
      <c r="Q79" s="485"/>
      <c r="R79" s="485"/>
      <c r="S79" s="485"/>
      <c r="T79" s="501"/>
      <c r="U79" s="501"/>
      <c r="V79" s="501"/>
      <c r="W79" s="501"/>
      <c r="X79" s="501"/>
      <c r="Y79" s="501"/>
      <c r="Z79" s="501"/>
      <c r="AA79" s="501"/>
      <c r="AB79" s="501"/>
      <c r="AC79" s="501"/>
    </row>
    <row r="80">
      <c r="A80" s="55" t="s">
        <v>23</v>
      </c>
      <c r="B80" s="70">
        <v>360.0</v>
      </c>
      <c r="C80" s="70">
        <v>0.0</v>
      </c>
      <c r="D80" s="70">
        <v>205.0</v>
      </c>
      <c r="E80" s="70">
        <v>270.0</v>
      </c>
      <c r="F80" s="70">
        <v>0.0</v>
      </c>
      <c r="G80" s="70">
        <v>780.0</v>
      </c>
      <c r="H80" s="502">
        <v>895.0</v>
      </c>
      <c r="I80" s="70">
        <v>190.0</v>
      </c>
      <c r="J80" s="70">
        <v>315.0</v>
      </c>
      <c r="K80" s="70">
        <v>0.0</v>
      </c>
      <c r="L80" s="70">
        <v>785.0</v>
      </c>
      <c r="M80" s="70">
        <v>438.0</v>
      </c>
      <c r="N80" s="70">
        <v>698.0</v>
      </c>
      <c r="O80" s="502">
        <v>920.0</v>
      </c>
      <c r="P80" s="70">
        <v>713.0</v>
      </c>
      <c r="Q80" s="491"/>
      <c r="R80" s="490">
        <f t="shared" ref="R80:R113" si="3">SUM(B80:Q80)</f>
        <v>6569</v>
      </c>
      <c r="S80" s="491"/>
      <c r="T80" s="501"/>
      <c r="U80" s="501"/>
      <c r="V80" s="501"/>
      <c r="W80" s="501"/>
      <c r="X80" s="501"/>
      <c r="Y80" s="501"/>
      <c r="Z80" s="501"/>
      <c r="AA80" s="501"/>
      <c r="AB80" s="501"/>
      <c r="AC80" s="501"/>
    </row>
    <row r="81">
      <c r="A81" s="55" t="s">
        <v>24</v>
      </c>
      <c r="B81" s="70">
        <v>0.0</v>
      </c>
      <c r="C81" s="70">
        <v>346.0</v>
      </c>
      <c r="D81" s="70">
        <v>757.0</v>
      </c>
      <c r="E81" s="70">
        <v>629.0</v>
      </c>
      <c r="F81" s="70">
        <v>655.0</v>
      </c>
      <c r="G81" s="70">
        <v>810.0</v>
      </c>
      <c r="H81" s="502">
        <v>801.0</v>
      </c>
      <c r="I81" s="70">
        <v>0.0</v>
      </c>
      <c r="J81" s="70">
        <v>947.0</v>
      </c>
      <c r="K81" s="70">
        <v>420.0</v>
      </c>
      <c r="L81" s="70">
        <v>458.0</v>
      </c>
      <c r="M81" s="70">
        <v>677.0</v>
      </c>
      <c r="N81" s="70">
        <v>1073.0</v>
      </c>
      <c r="O81" s="502">
        <v>921.0</v>
      </c>
      <c r="P81" s="70">
        <v>0.0</v>
      </c>
      <c r="Q81" s="491"/>
      <c r="R81" s="490">
        <f t="shared" si="3"/>
        <v>8494</v>
      </c>
      <c r="S81" s="491"/>
      <c r="T81" s="501"/>
      <c r="U81" s="501"/>
      <c r="V81" s="501"/>
      <c r="W81" s="501"/>
      <c r="X81" s="501"/>
      <c r="Y81" s="501"/>
      <c r="Z81" s="501"/>
      <c r="AA81" s="501"/>
      <c r="AB81" s="501"/>
      <c r="AC81" s="501"/>
    </row>
    <row r="82">
      <c r="A82" s="55" t="s">
        <v>25</v>
      </c>
      <c r="B82" s="70">
        <v>518.0</v>
      </c>
      <c r="C82" s="70">
        <v>645.0</v>
      </c>
      <c r="D82" s="70">
        <v>555.0</v>
      </c>
      <c r="E82" s="70">
        <v>270.0</v>
      </c>
      <c r="F82" s="70">
        <v>450.0</v>
      </c>
      <c r="G82" s="70">
        <v>564.0</v>
      </c>
      <c r="H82" s="70">
        <v>335.0</v>
      </c>
      <c r="I82" s="70">
        <v>708.0</v>
      </c>
      <c r="J82" s="70">
        <v>694.0</v>
      </c>
      <c r="K82" s="70">
        <v>481.0</v>
      </c>
      <c r="L82" s="70">
        <v>583.0</v>
      </c>
      <c r="M82" s="70">
        <v>575.0</v>
      </c>
      <c r="N82" s="70">
        <v>510.0</v>
      </c>
      <c r="O82" s="70">
        <v>347.0</v>
      </c>
      <c r="P82" s="70">
        <v>530.0</v>
      </c>
      <c r="Q82" s="491"/>
      <c r="R82" s="490">
        <f t="shared" si="3"/>
        <v>7765</v>
      </c>
      <c r="S82" s="491"/>
      <c r="T82" s="501"/>
      <c r="U82" s="501"/>
      <c r="V82" s="501"/>
      <c r="W82" s="501"/>
      <c r="X82" s="501"/>
      <c r="Y82" s="501"/>
      <c r="Z82" s="501"/>
      <c r="AA82" s="501"/>
      <c r="AB82" s="501"/>
      <c r="AC82" s="501"/>
    </row>
    <row r="83">
      <c r="A83" s="55" t="s">
        <v>26</v>
      </c>
      <c r="B83" s="70">
        <v>1140.0</v>
      </c>
      <c r="C83" s="70">
        <v>0.0</v>
      </c>
      <c r="D83" s="70">
        <v>0.0</v>
      </c>
      <c r="E83" s="70">
        <v>0.0</v>
      </c>
      <c r="F83" s="70">
        <v>0.0</v>
      </c>
      <c r="G83" s="70">
        <v>0.0</v>
      </c>
      <c r="H83" s="70">
        <v>575.0</v>
      </c>
      <c r="I83" s="70">
        <v>78.0</v>
      </c>
      <c r="J83" s="70">
        <v>0.0</v>
      </c>
      <c r="K83" s="70">
        <v>0.0</v>
      </c>
      <c r="L83" s="70">
        <v>396.0</v>
      </c>
      <c r="M83" s="70">
        <v>755.0</v>
      </c>
      <c r="N83" s="70">
        <v>415.0</v>
      </c>
      <c r="O83" s="70">
        <v>0.0</v>
      </c>
      <c r="P83" s="70">
        <v>0.0</v>
      </c>
      <c r="Q83" s="491"/>
      <c r="R83" s="490">
        <f t="shared" si="3"/>
        <v>3359</v>
      </c>
      <c r="S83" s="491"/>
      <c r="T83" s="501"/>
      <c r="U83" s="501"/>
      <c r="V83" s="501"/>
      <c r="W83" s="501"/>
      <c r="X83" s="501"/>
      <c r="Y83" s="501"/>
      <c r="Z83" s="501"/>
      <c r="AA83" s="501"/>
      <c r="AB83" s="501"/>
      <c r="AC83" s="501"/>
    </row>
    <row r="84">
      <c r="A84" s="55" t="s">
        <v>27</v>
      </c>
      <c r="B84" s="70">
        <v>395.0</v>
      </c>
      <c r="C84" s="70">
        <v>730.0</v>
      </c>
      <c r="D84" s="70">
        <v>0.0</v>
      </c>
      <c r="E84" s="70">
        <v>0.0</v>
      </c>
      <c r="F84" s="70">
        <v>418.0</v>
      </c>
      <c r="G84" s="70">
        <v>434.0</v>
      </c>
      <c r="H84" s="70">
        <v>300.0</v>
      </c>
      <c r="I84" s="70">
        <v>298.0</v>
      </c>
      <c r="J84" s="70">
        <v>549.0</v>
      </c>
      <c r="K84" s="70">
        <v>0.0</v>
      </c>
      <c r="L84" s="70">
        <v>375.0</v>
      </c>
      <c r="M84" s="70">
        <v>205.0</v>
      </c>
      <c r="N84" s="70">
        <v>0.0</v>
      </c>
      <c r="O84" s="70">
        <v>544.0</v>
      </c>
      <c r="P84" s="70">
        <v>300.0</v>
      </c>
      <c r="Q84" s="491"/>
      <c r="R84" s="490">
        <f t="shared" si="3"/>
        <v>4548</v>
      </c>
      <c r="S84" s="491"/>
      <c r="T84" s="501"/>
      <c r="U84" s="501"/>
      <c r="V84" s="501"/>
      <c r="W84" s="501"/>
      <c r="X84" s="501"/>
      <c r="Y84" s="501"/>
      <c r="Z84" s="501"/>
      <c r="AA84" s="501"/>
      <c r="AB84" s="501"/>
      <c r="AC84" s="501"/>
    </row>
    <row r="85">
      <c r="A85" s="55" t="s">
        <v>28</v>
      </c>
      <c r="B85" s="70">
        <v>483.0</v>
      </c>
      <c r="C85" s="70">
        <v>190.0</v>
      </c>
      <c r="D85" s="70">
        <v>390.0</v>
      </c>
      <c r="E85" s="70">
        <v>695.0</v>
      </c>
      <c r="F85" s="70">
        <v>348.0</v>
      </c>
      <c r="G85" s="70">
        <v>0.0</v>
      </c>
      <c r="H85" s="70">
        <v>0.0</v>
      </c>
      <c r="I85" s="70">
        <v>425.0</v>
      </c>
      <c r="J85" s="70">
        <v>550.0</v>
      </c>
      <c r="K85" s="70">
        <v>900.0</v>
      </c>
      <c r="L85" s="70">
        <v>926.0</v>
      </c>
      <c r="M85" s="70">
        <v>665.0</v>
      </c>
      <c r="N85" s="70">
        <v>804.0</v>
      </c>
      <c r="O85" s="70">
        <v>0.0</v>
      </c>
      <c r="P85" s="70">
        <v>315.0</v>
      </c>
      <c r="Q85" s="491"/>
      <c r="R85" s="490">
        <f t="shared" si="3"/>
        <v>6691</v>
      </c>
      <c r="S85" s="491"/>
      <c r="T85" s="501"/>
      <c r="U85" s="501"/>
      <c r="V85" s="501"/>
      <c r="W85" s="501"/>
      <c r="X85" s="501"/>
      <c r="Y85" s="501"/>
      <c r="Z85" s="501"/>
      <c r="AA85" s="501"/>
      <c r="AB85" s="501"/>
      <c r="AC85" s="501"/>
    </row>
    <row r="86">
      <c r="A86" s="55" t="s">
        <v>29</v>
      </c>
      <c r="B86" s="70">
        <v>0.0</v>
      </c>
      <c r="C86" s="70">
        <v>0.0</v>
      </c>
      <c r="D86" s="70">
        <v>185.0</v>
      </c>
      <c r="E86" s="70">
        <v>0.0</v>
      </c>
      <c r="F86" s="70">
        <v>820.0</v>
      </c>
      <c r="G86" s="70">
        <v>713.0</v>
      </c>
      <c r="H86" s="70">
        <v>798.0</v>
      </c>
      <c r="I86" s="70">
        <v>0.0</v>
      </c>
      <c r="J86" s="70">
        <v>935.0</v>
      </c>
      <c r="K86" s="70">
        <v>366.0</v>
      </c>
      <c r="L86" s="70">
        <v>268.0</v>
      </c>
      <c r="M86" s="70">
        <v>535.0</v>
      </c>
      <c r="N86" s="70">
        <v>0.0</v>
      </c>
      <c r="O86" s="70">
        <v>0.0</v>
      </c>
      <c r="P86" s="70">
        <v>0.0</v>
      </c>
      <c r="Q86" s="491"/>
      <c r="R86" s="490">
        <f t="shared" si="3"/>
        <v>4620</v>
      </c>
      <c r="S86" s="491"/>
      <c r="T86" s="501"/>
      <c r="U86" s="501"/>
      <c r="V86" s="501"/>
      <c r="W86" s="501"/>
      <c r="X86" s="501"/>
      <c r="Y86" s="501"/>
      <c r="Z86" s="501"/>
      <c r="AA86" s="501"/>
      <c r="AB86" s="501"/>
      <c r="AC86" s="501"/>
    </row>
    <row r="87">
      <c r="A87" s="55" t="s">
        <v>30</v>
      </c>
      <c r="B87" s="70">
        <v>0.0</v>
      </c>
      <c r="C87" s="70">
        <v>0.0</v>
      </c>
      <c r="D87" s="70">
        <v>2880.0</v>
      </c>
      <c r="E87" s="70">
        <v>2195.0</v>
      </c>
      <c r="F87" s="70">
        <v>0.0</v>
      </c>
      <c r="G87" s="70">
        <v>0.0</v>
      </c>
      <c r="H87" s="70">
        <v>0.0</v>
      </c>
      <c r="I87" s="70">
        <v>0.0</v>
      </c>
      <c r="J87" s="70">
        <v>0.0</v>
      </c>
      <c r="K87" s="70">
        <v>0.0</v>
      </c>
      <c r="L87" s="70">
        <v>0.0</v>
      </c>
      <c r="M87" s="70">
        <v>0.0</v>
      </c>
      <c r="N87" s="70">
        <v>0.0</v>
      </c>
      <c r="O87" s="70">
        <v>0.0</v>
      </c>
      <c r="P87" s="70">
        <v>0.0</v>
      </c>
      <c r="Q87" s="491"/>
      <c r="R87" s="490">
        <f t="shared" si="3"/>
        <v>5075</v>
      </c>
      <c r="S87" s="491"/>
      <c r="T87" s="501"/>
      <c r="U87" s="501"/>
      <c r="V87" s="501"/>
      <c r="W87" s="501"/>
      <c r="X87" s="501"/>
      <c r="Y87" s="501"/>
      <c r="Z87" s="501"/>
      <c r="AA87" s="501"/>
      <c r="AB87" s="501"/>
      <c r="AC87" s="501"/>
    </row>
    <row r="88">
      <c r="A88" s="55" t="s">
        <v>31</v>
      </c>
      <c r="B88" s="70">
        <v>1197.0</v>
      </c>
      <c r="C88" s="70">
        <v>1327.0</v>
      </c>
      <c r="D88" s="70">
        <v>1370.0</v>
      </c>
      <c r="E88" s="70">
        <v>360.0</v>
      </c>
      <c r="F88" s="70">
        <v>1212.0</v>
      </c>
      <c r="G88" s="70">
        <v>1475.0</v>
      </c>
      <c r="H88" s="70">
        <v>1168.0</v>
      </c>
      <c r="I88" s="70">
        <v>1257.0</v>
      </c>
      <c r="J88" s="70">
        <v>658.0</v>
      </c>
      <c r="K88" s="70">
        <v>1895.0</v>
      </c>
      <c r="L88" s="70">
        <v>1215.0</v>
      </c>
      <c r="M88" s="70">
        <v>1270.0</v>
      </c>
      <c r="N88" s="70">
        <v>1745.0</v>
      </c>
      <c r="O88" s="70">
        <v>1457.0</v>
      </c>
      <c r="P88" s="70">
        <v>1120.0</v>
      </c>
      <c r="Q88" s="491"/>
      <c r="R88" s="490">
        <f t="shared" si="3"/>
        <v>18726</v>
      </c>
      <c r="S88" s="496" t="s">
        <v>144</v>
      </c>
      <c r="T88" s="501"/>
      <c r="U88" s="501"/>
      <c r="V88" s="501"/>
      <c r="W88" s="501"/>
      <c r="X88" s="501"/>
      <c r="Y88" s="501"/>
      <c r="Z88" s="501"/>
      <c r="AA88" s="501"/>
      <c r="AB88" s="501"/>
      <c r="AC88" s="501"/>
    </row>
    <row r="89">
      <c r="A89" s="55" t="s">
        <v>32</v>
      </c>
      <c r="B89" s="70">
        <v>0.0</v>
      </c>
      <c r="C89" s="70">
        <v>273.0</v>
      </c>
      <c r="D89" s="70">
        <v>0.0</v>
      </c>
      <c r="E89" s="70">
        <v>425.0</v>
      </c>
      <c r="F89" s="70">
        <v>0.0</v>
      </c>
      <c r="G89" s="70">
        <v>320.0</v>
      </c>
      <c r="H89" s="502">
        <v>0.0</v>
      </c>
      <c r="I89" s="70">
        <v>0.0</v>
      </c>
      <c r="J89" s="70">
        <v>0.0</v>
      </c>
      <c r="K89" s="70">
        <v>0.0</v>
      </c>
      <c r="L89" s="70">
        <v>303.0</v>
      </c>
      <c r="M89" s="70">
        <v>0.0</v>
      </c>
      <c r="N89" s="70">
        <v>339.0</v>
      </c>
      <c r="O89" s="502">
        <v>0.0</v>
      </c>
      <c r="P89" s="70">
        <v>0.0</v>
      </c>
      <c r="Q89" s="491"/>
      <c r="R89" s="490">
        <f t="shared" si="3"/>
        <v>1660</v>
      </c>
      <c r="S89" s="491"/>
      <c r="T89" s="501"/>
      <c r="U89" s="501"/>
      <c r="V89" s="501"/>
      <c r="W89" s="501"/>
      <c r="X89" s="501"/>
      <c r="Y89" s="501"/>
      <c r="Z89" s="501"/>
      <c r="AA89" s="501"/>
      <c r="AB89" s="501"/>
      <c r="AC89" s="501"/>
    </row>
    <row r="90">
      <c r="A90" s="55" t="s">
        <v>241</v>
      </c>
      <c r="B90" s="70">
        <v>445.0</v>
      </c>
      <c r="C90" s="70">
        <v>275.0</v>
      </c>
      <c r="D90" s="70">
        <v>255.0</v>
      </c>
      <c r="E90" s="70">
        <v>0.0</v>
      </c>
      <c r="F90" s="70">
        <v>325.0</v>
      </c>
      <c r="G90" s="70">
        <v>410.0</v>
      </c>
      <c r="H90" s="70">
        <v>0.0</v>
      </c>
      <c r="I90" s="70">
        <v>455.0</v>
      </c>
      <c r="J90" s="70">
        <v>60.0</v>
      </c>
      <c r="K90" s="70">
        <v>0.0</v>
      </c>
      <c r="L90" s="70">
        <v>0.0</v>
      </c>
      <c r="M90" s="70">
        <v>0.0</v>
      </c>
      <c r="N90" s="70">
        <v>658.0</v>
      </c>
      <c r="O90" s="70">
        <v>0.0</v>
      </c>
      <c r="P90" s="70">
        <v>508.0</v>
      </c>
      <c r="Q90" s="491"/>
      <c r="R90" s="490">
        <f t="shared" si="3"/>
        <v>3391</v>
      </c>
      <c r="S90" s="491"/>
      <c r="T90" s="501"/>
      <c r="U90" s="501"/>
      <c r="V90" s="501"/>
      <c r="W90" s="501"/>
      <c r="X90" s="501"/>
      <c r="Y90" s="501"/>
      <c r="Z90" s="501"/>
      <c r="AA90" s="501"/>
      <c r="AB90" s="501"/>
      <c r="AC90" s="501"/>
    </row>
    <row r="91">
      <c r="A91" s="55" t="s">
        <v>233</v>
      </c>
      <c r="B91" s="70">
        <v>0.0</v>
      </c>
      <c r="C91" s="70">
        <v>0.0</v>
      </c>
      <c r="D91" s="70">
        <v>0.0</v>
      </c>
      <c r="E91" s="70">
        <v>0.0</v>
      </c>
      <c r="F91" s="70">
        <v>0.0</v>
      </c>
      <c r="G91" s="70">
        <v>0.0</v>
      </c>
      <c r="H91" s="502">
        <v>0.0</v>
      </c>
      <c r="I91" s="70">
        <v>0.0</v>
      </c>
      <c r="J91" s="70">
        <v>0.0</v>
      </c>
      <c r="K91" s="70">
        <v>0.0</v>
      </c>
      <c r="L91" s="70">
        <v>0.0</v>
      </c>
      <c r="M91" s="70">
        <v>0.0</v>
      </c>
      <c r="N91" s="70">
        <v>0.0</v>
      </c>
      <c r="O91" s="502">
        <v>0.0</v>
      </c>
      <c r="P91" s="70">
        <v>0.0</v>
      </c>
      <c r="Q91" s="491"/>
      <c r="R91" s="490">
        <f t="shared" si="3"/>
        <v>0</v>
      </c>
      <c r="S91" s="491"/>
      <c r="T91" s="501"/>
      <c r="U91" s="501"/>
      <c r="V91" s="501"/>
      <c r="W91" s="501"/>
      <c r="X91" s="501"/>
      <c r="Y91" s="501"/>
      <c r="Z91" s="501"/>
      <c r="AA91" s="501"/>
      <c r="AB91" s="501"/>
      <c r="AC91" s="501"/>
    </row>
    <row r="92">
      <c r="A92" s="55" t="s">
        <v>35</v>
      </c>
      <c r="B92" s="70">
        <v>0.0</v>
      </c>
      <c r="C92" s="70">
        <v>959.0</v>
      </c>
      <c r="D92" s="70">
        <v>350.0</v>
      </c>
      <c r="E92" s="70">
        <v>390.0</v>
      </c>
      <c r="F92" s="70">
        <v>0.0</v>
      </c>
      <c r="G92" s="70">
        <v>561.0</v>
      </c>
      <c r="H92" s="502">
        <v>0.0</v>
      </c>
      <c r="I92" s="70">
        <v>370.0</v>
      </c>
      <c r="J92" s="70">
        <v>315.0</v>
      </c>
      <c r="K92" s="70">
        <v>0.0</v>
      </c>
      <c r="L92" s="70">
        <v>977.0</v>
      </c>
      <c r="M92" s="70">
        <v>600.0</v>
      </c>
      <c r="N92" s="70">
        <v>0.0</v>
      </c>
      <c r="O92" s="502">
        <v>0.0</v>
      </c>
      <c r="P92" s="70">
        <v>0.0</v>
      </c>
      <c r="Q92" s="491"/>
      <c r="R92" s="490">
        <f t="shared" si="3"/>
        <v>4522</v>
      </c>
      <c r="S92" s="491"/>
      <c r="T92" s="501"/>
      <c r="U92" s="501"/>
      <c r="V92" s="501"/>
      <c r="W92" s="501"/>
      <c r="X92" s="501"/>
      <c r="Y92" s="501"/>
      <c r="Z92" s="501"/>
      <c r="AA92" s="501"/>
      <c r="AB92" s="501"/>
      <c r="AC92" s="501"/>
    </row>
    <row r="93">
      <c r="A93" s="55" t="s">
        <v>36</v>
      </c>
      <c r="B93" s="70">
        <v>0.0</v>
      </c>
      <c r="C93" s="70">
        <v>0.0</v>
      </c>
      <c r="D93" s="70">
        <v>882.0</v>
      </c>
      <c r="E93" s="70">
        <v>468.0</v>
      </c>
      <c r="F93" s="70">
        <v>565.0</v>
      </c>
      <c r="G93" s="70">
        <v>1070.0</v>
      </c>
      <c r="H93" s="502">
        <v>914.0</v>
      </c>
      <c r="I93" s="70">
        <v>470.0</v>
      </c>
      <c r="J93" s="70">
        <v>368.0</v>
      </c>
      <c r="K93" s="70">
        <v>1044.0</v>
      </c>
      <c r="L93" s="70">
        <v>970.0</v>
      </c>
      <c r="M93" s="70">
        <v>733.0</v>
      </c>
      <c r="N93" s="70">
        <v>740.0</v>
      </c>
      <c r="O93" s="502">
        <v>1090.0</v>
      </c>
      <c r="P93" s="70">
        <v>643.0</v>
      </c>
      <c r="Q93" s="491"/>
      <c r="R93" s="490">
        <f t="shared" si="3"/>
        <v>9957</v>
      </c>
      <c r="S93" s="491"/>
      <c r="T93" s="501"/>
      <c r="U93" s="501"/>
      <c r="V93" s="501"/>
      <c r="W93" s="501"/>
      <c r="X93" s="501"/>
      <c r="Y93" s="501"/>
      <c r="Z93" s="501"/>
      <c r="AA93" s="501"/>
      <c r="AB93" s="501"/>
      <c r="AC93" s="501"/>
    </row>
    <row r="94">
      <c r="A94" s="55" t="s">
        <v>37</v>
      </c>
      <c r="B94" s="70">
        <v>630.0</v>
      </c>
      <c r="C94" s="70">
        <v>878.0</v>
      </c>
      <c r="D94" s="70">
        <v>793.0</v>
      </c>
      <c r="E94" s="70">
        <v>590.0</v>
      </c>
      <c r="F94" s="70">
        <v>830.0</v>
      </c>
      <c r="G94" s="70">
        <v>0.0</v>
      </c>
      <c r="H94" s="502">
        <v>665.0</v>
      </c>
      <c r="I94" s="70">
        <v>753.0</v>
      </c>
      <c r="J94" s="70">
        <v>995.0</v>
      </c>
      <c r="K94" s="70">
        <v>1193.0</v>
      </c>
      <c r="L94" s="70">
        <v>420.0</v>
      </c>
      <c r="M94" s="70">
        <v>876.0</v>
      </c>
      <c r="N94" s="70">
        <v>680.0</v>
      </c>
      <c r="O94" s="502">
        <v>830.0</v>
      </c>
      <c r="P94" s="70">
        <v>1119.0</v>
      </c>
      <c r="Q94" s="491"/>
      <c r="R94" s="490">
        <f t="shared" si="3"/>
        <v>11252</v>
      </c>
      <c r="S94" s="491"/>
      <c r="T94" s="501"/>
      <c r="U94" s="501"/>
      <c r="V94" s="501"/>
      <c r="W94" s="501"/>
      <c r="X94" s="501"/>
      <c r="Y94" s="501"/>
      <c r="Z94" s="501"/>
      <c r="AA94" s="501"/>
      <c r="AB94" s="501"/>
      <c r="AC94" s="501"/>
    </row>
    <row r="95">
      <c r="A95" s="55" t="s">
        <v>38</v>
      </c>
      <c r="B95" s="70">
        <v>375.0</v>
      </c>
      <c r="C95" s="70">
        <v>342.0</v>
      </c>
      <c r="D95" s="70">
        <v>0.0</v>
      </c>
      <c r="E95" s="70">
        <v>0.0</v>
      </c>
      <c r="F95" s="70">
        <v>0.0</v>
      </c>
      <c r="G95" s="70">
        <v>423.0</v>
      </c>
      <c r="H95" s="70">
        <v>0.0</v>
      </c>
      <c r="I95" s="70">
        <v>308.0</v>
      </c>
      <c r="J95" s="70">
        <v>551.0</v>
      </c>
      <c r="K95" s="70">
        <v>679.0</v>
      </c>
      <c r="L95" s="70">
        <v>345.0</v>
      </c>
      <c r="M95" s="70">
        <v>480.0</v>
      </c>
      <c r="N95" s="70">
        <v>0.0</v>
      </c>
      <c r="O95" s="70">
        <v>558.0</v>
      </c>
      <c r="P95" s="70">
        <v>546.0</v>
      </c>
      <c r="Q95" s="491"/>
      <c r="R95" s="490">
        <f t="shared" si="3"/>
        <v>4607</v>
      </c>
      <c r="S95" s="491"/>
      <c r="T95" s="501"/>
      <c r="U95" s="501"/>
      <c r="V95" s="501"/>
      <c r="W95" s="501"/>
      <c r="X95" s="501"/>
      <c r="Y95" s="501"/>
      <c r="Z95" s="501"/>
      <c r="AA95" s="501"/>
      <c r="AB95" s="501"/>
      <c r="AC95" s="501"/>
    </row>
    <row r="96">
      <c r="A96" s="55" t="s">
        <v>39</v>
      </c>
      <c r="B96" s="70">
        <v>778.0</v>
      </c>
      <c r="C96" s="70">
        <v>712.0</v>
      </c>
      <c r="D96" s="70">
        <v>595.0</v>
      </c>
      <c r="E96" s="70">
        <v>0.0</v>
      </c>
      <c r="F96" s="70">
        <v>733.0</v>
      </c>
      <c r="G96" s="70">
        <v>1481.0</v>
      </c>
      <c r="H96" s="502">
        <v>1323.0</v>
      </c>
      <c r="I96" s="70">
        <v>729.0</v>
      </c>
      <c r="J96" s="70">
        <v>560.0</v>
      </c>
      <c r="K96" s="70">
        <v>1260.0</v>
      </c>
      <c r="L96" s="70">
        <v>1044.0</v>
      </c>
      <c r="M96" s="70">
        <v>1112.0</v>
      </c>
      <c r="N96" s="70">
        <v>2018.0</v>
      </c>
      <c r="O96" s="502">
        <v>1060.0</v>
      </c>
      <c r="P96" s="70">
        <v>1691.0</v>
      </c>
      <c r="Q96" s="491"/>
      <c r="R96" s="490">
        <f t="shared" si="3"/>
        <v>15096</v>
      </c>
      <c r="S96" s="496" t="s">
        <v>144</v>
      </c>
      <c r="T96" s="501"/>
      <c r="U96" s="501"/>
      <c r="V96" s="501"/>
      <c r="W96" s="501"/>
      <c r="X96" s="501"/>
      <c r="Y96" s="501"/>
      <c r="Z96" s="501"/>
      <c r="AA96" s="501"/>
      <c r="AB96" s="501"/>
      <c r="AC96" s="501"/>
    </row>
    <row r="97">
      <c r="A97" s="55" t="s">
        <v>63</v>
      </c>
      <c r="B97" s="70">
        <v>100.0</v>
      </c>
      <c r="C97" s="70">
        <v>495.0</v>
      </c>
      <c r="D97" s="70">
        <v>447.0</v>
      </c>
      <c r="E97" s="70">
        <v>249.0</v>
      </c>
      <c r="F97" s="70">
        <v>370.0</v>
      </c>
      <c r="G97" s="70">
        <v>0.0</v>
      </c>
      <c r="H97" s="502">
        <v>0.0</v>
      </c>
      <c r="I97" s="70">
        <v>234.0</v>
      </c>
      <c r="J97" s="70">
        <v>963.0</v>
      </c>
      <c r="K97" s="70">
        <v>1083.0</v>
      </c>
      <c r="L97" s="70">
        <v>291.0</v>
      </c>
      <c r="M97" s="70">
        <v>429.0</v>
      </c>
      <c r="N97" s="70">
        <v>438.0</v>
      </c>
      <c r="O97" s="502">
        <v>569.0</v>
      </c>
      <c r="P97" s="70">
        <v>829.0</v>
      </c>
      <c r="Q97" s="491"/>
      <c r="R97" s="490">
        <f t="shared" si="3"/>
        <v>6497</v>
      </c>
      <c r="S97" s="491"/>
      <c r="T97" s="501"/>
      <c r="U97" s="501"/>
      <c r="V97" s="501"/>
      <c r="W97" s="501"/>
      <c r="X97" s="501"/>
      <c r="Y97" s="501"/>
      <c r="Z97" s="501"/>
      <c r="AA97" s="501"/>
      <c r="AB97" s="501"/>
      <c r="AC97" s="501"/>
    </row>
    <row r="98">
      <c r="A98" s="55" t="s">
        <v>40</v>
      </c>
      <c r="B98" s="70">
        <v>545.0</v>
      </c>
      <c r="C98" s="70">
        <v>705.0</v>
      </c>
      <c r="D98" s="70">
        <v>445.0</v>
      </c>
      <c r="E98" s="70">
        <v>365.0</v>
      </c>
      <c r="F98" s="70">
        <v>0.0</v>
      </c>
      <c r="G98" s="70">
        <v>0.0</v>
      </c>
      <c r="H98" s="70">
        <v>0.0</v>
      </c>
      <c r="I98" s="70">
        <v>0.0</v>
      </c>
      <c r="J98" s="70">
        <v>0.0</v>
      </c>
      <c r="K98" s="70">
        <v>0.0</v>
      </c>
      <c r="L98" s="70">
        <v>0.0</v>
      </c>
      <c r="M98" s="70">
        <v>365.0</v>
      </c>
      <c r="N98" s="70">
        <v>695.0</v>
      </c>
      <c r="O98" s="70">
        <v>857.0</v>
      </c>
      <c r="P98" s="70">
        <v>855.0</v>
      </c>
      <c r="Q98" s="491"/>
      <c r="R98" s="490">
        <f t="shared" si="3"/>
        <v>4832</v>
      </c>
      <c r="S98" s="491"/>
      <c r="T98" s="501"/>
      <c r="U98" s="501"/>
      <c r="V98" s="501"/>
      <c r="W98" s="501"/>
      <c r="X98" s="501"/>
      <c r="Y98" s="501"/>
      <c r="Z98" s="501"/>
      <c r="AA98" s="501"/>
      <c r="AB98" s="501"/>
      <c r="AC98" s="501"/>
    </row>
    <row r="99">
      <c r="A99" s="55" t="s">
        <v>41</v>
      </c>
      <c r="B99" s="70">
        <v>423.0</v>
      </c>
      <c r="C99" s="70">
        <v>145.0</v>
      </c>
      <c r="D99" s="70">
        <v>645.0</v>
      </c>
      <c r="E99" s="70">
        <v>410.0</v>
      </c>
      <c r="F99" s="70">
        <v>275.0</v>
      </c>
      <c r="G99" s="70">
        <v>0.0</v>
      </c>
      <c r="H99" s="502">
        <v>0.0</v>
      </c>
      <c r="I99" s="70">
        <v>445.0</v>
      </c>
      <c r="J99" s="70">
        <v>558.0</v>
      </c>
      <c r="K99" s="70">
        <v>640.0</v>
      </c>
      <c r="L99" s="70">
        <v>575.0</v>
      </c>
      <c r="M99" s="70">
        <v>0.0</v>
      </c>
      <c r="N99" s="70">
        <v>770.0</v>
      </c>
      <c r="O99" s="502">
        <v>832.0</v>
      </c>
      <c r="P99" s="70">
        <v>472.0</v>
      </c>
      <c r="Q99" s="491"/>
      <c r="R99" s="490">
        <f t="shared" si="3"/>
        <v>6190</v>
      </c>
      <c r="S99" s="491"/>
      <c r="T99" s="501"/>
      <c r="U99" s="501"/>
      <c r="V99" s="501"/>
      <c r="W99" s="501"/>
      <c r="X99" s="501"/>
      <c r="Y99" s="501"/>
      <c r="Z99" s="501"/>
      <c r="AA99" s="501"/>
      <c r="AB99" s="501"/>
      <c r="AC99" s="501"/>
    </row>
    <row r="100">
      <c r="A100" s="55" t="s">
        <v>42</v>
      </c>
      <c r="B100" s="70">
        <v>0.0</v>
      </c>
      <c r="C100" s="70">
        <v>365.0</v>
      </c>
      <c r="D100" s="70">
        <v>0.0</v>
      </c>
      <c r="E100" s="70">
        <v>0.0</v>
      </c>
      <c r="F100" s="70">
        <v>350.0</v>
      </c>
      <c r="G100" s="70">
        <v>140.0</v>
      </c>
      <c r="H100" s="70">
        <v>0.0</v>
      </c>
      <c r="I100" s="70">
        <v>0.0</v>
      </c>
      <c r="J100" s="70">
        <v>0.0</v>
      </c>
      <c r="K100" s="70">
        <v>0.0</v>
      </c>
      <c r="L100" s="70">
        <v>0.0</v>
      </c>
      <c r="M100" s="70">
        <v>290.0</v>
      </c>
      <c r="N100" s="70">
        <v>208.0</v>
      </c>
      <c r="O100" s="70">
        <v>525.0</v>
      </c>
      <c r="P100" s="70">
        <v>260.0</v>
      </c>
      <c r="Q100" s="491"/>
      <c r="R100" s="490">
        <f t="shared" si="3"/>
        <v>2138</v>
      </c>
      <c r="S100" s="491"/>
      <c r="T100" s="501"/>
      <c r="U100" s="501"/>
      <c r="V100" s="501"/>
      <c r="W100" s="501"/>
      <c r="X100" s="501"/>
      <c r="Y100" s="501"/>
      <c r="Z100" s="501"/>
      <c r="AA100" s="501"/>
      <c r="AB100" s="501"/>
      <c r="AC100" s="501"/>
    </row>
    <row r="101">
      <c r="A101" s="55" t="s">
        <v>44</v>
      </c>
      <c r="B101" s="70">
        <v>506.0</v>
      </c>
      <c r="C101" s="70">
        <v>369.0</v>
      </c>
      <c r="D101" s="70">
        <v>450.0</v>
      </c>
      <c r="E101" s="70">
        <v>369.0</v>
      </c>
      <c r="F101" s="70">
        <v>380.0</v>
      </c>
      <c r="G101" s="70">
        <v>0.0</v>
      </c>
      <c r="H101" s="70">
        <v>0.0</v>
      </c>
      <c r="I101" s="70">
        <v>0.0</v>
      </c>
      <c r="J101" s="70">
        <v>220.0</v>
      </c>
      <c r="K101" s="70">
        <v>355.0</v>
      </c>
      <c r="L101" s="70">
        <v>140.0</v>
      </c>
      <c r="M101" s="70">
        <v>335.0</v>
      </c>
      <c r="N101" s="70">
        <v>289.0</v>
      </c>
      <c r="O101" s="70">
        <v>375.0</v>
      </c>
      <c r="P101" s="70">
        <v>465.0</v>
      </c>
      <c r="Q101" s="491"/>
      <c r="R101" s="490">
        <f t="shared" si="3"/>
        <v>4253</v>
      </c>
      <c r="S101" s="491"/>
      <c r="T101" s="501"/>
      <c r="U101" s="501"/>
      <c r="V101" s="501"/>
      <c r="W101" s="501"/>
      <c r="X101" s="501"/>
      <c r="Y101" s="501"/>
      <c r="Z101" s="501"/>
      <c r="AA101" s="501"/>
      <c r="AB101" s="501"/>
      <c r="AC101" s="501"/>
    </row>
    <row r="102">
      <c r="A102" s="55" t="s">
        <v>45</v>
      </c>
      <c r="B102" s="70">
        <v>0.0</v>
      </c>
      <c r="C102" s="70">
        <v>145.0</v>
      </c>
      <c r="D102" s="70">
        <v>385.0</v>
      </c>
      <c r="E102" s="70">
        <v>163.0</v>
      </c>
      <c r="F102" s="70">
        <v>190.0</v>
      </c>
      <c r="G102" s="70">
        <v>305.0</v>
      </c>
      <c r="H102" s="70">
        <v>0.0</v>
      </c>
      <c r="I102" s="70">
        <v>175.0</v>
      </c>
      <c r="J102" s="70">
        <v>525.0</v>
      </c>
      <c r="K102" s="70">
        <v>623.0</v>
      </c>
      <c r="L102" s="70">
        <v>522.0</v>
      </c>
      <c r="M102" s="70">
        <v>381.0</v>
      </c>
      <c r="N102" s="70">
        <v>399.0</v>
      </c>
      <c r="O102" s="70">
        <v>0.0</v>
      </c>
      <c r="P102" s="70">
        <v>444.0</v>
      </c>
      <c r="Q102" s="491"/>
      <c r="R102" s="490">
        <f t="shared" si="3"/>
        <v>4257</v>
      </c>
      <c r="S102" s="491"/>
      <c r="T102" s="501"/>
      <c r="U102" s="501"/>
      <c r="V102" s="501"/>
      <c r="W102" s="501"/>
      <c r="X102" s="501"/>
      <c r="Y102" s="501"/>
      <c r="Z102" s="501"/>
      <c r="AA102" s="501"/>
      <c r="AB102" s="501"/>
      <c r="AC102" s="501"/>
    </row>
    <row r="103">
      <c r="A103" s="55" t="s">
        <v>46</v>
      </c>
      <c r="B103" s="70">
        <v>0.0</v>
      </c>
      <c r="C103" s="70">
        <v>0.0</v>
      </c>
      <c r="D103" s="70">
        <v>585.0</v>
      </c>
      <c r="E103" s="70">
        <v>404.0</v>
      </c>
      <c r="F103" s="70">
        <v>0.0</v>
      </c>
      <c r="G103" s="70">
        <v>578.0</v>
      </c>
      <c r="H103" s="70">
        <v>0.0</v>
      </c>
      <c r="I103" s="70">
        <v>125.0</v>
      </c>
      <c r="J103" s="70">
        <v>260.0</v>
      </c>
      <c r="K103" s="70">
        <v>0.0</v>
      </c>
      <c r="L103" s="70">
        <v>0.0</v>
      </c>
      <c r="M103" s="70">
        <v>0.0</v>
      </c>
      <c r="N103" s="70">
        <v>385.0</v>
      </c>
      <c r="O103" s="70">
        <v>0.0</v>
      </c>
      <c r="P103" s="70">
        <v>0.0</v>
      </c>
      <c r="Q103" s="491"/>
      <c r="R103" s="490">
        <f t="shared" si="3"/>
        <v>2337</v>
      </c>
      <c r="S103" s="491"/>
      <c r="T103" s="501"/>
      <c r="U103" s="501"/>
      <c r="V103" s="501"/>
      <c r="W103" s="501"/>
      <c r="X103" s="501"/>
      <c r="Y103" s="501"/>
      <c r="Z103" s="501"/>
      <c r="AA103" s="501"/>
      <c r="AB103" s="501"/>
      <c r="AC103" s="501"/>
    </row>
    <row r="104">
      <c r="A104" s="55" t="s">
        <v>47</v>
      </c>
      <c r="B104" s="70">
        <v>0.0</v>
      </c>
      <c r="C104" s="70">
        <v>0.0</v>
      </c>
      <c r="D104" s="70">
        <v>0.0</v>
      </c>
      <c r="E104" s="70">
        <v>0.0</v>
      </c>
      <c r="F104" s="70">
        <v>0.0</v>
      </c>
      <c r="G104" s="70">
        <v>0.0</v>
      </c>
      <c r="H104" s="502">
        <v>0.0</v>
      </c>
      <c r="I104" s="70">
        <v>0.0</v>
      </c>
      <c r="J104" s="70">
        <v>0.0</v>
      </c>
      <c r="K104" s="70">
        <v>420.0</v>
      </c>
      <c r="L104" s="70">
        <v>0.0</v>
      </c>
      <c r="M104" s="70">
        <v>283.0</v>
      </c>
      <c r="N104" s="70">
        <v>321.0</v>
      </c>
      <c r="O104" s="502">
        <v>77.0</v>
      </c>
      <c r="P104" s="70">
        <v>0.0</v>
      </c>
      <c r="Q104" s="491"/>
      <c r="R104" s="490">
        <f t="shared" si="3"/>
        <v>1101</v>
      </c>
      <c r="S104" s="491"/>
      <c r="T104" s="501"/>
      <c r="U104" s="501"/>
      <c r="V104" s="501"/>
      <c r="W104" s="501"/>
      <c r="X104" s="501"/>
      <c r="Y104" s="501"/>
      <c r="Z104" s="501"/>
      <c r="AA104" s="501"/>
      <c r="AB104" s="501"/>
      <c r="AC104" s="501"/>
    </row>
    <row r="105">
      <c r="A105" s="55" t="s">
        <v>74</v>
      </c>
      <c r="B105" s="70">
        <v>0.0</v>
      </c>
      <c r="C105" s="70">
        <v>0.0</v>
      </c>
      <c r="D105" s="70">
        <v>0.0</v>
      </c>
      <c r="E105" s="70">
        <v>0.0</v>
      </c>
      <c r="F105" s="70">
        <v>0.0</v>
      </c>
      <c r="G105" s="70">
        <v>0.0</v>
      </c>
      <c r="H105" s="70">
        <v>0.0</v>
      </c>
      <c r="I105" s="70">
        <v>0.0</v>
      </c>
      <c r="J105" s="70">
        <v>0.0</v>
      </c>
      <c r="K105" s="70">
        <v>0.0</v>
      </c>
      <c r="L105" s="70">
        <v>0.0</v>
      </c>
      <c r="M105" s="70">
        <v>0.0</v>
      </c>
      <c r="N105" s="70">
        <v>0.0</v>
      </c>
      <c r="O105" s="70">
        <v>0.0</v>
      </c>
      <c r="P105" s="70">
        <v>0.0</v>
      </c>
      <c r="Q105" s="491"/>
      <c r="R105" s="490">
        <f t="shared" si="3"/>
        <v>0</v>
      </c>
      <c r="S105" s="491"/>
      <c r="T105" s="501"/>
      <c r="U105" s="501"/>
      <c r="V105" s="501"/>
      <c r="W105" s="501"/>
      <c r="X105" s="501"/>
      <c r="Y105" s="501"/>
      <c r="Z105" s="501"/>
      <c r="AA105" s="501"/>
      <c r="AB105" s="501"/>
      <c r="AC105" s="501"/>
    </row>
    <row r="106">
      <c r="A106" s="55" t="s">
        <v>49</v>
      </c>
      <c r="B106" s="70">
        <v>940.0</v>
      </c>
      <c r="C106" s="70">
        <v>691.0</v>
      </c>
      <c r="D106" s="70">
        <v>573.0</v>
      </c>
      <c r="E106" s="70">
        <v>448.0</v>
      </c>
      <c r="F106" s="70">
        <v>680.0</v>
      </c>
      <c r="G106" s="70">
        <v>0.0</v>
      </c>
      <c r="H106" s="502">
        <v>0.0</v>
      </c>
      <c r="I106" s="70">
        <v>431.0</v>
      </c>
      <c r="J106" s="70">
        <v>0.0</v>
      </c>
      <c r="K106" s="70">
        <v>0.0</v>
      </c>
      <c r="L106" s="70">
        <v>0.0</v>
      </c>
      <c r="M106" s="70">
        <v>0.0</v>
      </c>
      <c r="N106" s="70">
        <v>0.0</v>
      </c>
      <c r="O106" s="502">
        <v>0.0</v>
      </c>
      <c r="P106" s="70">
        <v>0.0</v>
      </c>
      <c r="Q106" s="491"/>
      <c r="R106" s="490">
        <f t="shared" si="3"/>
        <v>3763</v>
      </c>
      <c r="S106" s="491"/>
      <c r="T106" s="501"/>
      <c r="U106" s="501"/>
      <c r="V106" s="501"/>
      <c r="W106" s="501"/>
      <c r="X106" s="501"/>
      <c r="Y106" s="501"/>
      <c r="Z106" s="501"/>
      <c r="AA106" s="501"/>
      <c r="AB106" s="501"/>
      <c r="AC106" s="501"/>
    </row>
    <row r="107">
      <c r="A107" s="55" t="s">
        <v>50</v>
      </c>
      <c r="B107" s="70">
        <v>0.0</v>
      </c>
      <c r="C107" s="70">
        <v>0.0</v>
      </c>
      <c r="D107" s="70">
        <v>0.0</v>
      </c>
      <c r="E107" s="70">
        <v>0.0</v>
      </c>
      <c r="F107" s="70">
        <v>0.0</v>
      </c>
      <c r="G107" s="70">
        <v>0.0</v>
      </c>
      <c r="H107" s="70">
        <v>496.0</v>
      </c>
      <c r="I107" s="70">
        <v>0.0</v>
      </c>
      <c r="J107" s="70">
        <v>590.0</v>
      </c>
      <c r="K107" s="70">
        <v>0.0</v>
      </c>
      <c r="L107" s="70">
        <v>0.0</v>
      </c>
      <c r="M107" s="70">
        <v>0.0</v>
      </c>
      <c r="N107" s="70">
        <v>575.0</v>
      </c>
      <c r="O107" s="70">
        <v>200.0</v>
      </c>
      <c r="P107" s="70">
        <v>0.0</v>
      </c>
      <c r="Q107" s="491"/>
      <c r="R107" s="490">
        <f t="shared" si="3"/>
        <v>1861</v>
      </c>
      <c r="S107" s="491"/>
      <c r="T107" s="501"/>
      <c r="U107" s="501"/>
      <c r="V107" s="501"/>
      <c r="W107" s="501"/>
      <c r="X107" s="501"/>
      <c r="Y107" s="501"/>
      <c r="Z107" s="501"/>
      <c r="AA107" s="501"/>
      <c r="AB107" s="501"/>
      <c r="AC107" s="501"/>
    </row>
    <row r="108">
      <c r="A108" s="55" t="s">
        <v>51</v>
      </c>
      <c r="B108" s="70">
        <v>0.0</v>
      </c>
      <c r="C108" s="70">
        <v>0.0</v>
      </c>
      <c r="D108" s="70">
        <v>741.0</v>
      </c>
      <c r="E108" s="70">
        <v>702.0</v>
      </c>
      <c r="F108" s="70">
        <v>357.0</v>
      </c>
      <c r="G108" s="70">
        <v>1094.0</v>
      </c>
      <c r="H108" s="70">
        <v>666.0</v>
      </c>
      <c r="I108" s="70">
        <v>475.0</v>
      </c>
      <c r="J108" s="70">
        <v>575.0</v>
      </c>
      <c r="K108" s="70">
        <v>695.0</v>
      </c>
      <c r="L108" s="70">
        <v>318.0</v>
      </c>
      <c r="M108" s="70">
        <v>0.0</v>
      </c>
      <c r="N108" s="70">
        <v>1141.0</v>
      </c>
      <c r="O108" s="70">
        <v>0.0</v>
      </c>
      <c r="P108" s="70">
        <v>0.0</v>
      </c>
      <c r="Q108" s="491"/>
      <c r="R108" s="490">
        <f t="shared" si="3"/>
        <v>6764</v>
      </c>
      <c r="S108" s="491"/>
      <c r="T108" s="501"/>
      <c r="U108" s="501"/>
      <c r="V108" s="501"/>
      <c r="W108" s="501"/>
      <c r="X108" s="501"/>
      <c r="Y108" s="501"/>
      <c r="Z108" s="501"/>
      <c r="AA108" s="501"/>
      <c r="AB108" s="501"/>
      <c r="AC108" s="501"/>
    </row>
    <row r="109">
      <c r="A109" s="55" t="s">
        <v>52</v>
      </c>
      <c r="B109" s="70">
        <v>0.0</v>
      </c>
      <c r="C109" s="70">
        <v>0.0</v>
      </c>
      <c r="D109" s="70">
        <v>425.0</v>
      </c>
      <c r="E109" s="70">
        <v>268.0</v>
      </c>
      <c r="F109" s="70">
        <v>1058.0</v>
      </c>
      <c r="G109" s="70">
        <v>0.0</v>
      </c>
      <c r="H109" s="70">
        <v>0.0</v>
      </c>
      <c r="I109" s="70">
        <v>253.0</v>
      </c>
      <c r="J109" s="70">
        <v>0.0</v>
      </c>
      <c r="K109" s="70">
        <v>0.0</v>
      </c>
      <c r="L109" s="70">
        <v>269.0</v>
      </c>
      <c r="M109" s="70">
        <v>0.0</v>
      </c>
      <c r="N109" s="70">
        <v>0.0</v>
      </c>
      <c r="O109" s="70">
        <v>0.0</v>
      </c>
      <c r="P109" s="70">
        <v>0.0</v>
      </c>
      <c r="Q109" s="491"/>
      <c r="R109" s="490">
        <f t="shared" si="3"/>
        <v>2273</v>
      </c>
      <c r="S109" s="491"/>
      <c r="T109" s="501"/>
      <c r="U109" s="501"/>
      <c r="V109" s="501"/>
      <c r="W109" s="501"/>
      <c r="X109" s="501"/>
      <c r="Y109" s="501"/>
      <c r="Z109" s="501"/>
      <c r="AA109" s="501"/>
      <c r="AB109" s="501"/>
      <c r="AC109" s="501"/>
    </row>
    <row r="110">
      <c r="A110" s="55" t="s">
        <v>53</v>
      </c>
      <c r="B110" s="70">
        <v>310.0</v>
      </c>
      <c r="C110" s="70">
        <v>699.0</v>
      </c>
      <c r="D110" s="70">
        <v>0.0</v>
      </c>
      <c r="E110" s="70">
        <v>305.0</v>
      </c>
      <c r="F110" s="70">
        <v>605.0</v>
      </c>
      <c r="G110" s="70">
        <v>995.0</v>
      </c>
      <c r="H110" s="502">
        <v>685.0</v>
      </c>
      <c r="I110" s="70">
        <v>0.0</v>
      </c>
      <c r="J110" s="70">
        <v>698.0</v>
      </c>
      <c r="K110" s="70">
        <v>876.0</v>
      </c>
      <c r="L110" s="70">
        <v>769.0</v>
      </c>
      <c r="M110" s="70">
        <v>1030.0</v>
      </c>
      <c r="N110" s="70">
        <v>660.0</v>
      </c>
      <c r="O110" s="502">
        <v>965.0</v>
      </c>
      <c r="P110" s="70">
        <v>415.0</v>
      </c>
      <c r="Q110" s="491"/>
      <c r="R110" s="490">
        <f t="shared" si="3"/>
        <v>9012</v>
      </c>
      <c r="S110" s="491"/>
      <c r="T110" s="501"/>
      <c r="U110" s="501"/>
      <c r="V110" s="501"/>
      <c r="W110" s="501"/>
      <c r="X110" s="501"/>
      <c r="Y110" s="501"/>
      <c r="Z110" s="501"/>
      <c r="AA110" s="501"/>
      <c r="AB110" s="501"/>
      <c r="AC110" s="501"/>
    </row>
    <row r="111">
      <c r="A111" s="76" t="s">
        <v>451</v>
      </c>
      <c r="B111" s="70">
        <v>0.0</v>
      </c>
      <c r="C111" s="70">
        <v>0.0</v>
      </c>
      <c r="D111" s="70">
        <v>0.0</v>
      </c>
      <c r="E111" s="70">
        <v>0.0</v>
      </c>
      <c r="F111" s="70">
        <v>335.0</v>
      </c>
      <c r="G111" s="70">
        <v>0.0</v>
      </c>
      <c r="H111" s="502">
        <v>0.0</v>
      </c>
      <c r="I111" s="70">
        <v>0.0</v>
      </c>
      <c r="J111" s="70">
        <v>0.0</v>
      </c>
      <c r="K111" s="70">
        <v>0.0</v>
      </c>
      <c r="L111" s="70">
        <v>0.0</v>
      </c>
      <c r="M111" s="70">
        <v>0.0</v>
      </c>
      <c r="N111" s="70">
        <v>0.0</v>
      </c>
      <c r="O111" s="502">
        <v>0.0</v>
      </c>
      <c r="P111" s="70">
        <v>0.0</v>
      </c>
      <c r="Q111" s="491"/>
      <c r="R111" s="490">
        <f t="shared" si="3"/>
        <v>335</v>
      </c>
      <c r="S111" s="491"/>
      <c r="T111" s="501"/>
      <c r="U111" s="501"/>
      <c r="V111" s="501"/>
      <c r="W111" s="501"/>
      <c r="X111" s="501"/>
      <c r="Y111" s="501"/>
      <c r="Z111" s="501"/>
      <c r="AA111" s="501"/>
      <c r="AB111" s="501"/>
      <c r="AC111" s="501"/>
    </row>
    <row r="112">
      <c r="A112" s="76" t="s">
        <v>55</v>
      </c>
      <c r="B112" s="70">
        <v>0.0</v>
      </c>
      <c r="C112" s="70">
        <v>642.0</v>
      </c>
      <c r="D112" s="70">
        <v>0.0</v>
      </c>
      <c r="E112" s="70">
        <v>0.0</v>
      </c>
      <c r="F112" s="70">
        <v>0.0</v>
      </c>
      <c r="G112" s="70">
        <v>0.0</v>
      </c>
      <c r="H112" s="502">
        <v>0.0</v>
      </c>
      <c r="I112" s="70">
        <v>0.0</v>
      </c>
      <c r="J112" s="70">
        <v>0.0</v>
      </c>
      <c r="K112" s="70">
        <v>521.0</v>
      </c>
      <c r="L112" s="70">
        <v>355.0</v>
      </c>
      <c r="M112" s="70">
        <v>0.0</v>
      </c>
      <c r="N112" s="70">
        <v>460.0</v>
      </c>
      <c r="O112" s="502">
        <v>0.0</v>
      </c>
      <c r="P112" s="70">
        <v>0.0</v>
      </c>
      <c r="Q112" s="491"/>
      <c r="R112" s="490">
        <f t="shared" si="3"/>
        <v>1978</v>
      </c>
      <c r="S112" s="491"/>
      <c r="T112" s="501"/>
      <c r="U112" s="501"/>
      <c r="V112" s="501"/>
      <c r="W112" s="501"/>
      <c r="X112" s="501"/>
      <c r="Y112" s="501"/>
      <c r="Z112" s="501"/>
      <c r="AA112" s="501"/>
      <c r="AB112" s="501"/>
      <c r="AC112" s="501"/>
    </row>
    <row r="113">
      <c r="A113" s="76" t="s">
        <v>56</v>
      </c>
      <c r="B113" s="491"/>
      <c r="C113" s="491"/>
      <c r="D113" s="491"/>
      <c r="E113" s="491"/>
      <c r="F113" s="491"/>
      <c r="G113" s="70">
        <v>0.0</v>
      </c>
      <c r="H113" s="502">
        <v>0.0</v>
      </c>
      <c r="I113" s="70">
        <v>0.0</v>
      </c>
      <c r="J113" s="70">
        <v>337.0</v>
      </c>
      <c r="K113" s="70">
        <v>213.0</v>
      </c>
      <c r="L113" s="70">
        <v>350.0</v>
      </c>
      <c r="M113" s="70">
        <v>698.0</v>
      </c>
      <c r="N113" s="70">
        <v>0.0</v>
      </c>
      <c r="O113" s="502">
        <v>0.0</v>
      </c>
      <c r="P113" s="70">
        <v>524.0</v>
      </c>
      <c r="Q113" s="491"/>
      <c r="R113" s="490">
        <f t="shared" si="3"/>
        <v>2122</v>
      </c>
      <c r="S113" s="491"/>
      <c r="T113" s="501"/>
      <c r="U113" s="501"/>
      <c r="V113" s="501"/>
      <c r="W113" s="501"/>
      <c r="X113" s="501"/>
      <c r="Y113" s="501"/>
      <c r="Z113" s="501"/>
      <c r="AA113" s="501"/>
      <c r="AB113" s="501"/>
      <c r="AC113" s="501"/>
    </row>
    <row r="114">
      <c r="A114" s="501"/>
      <c r="B114" s="501"/>
      <c r="C114" s="501"/>
      <c r="D114" s="501"/>
      <c r="E114" s="501"/>
      <c r="F114" s="501"/>
      <c r="G114" s="501"/>
      <c r="H114" s="501"/>
      <c r="I114" s="501"/>
      <c r="J114" s="501"/>
      <c r="K114" s="501"/>
      <c r="L114" s="501"/>
      <c r="M114" s="501"/>
      <c r="N114" s="501"/>
      <c r="O114" s="501"/>
      <c r="P114" s="501"/>
      <c r="Q114" s="501"/>
      <c r="R114" s="501"/>
      <c r="S114" s="501"/>
      <c r="T114" s="501"/>
      <c r="U114" s="501"/>
      <c r="V114" s="501"/>
      <c r="W114" s="501"/>
      <c r="X114" s="501"/>
      <c r="Y114" s="501"/>
      <c r="Z114" s="501"/>
      <c r="AA114" s="501"/>
      <c r="AB114" s="501"/>
      <c r="AC114" s="501"/>
    </row>
    <row r="115">
      <c r="A115" s="475" t="s">
        <v>526</v>
      </c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20"/>
      <c r="T115" s="501"/>
      <c r="U115" s="501"/>
      <c r="V115" s="501"/>
      <c r="W115" s="501"/>
      <c r="X115" s="501"/>
      <c r="Y115" s="501"/>
      <c r="Z115" s="501"/>
      <c r="AA115" s="501"/>
      <c r="AB115" s="501"/>
      <c r="AC115" s="501"/>
    </row>
    <row r="116">
      <c r="A116" s="30" t="s">
        <v>19</v>
      </c>
      <c r="B116" s="478">
        <v>45566.0</v>
      </c>
      <c r="C116" s="478">
        <v>45567.0</v>
      </c>
      <c r="D116" s="478">
        <v>45568.0</v>
      </c>
      <c r="E116" s="478">
        <v>45569.0</v>
      </c>
      <c r="F116" s="478">
        <v>45570.0</v>
      </c>
      <c r="G116" s="478">
        <v>45571.0</v>
      </c>
      <c r="H116" s="478">
        <v>45603.0</v>
      </c>
      <c r="I116" s="478">
        <v>45604.0</v>
      </c>
      <c r="J116" s="478">
        <v>45605.0</v>
      </c>
      <c r="K116" s="478">
        <v>45606.0</v>
      </c>
      <c r="L116" s="478">
        <v>45576.0</v>
      </c>
      <c r="M116" s="478">
        <v>45577.0</v>
      </c>
      <c r="N116" s="478">
        <v>45578.0</v>
      </c>
      <c r="O116" s="478">
        <v>45579.0</v>
      </c>
      <c r="P116" s="478">
        <v>45580.0</v>
      </c>
      <c r="Q116" s="478"/>
      <c r="R116" s="479" t="s">
        <v>20</v>
      </c>
      <c r="S116" s="479" t="s">
        <v>22</v>
      </c>
      <c r="T116" s="501"/>
      <c r="U116" s="501"/>
      <c r="V116" s="501"/>
      <c r="W116" s="501"/>
      <c r="X116" s="501"/>
      <c r="Y116" s="501"/>
      <c r="Z116" s="501"/>
      <c r="AA116" s="501"/>
      <c r="AB116" s="501"/>
      <c r="AC116" s="501"/>
    </row>
    <row r="117">
      <c r="A117" s="215"/>
      <c r="B117" s="485"/>
      <c r="C117" s="485"/>
      <c r="D117" s="485"/>
      <c r="E117" s="485"/>
      <c r="F117" s="485"/>
      <c r="G117" s="485"/>
      <c r="H117" s="485"/>
      <c r="I117" s="485"/>
      <c r="J117" s="485"/>
      <c r="K117" s="485"/>
      <c r="L117" s="485"/>
      <c r="M117" s="485"/>
      <c r="N117" s="485"/>
      <c r="O117" s="485"/>
      <c r="P117" s="485"/>
      <c r="Q117" s="485"/>
      <c r="R117" s="485"/>
      <c r="S117" s="485"/>
      <c r="T117" s="501"/>
      <c r="U117" s="501"/>
      <c r="V117" s="501"/>
      <c r="W117" s="501"/>
      <c r="X117" s="501"/>
      <c r="Y117" s="501"/>
      <c r="Z117" s="501"/>
      <c r="AA117" s="501"/>
      <c r="AB117" s="501"/>
      <c r="AC117" s="501"/>
    </row>
    <row r="118">
      <c r="A118" s="55" t="s">
        <v>23</v>
      </c>
      <c r="B118" s="70">
        <v>0.0</v>
      </c>
      <c r="C118" s="70">
        <v>500.0</v>
      </c>
      <c r="D118" s="70">
        <v>1222.0</v>
      </c>
      <c r="E118" s="70">
        <v>0.0</v>
      </c>
      <c r="F118" s="70">
        <v>255.0</v>
      </c>
      <c r="G118" s="502">
        <v>835.0</v>
      </c>
      <c r="H118" s="70">
        <v>687.0</v>
      </c>
      <c r="I118" s="70">
        <v>415.0</v>
      </c>
      <c r="J118" s="70">
        <v>550.0</v>
      </c>
      <c r="K118" s="70">
        <v>318.0</v>
      </c>
      <c r="L118" s="70">
        <v>0.0</v>
      </c>
      <c r="M118" s="70">
        <v>815.0</v>
      </c>
      <c r="N118" s="502">
        <v>895.0</v>
      </c>
      <c r="O118" s="70">
        <v>814.0</v>
      </c>
      <c r="P118" s="70">
        <v>0.0</v>
      </c>
      <c r="Q118" s="491"/>
      <c r="R118" s="490">
        <f t="shared" ref="R118:R151" si="4">SUM(B118:Q118)</f>
        <v>7306</v>
      </c>
      <c r="S118" s="491"/>
      <c r="T118" s="501"/>
      <c r="U118" s="501"/>
      <c r="V118" s="501"/>
      <c r="W118" s="501"/>
      <c r="X118" s="501"/>
      <c r="Y118" s="501"/>
      <c r="Z118" s="501"/>
      <c r="AA118" s="501"/>
      <c r="AB118" s="501"/>
      <c r="AC118" s="501"/>
    </row>
    <row r="119">
      <c r="A119" s="55" t="s">
        <v>24</v>
      </c>
      <c r="B119" s="70">
        <v>755.0</v>
      </c>
      <c r="C119" s="70">
        <v>600.0</v>
      </c>
      <c r="D119" s="70">
        <v>635.0</v>
      </c>
      <c r="E119" s="70">
        <v>689.0</v>
      </c>
      <c r="F119" s="70">
        <v>806.0</v>
      </c>
      <c r="G119" s="502">
        <v>636.0</v>
      </c>
      <c r="H119" s="70">
        <v>220.0</v>
      </c>
      <c r="I119" s="70">
        <v>0.0</v>
      </c>
      <c r="J119" s="70">
        <v>957.0</v>
      </c>
      <c r="K119" s="70">
        <v>860.0</v>
      </c>
      <c r="L119" s="70">
        <v>360.0</v>
      </c>
      <c r="M119" s="70">
        <v>431.0</v>
      </c>
      <c r="N119" s="502">
        <v>1060.0</v>
      </c>
      <c r="O119" s="70">
        <v>0.0</v>
      </c>
      <c r="P119" s="70">
        <v>621.0</v>
      </c>
      <c r="Q119" s="491"/>
      <c r="R119" s="490">
        <f t="shared" si="4"/>
        <v>8630</v>
      </c>
      <c r="S119" s="491"/>
      <c r="T119" s="501"/>
      <c r="U119" s="501"/>
      <c r="V119" s="501"/>
      <c r="W119" s="501"/>
      <c r="X119" s="501"/>
      <c r="Y119" s="501"/>
      <c r="Z119" s="501"/>
      <c r="AA119" s="501"/>
      <c r="AB119" s="501"/>
      <c r="AC119" s="501"/>
    </row>
    <row r="120">
      <c r="A120" s="55" t="s">
        <v>25</v>
      </c>
      <c r="B120" s="70">
        <v>570.0</v>
      </c>
      <c r="C120" s="70">
        <v>285.0</v>
      </c>
      <c r="D120" s="70">
        <v>330.0</v>
      </c>
      <c r="E120" s="70">
        <v>661.0</v>
      </c>
      <c r="F120" s="70">
        <v>635.0</v>
      </c>
      <c r="G120" s="70">
        <v>0.0</v>
      </c>
      <c r="H120" s="70">
        <v>525.0</v>
      </c>
      <c r="I120" s="70">
        <v>335.0</v>
      </c>
      <c r="J120" s="70">
        <v>518.0</v>
      </c>
      <c r="K120" s="70">
        <v>265.0</v>
      </c>
      <c r="L120" s="70">
        <v>335.0</v>
      </c>
      <c r="M120" s="70">
        <v>0.0</v>
      </c>
      <c r="N120" s="70">
        <v>681.0</v>
      </c>
      <c r="O120" s="70">
        <v>375.0</v>
      </c>
      <c r="P120" s="70">
        <v>704.0</v>
      </c>
      <c r="Q120" s="491"/>
      <c r="R120" s="490">
        <f t="shared" si="4"/>
        <v>6219</v>
      </c>
      <c r="S120" s="491"/>
      <c r="T120" s="501"/>
      <c r="U120" s="501"/>
      <c r="V120" s="501"/>
      <c r="W120" s="501"/>
      <c r="X120" s="501"/>
      <c r="Y120" s="501"/>
      <c r="Z120" s="501"/>
      <c r="AA120" s="501"/>
      <c r="AB120" s="501"/>
      <c r="AC120" s="501"/>
    </row>
    <row r="121">
      <c r="A121" s="55" t="s">
        <v>26</v>
      </c>
      <c r="B121" s="70">
        <v>145.0</v>
      </c>
      <c r="C121" s="70">
        <v>663.0</v>
      </c>
      <c r="D121" s="70">
        <v>1018.0</v>
      </c>
      <c r="E121" s="70">
        <v>1506.0</v>
      </c>
      <c r="F121" s="70">
        <v>659.0</v>
      </c>
      <c r="G121" s="70">
        <v>670.0</v>
      </c>
      <c r="H121" s="70">
        <v>1115.0</v>
      </c>
      <c r="I121" s="70">
        <v>210.0</v>
      </c>
      <c r="J121" s="70">
        <v>105.0</v>
      </c>
      <c r="K121" s="70">
        <v>712.0</v>
      </c>
      <c r="L121" s="70">
        <v>827.0</v>
      </c>
      <c r="M121" s="41">
        <v>0.0</v>
      </c>
      <c r="N121" s="70">
        <v>0.0</v>
      </c>
      <c r="O121" s="70">
        <v>0.0</v>
      </c>
      <c r="P121" s="70">
        <v>0.0</v>
      </c>
      <c r="Q121" s="491"/>
      <c r="R121" s="490">
        <f t="shared" si="4"/>
        <v>7630</v>
      </c>
      <c r="S121" s="491"/>
      <c r="T121" s="501"/>
      <c r="U121" s="501"/>
      <c r="V121" s="501"/>
      <c r="W121" s="501"/>
      <c r="X121" s="501"/>
      <c r="Y121" s="501"/>
      <c r="Z121" s="501"/>
      <c r="AA121" s="501"/>
      <c r="AB121" s="501"/>
      <c r="AC121" s="501"/>
    </row>
    <row r="122">
      <c r="A122" s="55" t="s">
        <v>27</v>
      </c>
      <c r="B122" s="70">
        <v>351.0</v>
      </c>
      <c r="C122" s="70">
        <v>0.0</v>
      </c>
      <c r="D122" s="70">
        <v>360.0</v>
      </c>
      <c r="E122" s="70">
        <v>457.0</v>
      </c>
      <c r="F122" s="70">
        <v>389.0</v>
      </c>
      <c r="G122" s="70">
        <v>605.0</v>
      </c>
      <c r="H122" s="70">
        <v>428.0</v>
      </c>
      <c r="I122" s="70">
        <v>220.0</v>
      </c>
      <c r="J122" s="70">
        <v>0.0</v>
      </c>
      <c r="K122" s="70">
        <v>559.0</v>
      </c>
      <c r="L122" s="70">
        <v>490.0</v>
      </c>
      <c r="M122" s="70">
        <v>440.0</v>
      </c>
      <c r="N122" s="70">
        <v>843.0</v>
      </c>
      <c r="O122" s="70">
        <v>285.0</v>
      </c>
      <c r="P122" s="70">
        <v>376.0</v>
      </c>
      <c r="Q122" s="491"/>
      <c r="R122" s="490">
        <f t="shared" si="4"/>
        <v>5803</v>
      </c>
      <c r="S122" s="491"/>
      <c r="T122" s="501"/>
      <c r="U122" s="501"/>
      <c r="V122" s="501"/>
      <c r="W122" s="501"/>
      <c r="X122" s="501"/>
      <c r="Y122" s="501"/>
      <c r="Z122" s="501"/>
      <c r="AA122" s="501"/>
      <c r="AB122" s="501"/>
      <c r="AC122" s="501"/>
    </row>
    <row r="123">
      <c r="A123" s="55" t="s">
        <v>28</v>
      </c>
      <c r="B123" s="70">
        <v>739.0</v>
      </c>
      <c r="C123" s="70">
        <v>557.0</v>
      </c>
      <c r="D123" s="70">
        <v>1352.0</v>
      </c>
      <c r="E123" s="70">
        <v>487.0</v>
      </c>
      <c r="F123" s="70">
        <v>0.0</v>
      </c>
      <c r="G123" s="70">
        <v>1370.0</v>
      </c>
      <c r="H123" s="70">
        <v>670.0</v>
      </c>
      <c r="I123" s="70">
        <v>620.0</v>
      </c>
      <c r="J123" s="70">
        <v>483.0</v>
      </c>
      <c r="K123" s="70">
        <v>493.0</v>
      </c>
      <c r="L123" s="70">
        <v>0.0</v>
      </c>
      <c r="M123" s="70">
        <v>1078.0</v>
      </c>
      <c r="N123" s="70">
        <v>1052.0</v>
      </c>
      <c r="O123" s="70">
        <v>515.0</v>
      </c>
      <c r="P123" s="70">
        <v>558.0</v>
      </c>
      <c r="Q123" s="491"/>
      <c r="R123" s="490">
        <f t="shared" si="4"/>
        <v>9974</v>
      </c>
      <c r="S123" s="491"/>
      <c r="T123" s="501"/>
      <c r="U123" s="501"/>
      <c r="V123" s="501"/>
      <c r="W123" s="501"/>
      <c r="X123" s="501"/>
      <c r="Y123" s="501"/>
      <c r="Z123" s="501"/>
      <c r="AA123" s="501"/>
      <c r="AB123" s="501"/>
      <c r="AC123" s="501"/>
    </row>
    <row r="124">
      <c r="A124" s="55" t="s">
        <v>29</v>
      </c>
      <c r="B124" s="70">
        <v>947.0</v>
      </c>
      <c r="C124" s="70">
        <v>399.0</v>
      </c>
      <c r="D124" s="70">
        <v>505.0</v>
      </c>
      <c r="E124" s="70">
        <v>0.0</v>
      </c>
      <c r="F124" s="70">
        <v>902.0</v>
      </c>
      <c r="G124" s="70">
        <v>645.0</v>
      </c>
      <c r="H124" s="70">
        <v>100.0</v>
      </c>
      <c r="I124" s="70">
        <v>553.0</v>
      </c>
      <c r="J124" s="70">
        <v>470.0</v>
      </c>
      <c r="K124" s="70">
        <v>805.0</v>
      </c>
      <c r="L124" s="70">
        <v>480.0</v>
      </c>
      <c r="M124" s="70">
        <v>539.0</v>
      </c>
      <c r="N124" s="70">
        <v>715.0</v>
      </c>
      <c r="O124" s="70">
        <v>0.0</v>
      </c>
      <c r="P124" s="70">
        <v>538.0</v>
      </c>
      <c r="Q124" s="491"/>
      <c r="R124" s="490">
        <f t="shared" si="4"/>
        <v>7598</v>
      </c>
      <c r="S124" s="491"/>
      <c r="T124" s="501"/>
      <c r="U124" s="501"/>
      <c r="V124" s="501"/>
      <c r="W124" s="501"/>
      <c r="X124" s="501"/>
      <c r="Y124" s="501"/>
      <c r="Z124" s="501"/>
      <c r="AA124" s="501"/>
      <c r="AB124" s="501"/>
      <c r="AC124" s="501"/>
    </row>
    <row r="125">
      <c r="A125" s="55" t="s">
        <v>30</v>
      </c>
      <c r="B125" s="70">
        <v>0.0</v>
      </c>
      <c r="C125" s="70">
        <v>0.0</v>
      </c>
      <c r="D125" s="70">
        <v>320.0</v>
      </c>
      <c r="E125" s="70">
        <v>0.0</v>
      </c>
      <c r="F125" s="70">
        <v>0.0</v>
      </c>
      <c r="G125" s="70">
        <v>0.0</v>
      </c>
      <c r="H125" s="70">
        <v>0.0</v>
      </c>
      <c r="I125" s="70">
        <v>0.0</v>
      </c>
      <c r="J125" s="70">
        <v>0.0</v>
      </c>
      <c r="K125" s="70">
        <v>1635.0</v>
      </c>
      <c r="L125" s="70">
        <v>1705.0</v>
      </c>
      <c r="M125" s="70">
        <v>1100.0</v>
      </c>
      <c r="N125" s="70">
        <v>0.0</v>
      </c>
      <c r="O125" s="70">
        <v>0.0</v>
      </c>
      <c r="P125" s="70">
        <v>0.0</v>
      </c>
      <c r="Q125" s="491"/>
      <c r="R125" s="490">
        <f t="shared" si="4"/>
        <v>4760</v>
      </c>
      <c r="S125" s="491"/>
      <c r="T125" s="501"/>
      <c r="U125" s="501"/>
      <c r="V125" s="501"/>
      <c r="W125" s="501"/>
      <c r="X125" s="501"/>
      <c r="Y125" s="501"/>
      <c r="Z125" s="501"/>
      <c r="AA125" s="501"/>
      <c r="AB125" s="501"/>
      <c r="AC125" s="501"/>
    </row>
    <row r="126">
      <c r="A126" s="55" t="s">
        <v>31</v>
      </c>
      <c r="B126" s="70">
        <v>1151.0</v>
      </c>
      <c r="C126" s="70">
        <v>965.0</v>
      </c>
      <c r="D126" s="70">
        <v>1650.0</v>
      </c>
      <c r="E126" s="70">
        <v>1060.0</v>
      </c>
      <c r="F126" s="70">
        <v>1357.0</v>
      </c>
      <c r="G126" s="70">
        <v>1160.0</v>
      </c>
      <c r="H126" s="70">
        <v>1083.0</v>
      </c>
      <c r="I126" s="70">
        <v>1505.0</v>
      </c>
      <c r="J126" s="70">
        <v>975.0</v>
      </c>
      <c r="K126" s="70">
        <v>1014.0</v>
      </c>
      <c r="L126" s="70">
        <v>1238.0</v>
      </c>
      <c r="M126" s="70">
        <v>1417.0</v>
      </c>
      <c r="N126" s="70">
        <v>1602.0</v>
      </c>
      <c r="O126" s="70">
        <v>1084.0</v>
      </c>
      <c r="P126" s="70">
        <v>1231.0</v>
      </c>
      <c r="Q126" s="491"/>
      <c r="R126" s="490">
        <f t="shared" si="4"/>
        <v>18492</v>
      </c>
      <c r="S126" s="496" t="s">
        <v>144</v>
      </c>
      <c r="T126" s="501"/>
      <c r="U126" s="501"/>
      <c r="V126" s="501"/>
      <c r="W126" s="501"/>
      <c r="X126" s="501"/>
      <c r="Y126" s="501"/>
      <c r="Z126" s="501"/>
      <c r="AA126" s="501"/>
      <c r="AB126" s="501"/>
      <c r="AC126" s="501"/>
    </row>
    <row r="127">
      <c r="A127" s="55" t="s">
        <v>32</v>
      </c>
      <c r="B127" s="70">
        <v>0.0</v>
      </c>
      <c r="C127" s="70">
        <v>0.0</v>
      </c>
      <c r="D127" s="70">
        <v>0.0</v>
      </c>
      <c r="E127" s="70">
        <v>0.0</v>
      </c>
      <c r="F127" s="70">
        <v>0.0</v>
      </c>
      <c r="G127" s="502">
        <v>0.0</v>
      </c>
      <c r="H127" s="70">
        <v>0.0</v>
      </c>
      <c r="I127" s="70">
        <v>336.0</v>
      </c>
      <c r="J127" s="70">
        <v>0.0</v>
      </c>
      <c r="K127" s="70">
        <v>570.0</v>
      </c>
      <c r="L127" s="70">
        <v>310.0</v>
      </c>
      <c r="M127" s="70">
        <v>0.0</v>
      </c>
      <c r="N127" s="502">
        <v>0.0</v>
      </c>
      <c r="O127" s="70">
        <v>0.0</v>
      </c>
      <c r="P127" s="70">
        <v>0.0</v>
      </c>
      <c r="Q127" s="491"/>
      <c r="R127" s="490">
        <f t="shared" si="4"/>
        <v>1216</v>
      </c>
      <c r="S127" s="491"/>
      <c r="T127" s="501"/>
      <c r="U127" s="501"/>
      <c r="V127" s="501"/>
      <c r="W127" s="501"/>
      <c r="X127" s="501"/>
      <c r="Y127" s="501"/>
      <c r="Z127" s="501"/>
      <c r="AA127" s="501"/>
      <c r="AB127" s="501"/>
      <c r="AC127" s="501"/>
    </row>
    <row r="128">
      <c r="A128" s="55" t="s">
        <v>241</v>
      </c>
      <c r="B128" s="70">
        <v>400.0</v>
      </c>
      <c r="C128" s="70">
        <v>645.0</v>
      </c>
      <c r="D128" s="70">
        <v>0.0</v>
      </c>
      <c r="E128" s="70">
        <v>428.0</v>
      </c>
      <c r="F128" s="70">
        <v>0.0</v>
      </c>
      <c r="G128" s="70">
        <v>0.0</v>
      </c>
      <c r="H128" s="70">
        <v>0.0</v>
      </c>
      <c r="I128" s="70">
        <v>0.0</v>
      </c>
      <c r="J128" s="70">
        <v>0.0</v>
      </c>
      <c r="K128" s="70">
        <v>0.0</v>
      </c>
      <c r="L128" s="70">
        <v>0.0</v>
      </c>
      <c r="M128" s="70">
        <v>0.0</v>
      </c>
      <c r="N128" s="70">
        <v>0.0</v>
      </c>
      <c r="O128" s="70">
        <v>0.0</v>
      </c>
      <c r="P128" s="70">
        <v>0.0</v>
      </c>
      <c r="Q128" s="491"/>
      <c r="R128" s="490">
        <f t="shared" si="4"/>
        <v>1473</v>
      </c>
      <c r="S128" s="491"/>
      <c r="T128" s="501"/>
      <c r="U128" s="501"/>
      <c r="V128" s="501"/>
      <c r="W128" s="501"/>
      <c r="X128" s="501"/>
      <c r="Y128" s="501"/>
      <c r="Z128" s="501"/>
      <c r="AA128" s="501"/>
      <c r="AB128" s="501"/>
      <c r="AC128" s="501"/>
    </row>
    <row r="129">
      <c r="A129" s="55" t="s">
        <v>233</v>
      </c>
      <c r="B129" s="70">
        <v>0.0</v>
      </c>
      <c r="C129" s="70">
        <v>0.0</v>
      </c>
      <c r="D129" s="70">
        <v>0.0</v>
      </c>
      <c r="E129" s="70">
        <v>0.0</v>
      </c>
      <c r="F129" s="70">
        <v>0.0</v>
      </c>
      <c r="G129" s="502">
        <v>0.0</v>
      </c>
      <c r="H129" s="70">
        <v>0.0</v>
      </c>
      <c r="I129" s="70">
        <v>0.0</v>
      </c>
      <c r="J129" s="70">
        <v>0.0</v>
      </c>
      <c r="K129" s="70">
        <v>0.0</v>
      </c>
      <c r="L129" s="70">
        <v>0.0</v>
      </c>
      <c r="M129" s="70">
        <v>0.0</v>
      </c>
      <c r="N129" s="502">
        <v>0.0</v>
      </c>
      <c r="O129" s="70">
        <v>0.0</v>
      </c>
      <c r="P129" s="70">
        <v>0.0</v>
      </c>
      <c r="Q129" s="491"/>
      <c r="R129" s="490">
        <f t="shared" si="4"/>
        <v>0</v>
      </c>
      <c r="S129" s="491"/>
      <c r="T129" s="501"/>
      <c r="U129" s="501"/>
      <c r="V129" s="501"/>
      <c r="W129" s="501"/>
      <c r="X129" s="501"/>
      <c r="Y129" s="501"/>
      <c r="Z129" s="501"/>
      <c r="AA129" s="501"/>
      <c r="AB129" s="501"/>
      <c r="AC129" s="501"/>
    </row>
    <row r="130">
      <c r="A130" s="55" t="s">
        <v>35</v>
      </c>
      <c r="B130" s="70">
        <v>0.0</v>
      </c>
      <c r="C130" s="70">
        <v>0.0</v>
      </c>
      <c r="D130" s="70">
        <v>295.0</v>
      </c>
      <c r="E130" s="70">
        <v>0.0</v>
      </c>
      <c r="F130" s="70">
        <v>625.0</v>
      </c>
      <c r="G130" s="502">
        <v>0.0</v>
      </c>
      <c r="H130" s="70">
        <v>0.0</v>
      </c>
      <c r="I130" s="70">
        <v>715.0</v>
      </c>
      <c r="J130" s="70">
        <v>495.0</v>
      </c>
      <c r="K130" s="70">
        <v>0.0</v>
      </c>
      <c r="L130" s="70">
        <v>885.0</v>
      </c>
      <c r="M130" s="70">
        <v>543.0</v>
      </c>
      <c r="N130" s="502">
        <v>1080.0</v>
      </c>
      <c r="O130" s="70">
        <v>640.0</v>
      </c>
      <c r="P130" s="70">
        <v>425.0</v>
      </c>
      <c r="Q130" s="491"/>
      <c r="R130" s="490">
        <f t="shared" si="4"/>
        <v>5703</v>
      </c>
      <c r="S130" s="491"/>
      <c r="T130" s="501"/>
      <c r="U130" s="501"/>
      <c r="V130" s="501"/>
      <c r="W130" s="501"/>
      <c r="X130" s="501"/>
      <c r="Y130" s="501"/>
      <c r="Z130" s="501"/>
      <c r="AA130" s="501"/>
      <c r="AB130" s="501"/>
      <c r="AC130" s="501"/>
    </row>
    <row r="131">
      <c r="A131" s="55" t="s">
        <v>36</v>
      </c>
      <c r="B131" s="70">
        <v>140.0</v>
      </c>
      <c r="C131" s="70">
        <v>990.0</v>
      </c>
      <c r="D131" s="70">
        <v>955.0</v>
      </c>
      <c r="E131" s="70">
        <v>711.0</v>
      </c>
      <c r="F131" s="70">
        <v>990.0</v>
      </c>
      <c r="G131" s="502">
        <v>0.0</v>
      </c>
      <c r="H131" s="70">
        <v>515.0</v>
      </c>
      <c r="I131" s="70">
        <v>0.0</v>
      </c>
      <c r="J131" s="70">
        <v>761.0</v>
      </c>
      <c r="K131" s="70">
        <v>556.0</v>
      </c>
      <c r="L131" s="70">
        <v>975.0</v>
      </c>
      <c r="M131" s="70">
        <v>1086.0</v>
      </c>
      <c r="N131" s="502">
        <v>975.0</v>
      </c>
      <c r="O131" s="70">
        <v>673.0</v>
      </c>
      <c r="P131" s="70">
        <v>988.0</v>
      </c>
      <c r="Q131" s="491"/>
      <c r="R131" s="490">
        <f t="shared" si="4"/>
        <v>10315</v>
      </c>
      <c r="S131" s="491"/>
      <c r="T131" s="501"/>
      <c r="U131" s="501"/>
      <c r="V131" s="501"/>
      <c r="W131" s="501"/>
      <c r="X131" s="501"/>
      <c r="Y131" s="501"/>
      <c r="Z131" s="501"/>
      <c r="AA131" s="501"/>
      <c r="AB131" s="501"/>
      <c r="AC131" s="501"/>
    </row>
    <row r="132">
      <c r="A132" s="55" t="s">
        <v>37</v>
      </c>
      <c r="B132" s="70">
        <v>810.0</v>
      </c>
      <c r="C132" s="70">
        <v>705.0</v>
      </c>
      <c r="D132" s="70">
        <v>1129.0</v>
      </c>
      <c r="E132" s="70">
        <v>863.0</v>
      </c>
      <c r="F132" s="70">
        <v>958.0</v>
      </c>
      <c r="G132" s="502">
        <v>625.0</v>
      </c>
      <c r="H132" s="70">
        <v>751.0</v>
      </c>
      <c r="I132" s="70">
        <v>1049.0</v>
      </c>
      <c r="J132" s="70">
        <v>814.0</v>
      </c>
      <c r="K132" s="70">
        <v>530.0</v>
      </c>
      <c r="L132" s="70">
        <v>1258.0</v>
      </c>
      <c r="M132" s="70">
        <v>680.0</v>
      </c>
      <c r="N132" s="502">
        <v>1158.0</v>
      </c>
      <c r="O132" s="70">
        <v>805.0</v>
      </c>
      <c r="P132" s="70">
        <v>1105.0</v>
      </c>
      <c r="Q132" s="491"/>
      <c r="R132" s="490">
        <f t="shared" si="4"/>
        <v>13240</v>
      </c>
      <c r="S132" s="491"/>
      <c r="T132" s="501"/>
      <c r="U132" s="501"/>
      <c r="V132" s="501"/>
      <c r="W132" s="501"/>
      <c r="X132" s="501"/>
      <c r="Y132" s="501"/>
      <c r="Z132" s="501"/>
      <c r="AA132" s="501"/>
      <c r="AB132" s="501"/>
      <c r="AC132" s="501"/>
    </row>
    <row r="133">
      <c r="A133" s="55" t="s">
        <v>38</v>
      </c>
      <c r="B133" s="70">
        <v>550.0</v>
      </c>
      <c r="C133" s="70">
        <v>463.0</v>
      </c>
      <c r="D133" s="70">
        <v>600.0</v>
      </c>
      <c r="E133" s="70">
        <v>327.0</v>
      </c>
      <c r="F133" s="70">
        <v>454.0</v>
      </c>
      <c r="G133" s="70">
        <v>375.0</v>
      </c>
      <c r="H133" s="70">
        <v>165.0</v>
      </c>
      <c r="I133" s="70">
        <v>475.0</v>
      </c>
      <c r="J133" s="70">
        <v>615.0</v>
      </c>
      <c r="K133" s="70">
        <v>0.0</v>
      </c>
      <c r="L133" s="70">
        <v>250.0</v>
      </c>
      <c r="M133" s="70">
        <v>0.0</v>
      </c>
      <c r="N133" s="70">
        <v>0.0</v>
      </c>
      <c r="O133" s="70">
        <v>0.0</v>
      </c>
      <c r="P133" s="70">
        <v>0.0</v>
      </c>
      <c r="Q133" s="491"/>
      <c r="R133" s="490">
        <f t="shared" si="4"/>
        <v>4274</v>
      </c>
      <c r="S133" s="491"/>
      <c r="T133" s="501"/>
      <c r="U133" s="501"/>
      <c r="V133" s="501"/>
      <c r="W133" s="501"/>
      <c r="X133" s="501"/>
      <c r="Y133" s="501"/>
      <c r="Z133" s="501"/>
      <c r="AA133" s="501"/>
      <c r="AB133" s="501"/>
      <c r="AC133" s="501"/>
    </row>
    <row r="134">
      <c r="A134" s="55" t="s">
        <v>39</v>
      </c>
      <c r="B134" s="70">
        <v>690.0</v>
      </c>
      <c r="C134" s="70">
        <v>860.0</v>
      </c>
      <c r="D134" s="70">
        <v>818.0</v>
      </c>
      <c r="E134" s="70">
        <v>1069.0</v>
      </c>
      <c r="F134" s="70">
        <v>1070.0</v>
      </c>
      <c r="G134" s="502">
        <v>631.0</v>
      </c>
      <c r="H134" s="70">
        <v>1272.0</v>
      </c>
      <c r="I134" s="70">
        <v>1420.0</v>
      </c>
      <c r="J134" s="70">
        <v>803.0</v>
      </c>
      <c r="K134" s="70">
        <v>899.0</v>
      </c>
      <c r="L134" s="70">
        <v>1295.0</v>
      </c>
      <c r="M134" s="70">
        <v>1420.0</v>
      </c>
      <c r="N134" s="502">
        <v>1327.0</v>
      </c>
      <c r="O134" s="70">
        <v>660.0</v>
      </c>
      <c r="P134" s="70">
        <v>1132.0</v>
      </c>
      <c r="Q134" s="491"/>
      <c r="R134" s="490">
        <f t="shared" si="4"/>
        <v>15366</v>
      </c>
      <c r="S134" s="496" t="s">
        <v>144</v>
      </c>
      <c r="T134" s="501"/>
      <c r="U134" s="501"/>
      <c r="V134" s="501"/>
      <c r="W134" s="501"/>
      <c r="X134" s="501"/>
      <c r="Y134" s="501"/>
      <c r="Z134" s="501"/>
      <c r="AA134" s="501"/>
      <c r="AB134" s="501"/>
      <c r="AC134" s="501"/>
    </row>
    <row r="135">
      <c r="A135" s="55" t="s">
        <v>63</v>
      </c>
      <c r="B135" s="70">
        <v>530.0</v>
      </c>
      <c r="C135" s="70">
        <v>310.0</v>
      </c>
      <c r="D135" s="70">
        <v>1005.0</v>
      </c>
      <c r="E135" s="70">
        <v>458.0</v>
      </c>
      <c r="F135" s="70">
        <v>740.0</v>
      </c>
      <c r="G135" s="502">
        <v>372.0</v>
      </c>
      <c r="H135" s="70">
        <v>468.0</v>
      </c>
      <c r="I135" s="70">
        <v>312.0</v>
      </c>
      <c r="J135" s="70">
        <v>504.0</v>
      </c>
      <c r="K135" s="70">
        <v>623.0</v>
      </c>
      <c r="L135" s="70">
        <v>265.0</v>
      </c>
      <c r="M135" s="70">
        <v>235.0</v>
      </c>
      <c r="N135" s="502">
        <v>576.0</v>
      </c>
      <c r="O135" s="70">
        <v>0.0</v>
      </c>
      <c r="P135" s="70">
        <v>530.0</v>
      </c>
      <c r="Q135" s="491"/>
      <c r="R135" s="490">
        <f t="shared" si="4"/>
        <v>6928</v>
      </c>
      <c r="S135" s="491"/>
      <c r="T135" s="501"/>
      <c r="U135" s="501"/>
      <c r="V135" s="501"/>
      <c r="W135" s="501"/>
      <c r="X135" s="501"/>
      <c r="Y135" s="501"/>
      <c r="Z135" s="501"/>
      <c r="AA135" s="501"/>
      <c r="AB135" s="501"/>
      <c r="AC135" s="501"/>
    </row>
    <row r="136">
      <c r="A136" s="55" t="s">
        <v>40</v>
      </c>
      <c r="B136" s="70">
        <v>620.0</v>
      </c>
      <c r="C136" s="70">
        <v>629.0</v>
      </c>
      <c r="D136" s="70">
        <v>1193.0</v>
      </c>
      <c r="E136" s="70">
        <v>551.0</v>
      </c>
      <c r="F136" s="70">
        <v>480.0</v>
      </c>
      <c r="G136" s="70">
        <v>0.0</v>
      </c>
      <c r="H136" s="70">
        <v>559.0</v>
      </c>
      <c r="I136" s="70">
        <v>978.0</v>
      </c>
      <c r="J136" s="70">
        <v>370.0</v>
      </c>
      <c r="K136" s="70">
        <v>600.0</v>
      </c>
      <c r="L136" s="70">
        <v>728.0</v>
      </c>
      <c r="M136" s="70">
        <v>563.0</v>
      </c>
      <c r="N136" s="70">
        <v>0.0</v>
      </c>
      <c r="O136" s="70">
        <v>725.0</v>
      </c>
      <c r="P136" s="70">
        <v>551.0</v>
      </c>
      <c r="Q136" s="491"/>
      <c r="R136" s="490">
        <f t="shared" si="4"/>
        <v>8547</v>
      </c>
      <c r="S136" s="491"/>
      <c r="T136" s="501"/>
      <c r="U136" s="501"/>
      <c r="V136" s="501"/>
      <c r="W136" s="501"/>
      <c r="X136" s="501"/>
      <c r="Y136" s="501"/>
      <c r="Z136" s="501"/>
      <c r="AA136" s="501"/>
      <c r="AB136" s="501"/>
      <c r="AC136" s="501"/>
    </row>
    <row r="137">
      <c r="A137" s="55" t="s">
        <v>41</v>
      </c>
      <c r="B137" s="70">
        <v>620.0</v>
      </c>
      <c r="C137" s="70">
        <v>473.0</v>
      </c>
      <c r="D137" s="70">
        <v>767.0</v>
      </c>
      <c r="E137" s="70">
        <v>1017.0</v>
      </c>
      <c r="F137" s="70">
        <v>0.0</v>
      </c>
      <c r="G137" s="502">
        <v>0.0</v>
      </c>
      <c r="H137" s="70">
        <v>165.0</v>
      </c>
      <c r="I137" s="70">
        <v>525.0</v>
      </c>
      <c r="J137" s="70">
        <v>428.0</v>
      </c>
      <c r="K137" s="70">
        <v>0.0</v>
      </c>
      <c r="L137" s="70">
        <v>0.0</v>
      </c>
      <c r="M137" s="70">
        <v>0.0</v>
      </c>
      <c r="N137" s="502">
        <v>0.0</v>
      </c>
      <c r="O137" s="70">
        <v>0.0</v>
      </c>
      <c r="P137" s="70">
        <v>0.0</v>
      </c>
      <c r="Q137" s="491"/>
      <c r="R137" s="490">
        <f t="shared" si="4"/>
        <v>3995</v>
      </c>
      <c r="S137" s="491"/>
      <c r="T137" s="501"/>
      <c r="U137" s="501"/>
      <c r="V137" s="501"/>
      <c r="W137" s="501"/>
      <c r="X137" s="501"/>
      <c r="Y137" s="501"/>
      <c r="Z137" s="501"/>
      <c r="AA137" s="501"/>
      <c r="AB137" s="501"/>
      <c r="AC137" s="501"/>
    </row>
    <row r="138">
      <c r="A138" s="55" t="s">
        <v>42</v>
      </c>
      <c r="B138" s="70">
        <v>0.0</v>
      </c>
      <c r="C138" s="70">
        <v>0.0</v>
      </c>
      <c r="D138" s="70">
        <v>630.0</v>
      </c>
      <c r="E138" s="70">
        <v>135.0</v>
      </c>
      <c r="F138" s="70">
        <v>280.0</v>
      </c>
      <c r="G138" s="70">
        <v>160.0</v>
      </c>
      <c r="H138" s="70">
        <v>445.0</v>
      </c>
      <c r="I138" s="70">
        <v>0.0</v>
      </c>
      <c r="J138" s="70">
        <v>605.0</v>
      </c>
      <c r="K138" s="70">
        <v>0.0</v>
      </c>
      <c r="L138" s="70">
        <v>0.0</v>
      </c>
      <c r="M138" s="70">
        <v>380.0</v>
      </c>
      <c r="N138" s="70">
        <v>675.0</v>
      </c>
      <c r="O138" s="70">
        <v>175.0</v>
      </c>
      <c r="P138" s="70">
        <v>324.0</v>
      </c>
      <c r="Q138" s="491"/>
      <c r="R138" s="490">
        <f t="shared" si="4"/>
        <v>3809</v>
      </c>
      <c r="S138" s="491"/>
      <c r="T138" s="501"/>
      <c r="U138" s="501"/>
      <c r="V138" s="501"/>
      <c r="W138" s="501"/>
      <c r="X138" s="501"/>
      <c r="Y138" s="501"/>
      <c r="Z138" s="501"/>
      <c r="AA138" s="501"/>
      <c r="AB138" s="501"/>
      <c r="AC138" s="501"/>
    </row>
    <row r="139">
      <c r="A139" s="55" t="s">
        <v>44</v>
      </c>
      <c r="B139" s="70">
        <v>285.0</v>
      </c>
      <c r="C139" s="70">
        <v>155.0</v>
      </c>
      <c r="D139" s="70">
        <v>195.0</v>
      </c>
      <c r="E139" s="70">
        <v>295.0</v>
      </c>
      <c r="F139" s="70">
        <v>282.0</v>
      </c>
      <c r="G139" s="70">
        <v>0.0</v>
      </c>
      <c r="H139" s="70">
        <v>295.0</v>
      </c>
      <c r="I139" s="70">
        <v>500.0</v>
      </c>
      <c r="J139" s="70">
        <v>330.0</v>
      </c>
      <c r="K139" s="70">
        <v>251.0</v>
      </c>
      <c r="L139" s="70">
        <v>793.0</v>
      </c>
      <c r="M139" s="70">
        <v>0.0</v>
      </c>
      <c r="N139" s="70">
        <v>0.0</v>
      </c>
      <c r="O139" s="70">
        <v>454.0</v>
      </c>
      <c r="P139" s="70">
        <v>435.0</v>
      </c>
      <c r="Q139" s="491"/>
      <c r="R139" s="490">
        <f t="shared" si="4"/>
        <v>4270</v>
      </c>
      <c r="S139" s="491"/>
      <c r="T139" s="501"/>
      <c r="U139" s="501"/>
      <c r="V139" s="501"/>
      <c r="W139" s="501"/>
      <c r="X139" s="501"/>
      <c r="Y139" s="501"/>
      <c r="Z139" s="501"/>
      <c r="AA139" s="501"/>
      <c r="AB139" s="501"/>
      <c r="AC139" s="501"/>
    </row>
    <row r="140">
      <c r="A140" s="55" t="s">
        <v>45</v>
      </c>
      <c r="B140" s="70">
        <v>685.0</v>
      </c>
      <c r="C140" s="70">
        <v>340.0</v>
      </c>
      <c r="D140" s="70">
        <v>800.0</v>
      </c>
      <c r="E140" s="70">
        <v>552.0</v>
      </c>
      <c r="F140" s="70">
        <v>640.0</v>
      </c>
      <c r="G140" s="70">
        <v>0.0</v>
      </c>
      <c r="H140" s="70">
        <v>100.0</v>
      </c>
      <c r="I140" s="70">
        <v>195.0</v>
      </c>
      <c r="J140" s="70">
        <v>405.0</v>
      </c>
      <c r="K140" s="70">
        <v>188.0</v>
      </c>
      <c r="L140" s="70">
        <v>460.0</v>
      </c>
      <c r="M140" s="70">
        <v>170.0</v>
      </c>
      <c r="N140" s="70">
        <v>0.0</v>
      </c>
      <c r="O140" s="70">
        <v>364.0</v>
      </c>
      <c r="P140" s="70">
        <v>483.0</v>
      </c>
      <c r="Q140" s="491"/>
      <c r="R140" s="490">
        <f t="shared" si="4"/>
        <v>5382</v>
      </c>
      <c r="S140" s="491"/>
      <c r="T140" s="501"/>
      <c r="U140" s="501"/>
      <c r="V140" s="501"/>
      <c r="W140" s="501"/>
      <c r="X140" s="501"/>
      <c r="Y140" s="501"/>
      <c r="Z140" s="501"/>
      <c r="AA140" s="501"/>
      <c r="AB140" s="501"/>
      <c r="AC140" s="501"/>
    </row>
    <row r="141">
      <c r="A141" s="55" t="s">
        <v>46</v>
      </c>
      <c r="B141" s="70">
        <v>255.0</v>
      </c>
      <c r="C141" s="70">
        <v>0.0</v>
      </c>
      <c r="D141" s="70">
        <v>0.0</v>
      </c>
      <c r="E141" s="70">
        <v>318.0</v>
      </c>
      <c r="F141" s="70">
        <v>0.0</v>
      </c>
      <c r="G141" s="70">
        <v>0.0</v>
      </c>
      <c r="H141" s="70">
        <v>0.0</v>
      </c>
      <c r="I141" s="70">
        <v>340.0</v>
      </c>
      <c r="J141" s="70">
        <v>0.0</v>
      </c>
      <c r="K141" s="70">
        <v>0.0</v>
      </c>
      <c r="L141" s="70">
        <v>410.0</v>
      </c>
      <c r="M141" s="70">
        <v>310.0</v>
      </c>
      <c r="N141" s="70">
        <v>0.0</v>
      </c>
      <c r="O141" s="70">
        <v>489.0</v>
      </c>
      <c r="P141" s="70">
        <v>360.0</v>
      </c>
      <c r="Q141" s="491"/>
      <c r="R141" s="490">
        <f t="shared" si="4"/>
        <v>2482</v>
      </c>
      <c r="S141" s="491"/>
      <c r="T141" s="501"/>
      <c r="U141" s="501"/>
      <c r="V141" s="501"/>
      <c r="W141" s="501"/>
      <c r="X141" s="501"/>
      <c r="Y141" s="501"/>
      <c r="Z141" s="501"/>
      <c r="AA141" s="501"/>
      <c r="AB141" s="501"/>
      <c r="AC141" s="501"/>
    </row>
    <row r="142">
      <c r="A142" s="55" t="s">
        <v>47</v>
      </c>
      <c r="B142" s="70">
        <v>0.0</v>
      </c>
      <c r="C142" s="70">
        <v>155.0</v>
      </c>
      <c r="D142" s="70">
        <v>0.0</v>
      </c>
      <c r="E142" s="70">
        <v>595.0</v>
      </c>
      <c r="F142" s="70">
        <v>0.0</v>
      </c>
      <c r="G142" s="502">
        <v>592.0</v>
      </c>
      <c r="H142" s="70">
        <v>75.0</v>
      </c>
      <c r="I142" s="70">
        <v>191.0</v>
      </c>
      <c r="J142" s="70">
        <v>225.0</v>
      </c>
      <c r="K142" s="70">
        <v>385.0</v>
      </c>
      <c r="L142" s="70">
        <v>0.0</v>
      </c>
      <c r="M142" s="70">
        <v>835.0</v>
      </c>
      <c r="N142" s="502">
        <v>0.0</v>
      </c>
      <c r="O142" s="70">
        <v>0.0</v>
      </c>
      <c r="P142" s="70">
        <v>0.0</v>
      </c>
      <c r="Q142" s="491"/>
      <c r="R142" s="490">
        <f t="shared" si="4"/>
        <v>3053</v>
      </c>
      <c r="S142" s="491"/>
      <c r="T142" s="501"/>
      <c r="U142" s="501"/>
      <c r="V142" s="501"/>
      <c r="W142" s="501"/>
      <c r="X142" s="501"/>
      <c r="Y142" s="501"/>
      <c r="Z142" s="501"/>
      <c r="AA142" s="501"/>
      <c r="AB142" s="501"/>
      <c r="AC142" s="501"/>
    </row>
    <row r="143">
      <c r="A143" s="55" t="s">
        <v>74</v>
      </c>
      <c r="B143" s="70">
        <v>0.0</v>
      </c>
      <c r="C143" s="70">
        <v>0.0</v>
      </c>
      <c r="D143" s="70">
        <v>0.0</v>
      </c>
      <c r="E143" s="70">
        <v>0.0</v>
      </c>
      <c r="F143" s="70">
        <v>0.0</v>
      </c>
      <c r="G143" s="70">
        <v>0.0</v>
      </c>
      <c r="H143" s="70">
        <v>0.0</v>
      </c>
      <c r="I143" s="70">
        <v>0.0</v>
      </c>
      <c r="J143" s="70">
        <v>0.0</v>
      </c>
      <c r="K143" s="70">
        <v>0.0</v>
      </c>
      <c r="L143" s="70">
        <v>0.0</v>
      </c>
      <c r="M143" s="70">
        <v>0.0</v>
      </c>
      <c r="N143" s="70">
        <v>0.0</v>
      </c>
      <c r="O143" s="70">
        <v>0.0</v>
      </c>
      <c r="P143" s="70">
        <v>0.0</v>
      </c>
      <c r="Q143" s="491"/>
      <c r="R143" s="490">
        <f t="shared" si="4"/>
        <v>0</v>
      </c>
      <c r="S143" s="491"/>
      <c r="T143" s="501"/>
      <c r="U143" s="501"/>
      <c r="V143" s="501"/>
      <c r="W143" s="501"/>
      <c r="X143" s="501"/>
      <c r="Y143" s="501"/>
      <c r="Z143" s="501"/>
      <c r="AA143" s="501"/>
      <c r="AB143" s="501"/>
      <c r="AC143" s="501"/>
    </row>
    <row r="144">
      <c r="A144" s="55" t="s">
        <v>49</v>
      </c>
      <c r="B144" s="70">
        <v>634.0</v>
      </c>
      <c r="C144" s="70">
        <v>550.0</v>
      </c>
      <c r="D144" s="70">
        <v>230.0</v>
      </c>
      <c r="E144" s="70">
        <v>0.0</v>
      </c>
      <c r="F144" s="70">
        <v>0.0</v>
      </c>
      <c r="G144" s="502">
        <v>0.0</v>
      </c>
      <c r="H144" s="70">
        <v>0.0</v>
      </c>
      <c r="I144" s="70">
        <v>998.0</v>
      </c>
      <c r="J144" s="70">
        <v>683.0</v>
      </c>
      <c r="K144" s="70">
        <v>729.0</v>
      </c>
      <c r="L144" s="70">
        <v>0.0</v>
      </c>
      <c r="M144" s="70">
        <v>0.0</v>
      </c>
      <c r="N144" s="502">
        <v>0.0</v>
      </c>
      <c r="O144" s="70">
        <v>0.0</v>
      </c>
      <c r="P144" s="70">
        <v>0.0</v>
      </c>
      <c r="Q144" s="491"/>
      <c r="R144" s="490">
        <f t="shared" si="4"/>
        <v>3824</v>
      </c>
      <c r="S144" s="491"/>
      <c r="T144" s="501"/>
      <c r="U144" s="501"/>
      <c r="V144" s="501"/>
      <c r="W144" s="501"/>
      <c r="X144" s="501"/>
      <c r="Y144" s="501"/>
      <c r="Z144" s="501"/>
      <c r="AA144" s="501"/>
      <c r="AB144" s="501"/>
      <c r="AC144" s="501"/>
    </row>
    <row r="145">
      <c r="A145" s="55" t="s">
        <v>50</v>
      </c>
      <c r="B145" s="70">
        <v>0.0</v>
      </c>
      <c r="C145" s="70">
        <v>0.0</v>
      </c>
      <c r="D145" s="70">
        <v>0.0</v>
      </c>
      <c r="E145" s="70">
        <v>0.0</v>
      </c>
      <c r="F145" s="70">
        <v>0.0</v>
      </c>
      <c r="G145" s="70">
        <v>0.0</v>
      </c>
      <c r="H145" s="70">
        <v>0.0</v>
      </c>
      <c r="I145" s="70">
        <v>0.0</v>
      </c>
      <c r="J145" s="70">
        <v>0.0</v>
      </c>
      <c r="K145" s="70">
        <v>0.0</v>
      </c>
      <c r="L145" s="70">
        <v>0.0</v>
      </c>
      <c r="M145" s="70">
        <v>0.0</v>
      </c>
      <c r="N145" s="70">
        <v>0.0</v>
      </c>
      <c r="O145" s="70">
        <v>0.0</v>
      </c>
      <c r="P145" s="70">
        <v>0.0</v>
      </c>
      <c r="Q145" s="491"/>
      <c r="R145" s="490">
        <f t="shared" si="4"/>
        <v>0</v>
      </c>
      <c r="S145" s="491"/>
      <c r="T145" s="501"/>
      <c r="U145" s="501"/>
      <c r="V145" s="501"/>
      <c r="W145" s="501"/>
      <c r="X145" s="501"/>
      <c r="Y145" s="501"/>
      <c r="Z145" s="501"/>
      <c r="AA145" s="501"/>
      <c r="AB145" s="501"/>
      <c r="AC145" s="501"/>
    </row>
    <row r="146">
      <c r="A146" s="55" t="s">
        <v>51</v>
      </c>
      <c r="B146" s="70">
        <v>736.0</v>
      </c>
      <c r="C146" s="70">
        <v>315.0</v>
      </c>
      <c r="D146" s="70">
        <v>240.0</v>
      </c>
      <c r="E146" s="70">
        <v>824.0</v>
      </c>
      <c r="F146" s="70">
        <v>626.0</v>
      </c>
      <c r="G146" s="70">
        <v>285.0</v>
      </c>
      <c r="H146" s="70">
        <v>1065.0</v>
      </c>
      <c r="I146" s="70">
        <v>727.0</v>
      </c>
      <c r="J146" s="70">
        <v>617.0</v>
      </c>
      <c r="K146" s="70">
        <v>0.0</v>
      </c>
      <c r="L146" s="70">
        <v>629.0</v>
      </c>
      <c r="M146" s="70">
        <v>0.0</v>
      </c>
      <c r="N146" s="70">
        <v>0.0</v>
      </c>
      <c r="O146" s="70">
        <v>563.0</v>
      </c>
      <c r="P146" s="70">
        <v>453.0</v>
      </c>
      <c r="Q146" s="491"/>
      <c r="R146" s="490">
        <f t="shared" si="4"/>
        <v>7080</v>
      </c>
      <c r="S146" s="491"/>
      <c r="T146" s="501"/>
      <c r="U146" s="501"/>
      <c r="V146" s="501"/>
      <c r="W146" s="501"/>
      <c r="X146" s="501"/>
      <c r="Y146" s="501"/>
      <c r="Z146" s="501"/>
      <c r="AA146" s="501"/>
      <c r="AB146" s="501"/>
      <c r="AC146" s="501"/>
    </row>
    <row r="147">
      <c r="A147" s="55" t="s">
        <v>52</v>
      </c>
      <c r="B147" s="70">
        <v>0.0</v>
      </c>
      <c r="C147" s="70">
        <v>446.0</v>
      </c>
      <c r="D147" s="70">
        <v>483.0</v>
      </c>
      <c r="E147" s="70">
        <v>534.0</v>
      </c>
      <c r="F147" s="70">
        <v>809.0</v>
      </c>
      <c r="G147" s="70">
        <v>0.0</v>
      </c>
      <c r="H147" s="70">
        <v>0.0</v>
      </c>
      <c r="I147" s="70">
        <v>0.0</v>
      </c>
      <c r="J147" s="70">
        <v>0.0</v>
      </c>
      <c r="K147" s="70">
        <v>0.0</v>
      </c>
      <c r="L147" s="70">
        <v>515.0</v>
      </c>
      <c r="M147" s="70">
        <v>912.0</v>
      </c>
      <c r="N147" s="70">
        <v>0.0</v>
      </c>
      <c r="O147" s="70">
        <v>0.0</v>
      </c>
      <c r="P147" s="70">
        <v>0.0</v>
      </c>
      <c r="Q147" s="491"/>
      <c r="R147" s="490">
        <f t="shared" si="4"/>
        <v>3699</v>
      </c>
      <c r="S147" s="491"/>
      <c r="T147" s="501"/>
      <c r="U147" s="501"/>
      <c r="V147" s="501"/>
      <c r="W147" s="501"/>
      <c r="X147" s="501"/>
      <c r="Y147" s="501"/>
      <c r="Z147" s="501"/>
      <c r="AA147" s="501"/>
      <c r="AB147" s="501"/>
      <c r="AC147" s="501"/>
    </row>
    <row r="148">
      <c r="A148" s="55" t="s">
        <v>53</v>
      </c>
      <c r="B148" s="70">
        <v>748.0</v>
      </c>
      <c r="C148" s="70">
        <v>445.0</v>
      </c>
      <c r="D148" s="70">
        <v>588.0</v>
      </c>
      <c r="E148" s="70">
        <v>816.0</v>
      </c>
      <c r="F148" s="70">
        <v>655.0</v>
      </c>
      <c r="G148" s="502">
        <v>520.0</v>
      </c>
      <c r="H148" s="70">
        <v>386.0</v>
      </c>
      <c r="I148" s="70">
        <v>722.0</v>
      </c>
      <c r="J148" s="70">
        <v>535.0</v>
      </c>
      <c r="K148" s="70">
        <v>0.0</v>
      </c>
      <c r="L148" s="70">
        <v>0.0</v>
      </c>
      <c r="M148" s="70">
        <v>0.0</v>
      </c>
      <c r="N148" s="502">
        <v>0.0</v>
      </c>
      <c r="O148" s="70">
        <v>575.0</v>
      </c>
      <c r="P148" s="70">
        <v>505.0</v>
      </c>
      <c r="Q148" s="491"/>
      <c r="R148" s="490">
        <f t="shared" si="4"/>
        <v>6495</v>
      </c>
      <c r="S148" s="491"/>
      <c r="T148" s="501"/>
      <c r="U148" s="501"/>
      <c r="V148" s="501"/>
      <c r="W148" s="501"/>
      <c r="X148" s="501"/>
      <c r="Y148" s="501"/>
      <c r="Z148" s="501"/>
      <c r="AA148" s="501"/>
      <c r="AB148" s="501"/>
      <c r="AC148" s="501"/>
    </row>
    <row r="149">
      <c r="A149" s="76" t="s">
        <v>451</v>
      </c>
      <c r="B149" s="70">
        <v>0.0</v>
      </c>
      <c r="C149" s="70">
        <v>0.0</v>
      </c>
      <c r="D149" s="70">
        <v>0.0</v>
      </c>
      <c r="E149" s="70">
        <v>0.0</v>
      </c>
      <c r="F149" s="70">
        <v>0.0</v>
      </c>
      <c r="G149" s="502">
        <v>0.0</v>
      </c>
      <c r="H149" s="70">
        <v>0.0</v>
      </c>
      <c r="I149" s="70">
        <v>0.0</v>
      </c>
      <c r="J149" s="70">
        <v>0.0</v>
      </c>
      <c r="K149" s="70">
        <v>0.0</v>
      </c>
      <c r="L149" s="70">
        <v>0.0</v>
      </c>
      <c r="M149" s="70">
        <v>0.0</v>
      </c>
      <c r="N149" s="502">
        <v>0.0</v>
      </c>
      <c r="O149" s="70">
        <v>0.0</v>
      </c>
      <c r="P149" s="70">
        <v>0.0</v>
      </c>
      <c r="Q149" s="491"/>
      <c r="R149" s="490">
        <f t="shared" si="4"/>
        <v>0</v>
      </c>
      <c r="S149" s="491"/>
      <c r="T149" s="501"/>
      <c r="U149" s="501"/>
      <c r="V149" s="501"/>
      <c r="W149" s="501"/>
      <c r="X149" s="501"/>
      <c r="Y149" s="501"/>
      <c r="Z149" s="501"/>
      <c r="AA149" s="501"/>
      <c r="AB149" s="501"/>
      <c r="AC149" s="501"/>
    </row>
    <row r="150">
      <c r="A150" s="76" t="s">
        <v>55</v>
      </c>
      <c r="B150" s="70">
        <v>484.0</v>
      </c>
      <c r="C150" s="70">
        <v>248.0</v>
      </c>
      <c r="D150" s="70">
        <v>0.0</v>
      </c>
      <c r="E150" s="70">
        <v>644.0</v>
      </c>
      <c r="F150" s="70">
        <v>0.0</v>
      </c>
      <c r="G150" s="502">
        <v>775.0</v>
      </c>
      <c r="H150" s="70">
        <v>0.0</v>
      </c>
      <c r="I150" s="70">
        <v>0.0</v>
      </c>
      <c r="J150" s="70">
        <v>0.0</v>
      </c>
      <c r="K150" s="70">
        <v>668.0</v>
      </c>
      <c r="L150" s="70">
        <v>205.0</v>
      </c>
      <c r="M150" s="70">
        <v>0.0</v>
      </c>
      <c r="N150" s="502">
        <v>870.0</v>
      </c>
      <c r="O150" s="70">
        <v>0.0</v>
      </c>
      <c r="P150" s="70">
        <v>435.0</v>
      </c>
      <c r="Q150" s="491"/>
      <c r="R150" s="490">
        <f t="shared" si="4"/>
        <v>4329</v>
      </c>
      <c r="S150" s="491"/>
      <c r="T150" s="501"/>
      <c r="U150" s="501"/>
      <c r="V150" s="501"/>
      <c r="W150" s="501"/>
      <c r="X150" s="501"/>
      <c r="Y150" s="501"/>
      <c r="Z150" s="501"/>
      <c r="AA150" s="501"/>
      <c r="AB150" s="501"/>
      <c r="AC150" s="501"/>
    </row>
    <row r="151">
      <c r="A151" s="76" t="s">
        <v>56</v>
      </c>
      <c r="B151" s="70">
        <v>0.0</v>
      </c>
      <c r="C151" s="70">
        <v>364.0</v>
      </c>
      <c r="D151" s="70">
        <v>551.0</v>
      </c>
      <c r="E151" s="70">
        <v>0.0</v>
      </c>
      <c r="F151" s="70">
        <v>0.0</v>
      </c>
      <c r="G151" s="502">
        <v>0.0</v>
      </c>
      <c r="H151" s="70">
        <v>60.0</v>
      </c>
      <c r="I151" s="70">
        <v>0.0</v>
      </c>
      <c r="J151" s="70">
        <v>555.0</v>
      </c>
      <c r="K151" s="70">
        <v>295.0</v>
      </c>
      <c r="L151" s="70">
        <v>465.0</v>
      </c>
      <c r="M151" s="70">
        <v>100.0</v>
      </c>
      <c r="N151" s="502">
        <v>0.0</v>
      </c>
      <c r="O151" s="70">
        <v>634.0</v>
      </c>
      <c r="P151" s="70">
        <v>647.0</v>
      </c>
      <c r="Q151" s="491"/>
      <c r="R151" s="490">
        <f t="shared" si="4"/>
        <v>3671</v>
      </c>
      <c r="S151" s="491"/>
      <c r="T151" s="501"/>
      <c r="U151" s="501"/>
      <c r="V151" s="501"/>
      <c r="W151" s="501"/>
      <c r="X151" s="501"/>
      <c r="Y151" s="501"/>
      <c r="Z151" s="501"/>
      <c r="AA151" s="501"/>
      <c r="AB151" s="501"/>
      <c r="AC151" s="501"/>
    </row>
    <row r="152">
      <c r="A152" s="501"/>
      <c r="B152" s="501"/>
      <c r="C152" s="501"/>
      <c r="D152" s="501"/>
      <c r="E152" s="501"/>
      <c r="F152" s="501"/>
      <c r="G152" s="501"/>
      <c r="H152" s="501"/>
      <c r="I152" s="501"/>
      <c r="J152" s="501"/>
      <c r="K152" s="501"/>
      <c r="L152" s="501"/>
      <c r="M152" s="501"/>
      <c r="N152" s="501"/>
      <c r="O152" s="501"/>
      <c r="P152" s="501"/>
      <c r="Q152" s="501"/>
      <c r="R152" s="501"/>
      <c r="S152" s="501"/>
      <c r="T152" s="501"/>
      <c r="U152" s="501"/>
      <c r="V152" s="501"/>
      <c r="W152" s="501"/>
      <c r="X152" s="501"/>
      <c r="Y152" s="501"/>
      <c r="Z152" s="501"/>
      <c r="AA152" s="501"/>
      <c r="AB152" s="501"/>
      <c r="AC152" s="501"/>
    </row>
    <row r="153">
      <c r="A153" s="475" t="s">
        <v>527</v>
      </c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20"/>
      <c r="T153" s="501"/>
      <c r="U153" s="501"/>
      <c r="V153" s="501"/>
      <c r="W153" s="501"/>
      <c r="X153" s="501"/>
      <c r="Y153" s="501"/>
      <c r="Z153" s="501"/>
      <c r="AA153" s="501"/>
      <c r="AB153" s="501"/>
      <c r="AC153" s="501"/>
    </row>
    <row r="154">
      <c r="A154" s="30" t="s">
        <v>19</v>
      </c>
      <c r="B154" s="478">
        <v>45581.0</v>
      </c>
      <c r="C154" s="478">
        <v>45582.0</v>
      </c>
      <c r="D154" s="478">
        <v>45583.0</v>
      </c>
      <c r="E154" s="478">
        <v>45584.0</v>
      </c>
      <c r="F154" s="478">
        <v>45585.0</v>
      </c>
      <c r="G154" s="478">
        <v>45586.0</v>
      </c>
      <c r="H154" s="478">
        <v>45587.0</v>
      </c>
      <c r="I154" s="478">
        <v>45588.0</v>
      </c>
      <c r="J154" s="478">
        <v>45589.0</v>
      </c>
      <c r="K154" s="478">
        <v>45590.0</v>
      </c>
      <c r="L154" s="478">
        <v>45591.0</v>
      </c>
      <c r="M154" s="478">
        <v>45592.0</v>
      </c>
      <c r="N154" s="478">
        <v>45593.0</v>
      </c>
      <c r="O154" s="478">
        <v>45594.0</v>
      </c>
      <c r="P154" s="478">
        <v>45595.0</v>
      </c>
      <c r="Q154" s="478">
        <v>45596.0</v>
      </c>
      <c r="R154" s="479" t="s">
        <v>20</v>
      </c>
      <c r="S154" s="479" t="s">
        <v>22</v>
      </c>
      <c r="T154" s="501"/>
      <c r="U154" s="501"/>
      <c r="V154" s="501"/>
      <c r="W154" s="501"/>
      <c r="X154" s="501"/>
      <c r="Y154" s="501"/>
      <c r="Z154" s="501"/>
      <c r="AA154" s="501"/>
      <c r="AB154" s="501"/>
      <c r="AC154" s="501"/>
    </row>
    <row r="155">
      <c r="A155" s="215"/>
      <c r="B155" s="485"/>
      <c r="C155" s="485"/>
      <c r="D155" s="485"/>
      <c r="E155" s="485"/>
      <c r="F155" s="485"/>
      <c r="G155" s="485"/>
      <c r="H155" s="485"/>
      <c r="I155" s="485"/>
      <c r="J155" s="485"/>
      <c r="K155" s="485"/>
      <c r="L155" s="485"/>
      <c r="M155" s="485"/>
      <c r="N155" s="485"/>
      <c r="O155" s="485"/>
      <c r="P155" s="485"/>
      <c r="Q155" s="485"/>
      <c r="R155" s="485"/>
      <c r="S155" s="485"/>
      <c r="T155" s="501"/>
      <c r="U155" s="501"/>
      <c r="V155" s="501"/>
      <c r="W155" s="501"/>
      <c r="X155" s="501"/>
      <c r="Y155" s="501"/>
      <c r="Z155" s="501"/>
      <c r="AA155" s="501"/>
      <c r="AB155" s="501"/>
      <c r="AC155" s="501"/>
    </row>
    <row r="156">
      <c r="A156" s="55" t="s">
        <v>23</v>
      </c>
      <c r="B156" s="70">
        <v>580.0</v>
      </c>
      <c r="C156" s="70">
        <v>255.0</v>
      </c>
      <c r="D156" s="70">
        <v>595.0</v>
      </c>
      <c r="E156" s="70">
        <v>967.0</v>
      </c>
      <c r="F156" s="502">
        <v>0.0</v>
      </c>
      <c r="G156" s="70">
        <v>892.0</v>
      </c>
      <c r="H156" s="70">
        <v>170.0</v>
      </c>
      <c r="I156" s="70">
        <v>366.3</v>
      </c>
      <c r="J156" s="70">
        <v>0.0</v>
      </c>
      <c r="K156" s="70">
        <v>0.0</v>
      </c>
      <c r="L156" s="70">
        <v>1010.0</v>
      </c>
      <c r="M156" s="502">
        <v>475.0</v>
      </c>
      <c r="N156" s="70">
        <v>870.0</v>
      </c>
      <c r="O156" s="70">
        <v>679.0</v>
      </c>
      <c r="P156" s="70">
        <v>780.0</v>
      </c>
      <c r="Q156" s="70">
        <v>535.0</v>
      </c>
      <c r="R156" s="490">
        <f t="shared" ref="R156:R189" si="5">SUM(B156:Q156)</f>
        <v>8174.3</v>
      </c>
      <c r="S156" s="491"/>
      <c r="T156" s="501"/>
      <c r="U156" s="501"/>
      <c r="V156" s="501"/>
      <c r="W156" s="501"/>
      <c r="X156" s="501"/>
      <c r="Y156" s="501"/>
      <c r="Z156" s="501"/>
      <c r="AA156" s="501"/>
      <c r="AB156" s="501"/>
      <c r="AC156" s="501"/>
    </row>
    <row r="157">
      <c r="A157" s="55" t="s">
        <v>24</v>
      </c>
      <c r="B157" s="70">
        <v>772.0</v>
      </c>
      <c r="C157" s="70">
        <v>585.0</v>
      </c>
      <c r="D157" s="70">
        <v>866.0</v>
      </c>
      <c r="E157" s="70">
        <v>1184.0</v>
      </c>
      <c r="F157" s="502">
        <v>526.0</v>
      </c>
      <c r="G157" s="70">
        <v>0.0</v>
      </c>
      <c r="H157" s="70">
        <v>220.0</v>
      </c>
      <c r="I157" s="70">
        <v>504.9</v>
      </c>
      <c r="J157" s="70">
        <v>0.0</v>
      </c>
      <c r="K157" s="70">
        <v>690.0</v>
      </c>
      <c r="L157" s="70">
        <v>725.0</v>
      </c>
      <c r="M157" s="502">
        <v>646.0</v>
      </c>
      <c r="N157" s="70">
        <v>0.0</v>
      </c>
      <c r="O157" s="70">
        <v>560.0</v>
      </c>
      <c r="P157" s="70">
        <v>691.0</v>
      </c>
      <c r="Q157" s="70">
        <v>630.0</v>
      </c>
      <c r="R157" s="490">
        <f t="shared" si="5"/>
        <v>8599.9</v>
      </c>
      <c r="S157" s="491"/>
      <c r="T157" s="501"/>
      <c r="U157" s="501"/>
      <c r="V157" s="501"/>
      <c r="W157" s="501"/>
      <c r="X157" s="501"/>
      <c r="Y157" s="501"/>
      <c r="Z157" s="501"/>
      <c r="AA157" s="501"/>
      <c r="AB157" s="501"/>
      <c r="AC157" s="501"/>
    </row>
    <row r="158">
      <c r="A158" s="55" t="s">
        <v>25</v>
      </c>
      <c r="B158" s="70">
        <v>600.0</v>
      </c>
      <c r="C158" s="70">
        <v>595.0</v>
      </c>
      <c r="D158" s="70">
        <v>479.0</v>
      </c>
      <c r="E158" s="70">
        <v>995.0</v>
      </c>
      <c r="F158" s="70">
        <v>878.0</v>
      </c>
      <c r="G158" s="70">
        <v>420.0</v>
      </c>
      <c r="H158" s="70">
        <v>315.0</v>
      </c>
      <c r="I158" s="70">
        <v>0.0</v>
      </c>
      <c r="J158" s="70">
        <v>0.0</v>
      </c>
      <c r="K158" s="70">
        <v>0.0</v>
      </c>
      <c r="L158" s="70">
        <v>576.0</v>
      </c>
      <c r="M158" s="70">
        <v>525.0</v>
      </c>
      <c r="N158" s="70">
        <v>0.0</v>
      </c>
      <c r="O158" s="70">
        <v>650.0</v>
      </c>
      <c r="P158" s="70">
        <v>0.0</v>
      </c>
      <c r="Q158" s="70">
        <v>888.0</v>
      </c>
      <c r="R158" s="490">
        <f t="shared" si="5"/>
        <v>6921</v>
      </c>
      <c r="S158" s="491"/>
      <c r="T158" s="501"/>
      <c r="U158" s="501"/>
      <c r="V158" s="501"/>
      <c r="W158" s="501"/>
      <c r="X158" s="501"/>
      <c r="Y158" s="501"/>
      <c r="Z158" s="501"/>
      <c r="AA158" s="501"/>
      <c r="AB158" s="501"/>
      <c r="AC158" s="501"/>
    </row>
    <row r="159">
      <c r="A159" s="55" t="s">
        <v>26</v>
      </c>
      <c r="B159" s="70">
        <v>837.0</v>
      </c>
      <c r="C159" s="70">
        <v>629.0</v>
      </c>
      <c r="D159" s="70">
        <v>665.0</v>
      </c>
      <c r="E159" s="70">
        <v>0.0</v>
      </c>
      <c r="F159" s="70">
        <v>1080.0</v>
      </c>
      <c r="G159" s="70">
        <v>1127.0</v>
      </c>
      <c r="H159" s="70">
        <v>0.0</v>
      </c>
      <c r="I159" s="70">
        <v>0.0</v>
      </c>
      <c r="J159" s="70">
        <v>0.0</v>
      </c>
      <c r="K159" s="70">
        <v>834.0</v>
      </c>
      <c r="L159" s="70">
        <v>125.0</v>
      </c>
      <c r="M159" s="217">
        <v>918.0</v>
      </c>
      <c r="N159" s="70">
        <v>1853.0</v>
      </c>
      <c r="O159" s="70">
        <v>489.0</v>
      </c>
      <c r="P159" s="70">
        <v>399.0</v>
      </c>
      <c r="Q159" s="70">
        <v>0.0</v>
      </c>
      <c r="R159" s="490">
        <f t="shared" si="5"/>
        <v>8956</v>
      </c>
      <c r="S159" s="491"/>
      <c r="T159" s="501"/>
      <c r="U159" s="501"/>
      <c r="V159" s="501"/>
      <c r="W159" s="501"/>
      <c r="X159" s="501"/>
      <c r="Y159" s="501"/>
      <c r="Z159" s="501"/>
      <c r="AA159" s="501"/>
      <c r="AB159" s="501"/>
      <c r="AC159" s="501"/>
    </row>
    <row r="160">
      <c r="A160" s="55" t="s">
        <v>27</v>
      </c>
      <c r="B160" s="70">
        <v>0.0</v>
      </c>
      <c r="C160" s="70">
        <v>178.0</v>
      </c>
      <c r="D160" s="70">
        <v>659.0</v>
      </c>
      <c r="E160" s="70">
        <v>753.0</v>
      </c>
      <c r="F160" s="70">
        <v>415.0</v>
      </c>
      <c r="G160" s="70">
        <v>365.0</v>
      </c>
      <c r="H160" s="70">
        <v>383.0</v>
      </c>
      <c r="I160" s="70">
        <v>0.0</v>
      </c>
      <c r="J160" s="70">
        <v>0.0</v>
      </c>
      <c r="K160" s="70">
        <v>0.0</v>
      </c>
      <c r="L160" s="70">
        <v>339.0</v>
      </c>
      <c r="M160" s="70">
        <v>365.0</v>
      </c>
      <c r="N160" s="70">
        <v>671.0</v>
      </c>
      <c r="O160" s="70">
        <v>317.0</v>
      </c>
      <c r="P160" s="70">
        <v>0.0</v>
      </c>
      <c r="Q160" s="70">
        <v>407.0</v>
      </c>
      <c r="R160" s="490">
        <f t="shared" si="5"/>
        <v>4852</v>
      </c>
      <c r="S160" s="491"/>
      <c r="T160" s="501"/>
      <c r="U160" s="501"/>
      <c r="V160" s="501"/>
      <c r="W160" s="501"/>
      <c r="X160" s="501"/>
      <c r="Y160" s="501"/>
      <c r="Z160" s="501"/>
      <c r="AA160" s="501"/>
      <c r="AB160" s="501"/>
      <c r="AC160" s="501"/>
    </row>
    <row r="161">
      <c r="A161" s="55" t="s">
        <v>28</v>
      </c>
      <c r="B161" s="70">
        <v>75.0</v>
      </c>
      <c r="C161" s="70">
        <v>0.0</v>
      </c>
      <c r="D161" s="70">
        <v>0.0</v>
      </c>
      <c r="E161" s="70">
        <v>0.0</v>
      </c>
      <c r="F161" s="70">
        <v>0.0</v>
      </c>
      <c r="G161" s="70">
        <v>0.0</v>
      </c>
      <c r="H161" s="70">
        <v>920.0</v>
      </c>
      <c r="I161" s="70">
        <v>227.7</v>
      </c>
      <c r="J161" s="70">
        <v>0.0</v>
      </c>
      <c r="K161" s="70">
        <v>695.0</v>
      </c>
      <c r="L161" s="70">
        <v>989.0</v>
      </c>
      <c r="M161" s="70">
        <v>75.0</v>
      </c>
      <c r="N161" s="70">
        <v>1365.0</v>
      </c>
      <c r="O161" s="70">
        <v>70.0</v>
      </c>
      <c r="P161" s="70">
        <v>75.0</v>
      </c>
      <c r="Q161" s="70">
        <v>1159.0</v>
      </c>
      <c r="R161" s="490">
        <f t="shared" si="5"/>
        <v>5650.7</v>
      </c>
      <c r="S161" s="491"/>
      <c r="T161" s="501"/>
      <c r="U161" s="501"/>
      <c r="V161" s="501"/>
      <c r="W161" s="501"/>
      <c r="X161" s="501"/>
      <c r="Y161" s="501"/>
      <c r="Z161" s="501"/>
      <c r="AA161" s="501"/>
      <c r="AB161" s="501"/>
      <c r="AC161" s="501"/>
    </row>
    <row r="162">
      <c r="A162" s="55" t="s">
        <v>29</v>
      </c>
      <c r="B162" s="70">
        <v>0.0</v>
      </c>
      <c r="C162" s="70">
        <v>0.0</v>
      </c>
      <c r="D162" s="70">
        <v>329.0</v>
      </c>
      <c r="E162" s="70">
        <v>0.0</v>
      </c>
      <c r="F162" s="70">
        <v>0.0</v>
      </c>
      <c r="G162" s="70">
        <v>0.0</v>
      </c>
      <c r="H162" s="70">
        <v>0.0</v>
      </c>
      <c r="I162" s="70">
        <v>272.25</v>
      </c>
      <c r="J162" s="70">
        <v>0.0</v>
      </c>
      <c r="K162" s="70">
        <v>0.0</v>
      </c>
      <c r="L162" s="70">
        <v>534.0</v>
      </c>
      <c r="M162" s="70">
        <v>605.0</v>
      </c>
      <c r="N162" s="70">
        <v>0.0</v>
      </c>
      <c r="O162" s="70">
        <v>235.0</v>
      </c>
      <c r="P162" s="70">
        <v>0.0</v>
      </c>
      <c r="Q162" s="70">
        <v>783.0</v>
      </c>
      <c r="R162" s="490">
        <f t="shared" si="5"/>
        <v>2758.25</v>
      </c>
      <c r="S162" s="496"/>
      <c r="T162" s="501"/>
      <c r="U162" s="501"/>
      <c r="V162" s="501"/>
      <c r="W162" s="501"/>
      <c r="X162" s="501"/>
      <c r="Y162" s="501"/>
      <c r="Z162" s="501"/>
      <c r="AA162" s="501"/>
      <c r="AB162" s="501"/>
      <c r="AC162" s="501"/>
    </row>
    <row r="163">
      <c r="A163" s="55" t="s">
        <v>30</v>
      </c>
      <c r="B163" s="70">
        <v>0.0</v>
      </c>
      <c r="C163" s="70">
        <v>225.0</v>
      </c>
      <c r="D163" s="70">
        <v>0.0</v>
      </c>
      <c r="E163" s="70">
        <v>0.0</v>
      </c>
      <c r="F163" s="70">
        <v>0.0</v>
      </c>
      <c r="G163" s="70">
        <v>0.0</v>
      </c>
      <c r="H163" s="70">
        <v>0.0</v>
      </c>
      <c r="I163" s="70">
        <v>0.0</v>
      </c>
      <c r="J163" s="70">
        <v>0.0</v>
      </c>
      <c r="K163" s="70">
        <v>0.0</v>
      </c>
      <c r="L163" s="70">
        <v>0.0</v>
      </c>
      <c r="M163" s="70">
        <v>0.0</v>
      </c>
      <c r="N163" s="70">
        <v>0.0</v>
      </c>
      <c r="O163" s="70">
        <v>0.0</v>
      </c>
      <c r="P163" s="70">
        <v>0.0</v>
      </c>
      <c r="Q163" s="70">
        <v>0.0</v>
      </c>
      <c r="R163" s="490">
        <f t="shared" si="5"/>
        <v>225</v>
      </c>
      <c r="S163" s="491"/>
      <c r="T163" s="501"/>
      <c r="U163" s="501"/>
      <c r="V163" s="501"/>
      <c r="W163" s="501"/>
      <c r="X163" s="501"/>
      <c r="Y163" s="501"/>
      <c r="Z163" s="501"/>
      <c r="AA163" s="501"/>
      <c r="AB163" s="501"/>
      <c r="AC163" s="501"/>
    </row>
    <row r="164">
      <c r="A164" s="55" t="s">
        <v>31</v>
      </c>
      <c r="B164" s="70">
        <v>1060.0</v>
      </c>
      <c r="C164" s="70">
        <v>1710.0</v>
      </c>
      <c r="D164" s="70">
        <v>1040.0</v>
      </c>
      <c r="E164" s="70">
        <v>1380.0</v>
      </c>
      <c r="F164" s="70">
        <v>1750.0</v>
      </c>
      <c r="G164" s="70">
        <v>1735.0</v>
      </c>
      <c r="H164" s="70">
        <v>1148.0</v>
      </c>
      <c r="I164" s="70">
        <v>1283.04</v>
      </c>
      <c r="J164" s="70">
        <v>0.0</v>
      </c>
      <c r="K164" s="70">
        <v>1038.0</v>
      </c>
      <c r="L164" s="70">
        <v>1142.0</v>
      </c>
      <c r="M164" s="70">
        <v>1622.0</v>
      </c>
      <c r="N164" s="70">
        <v>1411.0</v>
      </c>
      <c r="O164" s="70">
        <v>1504.0</v>
      </c>
      <c r="P164" s="70">
        <v>1530.0</v>
      </c>
      <c r="Q164" s="70">
        <v>1672.0</v>
      </c>
      <c r="R164" s="490">
        <f t="shared" si="5"/>
        <v>21025.04</v>
      </c>
      <c r="S164" s="496" t="s">
        <v>144</v>
      </c>
      <c r="T164" s="501"/>
      <c r="U164" s="501"/>
      <c r="V164" s="501"/>
      <c r="W164" s="501"/>
      <c r="X164" s="501"/>
      <c r="Y164" s="501"/>
      <c r="Z164" s="501"/>
      <c r="AA164" s="501"/>
      <c r="AB164" s="501"/>
      <c r="AC164" s="501"/>
    </row>
    <row r="165">
      <c r="A165" s="55" t="s">
        <v>32</v>
      </c>
      <c r="B165" s="70">
        <v>0.0</v>
      </c>
      <c r="C165" s="70">
        <v>0.0</v>
      </c>
      <c r="D165" s="70">
        <v>259.0</v>
      </c>
      <c r="E165" s="70">
        <v>171.0</v>
      </c>
      <c r="F165" s="502">
        <v>0.0</v>
      </c>
      <c r="G165" s="70">
        <v>0.0</v>
      </c>
      <c r="H165" s="70">
        <v>0.0</v>
      </c>
      <c r="I165" s="70">
        <v>0.0</v>
      </c>
      <c r="J165" s="70">
        <v>0.0</v>
      </c>
      <c r="K165" s="70">
        <v>0.0</v>
      </c>
      <c r="L165" s="70">
        <v>0.0</v>
      </c>
      <c r="M165" s="502">
        <v>0.0</v>
      </c>
      <c r="N165" s="70">
        <v>0.0</v>
      </c>
      <c r="O165" s="70">
        <v>403.0</v>
      </c>
      <c r="P165" s="70">
        <v>0.0</v>
      </c>
      <c r="Q165" s="70">
        <v>0.0</v>
      </c>
      <c r="R165" s="490">
        <f t="shared" si="5"/>
        <v>833</v>
      </c>
      <c r="S165" s="491"/>
      <c r="T165" s="501"/>
      <c r="U165" s="501"/>
      <c r="V165" s="501"/>
      <c r="W165" s="501"/>
      <c r="X165" s="501"/>
      <c r="Y165" s="501"/>
      <c r="Z165" s="501"/>
      <c r="AA165" s="501"/>
      <c r="AB165" s="501"/>
      <c r="AC165" s="501"/>
    </row>
    <row r="166">
      <c r="A166" s="55" t="s">
        <v>241</v>
      </c>
      <c r="B166" s="70">
        <v>0.0</v>
      </c>
      <c r="C166" s="70">
        <v>0.0</v>
      </c>
      <c r="D166" s="70">
        <v>0.0</v>
      </c>
      <c r="E166" s="70">
        <v>0.0</v>
      </c>
      <c r="F166" s="70">
        <v>0.0</v>
      </c>
      <c r="G166" s="70">
        <v>0.0</v>
      </c>
      <c r="H166" s="70">
        <v>0.0</v>
      </c>
      <c r="I166" s="70">
        <v>0.0</v>
      </c>
      <c r="J166" s="70">
        <v>0.0</v>
      </c>
      <c r="K166" s="70">
        <v>0.0</v>
      </c>
      <c r="L166" s="70">
        <v>0.0</v>
      </c>
      <c r="M166" s="70">
        <v>0.0</v>
      </c>
      <c r="N166" s="70">
        <v>0.0</v>
      </c>
      <c r="O166" s="70">
        <v>0.0</v>
      </c>
      <c r="P166" s="70">
        <v>0.0</v>
      </c>
      <c r="Q166" s="70">
        <v>0.0</v>
      </c>
      <c r="R166" s="490">
        <f t="shared" si="5"/>
        <v>0</v>
      </c>
      <c r="S166" s="491"/>
      <c r="T166" s="501"/>
      <c r="U166" s="501"/>
      <c r="V166" s="501"/>
      <c r="W166" s="501"/>
      <c r="X166" s="501"/>
      <c r="Y166" s="501"/>
      <c r="Z166" s="501"/>
      <c r="AA166" s="501"/>
      <c r="AB166" s="501"/>
      <c r="AC166" s="501"/>
    </row>
    <row r="167">
      <c r="A167" s="55" t="s">
        <v>233</v>
      </c>
      <c r="B167" s="70">
        <v>0.0</v>
      </c>
      <c r="C167" s="70">
        <v>0.0</v>
      </c>
      <c r="D167" s="70">
        <v>0.0</v>
      </c>
      <c r="E167" s="70">
        <v>872.0</v>
      </c>
      <c r="F167" s="502">
        <v>0.0</v>
      </c>
      <c r="G167" s="70">
        <v>470.0</v>
      </c>
      <c r="H167" s="70">
        <v>319.0</v>
      </c>
      <c r="I167" s="70">
        <v>0.0</v>
      </c>
      <c r="J167" s="70">
        <v>0.0</v>
      </c>
      <c r="K167" s="70">
        <v>0.0</v>
      </c>
      <c r="L167" s="70">
        <v>0.0</v>
      </c>
      <c r="M167" s="502">
        <v>0.0</v>
      </c>
      <c r="N167" s="70">
        <v>0.0</v>
      </c>
      <c r="O167" s="70">
        <v>0.0</v>
      </c>
      <c r="P167" s="70">
        <v>0.0</v>
      </c>
      <c r="Q167" s="70">
        <v>0.0</v>
      </c>
      <c r="R167" s="490">
        <f t="shared" si="5"/>
        <v>1661</v>
      </c>
      <c r="S167" s="491"/>
      <c r="T167" s="501"/>
      <c r="U167" s="501"/>
      <c r="V167" s="501"/>
      <c r="W167" s="501"/>
      <c r="X167" s="501"/>
      <c r="Y167" s="501"/>
      <c r="Z167" s="501"/>
      <c r="AA167" s="501"/>
      <c r="AB167" s="501"/>
      <c r="AC167" s="501"/>
    </row>
    <row r="168">
      <c r="A168" s="55" t="s">
        <v>35</v>
      </c>
      <c r="B168" s="70">
        <v>0.0</v>
      </c>
      <c r="C168" s="70">
        <v>0.0</v>
      </c>
      <c r="D168" s="70">
        <v>230.0</v>
      </c>
      <c r="E168" s="70">
        <v>780.0</v>
      </c>
      <c r="F168" s="502">
        <v>1182.0</v>
      </c>
      <c r="G168" s="70">
        <v>855.0</v>
      </c>
      <c r="H168" s="70">
        <v>766.0</v>
      </c>
      <c r="I168" s="70">
        <v>458.37</v>
      </c>
      <c r="J168" s="70">
        <v>0.0</v>
      </c>
      <c r="K168" s="70">
        <v>500.0</v>
      </c>
      <c r="L168" s="70">
        <v>1115.0</v>
      </c>
      <c r="M168" s="502">
        <v>710.0</v>
      </c>
      <c r="N168" s="70">
        <v>0.0</v>
      </c>
      <c r="O168" s="70">
        <v>0.0</v>
      </c>
      <c r="P168" s="70">
        <v>0.0</v>
      </c>
      <c r="Q168" s="70">
        <v>0.0</v>
      </c>
      <c r="R168" s="490">
        <f t="shared" si="5"/>
        <v>6596.37</v>
      </c>
      <c r="S168" s="491"/>
      <c r="T168" s="501"/>
      <c r="U168" s="501"/>
      <c r="V168" s="501"/>
      <c r="W168" s="501"/>
      <c r="X168" s="501"/>
      <c r="Y168" s="501"/>
      <c r="Z168" s="501"/>
      <c r="AA168" s="501"/>
      <c r="AB168" s="501"/>
      <c r="AC168" s="501"/>
    </row>
    <row r="169">
      <c r="A169" s="55" t="s">
        <v>36</v>
      </c>
      <c r="B169" s="70">
        <v>685.0</v>
      </c>
      <c r="C169" s="70">
        <v>408.0</v>
      </c>
      <c r="D169" s="70">
        <v>535.0</v>
      </c>
      <c r="E169" s="70">
        <v>1205.0</v>
      </c>
      <c r="F169" s="502">
        <v>620.0</v>
      </c>
      <c r="G169" s="70">
        <v>1046.0</v>
      </c>
      <c r="H169" s="70">
        <v>405.0</v>
      </c>
      <c r="I169" s="70">
        <v>0.0</v>
      </c>
      <c r="J169" s="70">
        <v>0.0</v>
      </c>
      <c r="K169" s="70">
        <v>723.0</v>
      </c>
      <c r="L169" s="70">
        <v>800.0</v>
      </c>
      <c r="M169" s="502">
        <v>508.0</v>
      </c>
      <c r="N169" s="70">
        <v>0.0</v>
      </c>
      <c r="O169" s="70">
        <v>764.0</v>
      </c>
      <c r="P169" s="70">
        <v>1085.0</v>
      </c>
      <c r="Q169" s="70">
        <v>860.0</v>
      </c>
      <c r="R169" s="490">
        <f t="shared" si="5"/>
        <v>9644</v>
      </c>
      <c r="S169" s="491"/>
      <c r="T169" s="501"/>
      <c r="U169" s="501"/>
      <c r="V169" s="501"/>
      <c r="W169" s="501"/>
      <c r="X169" s="501"/>
      <c r="Y169" s="501"/>
      <c r="Z169" s="501"/>
      <c r="AA169" s="501"/>
      <c r="AB169" s="501"/>
      <c r="AC169" s="501"/>
    </row>
    <row r="170">
      <c r="A170" s="55" t="s">
        <v>37</v>
      </c>
      <c r="B170" s="70">
        <v>955.0</v>
      </c>
      <c r="C170" s="70">
        <v>658.0</v>
      </c>
      <c r="D170" s="70">
        <v>907.0</v>
      </c>
      <c r="E170" s="70">
        <v>460.0</v>
      </c>
      <c r="F170" s="70">
        <v>624.0</v>
      </c>
      <c r="G170" s="70">
        <v>369.0</v>
      </c>
      <c r="H170" s="70">
        <v>395.0</v>
      </c>
      <c r="I170" s="70">
        <v>0.0</v>
      </c>
      <c r="J170" s="70">
        <v>0.0</v>
      </c>
      <c r="K170" s="70">
        <v>265.0</v>
      </c>
      <c r="L170" s="70">
        <v>745.0</v>
      </c>
      <c r="M170" s="502">
        <v>600.0</v>
      </c>
      <c r="N170" s="70">
        <v>942.0</v>
      </c>
      <c r="O170" s="70">
        <v>690.0</v>
      </c>
      <c r="P170" s="70">
        <v>1085.0</v>
      </c>
      <c r="Q170" s="70">
        <v>1111.0</v>
      </c>
      <c r="R170" s="490">
        <f t="shared" si="5"/>
        <v>9806</v>
      </c>
      <c r="S170" s="491"/>
      <c r="T170" s="501"/>
      <c r="U170" s="501"/>
      <c r="V170" s="501"/>
      <c r="W170" s="501"/>
      <c r="X170" s="501"/>
      <c r="Y170" s="501"/>
      <c r="Z170" s="501"/>
      <c r="AA170" s="501"/>
      <c r="AB170" s="501"/>
      <c r="AC170" s="501"/>
    </row>
    <row r="171">
      <c r="A171" s="55" t="s">
        <v>38</v>
      </c>
      <c r="B171" s="70">
        <v>570.0</v>
      </c>
      <c r="C171" s="70">
        <v>510.0</v>
      </c>
      <c r="D171" s="70">
        <v>712.0</v>
      </c>
      <c r="E171" s="70">
        <v>725.0</v>
      </c>
      <c r="F171" s="502">
        <v>970.0</v>
      </c>
      <c r="G171" s="70">
        <v>810.0</v>
      </c>
      <c r="H171" s="70">
        <v>1763.0</v>
      </c>
      <c r="I171" s="70">
        <v>903.87</v>
      </c>
      <c r="J171" s="70">
        <v>0.0</v>
      </c>
      <c r="K171" s="70">
        <v>1351.0</v>
      </c>
      <c r="L171" s="70">
        <v>0.0</v>
      </c>
      <c r="M171" s="70">
        <v>0.0</v>
      </c>
      <c r="N171" s="70">
        <v>309.0</v>
      </c>
      <c r="O171" s="70">
        <v>564.0</v>
      </c>
      <c r="P171" s="70">
        <v>370.0</v>
      </c>
      <c r="Q171" s="70">
        <v>778.0</v>
      </c>
      <c r="R171" s="490">
        <f t="shared" si="5"/>
        <v>10335.87</v>
      </c>
      <c r="S171" s="491"/>
      <c r="T171" s="501"/>
      <c r="U171" s="501"/>
      <c r="V171" s="501"/>
      <c r="W171" s="501"/>
      <c r="X171" s="501"/>
      <c r="Y171" s="501"/>
      <c r="Z171" s="501"/>
      <c r="AA171" s="501"/>
      <c r="AB171" s="501"/>
      <c r="AC171" s="501"/>
    </row>
    <row r="172">
      <c r="A172" s="55" t="s">
        <v>39</v>
      </c>
      <c r="B172" s="70">
        <v>1224.0</v>
      </c>
      <c r="C172" s="70">
        <v>1390.0</v>
      </c>
      <c r="D172" s="70">
        <v>889.0</v>
      </c>
      <c r="E172" s="70">
        <v>725.0</v>
      </c>
      <c r="F172" s="502">
        <v>970.0</v>
      </c>
      <c r="G172" s="70">
        <v>810.0</v>
      </c>
      <c r="H172" s="70">
        <v>1763.0</v>
      </c>
      <c r="I172" s="70">
        <v>903.87</v>
      </c>
      <c r="J172" s="70">
        <v>0.0</v>
      </c>
      <c r="K172" s="70">
        <v>1351.0</v>
      </c>
      <c r="L172" s="70">
        <v>940.0</v>
      </c>
      <c r="M172" s="502">
        <v>665.0</v>
      </c>
      <c r="N172" s="70">
        <v>1053.0</v>
      </c>
      <c r="O172" s="70">
        <v>830.0</v>
      </c>
      <c r="P172" s="70">
        <v>939.0</v>
      </c>
      <c r="Q172" s="70">
        <v>1336.0</v>
      </c>
      <c r="R172" s="490">
        <f t="shared" si="5"/>
        <v>15788.87</v>
      </c>
      <c r="S172" s="491"/>
      <c r="T172" s="501"/>
      <c r="U172" s="501"/>
      <c r="V172" s="501"/>
      <c r="W172" s="501"/>
      <c r="X172" s="501"/>
      <c r="Y172" s="501"/>
      <c r="Z172" s="501"/>
      <c r="AA172" s="501"/>
      <c r="AB172" s="501"/>
      <c r="AC172" s="501"/>
    </row>
    <row r="173">
      <c r="A173" s="55" t="s">
        <v>63</v>
      </c>
      <c r="B173" s="70">
        <v>340.0</v>
      </c>
      <c r="C173" s="70">
        <v>485.0</v>
      </c>
      <c r="D173" s="70">
        <v>0.0</v>
      </c>
      <c r="E173" s="70">
        <v>995.0</v>
      </c>
      <c r="F173" s="70">
        <v>405.0</v>
      </c>
      <c r="G173" s="70">
        <v>295.0</v>
      </c>
      <c r="H173" s="70">
        <v>0.0</v>
      </c>
      <c r="I173" s="70">
        <v>0.0</v>
      </c>
      <c r="J173" s="70">
        <v>0.0</v>
      </c>
      <c r="K173" s="70">
        <v>0.0</v>
      </c>
      <c r="L173" s="70">
        <v>519.0</v>
      </c>
      <c r="M173" s="502">
        <v>595.0</v>
      </c>
      <c r="N173" s="70">
        <v>384.0</v>
      </c>
      <c r="O173" s="70">
        <v>0.0</v>
      </c>
      <c r="P173" s="70">
        <v>565.0</v>
      </c>
      <c r="Q173" s="70">
        <v>436.0</v>
      </c>
      <c r="R173" s="490">
        <f t="shared" si="5"/>
        <v>5019</v>
      </c>
      <c r="S173" s="491"/>
      <c r="T173" s="501"/>
      <c r="U173" s="501"/>
      <c r="V173" s="501"/>
      <c r="W173" s="501"/>
      <c r="X173" s="501"/>
      <c r="Y173" s="501"/>
      <c r="Z173" s="501"/>
      <c r="AA173" s="501"/>
      <c r="AB173" s="501"/>
      <c r="AC173" s="501"/>
    </row>
    <row r="174">
      <c r="A174" s="55" t="s">
        <v>40</v>
      </c>
      <c r="B174" s="70">
        <v>0.0</v>
      </c>
      <c r="C174" s="70">
        <v>639.0</v>
      </c>
      <c r="D174" s="70">
        <v>960.0</v>
      </c>
      <c r="E174" s="70">
        <v>190.0</v>
      </c>
      <c r="F174" s="502">
        <v>495.0</v>
      </c>
      <c r="G174" s="70">
        <v>0.0</v>
      </c>
      <c r="H174" s="70">
        <v>0.0</v>
      </c>
      <c r="I174" s="70">
        <v>0.0</v>
      </c>
      <c r="J174" s="70">
        <v>0.0</v>
      </c>
      <c r="K174" s="70">
        <v>0.0</v>
      </c>
      <c r="L174" s="70">
        <v>0.0</v>
      </c>
      <c r="M174" s="70">
        <v>0.0</v>
      </c>
      <c r="N174" s="70">
        <v>0.0</v>
      </c>
      <c r="O174" s="70">
        <v>0.0</v>
      </c>
      <c r="P174" s="70">
        <v>0.0</v>
      </c>
      <c r="Q174" s="70">
        <v>0.0</v>
      </c>
      <c r="R174" s="490">
        <f t="shared" si="5"/>
        <v>2284</v>
      </c>
      <c r="S174" s="491"/>
      <c r="T174" s="501"/>
      <c r="U174" s="501"/>
      <c r="V174" s="501"/>
      <c r="W174" s="501"/>
      <c r="X174" s="501"/>
      <c r="Y174" s="501"/>
      <c r="Z174" s="501"/>
      <c r="AA174" s="501"/>
      <c r="AB174" s="501"/>
      <c r="AC174" s="501"/>
    </row>
    <row r="175">
      <c r="A175" s="55" t="s">
        <v>41</v>
      </c>
      <c r="B175" s="70">
        <v>0.0</v>
      </c>
      <c r="C175" s="70">
        <v>0.0</v>
      </c>
      <c r="D175" s="70">
        <v>570.0</v>
      </c>
      <c r="E175" s="70">
        <v>0.0</v>
      </c>
      <c r="F175" s="70">
        <v>660.0</v>
      </c>
      <c r="G175" s="70">
        <v>290.0</v>
      </c>
      <c r="H175" s="70">
        <v>0.0</v>
      </c>
      <c r="I175" s="70">
        <v>0.0</v>
      </c>
      <c r="J175" s="70">
        <v>0.0</v>
      </c>
      <c r="K175" s="70">
        <v>0.0</v>
      </c>
      <c r="L175" s="70">
        <v>500.0</v>
      </c>
      <c r="M175" s="502">
        <v>0.0</v>
      </c>
      <c r="N175" s="70">
        <v>0.0</v>
      </c>
      <c r="O175" s="70">
        <v>0.0</v>
      </c>
      <c r="P175" s="70">
        <v>0.0</v>
      </c>
      <c r="Q175" s="70">
        <v>0.0</v>
      </c>
      <c r="R175" s="490">
        <f t="shared" si="5"/>
        <v>2020</v>
      </c>
      <c r="S175" s="491"/>
      <c r="T175" s="501"/>
      <c r="U175" s="501"/>
      <c r="V175" s="501"/>
      <c r="W175" s="501"/>
      <c r="X175" s="501"/>
      <c r="Y175" s="501"/>
      <c r="Z175" s="501"/>
      <c r="AA175" s="501"/>
      <c r="AB175" s="501"/>
      <c r="AC175" s="501"/>
    </row>
    <row r="176">
      <c r="A176" s="55" t="s">
        <v>42</v>
      </c>
      <c r="B176" s="70">
        <v>425.0</v>
      </c>
      <c r="C176" s="70">
        <v>450.0</v>
      </c>
      <c r="D176" s="70">
        <v>0.0</v>
      </c>
      <c r="E176" s="70">
        <v>690.0</v>
      </c>
      <c r="F176" s="70">
        <v>0.0</v>
      </c>
      <c r="G176" s="70">
        <v>455.0</v>
      </c>
      <c r="H176" s="70">
        <v>266.0</v>
      </c>
      <c r="I176" s="70">
        <v>260.0</v>
      </c>
      <c r="J176" s="70">
        <v>0.0</v>
      </c>
      <c r="K176" s="70">
        <v>509.0</v>
      </c>
      <c r="L176" s="70">
        <v>0.0</v>
      </c>
      <c r="M176" s="70">
        <v>725.0</v>
      </c>
      <c r="N176" s="70">
        <v>0.0</v>
      </c>
      <c r="O176" s="70">
        <v>0.0</v>
      </c>
      <c r="P176" s="70">
        <v>605.0</v>
      </c>
      <c r="Q176" s="70">
        <v>530.0</v>
      </c>
      <c r="R176" s="490">
        <f t="shared" si="5"/>
        <v>4915</v>
      </c>
      <c r="S176" s="491"/>
      <c r="T176" s="501"/>
      <c r="U176" s="501"/>
      <c r="V176" s="501"/>
      <c r="W176" s="501"/>
      <c r="X176" s="501"/>
      <c r="Y176" s="501"/>
      <c r="Z176" s="501"/>
      <c r="AA176" s="501"/>
      <c r="AB176" s="501"/>
      <c r="AC176" s="501"/>
    </row>
    <row r="177">
      <c r="A177" s="55" t="s">
        <v>44</v>
      </c>
      <c r="B177" s="70">
        <v>489.0</v>
      </c>
      <c r="C177" s="70">
        <v>498.0</v>
      </c>
      <c r="D177" s="70">
        <v>498.0</v>
      </c>
      <c r="E177" s="70">
        <v>0.0</v>
      </c>
      <c r="F177" s="70">
        <v>0.0</v>
      </c>
      <c r="G177" s="70">
        <v>550.0</v>
      </c>
      <c r="H177" s="70">
        <v>543.0</v>
      </c>
      <c r="I177" s="70">
        <v>550.0</v>
      </c>
      <c r="J177" s="70">
        <v>0.0</v>
      </c>
      <c r="K177" s="70">
        <v>0.0</v>
      </c>
      <c r="L177" s="70" t="s">
        <v>59</v>
      </c>
      <c r="M177" s="70">
        <v>0.0</v>
      </c>
      <c r="N177" s="70">
        <v>0.0</v>
      </c>
      <c r="O177" s="70">
        <v>0.0</v>
      </c>
      <c r="P177" s="70">
        <v>0.0</v>
      </c>
      <c r="Q177" s="70">
        <v>0.0</v>
      </c>
      <c r="R177" s="490">
        <f t="shared" si="5"/>
        <v>3128</v>
      </c>
      <c r="S177" s="49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</row>
    <row r="178">
      <c r="A178" s="55" t="s">
        <v>45</v>
      </c>
      <c r="B178" s="70">
        <v>215.0</v>
      </c>
      <c r="C178" s="70">
        <v>290.0</v>
      </c>
      <c r="D178" s="70">
        <v>473.0</v>
      </c>
      <c r="E178" s="70">
        <v>275.0</v>
      </c>
      <c r="F178" s="70">
        <v>0.0</v>
      </c>
      <c r="G178" s="70">
        <v>0.0</v>
      </c>
      <c r="H178" s="70">
        <v>0.0</v>
      </c>
      <c r="I178" s="70">
        <v>0.0</v>
      </c>
      <c r="J178" s="70">
        <v>0.0</v>
      </c>
      <c r="K178" s="70">
        <v>0.0</v>
      </c>
      <c r="L178" s="70">
        <v>0.0</v>
      </c>
      <c r="M178" s="70">
        <v>0.0</v>
      </c>
      <c r="N178" s="70">
        <v>0.0</v>
      </c>
      <c r="O178" s="70">
        <v>339.0</v>
      </c>
      <c r="P178" s="70">
        <v>460.0</v>
      </c>
      <c r="Q178" s="70">
        <v>0.0</v>
      </c>
      <c r="R178" s="490">
        <f t="shared" si="5"/>
        <v>2052</v>
      </c>
      <c r="S178" s="491"/>
      <c r="T178" s="501"/>
      <c r="U178" s="501"/>
      <c r="V178" s="501"/>
      <c r="W178" s="501"/>
      <c r="X178" s="501"/>
      <c r="Y178" s="501"/>
      <c r="Z178" s="501"/>
      <c r="AA178" s="501"/>
      <c r="AB178" s="501"/>
      <c r="AC178" s="501"/>
    </row>
    <row r="179">
      <c r="A179" s="55" t="s">
        <v>46</v>
      </c>
      <c r="B179" s="70">
        <v>335.0</v>
      </c>
      <c r="C179" s="70">
        <v>0.0</v>
      </c>
      <c r="D179" s="70">
        <v>0.0</v>
      </c>
      <c r="E179" s="70">
        <v>546.0</v>
      </c>
      <c r="F179" s="502">
        <v>0.0</v>
      </c>
      <c r="G179" s="70">
        <v>0.0</v>
      </c>
      <c r="H179" s="70">
        <v>0.0</v>
      </c>
      <c r="I179" s="70">
        <v>520.0</v>
      </c>
      <c r="J179" s="70">
        <v>0.0</v>
      </c>
      <c r="K179" s="70">
        <v>285.0</v>
      </c>
      <c r="L179" s="70">
        <v>285.0</v>
      </c>
      <c r="M179" s="70">
        <v>0.0</v>
      </c>
      <c r="N179" s="70">
        <v>0.0</v>
      </c>
      <c r="O179" s="70">
        <v>0.0</v>
      </c>
      <c r="P179" s="70">
        <v>0.0</v>
      </c>
      <c r="Q179" s="70">
        <v>680.0</v>
      </c>
      <c r="R179" s="490">
        <f t="shared" si="5"/>
        <v>2651</v>
      </c>
      <c r="S179" s="491"/>
      <c r="T179" s="501"/>
      <c r="U179" s="501"/>
      <c r="V179" s="501"/>
      <c r="W179" s="501"/>
      <c r="X179" s="501"/>
      <c r="Y179" s="501"/>
      <c r="Z179" s="501"/>
      <c r="AA179" s="501"/>
      <c r="AB179" s="501"/>
      <c r="AC179" s="501"/>
    </row>
    <row r="180">
      <c r="A180" s="55" t="s">
        <v>47</v>
      </c>
      <c r="B180" s="70">
        <v>631.0</v>
      </c>
      <c r="C180" s="70">
        <v>239.0</v>
      </c>
      <c r="D180" s="70">
        <v>0.0</v>
      </c>
      <c r="E180" s="70">
        <v>0.0</v>
      </c>
      <c r="F180" s="70">
        <v>0.0</v>
      </c>
      <c r="G180" s="70">
        <v>0.0</v>
      </c>
      <c r="H180" s="70">
        <v>0.0</v>
      </c>
      <c r="I180" s="70">
        <v>0.0</v>
      </c>
      <c r="J180" s="70">
        <v>0.0</v>
      </c>
      <c r="K180" s="70">
        <v>0.0</v>
      </c>
      <c r="L180" s="70">
        <v>0.0</v>
      </c>
      <c r="M180" s="502">
        <v>145.0</v>
      </c>
      <c r="N180" s="70">
        <v>0.0</v>
      </c>
      <c r="O180" s="70">
        <v>0.0</v>
      </c>
      <c r="P180" s="70">
        <v>0.0</v>
      </c>
      <c r="Q180" s="70">
        <v>0.0</v>
      </c>
      <c r="R180" s="490">
        <f t="shared" si="5"/>
        <v>1015</v>
      </c>
      <c r="S180" s="491"/>
      <c r="T180" s="501"/>
      <c r="U180" s="501"/>
      <c r="V180" s="501"/>
      <c r="W180" s="501"/>
      <c r="X180" s="501"/>
      <c r="Y180" s="501"/>
      <c r="Z180" s="501"/>
      <c r="AA180" s="501"/>
      <c r="AB180" s="501"/>
      <c r="AC180" s="501"/>
    </row>
    <row r="181">
      <c r="A181" s="55" t="s">
        <v>74</v>
      </c>
      <c r="B181" s="70">
        <v>0.0</v>
      </c>
      <c r="C181" s="70">
        <v>0.0</v>
      </c>
      <c r="D181" s="70">
        <v>0.0</v>
      </c>
      <c r="E181" s="70">
        <v>0.0</v>
      </c>
      <c r="F181" s="502">
        <v>0.0</v>
      </c>
      <c r="G181" s="70">
        <v>0.0</v>
      </c>
      <c r="H181" s="70">
        <v>0.0</v>
      </c>
      <c r="I181" s="70">
        <v>0.0</v>
      </c>
      <c r="J181" s="70">
        <v>0.0</v>
      </c>
      <c r="K181" s="70">
        <v>0.0</v>
      </c>
      <c r="L181" s="70">
        <v>0.0</v>
      </c>
      <c r="M181" s="70">
        <v>0.0</v>
      </c>
      <c r="N181" s="70">
        <v>0.0</v>
      </c>
      <c r="O181" s="70">
        <v>0.0</v>
      </c>
      <c r="P181" s="70">
        <v>0.0</v>
      </c>
      <c r="Q181" s="70">
        <v>0.0</v>
      </c>
      <c r="R181" s="490">
        <f t="shared" si="5"/>
        <v>0</v>
      </c>
      <c r="S181" s="491"/>
      <c r="T181" s="501"/>
      <c r="U181" s="501"/>
      <c r="V181" s="501"/>
      <c r="W181" s="501"/>
      <c r="X181" s="501"/>
      <c r="Y181" s="501"/>
      <c r="Z181" s="501"/>
      <c r="AA181" s="501"/>
      <c r="AB181" s="501"/>
      <c r="AC181" s="501"/>
    </row>
    <row r="182">
      <c r="A182" s="55" t="s">
        <v>49</v>
      </c>
      <c r="B182" s="70">
        <v>0.0</v>
      </c>
      <c r="C182" s="70">
        <v>0.0</v>
      </c>
      <c r="D182" s="70">
        <v>0.0</v>
      </c>
      <c r="E182" s="70">
        <v>0.0</v>
      </c>
      <c r="F182" s="70">
        <v>0.0</v>
      </c>
      <c r="G182" s="70">
        <v>0.0</v>
      </c>
      <c r="H182" s="70">
        <v>0.0</v>
      </c>
      <c r="I182" s="70">
        <v>257.4</v>
      </c>
      <c r="J182" s="70">
        <v>0.0</v>
      </c>
      <c r="K182" s="70">
        <v>0.0</v>
      </c>
      <c r="L182" s="70">
        <v>0.0</v>
      </c>
      <c r="M182" s="502">
        <v>0.0</v>
      </c>
      <c r="N182" s="70">
        <v>0.0</v>
      </c>
      <c r="O182" s="70">
        <v>0.0</v>
      </c>
      <c r="P182" s="70">
        <v>0.0</v>
      </c>
      <c r="Q182" s="70">
        <v>0.0</v>
      </c>
      <c r="R182" s="490">
        <f t="shared" si="5"/>
        <v>257.4</v>
      </c>
      <c r="S182" s="491"/>
      <c r="T182" s="501"/>
      <c r="U182" s="501"/>
      <c r="V182" s="501"/>
      <c r="W182" s="501"/>
      <c r="X182" s="501"/>
      <c r="Y182" s="501"/>
      <c r="Z182" s="501"/>
      <c r="AA182" s="501"/>
      <c r="AB182" s="501"/>
      <c r="AC182" s="501"/>
    </row>
    <row r="183">
      <c r="A183" s="55" t="s">
        <v>50</v>
      </c>
      <c r="B183" s="70">
        <v>0.0</v>
      </c>
      <c r="C183" s="70">
        <v>513.0</v>
      </c>
      <c r="D183" s="70">
        <v>419.0</v>
      </c>
      <c r="E183" s="70">
        <v>632.0</v>
      </c>
      <c r="F183" s="70">
        <v>0.0</v>
      </c>
      <c r="G183" s="70">
        <v>0.0</v>
      </c>
      <c r="H183" s="70">
        <v>810.0</v>
      </c>
      <c r="I183" s="70">
        <v>528.66</v>
      </c>
      <c r="J183" s="70">
        <v>0.0</v>
      </c>
      <c r="K183" s="70">
        <v>696.0</v>
      </c>
      <c r="L183" s="70">
        <v>0.0</v>
      </c>
      <c r="M183" s="70">
        <v>410.0</v>
      </c>
      <c r="N183" s="70">
        <v>0.0</v>
      </c>
      <c r="O183" s="70">
        <v>758.0</v>
      </c>
      <c r="P183" s="70">
        <v>0.0</v>
      </c>
      <c r="Q183" s="70">
        <v>0.0</v>
      </c>
      <c r="R183" s="490">
        <f t="shared" si="5"/>
        <v>4766.66</v>
      </c>
      <c r="S183" s="491"/>
      <c r="T183" s="501"/>
      <c r="U183" s="501"/>
      <c r="V183" s="501"/>
      <c r="W183" s="501"/>
      <c r="X183" s="501"/>
      <c r="Y183" s="501"/>
      <c r="Z183" s="501"/>
      <c r="AA183" s="501"/>
      <c r="AB183" s="501"/>
      <c r="AC183" s="501"/>
    </row>
    <row r="184">
      <c r="A184" s="55" t="s">
        <v>51</v>
      </c>
      <c r="B184" s="70">
        <v>222.0</v>
      </c>
      <c r="C184" s="70">
        <v>460.0</v>
      </c>
      <c r="D184" s="70">
        <v>708.0</v>
      </c>
      <c r="E184" s="70">
        <v>0.0</v>
      </c>
      <c r="F184" s="70">
        <v>0.0</v>
      </c>
      <c r="G184" s="70">
        <v>0.0</v>
      </c>
      <c r="H184" s="70">
        <v>0.0</v>
      </c>
      <c r="I184" s="70">
        <v>0.0</v>
      </c>
      <c r="J184" s="70">
        <v>0.0</v>
      </c>
      <c r="K184" s="70">
        <v>0.0</v>
      </c>
      <c r="L184" s="70">
        <v>710.0</v>
      </c>
      <c r="M184" s="70">
        <v>488.0</v>
      </c>
      <c r="N184" s="70">
        <v>0.0</v>
      </c>
      <c r="O184" s="70">
        <v>427.0</v>
      </c>
      <c r="P184" s="70">
        <v>1000.0</v>
      </c>
      <c r="Q184" s="70">
        <v>973.0</v>
      </c>
      <c r="R184" s="490">
        <f t="shared" si="5"/>
        <v>4988</v>
      </c>
      <c r="S184" s="491"/>
      <c r="T184" s="501"/>
      <c r="U184" s="501"/>
      <c r="V184" s="501"/>
      <c r="W184" s="501"/>
      <c r="X184" s="501"/>
      <c r="Y184" s="501"/>
      <c r="Z184" s="501"/>
      <c r="AA184" s="501"/>
      <c r="AB184" s="501"/>
      <c r="AC184" s="501"/>
    </row>
    <row r="185">
      <c r="A185" s="55" t="s">
        <v>52</v>
      </c>
      <c r="B185" s="70">
        <v>0.0</v>
      </c>
      <c r="C185" s="70">
        <v>585.0</v>
      </c>
      <c r="D185" s="70">
        <v>344.0</v>
      </c>
      <c r="E185" s="70">
        <v>650.0</v>
      </c>
      <c r="F185" s="502">
        <v>725.0</v>
      </c>
      <c r="G185" s="70">
        <v>1001.0</v>
      </c>
      <c r="H185" s="70">
        <v>0.0</v>
      </c>
      <c r="I185" s="70">
        <v>915.75</v>
      </c>
      <c r="J185" s="70">
        <v>0.0</v>
      </c>
      <c r="K185" s="70">
        <v>450.0</v>
      </c>
      <c r="L185" s="70">
        <v>654.0</v>
      </c>
      <c r="M185" s="70">
        <v>0.0</v>
      </c>
      <c r="N185" s="70">
        <v>0.0</v>
      </c>
      <c r="O185" s="70">
        <v>750.0</v>
      </c>
      <c r="P185" s="70">
        <v>0.0</v>
      </c>
      <c r="Q185" s="70">
        <v>0.0</v>
      </c>
      <c r="R185" s="490">
        <f t="shared" si="5"/>
        <v>6074.75</v>
      </c>
      <c r="S185" s="491"/>
      <c r="T185" s="501"/>
      <c r="U185" s="501"/>
      <c r="V185" s="501"/>
      <c r="W185" s="501"/>
      <c r="X185" s="501"/>
      <c r="Y185" s="501"/>
      <c r="Z185" s="501"/>
      <c r="AA185" s="501"/>
      <c r="AB185" s="501"/>
      <c r="AC185" s="501"/>
    </row>
    <row r="186">
      <c r="A186" s="55" t="s">
        <v>53</v>
      </c>
      <c r="B186" s="70">
        <v>570.0</v>
      </c>
      <c r="C186" s="70">
        <v>215.0</v>
      </c>
      <c r="D186" s="70">
        <v>1164.0</v>
      </c>
      <c r="E186" s="70">
        <v>0.0</v>
      </c>
      <c r="F186" s="502">
        <v>0.0</v>
      </c>
      <c r="G186" s="70">
        <v>0.0</v>
      </c>
      <c r="H186" s="70">
        <v>0.0</v>
      </c>
      <c r="I186" s="70">
        <v>0.0</v>
      </c>
      <c r="J186" s="70">
        <v>0.0</v>
      </c>
      <c r="K186" s="70">
        <v>0.0</v>
      </c>
      <c r="L186" s="70">
        <v>570.0</v>
      </c>
      <c r="M186" s="502">
        <v>760.0</v>
      </c>
      <c r="N186" s="70">
        <v>1136.0</v>
      </c>
      <c r="O186" s="70">
        <v>898.0</v>
      </c>
      <c r="P186" s="70">
        <v>754.0</v>
      </c>
      <c r="Q186" s="70">
        <v>0.0</v>
      </c>
      <c r="R186" s="490">
        <f t="shared" si="5"/>
        <v>6067</v>
      </c>
      <c r="S186" s="491"/>
      <c r="T186" s="501"/>
      <c r="U186" s="501"/>
      <c r="V186" s="501"/>
      <c r="W186" s="501"/>
      <c r="X186" s="501"/>
      <c r="Y186" s="501"/>
      <c r="Z186" s="501"/>
      <c r="AA186" s="501"/>
      <c r="AB186" s="501"/>
      <c r="AC186" s="501"/>
    </row>
    <row r="187">
      <c r="A187" s="76" t="s">
        <v>451</v>
      </c>
      <c r="B187" s="70">
        <v>0.0</v>
      </c>
      <c r="C187" s="70">
        <v>0.0</v>
      </c>
      <c r="D187" s="70">
        <v>0.0</v>
      </c>
      <c r="E187" s="70">
        <v>0.0</v>
      </c>
      <c r="F187" s="502">
        <v>520.0</v>
      </c>
      <c r="G187" s="70">
        <v>0.0</v>
      </c>
      <c r="H187" s="70">
        <v>400.0</v>
      </c>
      <c r="I187" s="70">
        <v>0.0</v>
      </c>
      <c r="J187" s="70">
        <v>0.0</v>
      </c>
      <c r="K187" s="70">
        <v>579.0</v>
      </c>
      <c r="L187" s="70">
        <v>0.0</v>
      </c>
      <c r="M187" s="502">
        <v>0.0</v>
      </c>
      <c r="N187" s="70">
        <v>0.0</v>
      </c>
      <c r="O187" s="70">
        <v>0.0</v>
      </c>
      <c r="P187" s="70">
        <v>0.0</v>
      </c>
      <c r="Q187" s="70">
        <v>0.0</v>
      </c>
      <c r="R187" s="490">
        <f t="shared" si="5"/>
        <v>1499</v>
      </c>
      <c r="S187" s="491"/>
      <c r="T187" s="501"/>
      <c r="U187" s="501"/>
      <c r="V187" s="501"/>
      <c r="W187" s="501"/>
      <c r="X187" s="501"/>
      <c r="Y187" s="501"/>
      <c r="Z187" s="501"/>
      <c r="AA187" s="501"/>
      <c r="AB187" s="501"/>
      <c r="AC187" s="501"/>
    </row>
    <row r="188">
      <c r="A188" s="76" t="s">
        <v>55</v>
      </c>
      <c r="B188" s="70">
        <v>0.0</v>
      </c>
      <c r="C188" s="70">
        <v>0.0</v>
      </c>
      <c r="D188" s="70">
        <v>517.0</v>
      </c>
      <c r="E188" s="70">
        <v>0.0</v>
      </c>
      <c r="F188" s="502">
        <v>335.0</v>
      </c>
      <c r="G188" s="70">
        <v>270.0</v>
      </c>
      <c r="H188" s="70">
        <v>242.0</v>
      </c>
      <c r="I188" s="70">
        <v>0.0</v>
      </c>
      <c r="J188" s="70">
        <v>0.0</v>
      </c>
      <c r="K188" s="70">
        <v>0.0</v>
      </c>
      <c r="L188" s="70">
        <v>0.0</v>
      </c>
      <c r="M188" s="502">
        <v>593.0</v>
      </c>
      <c r="N188" s="70">
        <v>0.0</v>
      </c>
      <c r="O188" s="70">
        <v>453.0</v>
      </c>
      <c r="P188" s="70">
        <v>638.0</v>
      </c>
      <c r="Q188" s="70">
        <v>735.0</v>
      </c>
      <c r="R188" s="490">
        <f t="shared" si="5"/>
        <v>3783</v>
      </c>
      <c r="S188" s="491"/>
      <c r="T188" s="501"/>
      <c r="U188" s="501"/>
      <c r="V188" s="501"/>
      <c r="W188" s="501"/>
      <c r="X188" s="501"/>
      <c r="Y188" s="501"/>
      <c r="Z188" s="501"/>
      <c r="AA188" s="501"/>
      <c r="AB188" s="501"/>
      <c r="AC188" s="501"/>
    </row>
    <row r="189">
      <c r="A189" s="76" t="s">
        <v>56</v>
      </c>
      <c r="B189" s="70">
        <v>424.0</v>
      </c>
      <c r="C189" s="70">
        <v>424.0</v>
      </c>
      <c r="D189" s="70">
        <v>0.0</v>
      </c>
      <c r="E189" s="70"/>
      <c r="F189" s="70"/>
      <c r="G189" s="502"/>
      <c r="H189" s="70"/>
      <c r="I189" s="70"/>
      <c r="J189" s="70"/>
      <c r="K189" s="70"/>
      <c r="L189" s="70">
        <v>0.0</v>
      </c>
      <c r="M189" s="502">
        <v>0.0</v>
      </c>
      <c r="N189" s="70">
        <v>0.0</v>
      </c>
      <c r="O189" s="70">
        <v>0.0</v>
      </c>
      <c r="P189" s="70">
        <v>0.0</v>
      </c>
      <c r="Q189" s="70">
        <v>0.0</v>
      </c>
      <c r="R189" s="490">
        <f t="shared" si="5"/>
        <v>848</v>
      </c>
      <c r="S189" s="491"/>
      <c r="T189" s="501"/>
      <c r="U189" s="501"/>
      <c r="V189" s="501"/>
      <c r="W189" s="501"/>
      <c r="X189" s="501"/>
      <c r="Y189" s="501"/>
      <c r="Z189" s="501"/>
      <c r="AA189" s="501"/>
      <c r="AB189" s="501"/>
      <c r="AC189" s="501"/>
    </row>
    <row r="190">
      <c r="A190" s="501"/>
      <c r="B190" s="501"/>
      <c r="C190" s="501"/>
      <c r="D190" s="501"/>
      <c r="E190" s="501"/>
      <c r="F190" s="501"/>
      <c r="G190" s="501"/>
      <c r="H190" s="501"/>
      <c r="I190" s="501"/>
      <c r="J190" s="501"/>
      <c r="K190" s="501"/>
      <c r="L190" s="501"/>
      <c r="M190" s="501"/>
      <c r="N190" s="501"/>
      <c r="O190" s="501"/>
      <c r="P190" s="501"/>
      <c r="Q190" s="501"/>
      <c r="R190" s="501"/>
      <c r="S190" s="501"/>
      <c r="T190" s="501"/>
      <c r="U190" s="501"/>
      <c r="V190" s="501"/>
      <c r="W190" s="501"/>
      <c r="X190" s="501"/>
      <c r="Y190" s="501"/>
      <c r="Z190" s="501"/>
      <c r="AA190" s="501"/>
      <c r="AB190" s="501"/>
      <c r="AC190" s="501"/>
    </row>
    <row r="191">
      <c r="A191" s="475" t="s">
        <v>528</v>
      </c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20"/>
      <c r="T191" s="501"/>
      <c r="U191" s="501"/>
      <c r="V191" s="501"/>
      <c r="W191" s="501"/>
      <c r="X191" s="501"/>
      <c r="Y191" s="501"/>
      <c r="Z191" s="501"/>
      <c r="AA191" s="501"/>
      <c r="AB191" s="501"/>
      <c r="AC191" s="501"/>
    </row>
    <row r="192">
      <c r="A192" s="30" t="s">
        <v>19</v>
      </c>
      <c r="B192" s="478">
        <v>45597.0</v>
      </c>
      <c r="C192" s="478">
        <v>45598.0</v>
      </c>
      <c r="D192" s="478">
        <v>45599.0</v>
      </c>
      <c r="E192" s="478">
        <v>45600.0</v>
      </c>
      <c r="F192" s="478">
        <v>45601.0</v>
      </c>
      <c r="G192" s="478">
        <v>45602.0</v>
      </c>
      <c r="H192" s="478">
        <v>45603.0</v>
      </c>
      <c r="I192" s="478">
        <v>45604.0</v>
      </c>
      <c r="J192" s="478">
        <v>45605.0</v>
      </c>
      <c r="K192" s="478">
        <v>45606.0</v>
      </c>
      <c r="L192" s="478">
        <v>45607.0</v>
      </c>
      <c r="M192" s="478">
        <v>45608.0</v>
      </c>
      <c r="N192" s="478">
        <v>45609.0</v>
      </c>
      <c r="O192" s="478">
        <v>45610.0</v>
      </c>
      <c r="P192" s="478">
        <v>45611.0</v>
      </c>
      <c r="Q192" s="478"/>
      <c r="R192" s="479" t="s">
        <v>20</v>
      </c>
      <c r="S192" s="479" t="s">
        <v>22</v>
      </c>
      <c r="T192" s="501"/>
      <c r="U192" s="501"/>
      <c r="V192" s="501"/>
      <c r="W192" s="501"/>
      <c r="X192" s="501"/>
      <c r="Y192" s="501"/>
      <c r="Z192" s="501"/>
      <c r="AA192" s="501"/>
      <c r="AB192" s="501"/>
      <c r="AC192" s="501"/>
    </row>
    <row r="193">
      <c r="A193" s="215"/>
      <c r="B193" s="485"/>
      <c r="C193" s="485"/>
      <c r="D193" s="485"/>
      <c r="E193" s="485"/>
      <c r="F193" s="485"/>
      <c r="G193" s="485"/>
      <c r="H193" s="485"/>
      <c r="I193" s="485"/>
      <c r="J193" s="485"/>
      <c r="K193" s="485"/>
      <c r="L193" s="485"/>
      <c r="M193" s="485"/>
      <c r="N193" s="485"/>
      <c r="O193" s="485"/>
      <c r="P193" s="485"/>
      <c r="Q193" s="485"/>
      <c r="R193" s="485"/>
      <c r="S193" s="485"/>
      <c r="T193" s="501"/>
      <c r="U193" s="501"/>
      <c r="V193" s="501"/>
      <c r="W193" s="501"/>
      <c r="X193" s="501"/>
      <c r="Y193" s="501"/>
      <c r="Z193" s="501"/>
      <c r="AA193" s="501"/>
      <c r="AB193" s="501"/>
      <c r="AC193" s="501"/>
    </row>
    <row r="194">
      <c r="A194" s="55" t="s">
        <v>23</v>
      </c>
      <c r="B194" s="70">
        <v>0.0</v>
      </c>
      <c r="C194" s="70">
        <v>340.0</v>
      </c>
      <c r="D194" s="502">
        <v>330.0</v>
      </c>
      <c r="E194" s="70">
        <v>858.0</v>
      </c>
      <c r="F194" s="70">
        <v>985.0</v>
      </c>
      <c r="G194" s="70">
        <v>633.0</v>
      </c>
      <c r="H194" s="70">
        <v>720.0</v>
      </c>
      <c r="I194" s="70">
        <v>0.0</v>
      </c>
      <c r="J194" s="70">
        <v>655.0</v>
      </c>
      <c r="K194" s="502">
        <v>755.0</v>
      </c>
      <c r="L194" s="70">
        <v>400.0</v>
      </c>
      <c r="M194" s="70">
        <v>530.0</v>
      </c>
      <c r="N194" s="70">
        <v>695.0</v>
      </c>
      <c r="O194" s="70">
        <v>0.0</v>
      </c>
      <c r="P194" s="70">
        <v>220.0</v>
      </c>
      <c r="Q194" s="491"/>
      <c r="R194" s="490">
        <f t="shared" ref="R194:R229" si="6">SUM(B194:Q194)</f>
        <v>7121</v>
      </c>
      <c r="S194" s="491"/>
      <c r="T194" s="501"/>
      <c r="U194" s="501"/>
      <c r="V194" s="501"/>
      <c r="W194" s="501"/>
      <c r="X194" s="501"/>
      <c r="Y194" s="501"/>
      <c r="Z194" s="501"/>
      <c r="AA194" s="501"/>
      <c r="AB194" s="501"/>
      <c r="AC194" s="501"/>
    </row>
    <row r="195">
      <c r="A195" s="55" t="s">
        <v>24</v>
      </c>
      <c r="B195" s="70">
        <v>1109.0</v>
      </c>
      <c r="C195" s="70">
        <v>879.0</v>
      </c>
      <c r="D195" s="502">
        <v>0.0</v>
      </c>
      <c r="E195" s="70">
        <v>0.0</v>
      </c>
      <c r="F195" s="70">
        <v>1150.0</v>
      </c>
      <c r="G195" s="70">
        <v>810.0</v>
      </c>
      <c r="H195" s="70">
        <v>750.0</v>
      </c>
      <c r="I195" s="70">
        <v>825.0</v>
      </c>
      <c r="J195" s="70">
        <v>843.0</v>
      </c>
      <c r="K195" s="502">
        <v>810.0</v>
      </c>
      <c r="L195" s="70">
        <v>0.0</v>
      </c>
      <c r="M195" s="70">
        <v>1105.0</v>
      </c>
      <c r="N195" s="70">
        <v>948.0</v>
      </c>
      <c r="O195" s="70">
        <v>540.0</v>
      </c>
      <c r="P195" s="70">
        <v>1070.0</v>
      </c>
      <c r="Q195" s="491"/>
      <c r="R195" s="490">
        <f t="shared" si="6"/>
        <v>10839</v>
      </c>
      <c r="S195" s="491"/>
      <c r="T195" s="501"/>
      <c r="U195" s="501"/>
      <c r="V195" s="501"/>
      <c r="W195" s="501"/>
      <c r="X195" s="501"/>
      <c r="Y195" s="501"/>
      <c r="Z195" s="501"/>
      <c r="AA195" s="501"/>
      <c r="AB195" s="501"/>
      <c r="AC195" s="501"/>
    </row>
    <row r="196">
      <c r="A196" s="55" t="s">
        <v>25</v>
      </c>
      <c r="B196" s="70">
        <v>1030.0</v>
      </c>
      <c r="C196" s="70">
        <v>0.0</v>
      </c>
      <c r="D196" s="70">
        <v>0.0</v>
      </c>
      <c r="E196" s="70">
        <v>479.0</v>
      </c>
      <c r="F196" s="70">
        <v>165.0</v>
      </c>
      <c r="G196" s="70">
        <v>320.0</v>
      </c>
      <c r="H196" s="70">
        <v>175.0</v>
      </c>
      <c r="I196" s="70">
        <v>139.0</v>
      </c>
      <c r="J196" s="70">
        <v>547.0</v>
      </c>
      <c r="K196" s="70">
        <v>0.0</v>
      </c>
      <c r="L196" s="70">
        <v>854.0</v>
      </c>
      <c r="M196" s="70">
        <v>518.0</v>
      </c>
      <c r="N196" s="70">
        <v>299.0</v>
      </c>
      <c r="O196" s="70">
        <v>85.0</v>
      </c>
      <c r="P196" s="70">
        <v>984.0</v>
      </c>
      <c r="Q196" s="491"/>
      <c r="R196" s="490">
        <f t="shared" si="6"/>
        <v>5595</v>
      </c>
      <c r="S196" s="491"/>
      <c r="T196" s="501"/>
      <c r="U196" s="501"/>
      <c r="V196" s="501"/>
      <c r="W196" s="501"/>
      <c r="X196" s="501"/>
      <c r="Y196" s="501"/>
      <c r="Z196" s="501"/>
      <c r="AA196" s="501"/>
      <c r="AB196" s="501"/>
      <c r="AC196" s="501"/>
    </row>
    <row r="197">
      <c r="A197" s="55" t="s">
        <v>26</v>
      </c>
      <c r="B197" s="70">
        <v>0.0</v>
      </c>
      <c r="C197" s="70">
        <v>0.0</v>
      </c>
      <c r="D197" s="70">
        <v>0.0</v>
      </c>
      <c r="E197" s="70">
        <v>414.0</v>
      </c>
      <c r="F197" s="70">
        <v>0.0</v>
      </c>
      <c r="G197" s="70">
        <v>885.0</v>
      </c>
      <c r="H197" s="70">
        <v>1353.0</v>
      </c>
      <c r="I197" s="70">
        <v>950.0</v>
      </c>
      <c r="J197" s="70">
        <v>415.0</v>
      </c>
      <c r="K197" s="70">
        <v>0.0</v>
      </c>
      <c r="L197" s="70">
        <v>0.0</v>
      </c>
      <c r="M197" s="217">
        <v>0.0</v>
      </c>
      <c r="N197" s="70">
        <v>0.0</v>
      </c>
      <c r="O197" s="70">
        <v>558.0</v>
      </c>
      <c r="P197" s="70">
        <v>996.0</v>
      </c>
      <c r="Q197" s="491"/>
      <c r="R197" s="490">
        <f t="shared" si="6"/>
        <v>5571</v>
      </c>
      <c r="S197" s="491"/>
      <c r="T197" s="501"/>
      <c r="U197" s="501"/>
      <c r="V197" s="501"/>
      <c r="W197" s="501"/>
      <c r="X197" s="501"/>
      <c r="Y197" s="501"/>
      <c r="Z197" s="501"/>
      <c r="AA197" s="501"/>
      <c r="AB197" s="501"/>
      <c r="AC197" s="501"/>
    </row>
    <row r="198">
      <c r="A198" s="55" t="s">
        <v>27</v>
      </c>
      <c r="B198" s="70">
        <v>818.0</v>
      </c>
      <c r="C198" s="70">
        <v>625.0</v>
      </c>
      <c r="D198" s="70">
        <v>572.0</v>
      </c>
      <c r="E198" s="70">
        <v>305.0</v>
      </c>
      <c r="F198" s="70">
        <v>611.0</v>
      </c>
      <c r="G198" s="70">
        <v>0.0</v>
      </c>
      <c r="H198" s="70">
        <v>0.0</v>
      </c>
      <c r="I198" s="70">
        <v>701.0</v>
      </c>
      <c r="J198" s="70">
        <v>289.0</v>
      </c>
      <c r="K198" s="70">
        <v>358.0</v>
      </c>
      <c r="L198" s="70">
        <v>443.0</v>
      </c>
      <c r="M198" s="70">
        <v>255.0</v>
      </c>
      <c r="N198" s="70">
        <v>0.0</v>
      </c>
      <c r="O198" s="70">
        <v>335.0</v>
      </c>
      <c r="P198" s="70">
        <v>365.0</v>
      </c>
      <c r="Q198" s="491"/>
      <c r="R198" s="490">
        <f t="shared" si="6"/>
        <v>5677</v>
      </c>
      <c r="S198" s="491"/>
      <c r="T198" s="501"/>
      <c r="U198" s="501"/>
      <c r="V198" s="501"/>
      <c r="W198" s="501"/>
      <c r="X198" s="501"/>
      <c r="Y198" s="501"/>
      <c r="Z198" s="501"/>
      <c r="AA198" s="501"/>
      <c r="AB198" s="501"/>
      <c r="AC198" s="501"/>
    </row>
    <row r="199">
      <c r="A199" s="55" t="s">
        <v>28</v>
      </c>
      <c r="B199" s="70">
        <v>1400.0</v>
      </c>
      <c r="C199" s="70">
        <v>365.0</v>
      </c>
      <c r="D199" s="70">
        <v>0.0</v>
      </c>
      <c r="E199" s="70">
        <v>0.0</v>
      </c>
      <c r="F199" s="70">
        <v>0.0</v>
      </c>
      <c r="G199" s="70">
        <v>330.0</v>
      </c>
      <c r="H199" s="70">
        <v>630.0</v>
      </c>
      <c r="I199" s="70">
        <v>954.0</v>
      </c>
      <c r="J199" s="70">
        <v>625.0</v>
      </c>
      <c r="K199" s="70">
        <v>855.0</v>
      </c>
      <c r="L199" s="70">
        <v>457.0</v>
      </c>
      <c r="M199" s="70">
        <v>585.0</v>
      </c>
      <c r="N199" s="70">
        <v>0.0</v>
      </c>
      <c r="O199" s="70">
        <v>865.0</v>
      </c>
      <c r="P199" s="70">
        <v>480.0</v>
      </c>
      <c r="Q199" s="491"/>
      <c r="R199" s="490">
        <f t="shared" si="6"/>
        <v>7546</v>
      </c>
      <c r="S199" s="491"/>
      <c r="T199" s="501"/>
      <c r="U199" s="501"/>
      <c r="V199" s="501"/>
      <c r="W199" s="501"/>
      <c r="X199" s="501"/>
      <c r="Y199" s="501"/>
      <c r="Z199" s="501"/>
      <c r="AA199" s="501"/>
      <c r="AB199" s="501"/>
      <c r="AC199" s="501"/>
    </row>
    <row r="200">
      <c r="A200" s="55" t="s">
        <v>29</v>
      </c>
      <c r="B200" s="70">
        <v>0.0</v>
      </c>
      <c r="C200" s="70">
        <v>580.0</v>
      </c>
      <c r="D200" s="70">
        <v>609.0</v>
      </c>
      <c r="E200" s="70">
        <v>0.0</v>
      </c>
      <c r="F200" s="70">
        <v>0.0</v>
      </c>
      <c r="G200" s="70">
        <v>374.0</v>
      </c>
      <c r="H200" s="70">
        <v>831.0</v>
      </c>
      <c r="I200" s="70">
        <v>430.0</v>
      </c>
      <c r="J200" s="70">
        <v>499.0</v>
      </c>
      <c r="K200" s="70">
        <v>515.0</v>
      </c>
      <c r="L200" s="70">
        <v>0.0</v>
      </c>
      <c r="M200" s="70">
        <v>427.0</v>
      </c>
      <c r="N200" s="70">
        <v>395.0</v>
      </c>
      <c r="O200" s="70">
        <v>430.0</v>
      </c>
      <c r="P200" s="70">
        <v>224.0</v>
      </c>
      <c r="Q200" s="491"/>
      <c r="R200" s="490">
        <f t="shared" si="6"/>
        <v>5314</v>
      </c>
      <c r="S200" s="491"/>
      <c r="T200" s="501"/>
      <c r="U200" s="501"/>
      <c r="V200" s="501"/>
      <c r="W200" s="501"/>
      <c r="X200" s="501"/>
      <c r="Y200" s="501"/>
      <c r="Z200" s="501"/>
      <c r="AA200" s="501"/>
      <c r="AB200" s="501"/>
      <c r="AC200" s="501"/>
    </row>
    <row r="201">
      <c r="A201" s="55" t="s">
        <v>30</v>
      </c>
      <c r="B201" s="70">
        <v>0.0</v>
      </c>
      <c r="C201" s="70">
        <v>0.0</v>
      </c>
      <c r="D201" s="70">
        <v>0.0</v>
      </c>
      <c r="E201" s="70">
        <v>0.0</v>
      </c>
      <c r="F201" s="70">
        <v>0.0</v>
      </c>
      <c r="G201" s="70">
        <v>0.0</v>
      </c>
      <c r="H201" s="70">
        <v>0.0</v>
      </c>
      <c r="I201" s="70">
        <v>0.0</v>
      </c>
      <c r="J201" s="70">
        <v>0.0</v>
      </c>
      <c r="K201" s="70">
        <v>0.0</v>
      </c>
      <c r="L201" s="70">
        <v>0.0</v>
      </c>
      <c r="M201" s="70">
        <v>0.0</v>
      </c>
      <c r="N201" s="70">
        <v>0.0</v>
      </c>
      <c r="O201" s="70">
        <v>0.0</v>
      </c>
      <c r="P201" s="70">
        <v>0.0</v>
      </c>
      <c r="Q201" s="491"/>
      <c r="R201" s="490">
        <f t="shared" si="6"/>
        <v>0</v>
      </c>
      <c r="S201" s="491"/>
      <c r="T201" s="501"/>
      <c r="U201" s="501"/>
      <c r="V201" s="501"/>
      <c r="W201" s="501"/>
      <c r="X201" s="501"/>
      <c r="Y201" s="501"/>
      <c r="Z201" s="501"/>
      <c r="AA201" s="501"/>
      <c r="AB201" s="501"/>
      <c r="AC201" s="501"/>
    </row>
    <row r="202">
      <c r="A202" s="55" t="s">
        <v>31</v>
      </c>
      <c r="B202" s="70">
        <v>1801.0</v>
      </c>
      <c r="C202" s="70">
        <v>825.0</v>
      </c>
      <c r="D202" s="70">
        <v>1327.0</v>
      </c>
      <c r="E202" s="70">
        <v>1560.0</v>
      </c>
      <c r="F202" s="70">
        <v>360.0</v>
      </c>
      <c r="G202" s="70">
        <v>1548.0</v>
      </c>
      <c r="H202" s="70">
        <v>1215.0</v>
      </c>
      <c r="I202" s="70">
        <v>1525.0</v>
      </c>
      <c r="J202" s="70">
        <v>1205.0</v>
      </c>
      <c r="K202" s="70">
        <v>883.0</v>
      </c>
      <c r="L202" s="70">
        <v>1795.0</v>
      </c>
      <c r="M202" s="70">
        <v>985.0</v>
      </c>
      <c r="N202" s="70">
        <v>1012.0</v>
      </c>
      <c r="O202" s="70">
        <v>1054.0</v>
      </c>
      <c r="P202" s="70">
        <v>782.0</v>
      </c>
      <c r="Q202" s="491"/>
      <c r="R202" s="490">
        <f t="shared" si="6"/>
        <v>17877</v>
      </c>
      <c r="S202" s="496" t="s">
        <v>144</v>
      </c>
      <c r="T202" s="501"/>
      <c r="U202" s="501"/>
      <c r="V202" s="501"/>
      <c r="W202" s="501"/>
      <c r="X202" s="501"/>
      <c r="Y202" s="501"/>
      <c r="Z202" s="501"/>
      <c r="AA202" s="501"/>
      <c r="AB202" s="501"/>
      <c r="AC202" s="501"/>
    </row>
    <row r="203">
      <c r="A203" s="55" t="s">
        <v>32</v>
      </c>
      <c r="B203" s="70">
        <v>753.0</v>
      </c>
      <c r="C203" s="70">
        <v>0.0</v>
      </c>
      <c r="D203" s="502">
        <v>500.0</v>
      </c>
      <c r="E203" s="70">
        <v>0.0</v>
      </c>
      <c r="F203" s="70">
        <v>0.0</v>
      </c>
      <c r="G203" s="70">
        <v>0.0</v>
      </c>
      <c r="H203" s="70">
        <v>0.0</v>
      </c>
      <c r="I203" s="70">
        <v>0.0</v>
      </c>
      <c r="J203" s="70">
        <v>0.0</v>
      </c>
      <c r="K203" s="502">
        <v>0.0</v>
      </c>
      <c r="L203" s="70">
        <v>0.0</v>
      </c>
      <c r="M203" s="70">
        <v>0.0</v>
      </c>
      <c r="N203" s="70">
        <v>0.0</v>
      </c>
      <c r="O203" s="70">
        <v>0.0</v>
      </c>
      <c r="P203" s="70">
        <v>0.0</v>
      </c>
      <c r="Q203" s="491"/>
      <c r="R203" s="490">
        <f t="shared" si="6"/>
        <v>1253</v>
      </c>
      <c r="S203" s="491"/>
      <c r="T203" s="501"/>
      <c r="U203" s="501"/>
      <c r="V203" s="501"/>
      <c r="W203" s="501"/>
      <c r="X203" s="501"/>
      <c r="Y203" s="501"/>
      <c r="Z203" s="501"/>
      <c r="AA203" s="501"/>
      <c r="AB203" s="501"/>
      <c r="AC203" s="501"/>
    </row>
    <row r="204">
      <c r="A204" s="55" t="s">
        <v>241</v>
      </c>
      <c r="B204" s="70">
        <v>0.0</v>
      </c>
      <c r="C204" s="70">
        <v>0.0</v>
      </c>
      <c r="D204" s="70">
        <v>0.0</v>
      </c>
      <c r="E204" s="70">
        <v>0.0</v>
      </c>
      <c r="F204" s="70">
        <v>0.0</v>
      </c>
      <c r="G204" s="70">
        <v>0.0</v>
      </c>
      <c r="H204" s="70">
        <v>0.0</v>
      </c>
      <c r="I204" s="70">
        <v>0.0</v>
      </c>
      <c r="J204" s="70">
        <v>0.0</v>
      </c>
      <c r="K204" s="70">
        <v>0.0</v>
      </c>
      <c r="L204" s="70">
        <v>0.0</v>
      </c>
      <c r="M204" s="70">
        <v>0.0</v>
      </c>
      <c r="N204" s="70">
        <v>0.0</v>
      </c>
      <c r="O204" s="70">
        <v>0.0</v>
      </c>
      <c r="P204" s="70">
        <v>0.0</v>
      </c>
      <c r="Q204" s="491"/>
      <c r="R204" s="490">
        <f t="shared" si="6"/>
        <v>0</v>
      </c>
      <c r="S204" s="491"/>
      <c r="T204" s="501"/>
      <c r="U204" s="501"/>
      <c r="V204" s="501"/>
      <c r="W204" s="501"/>
      <c r="X204" s="501"/>
      <c r="Y204" s="501"/>
      <c r="Z204" s="501"/>
      <c r="AA204" s="501"/>
      <c r="AB204" s="501"/>
      <c r="AC204" s="501"/>
    </row>
    <row r="205">
      <c r="A205" s="55" t="s">
        <v>233</v>
      </c>
      <c r="B205" s="70">
        <v>0.0</v>
      </c>
      <c r="C205" s="70">
        <v>0.0</v>
      </c>
      <c r="D205" s="502">
        <v>0.0</v>
      </c>
      <c r="E205" s="70">
        <v>0.0</v>
      </c>
      <c r="F205" s="70">
        <v>0.0</v>
      </c>
      <c r="G205" s="70">
        <v>0.0</v>
      </c>
      <c r="H205" s="70">
        <v>0.0</v>
      </c>
      <c r="I205" s="70">
        <v>0.0</v>
      </c>
      <c r="J205" s="70">
        <v>0.0</v>
      </c>
      <c r="K205" s="502">
        <v>0.0</v>
      </c>
      <c r="L205" s="70">
        <v>0.0</v>
      </c>
      <c r="M205" s="70">
        <v>0.0</v>
      </c>
      <c r="N205" s="70">
        <v>0.0</v>
      </c>
      <c r="O205" s="70">
        <v>0.0</v>
      </c>
      <c r="P205" s="70">
        <v>0.0</v>
      </c>
      <c r="Q205" s="491"/>
      <c r="R205" s="490">
        <f t="shared" si="6"/>
        <v>0</v>
      </c>
      <c r="S205" s="491"/>
      <c r="T205" s="501"/>
      <c r="U205" s="501"/>
      <c r="V205" s="501"/>
      <c r="W205" s="501"/>
      <c r="X205" s="501"/>
      <c r="Y205" s="501"/>
      <c r="Z205" s="501"/>
      <c r="AA205" s="501"/>
      <c r="AB205" s="501"/>
      <c r="AC205" s="501"/>
    </row>
    <row r="206">
      <c r="A206" s="55" t="s">
        <v>35</v>
      </c>
      <c r="B206" s="70">
        <v>0.0</v>
      </c>
      <c r="C206" s="70">
        <v>455.0</v>
      </c>
      <c r="D206" s="502">
        <v>720.0</v>
      </c>
      <c r="E206" s="70">
        <v>1045.0</v>
      </c>
      <c r="F206" s="70">
        <v>656.0</v>
      </c>
      <c r="G206" s="70">
        <v>0.0</v>
      </c>
      <c r="H206" s="70">
        <v>880.0</v>
      </c>
      <c r="I206" s="70">
        <v>0.0</v>
      </c>
      <c r="J206" s="70">
        <v>0.0</v>
      </c>
      <c r="K206" s="502">
        <v>0.0</v>
      </c>
      <c r="L206" s="70">
        <v>0.0</v>
      </c>
      <c r="M206" s="70">
        <v>255.0</v>
      </c>
      <c r="N206" s="70">
        <v>345.0</v>
      </c>
      <c r="O206" s="70">
        <v>0.0</v>
      </c>
      <c r="P206" s="70">
        <v>515.0</v>
      </c>
      <c r="Q206" s="491"/>
      <c r="R206" s="490">
        <f t="shared" si="6"/>
        <v>4871</v>
      </c>
      <c r="S206" s="491"/>
      <c r="T206" s="501"/>
      <c r="U206" s="501"/>
      <c r="V206" s="501"/>
      <c r="W206" s="501"/>
      <c r="X206" s="501"/>
      <c r="Y206" s="501"/>
      <c r="Z206" s="501"/>
      <c r="AA206" s="501"/>
      <c r="AB206" s="501"/>
      <c r="AC206" s="501"/>
    </row>
    <row r="207">
      <c r="A207" s="55" t="s">
        <v>36</v>
      </c>
      <c r="B207" s="70">
        <v>0.0</v>
      </c>
      <c r="C207" s="70">
        <v>975.0</v>
      </c>
      <c r="D207" s="502">
        <v>775.0</v>
      </c>
      <c r="E207" s="70">
        <v>1415.0</v>
      </c>
      <c r="F207" s="70">
        <v>770.0</v>
      </c>
      <c r="G207" s="70">
        <v>0.0</v>
      </c>
      <c r="H207" s="70">
        <v>874.0</v>
      </c>
      <c r="I207" s="70">
        <v>915.0</v>
      </c>
      <c r="J207" s="70">
        <v>1126.0</v>
      </c>
      <c r="K207" s="502">
        <v>90.0</v>
      </c>
      <c r="L207" s="70">
        <v>0.0</v>
      </c>
      <c r="M207" s="70">
        <v>110.0</v>
      </c>
      <c r="N207" s="70">
        <v>425.0</v>
      </c>
      <c r="O207" s="70">
        <v>878.0</v>
      </c>
      <c r="P207" s="70">
        <v>535.0</v>
      </c>
      <c r="Q207" s="491"/>
      <c r="R207" s="490">
        <f t="shared" si="6"/>
        <v>8888</v>
      </c>
      <c r="S207" s="491"/>
      <c r="T207" s="501"/>
      <c r="U207" s="501"/>
      <c r="V207" s="501"/>
      <c r="W207" s="501"/>
      <c r="X207" s="501"/>
      <c r="Y207" s="501"/>
      <c r="Z207" s="501"/>
      <c r="AA207" s="501"/>
      <c r="AB207" s="501"/>
      <c r="AC207" s="501"/>
    </row>
    <row r="208">
      <c r="A208" s="55" t="s">
        <v>37</v>
      </c>
      <c r="B208" s="70">
        <v>578.0</v>
      </c>
      <c r="C208" s="70">
        <v>585.0</v>
      </c>
      <c r="D208" s="502">
        <v>827.0</v>
      </c>
      <c r="E208" s="70">
        <v>825.0</v>
      </c>
      <c r="F208" s="70">
        <v>923.0</v>
      </c>
      <c r="G208" s="70">
        <v>628.0</v>
      </c>
      <c r="H208" s="70">
        <v>1053.0</v>
      </c>
      <c r="I208" s="70">
        <v>1458.0</v>
      </c>
      <c r="J208" s="70">
        <v>955.0</v>
      </c>
      <c r="K208" s="502">
        <v>818.0</v>
      </c>
      <c r="L208" s="70">
        <v>717.0</v>
      </c>
      <c r="M208" s="70">
        <v>766.0</v>
      </c>
      <c r="N208" s="70">
        <v>450.0</v>
      </c>
      <c r="O208" s="70">
        <v>775.0</v>
      </c>
      <c r="P208" s="70">
        <v>785.0</v>
      </c>
      <c r="Q208" s="491"/>
      <c r="R208" s="490">
        <f t="shared" si="6"/>
        <v>12143</v>
      </c>
      <c r="S208" s="491"/>
      <c r="T208" s="501"/>
      <c r="U208" s="501"/>
      <c r="V208" s="501"/>
      <c r="W208" s="501"/>
      <c r="X208" s="501"/>
      <c r="Y208" s="501"/>
      <c r="Z208" s="501"/>
      <c r="AA208" s="501"/>
      <c r="AB208" s="501"/>
      <c r="AC208" s="501"/>
    </row>
    <row r="209">
      <c r="A209" s="55" t="s">
        <v>38</v>
      </c>
      <c r="B209" s="70">
        <v>156.0</v>
      </c>
      <c r="C209" s="70">
        <v>0.0</v>
      </c>
      <c r="D209" s="70">
        <v>0.0</v>
      </c>
      <c r="E209" s="70">
        <v>285.0</v>
      </c>
      <c r="F209" s="70">
        <v>0.0</v>
      </c>
      <c r="G209" s="70">
        <v>319.0</v>
      </c>
      <c r="H209" s="70">
        <v>0.0</v>
      </c>
      <c r="I209" s="70">
        <v>540.0</v>
      </c>
      <c r="J209" s="70">
        <v>0.0</v>
      </c>
      <c r="K209" s="70">
        <v>0.0</v>
      </c>
      <c r="L209" s="70">
        <v>360.0</v>
      </c>
      <c r="M209" s="70">
        <v>445.0</v>
      </c>
      <c r="N209" s="70">
        <v>329.0</v>
      </c>
      <c r="O209" s="70">
        <v>230.0</v>
      </c>
      <c r="P209" s="70">
        <v>524.0</v>
      </c>
      <c r="Q209" s="491"/>
      <c r="R209" s="490">
        <f t="shared" si="6"/>
        <v>3188</v>
      </c>
      <c r="S209" s="491"/>
      <c r="T209" s="501"/>
      <c r="U209" s="501"/>
      <c r="V209" s="501"/>
      <c r="W209" s="501"/>
      <c r="X209" s="501"/>
      <c r="Y209" s="501"/>
      <c r="Z209" s="501"/>
      <c r="AA209" s="501"/>
      <c r="AB209" s="501"/>
      <c r="AC209" s="501"/>
    </row>
    <row r="210">
      <c r="A210" s="55" t="s">
        <v>39</v>
      </c>
      <c r="B210" s="70">
        <v>1517.0</v>
      </c>
      <c r="C210" s="70">
        <v>425.0</v>
      </c>
      <c r="D210" s="502">
        <v>1081.0</v>
      </c>
      <c r="E210" s="70">
        <v>620.0</v>
      </c>
      <c r="F210" s="70">
        <v>1196.0</v>
      </c>
      <c r="G210" s="70">
        <v>1933.0</v>
      </c>
      <c r="H210" s="70">
        <v>1893.0</v>
      </c>
      <c r="I210" s="70">
        <v>1054.0</v>
      </c>
      <c r="J210" s="70">
        <v>1615.0</v>
      </c>
      <c r="K210" s="502">
        <v>520.0</v>
      </c>
      <c r="L210" s="70">
        <v>1063.0</v>
      </c>
      <c r="M210" s="70">
        <v>458.0</v>
      </c>
      <c r="N210" s="70">
        <v>1305.0</v>
      </c>
      <c r="O210" s="70">
        <v>1607.0</v>
      </c>
      <c r="P210" s="70">
        <v>654.0</v>
      </c>
      <c r="Q210" s="491"/>
      <c r="R210" s="490">
        <f t="shared" si="6"/>
        <v>16941</v>
      </c>
      <c r="S210" s="496" t="s">
        <v>144</v>
      </c>
      <c r="T210" s="501"/>
      <c r="U210" s="501"/>
      <c r="V210" s="501"/>
      <c r="W210" s="501"/>
      <c r="X210" s="501"/>
      <c r="Y210" s="501"/>
      <c r="Z210" s="501"/>
      <c r="AA210" s="501"/>
      <c r="AB210" s="501"/>
      <c r="AC210" s="501"/>
    </row>
    <row r="211">
      <c r="A211" s="55" t="s">
        <v>63</v>
      </c>
      <c r="B211" s="70">
        <v>550.0</v>
      </c>
      <c r="C211" s="70">
        <v>410.0</v>
      </c>
      <c r="D211" s="502">
        <v>746.0</v>
      </c>
      <c r="E211" s="70">
        <v>425.0</v>
      </c>
      <c r="F211" s="70">
        <v>163.0</v>
      </c>
      <c r="G211" s="70">
        <v>533.0</v>
      </c>
      <c r="H211" s="70">
        <v>425.0</v>
      </c>
      <c r="I211" s="70">
        <v>380.0</v>
      </c>
      <c r="J211" s="70">
        <v>230.0</v>
      </c>
      <c r="K211" s="502">
        <v>458.0</v>
      </c>
      <c r="L211" s="70">
        <v>1617.0</v>
      </c>
      <c r="M211" s="70">
        <v>125.0</v>
      </c>
      <c r="N211" s="70">
        <v>0.0</v>
      </c>
      <c r="O211" s="70">
        <v>470.0</v>
      </c>
      <c r="P211" s="70">
        <v>356.0</v>
      </c>
      <c r="Q211" s="491"/>
      <c r="R211" s="490">
        <f t="shared" si="6"/>
        <v>6888</v>
      </c>
      <c r="S211" s="491"/>
      <c r="T211" s="501"/>
      <c r="U211" s="501"/>
      <c r="V211" s="501"/>
      <c r="W211" s="501"/>
      <c r="X211" s="501"/>
      <c r="Y211" s="501"/>
      <c r="Z211" s="501"/>
      <c r="AA211" s="501"/>
      <c r="AB211" s="501"/>
      <c r="AC211" s="501"/>
    </row>
    <row r="212">
      <c r="A212" s="55" t="s">
        <v>40</v>
      </c>
      <c r="B212" s="70">
        <v>0.0</v>
      </c>
      <c r="C212" s="70">
        <v>0.0</v>
      </c>
      <c r="D212" s="70">
        <v>0.0</v>
      </c>
      <c r="E212" s="70">
        <v>730.0</v>
      </c>
      <c r="F212" s="70">
        <v>0.0</v>
      </c>
      <c r="G212" s="70">
        <v>455.0</v>
      </c>
      <c r="H212" s="70">
        <v>0.0</v>
      </c>
      <c r="I212" s="70">
        <v>0.0</v>
      </c>
      <c r="J212" s="70">
        <v>0.0</v>
      </c>
      <c r="K212" s="70">
        <v>0.0</v>
      </c>
      <c r="L212" s="70">
        <v>0.0</v>
      </c>
      <c r="M212" s="70">
        <v>0.0</v>
      </c>
      <c r="N212" s="70">
        <v>0.0</v>
      </c>
      <c r="O212" s="70">
        <v>0.0</v>
      </c>
      <c r="P212" s="70">
        <v>0.0</v>
      </c>
      <c r="Q212" s="491"/>
      <c r="R212" s="490">
        <f t="shared" si="6"/>
        <v>1185</v>
      </c>
      <c r="S212" s="491"/>
      <c r="T212" s="501"/>
      <c r="U212" s="501"/>
      <c r="V212" s="501"/>
      <c r="W212" s="501"/>
      <c r="X212" s="501"/>
      <c r="Y212" s="501"/>
      <c r="Z212" s="501"/>
      <c r="AA212" s="501"/>
      <c r="AB212" s="501"/>
      <c r="AC212" s="501"/>
    </row>
    <row r="213">
      <c r="A213" s="55" t="s">
        <v>41</v>
      </c>
      <c r="B213" s="70">
        <v>0.0</v>
      </c>
      <c r="C213" s="70">
        <v>0.0</v>
      </c>
      <c r="D213" s="502">
        <v>0.0</v>
      </c>
      <c r="E213" s="70">
        <v>0.0</v>
      </c>
      <c r="F213" s="70">
        <v>1045.0</v>
      </c>
      <c r="G213" s="70">
        <v>0.0</v>
      </c>
      <c r="H213" s="70">
        <v>0.0</v>
      </c>
      <c r="I213" s="70">
        <v>0.0</v>
      </c>
      <c r="J213" s="70">
        <v>0.0</v>
      </c>
      <c r="K213" s="502">
        <v>0.0</v>
      </c>
      <c r="L213" s="70">
        <v>0.0</v>
      </c>
      <c r="M213" s="70">
        <v>560.0</v>
      </c>
      <c r="N213" s="70">
        <v>475.0</v>
      </c>
      <c r="O213" s="70">
        <v>463.0</v>
      </c>
      <c r="P213" s="70">
        <v>855.0</v>
      </c>
      <c r="Q213" s="491"/>
      <c r="R213" s="490">
        <f t="shared" si="6"/>
        <v>3398</v>
      </c>
      <c r="S213" s="491"/>
      <c r="T213" s="501"/>
      <c r="U213" s="501"/>
      <c r="V213" s="501"/>
      <c r="W213" s="501"/>
      <c r="X213" s="501"/>
      <c r="Y213" s="501"/>
      <c r="Z213" s="501"/>
      <c r="AA213" s="501"/>
      <c r="AB213" s="501"/>
      <c r="AC213" s="501"/>
    </row>
    <row r="214">
      <c r="A214" s="55" t="s">
        <v>42</v>
      </c>
      <c r="B214" s="70">
        <v>552.0</v>
      </c>
      <c r="C214" s="70">
        <v>0.0</v>
      </c>
      <c r="D214" s="70">
        <v>583.0</v>
      </c>
      <c r="E214" s="70">
        <v>0.0</v>
      </c>
      <c r="F214" s="70">
        <v>0.0</v>
      </c>
      <c r="G214" s="70">
        <v>517.0</v>
      </c>
      <c r="H214" s="70">
        <v>0.0</v>
      </c>
      <c r="I214" s="70">
        <v>380.0</v>
      </c>
      <c r="J214" s="70">
        <v>0.0</v>
      </c>
      <c r="K214" s="70">
        <v>277.0</v>
      </c>
      <c r="L214" s="70">
        <v>0.0</v>
      </c>
      <c r="M214" s="70">
        <v>245.0</v>
      </c>
      <c r="N214" s="70">
        <v>880.0</v>
      </c>
      <c r="O214" s="70">
        <v>360.0</v>
      </c>
      <c r="P214" s="70">
        <v>578.0</v>
      </c>
      <c r="Q214" s="491"/>
      <c r="R214" s="490">
        <f t="shared" si="6"/>
        <v>4372</v>
      </c>
      <c r="S214" s="491"/>
      <c r="T214" s="501"/>
      <c r="U214" s="501"/>
      <c r="V214" s="501"/>
      <c r="W214" s="501"/>
      <c r="X214" s="501"/>
      <c r="Y214" s="501"/>
      <c r="Z214" s="501"/>
      <c r="AA214" s="501"/>
      <c r="AB214" s="501"/>
      <c r="AC214" s="501"/>
    </row>
    <row r="215">
      <c r="A215" s="55" t="s">
        <v>44</v>
      </c>
      <c r="B215" s="70">
        <v>0.0</v>
      </c>
      <c r="C215" s="70">
        <v>0.0</v>
      </c>
      <c r="D215" s="70">
        <v>0.0</v>
      </c>
      <c r="E215" s="70">
        <v>0.0</v>
      </c>
      <c r="F215" s="70">
        <v>0.0</v>
      </c>
      <c r="G215" s="70">
        <v>0.0</v>
      </c>
      <c r="H215" s="70">
        <v>435.0</v>
      </c>
      <c r="I215" s="70">
        <v>454.0</v>
      </c>
      <c r="J215" s="70">
        <v>519.0</v>
      </c>
      <c r="K215" s="70">
        <v>458.0</v>
      </c>
      <c r="L215" s="70">
        <v>397.0</v>
      </c>
      <c r="M215" s="70">
        <v>439.0</v>
      </c>
      <c r="N215" s="70">
        <v>0.0</v>
      </c>
      <c r="O215" s="70">
        <v>0.0</v>
      </c>
      <c r="P215" s="70">
        <v>273.0</v>
      </c>
      <c r="Q215" s="491"/>
      <c r="R215" s="490">
        <f t="shared" si="6"/>
        <v>2975</v>
      </c>
      <c r="S215" s="491"/>
      <c r="T215" s="501"/>
      <c r="U215" s="501"/>
      <c r="V215" s="501"/>
      <c r="W215" s="501"/>
      <c r="X215" s="501"/>
      <c r="Y215" s="501"/>
      <c r="Z215" s="501"/>
      <c r="AA215" s="501"/>
      <c r="AB215" s="501"/>
      <c r="AC215" s="501"/>
    </row>
    <row r="216">
      <c r="A216" s="55" t="s">
        <v>45</v>
      </c>
      <c r="B216" s="70">
        <v>0.0</v>
      </c>
      <c r="C216" s="70">
        <v>333.0</v>
      </c>
      <c r="D216" s="70">
        <v>0.0</v>
      </c>
      <c r="E216" s="70">
        <v>618.0</v>
      </c>
      <c r="F216" s="70">
        <v>683.0</v>
      </c>
      <c r="G216" s="70">
        <v>285.0</v>
      </c>
      <c r="H216" s="70">
        <v>0.0</v>
      </c>
      <c r="I216" s="70">
        <v>700.0</v>
      </c>
      <c r="J216" s="70">
        <v>770.0</v>
      </c>
      <c r="K216" s="70">
        <v>0.0</v>
      </c>
      <c r="L216" s="70">
        <v>355.0</v>
      </c>
      <c r="M216" s="70">
        <v>415.0</v>
      </c>
      <c r="N216" s="70">
        <v>75.0</v>
      </c>
      <c r="O216" s="70">
        <v>473.0</v>
      </c>
      <c r="P216" s="70">
        <v>160.0</v>
      </c>
      <c r="Q216" s="491"/>
      <c r="R216" s="490">
        <f t="shared" si="6"/>
        <v>4867</v>
      </c>
      <c r="S216" s="491"/>
      <c r="T216" s="501"/>
      <c r="U216" s="501"/>
      <c r="V216" s="501"/>
      <c r="W216" s="501"/>
      <c r="X216" s="501"/>
      <c r="Y216" s="501"/>
      <c r="Z216" s="501"/>
      <c r="AA216" s="501"/>
      <c r="AB216" s="501"/>
      <c r="AC216" s="501"/>
    </row>
    <row r="217">
      <c r="A217" s="55" t="s">
        <v>46</v>
      </c>
      <c r="B217" s="70">
        <v>0.0</v>
      </c>
      <c r="C217" s="70">
        <v>120.0</v>
      </c>
      <c r="D217" s="70">
        <v>0.0</v>
      </c>
      <c r="E217" s="70">
        <v>0.0</v>
      </c>
      <c r="F217" s="70">
        <v>0.0</v>
      </c>
      <c r="G217" s="70">
        <v>0.0</v>
      </c>
      <c r="H217" s="70">
        <v>215.0</v>
      </c>
      <c r="I217" s="70">
        <v>0.0</v>
      </c>
      <c r="J217" s="70">
        <v>0.0</v>
      </c>
      <c r="K217" s="70">
        <v>0.0</v>
      </c>
      <c r="L217" s="70">
        <v>0.0</v>
      </c>
      <c r="M217" s="70">
        <v>0.0</v>
      </c>
      <c r="N217" s="70">
        <v>0.0</v>
      </c>
      <c r="O217" s="70">
        <v>0.0</v>
      </c>
      <c r="P217" s="70">
        <v>0.0</v>
      </c>
      <c r="Q217" s="491"/>
      <c r="R217" s="490">
        <f t="shared" si="6"/>
        <v>335</v>
      </c>
      <c r="S217" s="491"/>
      <c r="T217" s="501"/>
      <c r="U217" s="501"/>
      <c r="V217" s="501"/>
      <c r="W217" s="501"/>
      <c r="X217" s="501"/>
      <c r="Y217" s="501"/>
      <c r="Z217" s="501"/>
      <c r="AA217" s="501"/>
      <c r="AB217" s="501"/>
      <c r="AC217" s="501"/>
    </row>
    <row r="218">
      <c r="A218" s="55" t="s">
        <v>47</v>
      </c>
      <c r="B218" s="70">
        <v>0.0</v>
      </c>
      <c r="C218" s="70">
        <v>0.0</v>
      </c>
      <c r="D218" s="502">
        <v>0.0</v>
      </c>
      <c r="E218" s="70">
        <v>0.0</v>
      </c>
      <c r="F218" s="70">
        <v>0.0</v>
      </c>
      <c r="G218" s="70">
        <v>0.0</v>
      </c>
      <c r="H218" s="70">
        <v>0.0</v>
      </c>
      <c r="I218" s="70">
        <v>0.0</v>
      </c>
      <c r="J218" s="70">
        <v>0.0</v>
      </c>
      <c r="K218" s="502">
        <v>0.0</v>
      </c>
      <c r="L218" s="70">
        <v>0.0</v>
      </c>
      <c r="M218" s="70">
        <v>0.0</v>
      </c>
      <c r="N218" s="70">
        <v>0.0</v>
      </c>
      <c r="O218" s="70">
        <v>0.0</v>
      </c>
      <c r="P218" s="70">
        <v>0.0</v>
      </c>
      <c r="Q218" s="491"/>
      <c r="R218" s="490">
        <f t="shared" si="6"/>
        <v>0</v>
      </c>
      <c r="S218" s="491"/>
      <c r="T218" s="501"/>
      <c r="U218" s="501"/>
      <c r="V218" s="501"/>
      <c r="W218" s="501"/>
      <c r="X218" s="501"/>
      <c r="Y218" s="501"/>
      <c r="Z218" s="501"/>
      <c r="AA218" s="501"/>
      <c r="AB218" s="501"/>
      <c r="AC218" s="501"/>
    </row>
    <row r="219">
      <c r="A219" s="55" t="s">
        <v>74</v>
      </c>
      <c r="B219" s="70">
        <v>0.0</v>
      </c>
      <c r="C219" s="70">
        <v>0.0</v>
      </c>
      <c r="D219" s="70">
        <v>0.0</v>
      </c>
      <c r="E219" s="70">
        <v>0.0</v>
      </c>
      <c r="F219" s="70">
        <v>0.0</v>
      </c>
      <c r="G219" s="70">
        <v>0.0</v>
      </c>
      <c r="H219" s="70">
        <v>0.0</v>
      </c>
      <c r="I219" s="70">
        <v>0.0</v>
      </c>
      <c r="J219" s="70">
        <v>0.0</v>
      </c>
      <c r="K219" s="70">
        <v>0.0</v>
      </c>
      <c r="L219" s="70">
        <v>0.0</v>
      </c>
      <c r="M219" s="70">
        <v>0.0</v>
      </c>
      <c r="N219" s="70">
        <v>446.0</v>
      </c>
      <c r="O219" s="70">
        <v>378.0</v>
      </c>
      <c r="P219" s="70">
        <v>254.0</v>
      </c>
      <c r="Q219" s="491"/>
      <c r="R219" s="490">
        <f t="shared" si="6"/>
        <v>1078</v>
      </c>
      <c r="S219" s="491"/>
      <c r="T219" s="501"/>
      <c r="U219" s="501"/>
      <c r="V219" s="501"/>
      <c r="W219" s="501"/>
      <c r="X219" s="501"/>
      <c r="Y219" s="501"/>
      <c r="Z219" s="501"/>
      <c r="AA219" s="501"/>
      <c r="AB219" s="501"/>
      <c r="AC219" s="501"/>
    </row>
    <row r="220">
      <c r="A220" s="55" t="s">
        <v>49</v>
      </c>
      <c r="B220" s="70">
        <v>0.0</v>
      </c>
      <c r="C220" s="70">
        <v>0.0</v>
      </c>
      <c r="D220" s="502">
        <v>0.0</v>
      </c>
      <c r="E220" s="70">
        <v>0.0</v>
      </c>
      <c r="F220" s="70">
        <v>0.0</v>
      </c>
      <c r="G220" s="70">
        <v>0.0</v>
      </c>
      <c r="H220" s="70">
        <v>0.0</v>
      </c>
      <c r="I220" s="70">
        <v>0.0</v>
      </c>
      <c r="J220" s="70">
        <v>0.0</v>
      </c>
      <c r="K220" s="502">
        <v>0.0</v>
      </c>
      <c r="L220" s="70">
        <v>0.0</v>
      </c>
      <c r="M220" s="70">
        <v>0.0</v>
      </c>
      <c r="N220" s="70">
        <v>0.0</v>
      </c>
      <c r="O220" s="70">
        <v>0.0</v>
      </c>
      <c r="P220" s="70">
        <v>0.0</v>
      </c>
      <c r="Q220" s="491"/>
      <c r="R220" s="490">
        <f t="shared" si="6"/>
        <v>0</v>
      </c>
      <c r="S220" s="491"/>
      <c r="T220" s="501"/>
      <c r="U220" s="501"/>
      <c r="V220" s="501"/>
      <c r="W220" s="501"/>
      <c r="X220" s="501"/>
      <c r="Y220" s="501"/>
      <c r="Z220" s="501"/>
      <c r="AA220" s="501"/>
      <c r="AB220" s="501"/>
      <c r="AC220" s="501"/>
    </row>
    <row r="221">
      <c r="A221" s="55" t="s">
        <v>50</v>
      </c>
      <c r="B221" s="70">
        <v>0.0</v>
      </c>
      <c r="C221" s="70">
        <v>958.0</v>
      </c>
      <c r="D221" s="70">
        <v>285.0</v>
      </c>
      <c r="E221" s="70">
        <v>0.0</v>
      </c>
      <c r="F221" s="70">
        <v>0.0</v>
      </c>
      <c r="G221" s="70">
        <v>0.0</v>
      </c>
      <c r="H221" s="70">
        <v>0.0</v>
      </c>
      <c r="I221" s="70">
        <v>0.0</v>
      </c>
      <c r="J221" s="70">
        <v>0.0</v>
      </c>
      <c r="K221" s="70">
        <v>353.0</v>
      </c>
      <c r="L221" s="70">
        <v>0.0</v>
      </c>
      <c r="M221" s="70">
        <v>0.0</v>
      </c>
      <c r="N221" s="70">
        <v>0.0</v>
      </c>
      <c r="O221" s="70">
        <v>0.0</v>
      </c>
      <c r="P221" s="70">
        <v>0.0</v>
      </c>
      <c r="Q221" s="491"/>
      <c r="R221" s="490">
        <f t="shared" si="6"/>
        <v>1596</v>
      </c>
      <c r="S221" s="491"/>
      <c r="T221" s="501"/>
      <c r="U221" s="501"/>
      <c r="V221" s="501"/>
      <c r="W221" s="501"/>
      <c r="X221" s="501"/>
      <c r="Y221" s="501"/>
      <c r="Z221" s="501"/>
      <c r="AA221" s="501"/>
      <c r="AB221" s="501"/>
      <c r="AC221" s="501"/>
    </row>
    <row r="222">
      <c r="A222" s="55" t="s">
        <v>51</v>
      </c>
      <c r="B222" s="70">
        <v>365.0</v>
      </c>
      <c r="C222" s="70">
        <v>0.0</v>
      </c>
      <c r="D222" s="70">
        <v>0.0</v>
      </c>
      <c r="E222" s="70">
        <v>583.0</v>
      </c>
      <c r="F222" s="70">
        <v>1208.0</v>
      </c>
      <c r="G222" s="70">
        <v>399.0</v>
      </c>
      <c r="H222" s="70">
        <v>621.0</v>
      </c>
      <c r="I222" s="70">
        <v>762.0</v>
      </c>
      <c r="J222" s="70">
        <v>430.0</v>
      </c>
      <c r="K222" s="70">
        <v>743.0</v>
      </c>
      <c r="L222" s="70">
        <v>150.0</v>
      </c>
      <c r="M222" s="70">
        <v>407.0</v>
      </c>
      <c r="N222" s="70">
        <v>577.0</v>
      </c>
      <c r="O222" s="70">
        <v>0.0</v>
      </c>
      <c r="P222" s="70">
        <v>0.0</v>
      </c>
      <c r="Q222" s="491"/>
      <c r="R222" s="490">
        <f t="shared" si="6"/>
        <v>6245</v>
      </c>
      <c r="S222" s="491"/>
      <c r="T222" s="501"/>
      <c r="U222" s="501"/>
      <c r="V222" s="501"/>
      <c r="W222" s="501"/>
      <c r="X222" s="501"/>
      <c r="Y222" s="501"/>
      <c r="Z222" s="501"/>
      <c r="AA222" s="501"/>
      <c r="AB222" s="501"/>
      <c r="AC222" s="501"/>
    </row>
    <row r="223">
      <c r="A223" s="55" t="s">
        <v>52</v>
      </c>
      <c r="B223" s="70">
        <v>0.0</v>
      </c>
      <c r="C223" s="70">
        <v>0.0</v>
      </c>
      <c r="D223" s="70">
        <v>0.0</v>
      </c>
      <c r="E223" s="70">
        <v>0.0</v>
      </c>
      <c r="F223" s="70">
        <v>0.0</v>
      </c>
      <c r="G223" s="70">
        <v>0.0</v>
      </c>
      <c r="H223" s="70">
        <v>0.0</v>
      </c>
      <c r="I223" s="70">
        <v>0.0</v>
      </c>
      <c r="J223" s="70">
        <v>0.0</v>
      </c>
      <c r="K223" s="70">
        <v>0.0</v>
      </c>
      <c r="L223" s="70">
        <v>0.0</v>
      </c>
      <c r="M223" s="70">
        <v>0.0</v>
      </c>
      <c r="N223" s="70">
        <v>0.0</v>
      </c>
      <c r="O223" s="70">
        <v>180.0</v>
      </c>
      <c r="P223" s="70">
        <v>0.0</v>
      </c>
      <c r="Q223" s="491"/>
      <c r="R223" s="490">
        <f t="shared" si="6"/>
        <v>180</v>
      </c>
      <c r="S223" s="491"/>
      <c r="T223" s="501"/>
      <c r="U223" s="501"/>
      <c r="V223" s="501"/>
      <c r="W223" s="501"/>
      <c r="X223" s="501"/>
      <c r="Y223" s="501"/>
      <c r="Z223" s="501"/>
      <c r="AA223" s="501"/>
      <c r="AB223" s="501"/>
      <c r="AC223" s="501"/>
    </row>
    <row r="224">
      <c r="A224" s="55" t="s">
        <v>53</v>
      </c>
      <c r="B224" s="70">
        <v>0.0</v>
      </c>
      <c r="C224" s="70">
        <v>480.0</v>
      </c>
      <c r="D224" s="502">
        <v>0.0</v>
      </c>
      <c r="E224" s="70">
        <v>0.0</v>
      </c>
      <c r="F224" s="70">
        <v>0.0</v>
      </c>
      <c r="G224" s="70">
        <v>980.0</v>
      </c>
      <c r="H224" s="70">
        <v>680.0</v>
      </c>
      <c r="I224" s="70">
        <v>1080.0</v>
      </c>
      <c r="J224" s="70">
        <v>1045.0</v>
      </c>
      <c r="K224" s="502">
        <v>445.0</v>
      </c>
      <c r="L224" s="70">
        <v>585.0</v>
      </c>
      <c r="M224" s="70">
        <v>450.0</v>
      </c>
      <c r="N224" s="70">
        <v>385.0</v>
      </c>
      <c r="O224" s="70">
        <v>580.0</v>
      </c>
      <c r="P224" s="70">
        <v>0.0</v>
      </c>
      <c r="Q224" s="491"/>
      <c r="R224" s="490">
        <f t="shared" si="6"/>
        <v>6710</v>
      </c>
      <c r="S224" s="491"/>
      <c r="T224" s="501"/>
      <c r="U224" s="501"/>
      <c r="V224" s="501"/>
      <c r="W224" s="501"/>
      <c r="X224" s="501"/>
      <c r="Y224" s="501"/>
      <c r="Z224" s="501"/>
      <c r="AA224" s="501"/>
      <c r="AB224" s="501"/>
      <c r="AC224" s="501"/>
    </row>
    <row r="225">
      <c r="A225" s="76" t="s">
        <v>451</v>
      </c>
      <c r="B225" s="70">
        <v>0.0</v>
      </c>
      <c r="C225" s="70">
        <v>0.0</v>
      </c>
      <c r="D225" s="502">
        <v>0.0</v>
      </c>
      <c r="E225" s="70">
        <v>0.0</v>
      </c>
      <c r="F225" s="70">
        <v>0.0</v>
      </c>
      <c r="G225" s="70">
        <v>0.0</v>
      </c>
      <c r="H225" s="70">
        <v>0.0</v>
      </c>
      <c r="I225" s="70">
        <v>0.0</v>
      </c>
      <c r="J225" s="70">
        <v>0.0</v>
      </c>
      <c r="K225" s="502">
        <v>0.0</v>
      </c>
      <c r="L225" s="70">
        <v>0.0</v>
      </c>
      <c r="M225" s="70">
        <v>0.0</v>
      </c>
      <c r="N225" s="70">
        <v>0.0</v>
      </c>
      <c r="O225" s="70">
        <v>0.0</v>
      </c>
      <c r="P225" s="70">
        <v>0.0</v>
      </c>
      <c r="Q225" s="491"/>
      <c r="R225" s="490">
        <f t="shared" si="6"/>
        <v>0</v>
      </c>
      <c r="S225" s="491"/>
      <c r="T225" s="501"/>
      <c r="U225" s="501"/>
      <c r="V225" s="501"/>
      <c r="W225" s="501"/>
      <c r="X225" s="501"/>
      <c r="Y225" s="501"/>
      <c r="Z225" s="501"/>
      <c r="AA225" s="501"/>
      <c r="AB225" s="501"/>
      <c r="AC225" s="501"/>
    </row>
    <row r="226">
      <c r="A226" s="76" t="s">
        <v>55</v>
      </c>
      <c r="B226" s="70">
        <v>0.0</v>
      </c>
      <c r="C226" s="70">
        <v>978.0</v>
      </c>
      <c r="D226" s="502">
        <v>927.0</v>
      </c>
      <c r="E226" s="70">
        <v>0.0</v>
      </c>
      <c r="F226" s="70">
        <v>0.0</v>
      </c>
      <c r="G226" s="70">
        <v>230.0</v>
      </c>
      <c r="H226" s="70">
        <v>0.0</v>
      </c>
      <c r="I226" s="70">
        <v>245.0</v>
      </c>
      <c r="J226" s="70">
        <v>325.0</v>
      </c>
      <c r="K226" s="502">
        <v>0.0</v>
      </c>
      <c r="L226" s="70">
        <v>0.0</v>
      </c>
      <c r="M226" s="70">
        <v>471.0</v>
      </c>
      <c r="N226" s="70">
        <v>496.0</v>
      </c>
      <c r="O226" s="70">
        <v>463.0</v>
      </c>
      <c r="P226" s="70">
        <v>354.0</v>
      </c>
      <c r="Q226" s="491"/>
      <c r="R226" s="490">
        <f t="shared" si="6"/>
        <v>4489</v>
      </c>
      <c r="S226" s="491"/>
      <c r="T226" s="501"/>
      <c r="U226" s="501"/>
      <c r="V226" s="501"/>
      <c r="W226" s="501"/>
      <c r="X226" s="501"/>
      <c r="Y226" s="501"/>
      <c r="Z226" s="501"/>
      <c r="AA226" s="501"/>
      <c r="AB226" s="501"/>
      <c r="AC226" s="501"/>
    </row>
    <row r="227">
      <c r="A227" s="76" t="s">
        <v>56</v>
      </c>
      <c r="B227" s="70">
        <v>0.0</v>
      </c>
      <c r="C227" s="70">
        <v>0.0</v>
      </c>
      <c r="D227" s="502">
        <v>0.0</v>
      </c>
      <c r="E227" s="70">
        <v>0.0</v>
      </c>
      <c r="F227" s="70">
        <v>0.0</v>
      </c>
      <c r="G227" s="70">
        <v>0.0</v>
      </c>
      <c r="H227" s="70">
        <v>604.0</v>
      </c>
      <c r="I227" s="70">
        <v>684.0</v>
      </c>
      <c r="J227" s="70">
        <v>0.0</v>
      </c>
      <c r="K227" s="502">
        <v>0.0</v>
      </c>
      <c r="L227" s="70">
        <v>0.0</v>
      </c>
      <c r="M227" s="70">
        <v>139.0</v>
      </c>
      <c r="N227" s="70">
        <v>0.0</v>
      </c>
      <c r="O227" s="70">
        <v>200.0</v>
      </c>
      <c r="P227" s="70">
        <v>415.0</v>
      </c>
      <c r="Q227" s="491"/>
      <c r="R227" s="490">
        <f t="shared" si="6"/>
        <v>2042</v>
      </c>
      <c r="S227" s="491"/>
      <c r="T227" s="501"/>
      <c r="U227" s="501"/>
      <c r="V227" s="501"/>
      <c r="W227" s="501"/>
      <c r="X227" s="501"/>
      <c r="Y227" s="501"/>
      <c r="Z227" s="501"/>
      <c r="AA227" s="501"/>
      <c r="AB227" s="501"/>
      <c r="AC227" s="501"/>
    </row>
    <row r="228">
      <c r="A228" s="76" t="s">
        <v>65</v>
      </c>
      <c r="B228" s="70">
        <v>0.0</v>
      </c>
      <c r="C228" s="70">
        <v>0.0</v>
      </c>
      <c r="D228" s="502">
        <v>0.0</v>
      </c>
      <c r="E228" s="70">
        <v>0.0</v>
      </c>
      <c r="F228" s="70">
        <v>0.0</v>
      </c>
      <c r="G228" s="70">
        <v>0.0</v>
      </c>
      <c r="H228" s="70">
        <v>0.0</v>
      </c>
      <c r="I228" s="70">
        <v>0.0</v>
      </c>
      <c r="J228" s="70">
        <v>0.0</v>
      </c>
      <c r="K228" s="502">
        <v>0.0</v>
      </c>
      <c r="L228" s="70">
        <v>0.0</v>
      </c>
      <c r="M228" s="70">
        <v>0.0</v>
      </c>
      <c r="N228" s="70">
        <v>0.0</v>
      </c>
      <c r="O228" s="70">
        <v>0.0</v>
      </c>
      <c r="P228" s="70">
        <v>0.0</v>
      </c>
      <c r="Q228" s="485"/>
      <c r="R228" s="490">
        <f t="shared" si="6"/>
        <v>0</v>
      </c>
      <c r="S228" s="485"/>
      <c r="T228" s="501"/>
      <c r="U228" s="501"/>
      <c r="V228" s="501"/>
      <c r="W228" s="501"/>
      <c r="X228" s="501"/>
      <c r="Y228" s="501"/>
      <c r="Z228" s="501"/>
      <c r="AA228" s="501"/>
      <c r="AB228" s="501"/>
      <c r="AC228" s="501"/>
    </row>
    <row r="229">
      <c r="A229" s="76" t="s">
        <v>58</v>
      </c>
      <c r="B229" s="70">
        <v>0.0</v>
      </c>
      <c r="C229" s="70">
        <v>843.0</v>
      </c>
      <c r="D229" s="502">
        <v>75.0</v>
      </c>
      <c r="E229" s="70">
        <v>1001.0</v>
      </c>
      <c r="F229" s="70">
        <v>768.0</v>
      </c>
      <c r="G229" s="70">
        <v>335.0</v>
      </c>
      <c r="H229" s="70">
        <v>760.0</v>
      </c>
      <c r="I229" s="70">
        <v>0.0</v>
      </c>
      <c r="J229" s="70">
        <v>680.0</v>
      </c>
      <c r="K229" s="502">
        <v>913.0</v>
      </c>
      <c r="L229" s="70">
        <v>930.0</v>
      </c>
      <c r="M229" s="70">
        <v>475.0</v>
      </c>
      <c r="N229" s="70">
        <v>0.0</v>
      </c>
      <c r="O229" s="70">
        <v>594.0</v>
      </c>
      <c r="P229" s="70">
        <v>185.0</v>
      </c>
      <c r="Q229" s="485"/>
      <c r="R229" s="490">
        <f t="shared" si="6"/>
        <v>7559</v>
      </c>
      <c r="S229" s="485"/>
      <c r="T229" s="501"/>
      <c r="U229" s="501"/>
      <c r="V229" s="501"/>
      <c r="W229" s="501"/>
      <c r="X229" s="501"/>
      <c r="Y229" s="501"/>
      <c r="Z229" s="501"/>
      <c r="AA229" s="501"/>
      <c r="AB229" s="501"/>
      <c r="AC229" s="501"/>
    </row>
    <row r="230">
      <c r="A230" s="501"/>
      <c r="B230" s="501"/>
      <c r="C230" s="501"/>
      <c r="D230" s="501"/>
      <c r="E230" s="501"/>
      <c r="F230" s="501"/>
      <c r="G230" s="501"/>
      <c r="H230" s="501"/>
      <c r="I230" s="501"/>
      <c r="J230" s="501"/>
      <c r="K230" s="501"/>
      <c r="L230" s="501"/>
      <c r="M230" s="501"/>
      <c r="N230" s="501"/>
      <c r="O230" s="501"/>
      <c r="P230" s="501"/>
      <c r="Q230" s="501"/>
      <c r="R230" s="501"/>
      <c r="S230" s="501"/>
      <c r="T230" s="501"/>
      <c r="U230" s="501"/>
      <c r="V230" s="501"/>
      <c r="W230" s="501"/>
      <c r="X230" s="501"/>
      <c r="Y230" s="501"/>
      <c r="Z230" s="501"/>
      <c r="AA230" s="501"/>
      <c r="AB230" s="501"/>
      <c r="AC230" s="501"/>
    </row>
    <row r="231">
      <c r="A231" s="475" t="s">
        <v>529</v>
      </c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20"/>
      <c r="T231" s="501"/>
      <c r="U231" s="501"/>
      <c r="V231" s="501"/>
      <c r="W231" s="501"/>
      <c r="X231" s="501"/>
      <c r="Y231" s="501"/>
      <c r="Z231" s="501"/>
      <c r="AA231" s="501"/>
      <c r="AB231" s="501"/>
      <c r="AC231" s="501"/>
    </row>
    <row r="232">
      <c r="A232" s="30" t="s">
        <v>19</v>
      </c>
      <c r="B232" s="478">
        <v>45612.0</v>
      </c>
      <c r="C232" s="478">
        <v>45613.0</v>
      </c>
      <c r="D232" s="478">
        <v>45614.0</v>
      </c>
      <c r="E232" s="478">
        <v>45615.0</v>
      </c>
      <c r="F232" s="478">
        <v>45616.0</v>
      </c>
      <c r="G232" s="478">
        <v>45617.0</v>
      </c>
      <c r="H232" s="478">
        <v>45618.0</v>
      </c>
      <c r="I232" s="478">
        <v>45619.0</v>
      </c>
      <c r="J232" s="478">
        <v>45620.0</v>
      </c>
      <c r="K232" s="478">
        <v>45621.0</v>
      </c>
      <c r="L232" s="478">
        <v>45622.0</v>
      </c>
      <c r="M232" s="478">
        <v>45623.0</v>
      </c>
      <c r="N232" s="478">
        <v>45624.0</v>
      </c>
      <c r="O232" s="478">
        <v>45625.0</v>
      </c>
      <c r="P232" s="478">
        <v>45626.0</v>
      </c>
      <c r="Q232" s="478"/>
      <c r="R232" s="479" t="s">
        <v>20</v>
      </c>
      <c r="S232" s="479" t="s">
        <v>22</v>
      </c>
      <c r="T232" s="501"/>
      <c r="U232" s="501"/>
      <c r="V232" s="501"/>
      <c r="W232" s="501"/>
      <c r="X232" s="501"/>
      <c r="Y232" s="501"/>
      <c r="Z232" s="501"/>
      <c r="AA232" s="501"/>
      <c r="AB232" s="501"/>
      <c r="AC232" s="501"/>
    </row>
    <row r="233">
      <c r="A233" s="215"/>
      <c r="B233" s="485"/>
      <c r="C233" s="485"/>
      <c r="D233" s="485"/>
      <c r="E233" s="485"/>
      <c r="F233" s="485"/>
      <c r="G233" s="485"/>
      <c r="H233" s="485"/>
      <c r="I233" s="485"/>
      <c r="J233" s="485"/>
      <c r="K233" s="485"/>
      <c r="L233" s="485"/>
      <c r="M233" s="485"/>
      <c r="N233" s="485"/>
      <c r="O233" s="485"/>
      <c r="P233" s="485"/>
      <c r="Q233" s="485"/>
      <c r="R233" s="485"/>
      <c r="S233" s="485"/>
      <c r="T233" s="501"/>
      <c r="U233" s="501"/>
      <c r="V233" s="501"/>
      <c r="W233" s="501"/>
      <c r="X233" s="501"/>
      <c r="Y233" s="501"/>
      <c r="Z233" s="501"/>
      <c r="AA233" s="501"/>
      <c r="AB233" s="501"/>
      <c r="AC233" s="501"/>
    </row>
    <row r="234">
      <c r="A234" s="55" t="s">
        <v>23</v>
      </c>
      <c r="B234" s="70">
        <v>535.0</v>
      </c>
      <c r="C234" s="502">
        <v>540.0</v>
      </c>
      <c r="D234" s="70">
        <v>818.0</v>
      </c>
      <c r="E234" s="70">
        <v>780.0</v>
      </c>
      <c r="F234" s="70">
        <v>575.0</v>
      </c>
      <c r="G234" s="70">
        <v>0.0</v>
      </c>
      <c r="H234" s="70">
        <v>540.0</v>
      </c>
      <c r="I234" s="70">
        <v>425.0</v>
      </c>
      <c r="J234" s="502">
        <v>648.0</v>
      </c>
      <c r="K234" s="70">
        <v>370.0</v>
      </c>
      <c r="L234" s="70">
        <v>820.0</v>
      </c>
      <c r="M234" s="70">
        <v>763.0</v>
      </c>
      <c r="N234" s="70">
        <v>455.0</v>
      </c>
      <c r="O234" s="70">
        <v>419.0</v>
      </c>
      <c r="P234" s="70">
        <v>230.0</v>
      </c>
      <c r="Q234" s="491"/>
      <c r="R234" s="490">
        <f t="shared" ref="R234:R269" si="7">SUM(B234:Q234)</f>
        <v>7918</v>
      </c>
      <c r="S234" s="491"/>
      <c r="T234" s="501"/>
      <c r="U234" s="501"/>
      <c r="V234" s="501"/>
      <c r="W234" s="501"/>
      <c r="X234" s="501"/>
      <c r="Y234" s="501"/>
      <c r="Z234" s="501"/>
      <c r="AA234" s="501"/>
      <c r="AB234" s="501"/>
      <c r="AC234" s="501"/>
    </row>
    <row r="235">
      <c r="A235" s="55" t="s">
        <v>24</v>
      </c>
      <c r="B235" s="70">
        <v>680.0</v>
      </c>
      <c r="C235" s="502">
        <v>355.0</v>
      </c>
      <c r="D235" s="70">
        <v>682.0</v>
      </c>
      <c r="E235" s="70">
        <v>0.0</v>
      </c>
      <c r="F235" s="70">
        <v>215.0</v>
      </c>
      <c r="G235" s="70">
        <v>775.0</v>
      </c>
      <c r="H235" s="70">
        <v>845.0</v>
      </c>
      <c r="I235" s="70">
        <v>613.0</v>
      </c>
      <c r="J235" s="502">
        <v>797.0</v>
      </c>
      <c r="K235" s="70">
        <v>0.0</v>
      </c>
      <c r="L235" s="70">
        <v>740.0</v>
      </c>
      <c r="M235" s="70">
        <v>65.0</v>
      </c>
      <c r="N235" s="70">
        <v>685.0</v>
      </c>
      <c r="O235" s="70">
        <v>1140.0</v>
      </c>
      <c r="P235" s="70">
        <v>1180.0</v>
      </c>
      <c r="Q235" s="491"/>
      <c r="R235" s="490">
        <f t="shared" si="7"/>
        <v>8772</v>
      </c>
      <c r="S235" s="491"/>
      <c r="T235" s="501"/>
      <c r="U235" s="501"/>
      <c r="V235" s="501"/>
      <c r="W235" s="501"/>
      <c r="X235" s="501"/>
      <c r="Y235" s="501"/>
      <c r="Z235" s="501"/>
      <c r="AA235" s="501"/>
      <c r="AB235" s="501"/>
      <c r="AC235" s="501"/>
    </row>
    <row r="236">
      <c r="A236" s="55" t="s">
        <v>25</v>
      </c>
      <c r="B236" s="70">
        <v>600.0</v>
      </c>
      <c r="C236" s="70">
        <v>620.0</v>
      </c>
      <c r="D236" s="70">
        <v>363.0</v>
      </c>
      <c r="E236" s="70">
        <v>988.0</v>
      </c>
      <c r="F236" s="70">
        <v>694.0</v>
      </c>
      <c r="G236" s="70">
        <v>420.0</v>
      </c>
      <c r="H236" s="70">
        <v>369.0</v>
      </c>
      <c r="I236" s="70">
        <v>240.0</v>
      </c>
      <c r="J236" s="70">
        <v>717.0</v>
      </c>
      <c r="K236" s="70">
        <v>349.0</v>
      </c>
      <c r="L236" s="70">
        <v>459.0</v>
      </c>
      <c r="M236" s="70">
        <v>316.0</v>
      </c>
      <c r="N236" s="70">
        <v>590.0</v>
      </c>
      <c r="O236" s="70">
        <v>844.0</v>
      </c>
      <c r="P236" s="70">
        <v>855.0</v>
      </c>
      <c r="Q236" s="491"/>
      <c r="R236" s="490">
        <f t="shared" si="7"/>
        <v>8424</v>
      </c>
      <c r="S236" s="491"/>
      <c r="T236" s="501"/>
      <c r="U236" s="501"/>
      <c r="V236" s="501"/>
      <c r="W236" s="501"/>
      <c r="X236" s="501"/>
      <c r="Y236" s="501"/>
      <c r="Z236" s="501"/>
      <c r="AA236" s="501"/>
      <c r="AB236" s="501"/>
      <c r="AC236" s="501"/>
    </row>
    <row r="237">
      <c r="A237" s="55" t="s">
        <v>26</v>
      </c>
      <c r="B237" s="70">
        <v>0.0</v>
      </c>
      <c r="C237" s="70">
        <v>0.0</v>
      </c>
      <c r="D237" s="70">
        <v>535.0</v>
      </c>
      <c r="E237" s="70">
        <v>1132.0</v>
      </c>
      <c r="F237" s="70">
        <v>847.0</v>
      </c>
      <c r="G237" s="70">
        <v>220.0</v>
      </c>
      <c r="H237" s="70">
        <v>0.0</v>
      </c>
      <c r="I237" s="70">
        <v>0.0</v>
      </c>
      <c r="J237" s="70">
        <v>0.0</v>
      </c>
      <c r="K237" s="70">
        <v>653.0</v>
      </c>
      <c r="L237" s="70">
        <v>644.0</v>
      </c>
      <c r="M237" s="217">
        <v>756.0</v>
      </c>
      <c r="N237" s="70">
        <v>644.0</v>
      </c>
      <c r="O237" s="70">
        <v>0.0</v>
      </c>
      <c r="P237" s="70">
        <v>345.0</v>
      </c>
      <c r="Q237" s="491"/>
      <c r="R237" s="490">
        <f t="shared" si="7"/>
        <v>5776</v>
      </c>
      <c r="S237" s="491"/>
      <c r="T237" s="501"/>
      <c r="U237" s="501"/>
      <c r="V237" s="501"/>
      <c r="W237" s="501"/>
      <c r="X237" s="501"/>
      <c r="Y237" s="501"/>
      <c r="Z237" s="501"/>
      <c r="AA237" s="501"/>
      <c r="AB237" s="501"/>
      <c r="AC237" s="501"/>
    </row>
    <row r="238">
      <c r="A238" s="55" t="s">
        <v>27</v>
      </c>
      <c r="B238" s="70">
        <v>155.0</v>
      </c>
      <c r="C238" s="70">
        <v>330.0</v>
      </c>
      <c r="D238" s="70">
        <v>275.0</v>
      </c>
      <c r="E238" s="70">
        <v>311.0</v>
      </c>
      <c r="F238" s="70">
        <v>0.0</v>
      </c>
      <c r="G238" s="70">
        <v>290.0</v>
      </c>
      <c r="H238" s="70">
        <v>318.0</v>
      </c>
      <c r="I238" s="70">
        <v>355.0</v>
      </c>
      <c r="J238" s="70">
        <v>464.0</v>
      </c>
      <c r="K238" s="70">
        <v>289.0</v>
      </c>
      <c r="L238" s="70">
        <v>500.0</v>
      </c>
      <c r="M238" s="70">
        <v>0.0</v>
      </c>
      <c r="N238" s="70">
        <v>0.0</v>
      </c>
      <c r="O238" s="70">
        <v>535.0</v>
      </c>
      <c r="P238" s="70">
        <v>875.0</v>
      </c>
      <c r="Q238" s="491"/>
      <c r="R238" s="490">
        <f t="shared" si="7"/>
        <v>4697</v>
      </c>
      <c r="S238" s="491"/>
      <c r="T238" s="501"/>
      <c r="U238" s="501"/>
      <c r="V238" s="501"/>
      <c r="W238" s="501"/>
      <c r="X238" s="501"/>
      <c r="Y238" s="501"/>
      <c r="Z238" s="501"/>
      <c r="AA238" s="501"/>
      <c r="AB238" s="501"/>
      <c r="AC238" s="501"/>
    </row>
    <row r="239">
      <c r="A239" s="55" t="s">
        <v>28</v>
      </c>
      <c r="B239" s="70">
        <v>305.0</v>
      </c>
      <c r="C239" s="70">
        <v>425.0</v>
      </c>
      <c r="D239" s="70">
        <v>645.0</v>
      </c>
      <c r="E239" s="70">
        <v>160.0</v>
      </c>
      <c r="F239" s="70">
        <v>0.0</v>
      </c>
      <c r="G239" s="70">
        <v>0.0</v>
      </c>
      <c r="H239" s="70">
        <v>710.0</v>
      </c>
      <c r="I239" s="70">
        <v>0.0</v>
      </c>
      <c r="J239" s="70">
        <v>505.0</v>
      </c>
      <c r="K239" s="70">
        <v>0.0</v>
      </c>
      <c r="L239" s="70">
        <v>494.0</v>
      </c>
      <c r="M239" s="70">
        <v>636.0</v>
      </c>
      <c r="N239" s="70">
        <v>180.0</v>
      </c>
      <c r="O239" s="70">
        <v>693.0</v>
      </c>
      <c r="P239" s="70">
        <v>0.0</v>
      </c>
      <c r="Q239" s="491"/>
      <c r="R239" s="490">
        <f t="shared" si="7"/>
        <v>4753</v>
      </c>
      <c r="S239" s="491"/>
      <c r="T239" s="501"/>
      <c r="U239" s="501"/>
      <c r="V239" s="501"/>
      <c r="W239" s="501"/>
      <c r="X239" s="501"/>
      <c r="Y239" s="501"/>
      <c r="Z239" s="501"/>
      <c r="AA239" s="501"/>
      <c r="AB239" s="501"/>
      <c r="AC239" s="501"/>
    </row>
    <row r="240">
      <c r="A240" s="55" t="s">
        <v>29</v>
      </c>
      <c r="B240" s="70">
        <v>352.0</v>
      </c>
      <c r="C240" s="70">
        <v>455.0</v>
      </c>
      <c r="D240" s="70">
        <v>0.0</v>
      </c>
      <c r="E240" s="70">
        <v>0.0</v>
      </c>
      <c r="F240" s="70">
        <v>0.0</v>
      </c>
      <c r="G240" s="70">
        <v>401.0</v>
      </c>
      <c r="H240" s="70">
        <v>348.0</v>
      </c>
      <c r="I240" s="70">
        <v>0.0</v>
      </c>
      <c r="J240" s="70">
        <v>0.0</v>
      </c>
      <c r="K240" s="70">
        <v>0.0</v>
      </c>
      <c r="L240" s="70">
        <v>0.0</v>
      </c>
      <c r="M240" s="70">
        <v>0.0</v>
      </c>
      <c r="N240" s="70">
        <v>399.0</v>
      </c>
      <c r="O240" s="70">
        <v>0.0</v>
      </c>
      <c r="P240" s="70">
        <v>979.0</v>
      </c>
      <c r="Q240" s="491"/>
      <c r="R240" s="490">
        <f t="shared" si="7"/>
        <v>2934</v>
      </c>
      <c r="S240" s="491"/>
      <c r="T240" s="501"/>
      <c r="U240" s="501"/>
      <c r="V240" s="501"/>
      <c r="W240" s="501"/>
      <c r="X240" s="501"/>
      <c r="Y240" s="501"/>
      <c r="Z240" s="501"/>
      <c r="AA240" s="501"/>
      <c r="AB240" s="501"/>
      <c r="AC240" s="501"/>
    </row>
    <row r="241">
      <c r="A241" s="55" t="s">
        <v>30</v>
      </c>
      <c r="B241" s="70">
        <v>0.0</v>
      </c>
      <c r="C241" s="70">
        <v>0.0</v>
      </c>
      <c r="D241" s="70">
        <v>0.0</v>
      </c>
      <c r="E241" s="70">
        <v>0.0</v>
      </c>
      <c r="F241" s="70">
        <v>1575.0</v>
      </c>
      <c r="G241" s="70">
        <v>1965.0</v>
      </c>
      <c r="H241" s="70">
        <v>360.0</v>
      </c>
      <c r="I241" s="70">
        <v>0.0</v>
      </c>
      <c r="J241" s="70">
        <v>0.0</v>
      </c>
      <c r="K241" s="70">
        <v>0.0</v>
      </c>
      <c r="L241" s="70">
        <v>0.0</v>
      </c>
      <c r="M241" s="70">
        <v>0.0</v>
      </c>
      <c r="N241" s="70">
        <v>0.0</v>
      </c>
      <c r="O241" s="70">
        <v>0.0</v>
      </c>
      <c r="P241" s="70">
        <v>0.0</v>
      </c>
      <c r="Q241" s="491"/>
      <c r="R241" s="490">
        <f t="shared" si="7"/>
        <v>3900</v>
      </c>
      <c r="S241" s="491"/>
      <c r="T241" s="501"/>
      <c r="U241" s="501"/>
      <c r="V241" s="501"/>
      <c r="W241" s="501"/>
      <c r="X241" s="501"/>
      <c r="Y241" s="501"/>
      <c r="Z241" s="501"/>
      <c r="AA241" s="501"/>
      <c r="AB241" s="501"/>
      <c r="AC241" s="501"/>
    </row>
    <row r="242">
      <c r="A242" s="55" t="s">
        <v>31</v>
      </c>
      <c r="B242" s="70">
        <v>1578.0</v>
      </c>
      <c r="C242" s="70">
        <v>360.0</v>
      </c>
      <c r="D242" s="70">
        <v>1415.0</v>
      </c>
      <c r="E242" s="70">
        <v>1275.0</v>
      </c>
      <c r="F242" s="70">
        <v>1475.0</v>
      </c>
      <c r="G242" s="70">
        <v>1925.0</v>
      </c>
      <c r="H242" s="70">
        <v>964.0</v>
      </c>
      <c r="I242" s="70">
        <v>1488.0</v>
      </c>
      <c r="J242" s="70">
        <v>1622.0</v>
      </c>
      <c r="K242" s="70">
        <v>1090.0</v>
      </c>
      <c r="L242" s="70">
        <v>1320.0</v>
      </c>
      <c r="M242" s="70">
        <v>1565.0</v>
      </c>
      <c r="N242" s="70">
        <v>1175.0</v>
      </c>
      <c r="O242" s="70">
        <v>995.0</v>
      </c>
      <c r="P242" s="70">
        <v>1405.0</v>
      </c>
      <c r="Q242" s="491"/>
      <c r="R242" s="490">
        <f t="shared" si="7"/>
        <v>19652</v>
      </c>
      <c r="S242" s="496" t="s">
        <v>144</v>
      </c>
      <c r="T242" s="501"/>
      <c r="U242" s="501"/>
      <c r="V242" s="501"/>
      <c r="W242" s="501"/>
      <c r="X242" s="501"/>
      <c r="Y242" s="501"/>
      <c r="Z242" s="501"/>
      <c r="AA242" s="501"/>
      <c r="AB242" s="501"/>
      <c r="AC242" s="501"/>
    </row>
    <row r="243">
      <c r="A243" s="55" t="s">
        <v>32</v>
      </c>
      <c r="B243" s="70">
        <v>65.0</v>
      </c>
      <c r="C243" s="502">
        <v>0.0</v>
      </c>
      <c r="D243" s="70">
        <v>0.0</v>
      </c>
      <c r="E243" s="70">
        <v>0.0</v>
      </c>
      <c r="F243" s="70">
        <v>0.0</v>
      </c>
      <c r="G243" s="70">
        <v>0.0</v>
      </c>
      <c r="H243" s="70">
        <v>0.0</v>
      </c>
      <c r="I243" s="70">
        <v>0.0</v>
      </c>
      <c r="J243" s="502">
        <v>0.0</v>
      </c>
      <c r="K243" s="70">
        <v>0.0</v>
      </c>
      <c r="L243" s="70">
        <v>0.0</v>
      </c>
      <c r="M243" s="70">
        <v>0.0</v>
      </c>
      <c r="N243" s="70">
        <v>0.0</v>
      </c>
      <c r="O243" s="70">
        <v>0.0</v>
      </c>
      <c r="P243" s="70">
        <v>439.0</v>
      </c>
      <c r="Q243" s="491"/>
      <c r="R243" s="490">
        <f t="shared" si="7"/>
        <v>504</v>
      </c>
      <c r="S243" s="491"/>
      <c r="T243" s="501"/>
      <c r="U243" s="501"/>
      <c r="V243" s="501"/>
      <c r="W243" s="501"/>
      <c r="X243" s="501"/>
      <c r="Y243" s="501"/>
      <c r="Z243" s="501"/>
      <c r="AA243" s="501"/>
      <c r="AB243" s="501"/>
      <c r="AC243" s="501"/>
    </row>
    <row r="244">
      <c r="A244" s="55" t="s">
        <v>241</v>
      </c>
      <c r="B244" s="70">
        <v>0.0</v>
      </c>
      <c r="C244" s="70">
        <v>0.0</v>
      </c>
      <c r="D244" s="70">
        <v>0.0</v>
      </c>
      <c r="E244" s="70">
        <v>0.0</v>
      </c>
      <c r="F244" s="70">
        <v>0.0</v>
      </c>
      <c r="G244" s="70">
        <v>0.0</v>
      </c>
      <c r="H244" s="70">
        <v>0.0</v>
      </c>
      <c r="I244" s="70">
        <v>0.0</v>
      </c>
      <c r="J244" s="70">
        <v>0.0</v>
      </c>
      <c r="K244" s="70">
        <v>0.0</v>
      </c>
      <c r="L244" s="70">
        <v>0.0</v>
      </c>
      <c r="M244" s="70">
        <v>0.0</v>
      </c>
      <c r="N244" s="70">
        <v>0.0</v>
      </c>
      <c r="O244" s="70">
        <v>0.0</v>
      </c>
      <c r="P244" s="70">
        <v>0.0</v>
      </c>
      <c r="Q244" s="491"/>
      <c r="R244" s="490">
        <f t="shared" si="7"/>
        <v>0</v>
      </c>
      <c r="S244" s="491"/>
      <c r="T244" s="501"/>
      <c r="U244" s="501"/>
      <c r="V244" s="501"/>
      <c r="W244" s="501"/>
      <c r="X244" s="501"/>
      <c r="Y244" s="501"/>
      <c r="Z244" s="501"/>
      <c r="AA244" s="501"/>
      <c r="AB244" s="501"/>
      <c r="AC244" s="501"/>
    </row>
    <row r="245">
      <c r="A245" s="55" t="s">
        <v>233</v>
      </c>
      <c r="B245" s="70">
        <v>0.0</v>
      </c>
      <c r="C245" s="502">
        <v>0.0</v>
      </c>
      <c r="D245" s="70">
        <v>0.0</v>
      </c>
      <c r="E245" s="70">
        <v>0.0</v>
      </c>
      <c r="F245" s="70">
        <v>0.0</v>
      </c>
      <c r="G245" s="70">
        <v>0.0</v>
      </c>
      <c r="H245" s="70">
        <v>0.0</v>
      </c>
      <c r="I245" s="70">
        <v>0.0</v>
      </c>
      <c r="J245" s="502">
        <v>0.0</v>
      </c>
      <c r="K245" s="70">
        <v>0.0</v>
      </c>
      <c r="L245" s="70">
        <v>0.0</v>
      </c>
      <c r="M245" s="70">
        <v>0.0</v>
      </c>
      <c r="N245" s="70">
        <v>0.0</v>
      </c>
      <c r="O245" s="70">
        <v>0.0</v>
      </c>
      <c r="P245" s="70">
        <v>0.0</v>
      </c>
      <c r="Q245" s="491"/>
      <c r="R245" s="490">
        <f t="shared" si="7"/>
        <v>0</v>
      </c>
      <c r="S245" s="491"/>
      <c r="T245" s="501"/>
      <c r="U245" s="501"/>
      <c r="V245" s="501"/>
      <c r="W245" s="501"/>
      <c r="X245" s="501"/>
      <c r="Y245" s="501"/>
      <c r="Z245" s="501"/>
      <c r="AA245" s="501"/>
      <c r="AB245" s="501"/>
      <c r="AC245" s="501"/>
    </row>
    <row r="246">
      <c r="A246" s="55" t="s">
        <v>35</v>
      </c>
      <c r="B246" s="70">
        <v>0.0</v>
      </c>
      <c r="C246" s="502">
        <v>0.0</v>
      </c>
      <c r="D246" s="70">
        <v>0.0</v>
      </c>
      <c r="E246" s="70">
        <v>605.0</v>
      </c>
      <c r="F246" s="70">
        <v>0.0</v>
      </c>
      <c r="G246" s="70">
        <v>875.0</v>
      </c>
      <c r="H246" s="70">
        <v>580.0</v>
      </c>
      <c r="I246" s="70">
        <v>435.0</v>
      </c>
      <c r="J246" s="502">
        <v>436.0</v>
      </c>
      <c r="K246" s="70" t="s">
        <v>59</v>
      </c>
      <c r="L246" s="70">
        <v>737.0</v>
      </c>
      <c r="M246" s="70">
        <v>737.0</v>
      </c>
      <c r="N246" s="70">
        <v>302.0</v>
      </c>
      <c r="O246" s="70">
        <v>617.0</v>
      </c>
      <c r="P246" s="70">
        <v>0.0</v>
      </c>
      <c r="Q246" s="491"/>
      <c r="R246" s="490">
        <f t="shared" si="7"/>
        <v>5324</v>
      </c>
      <c r="S246" s="491"/>
      <c r="T246" s="501"/>
      <c r="U246" s="501"/>
      <c r="V246" s="501"/>
      <c r="W246" s="501"/>
      <c r="X246" s="501"/>
      <c r="Y246" s="501"/>
      <c r="Z246" s="501"/>
      <c r="AA246" s="501"/>
      <c r="AB246" s="501"/>
      <c r="AC246" s="501"/>
    </row>
    <row r="247">
      <c r="A247" s="55" t="s">
        <v>36</v>
      </c>
      <c r="B247" s="70">
        <v>1005.0</v>
      </c>
      <c r="C247" s="502">
        <v>935.0</v>
      </c>
      <c r="D247" s="70">
        <v>320.0</v>
      </c>
      <c r="E247" s="70">
        <v>928.0</v>
      </c>
      <c r="F247" s="70">
        <v>183.0</v>
      </c>
      <c r="G247" s="70">
        <v>892.0</v>
      </c>
      <c r="H247" s="70">
        <v>849.0</v>
      </c>
      <c r="I247" s="70">
        <v>580.0</v>
      </c>
      <c r="J247" s="502">
        <v>767.0</v>
      </c>
      <c r="K247" s="70">
        <v>315.0</v>
      </c>
      <c r="L247" s="70">
        <v>465.0</v>
      </c>
      <c r="M247" s="70">
        <v>435.0</v>
      </c>
      <c r="N247" s="70">
        <v>495.0</v>
      </c>
      <c r="O247" s="70">
        <v>900.0</v>
      </c>
      <c r="P247" s="70">
        <v>948.0</v>
      </c>
      <c r="Q247" s="491"/>
      <c r="R247" s="490">
        <f t="shared" si="7"/>
        <v>10017</v>
      </c>
      <c r="S247" s="491"/>
      <c r="T247" s="501"/>
      <c r="U247" s="501"/>
      <c r="V247" s="501"/>
      <c r="W247" s="501"/>
      <c r="X247" s="501"/>
      <c r="Y247" s="501"/>
      <c r="Z247" s="501"/>
      <c r="AA247" s="501"/>
      <c r="AB247" s="501"/>
      <c r="AC247" s="501"/>
    </row>
    <row r="248">
      <c r="A248" s="55" t="s">
        <v>37</v>
      </c>
      <c r="B248" s="70">
        <v>773.0</v>
      </c>
      <c r="C248" s="502">
        <v>920.0</v>
      </c>
      <c r="D248" s="70">
        <v>680.0</v>
      </c>
      <c r="E248" s="70">
        <v>1020.0</v>
      </c>
      <c r="F248" s="70">
        <v>1108.0</v>
      </c>
      <c r="G248" s="70">
        <v>856.0</v>
      </c>
      <c r="H248" s="70">
        <v>815.0</v>
      </c>
      <c r="I248" s="70">
        <v>923.0</v>
      </c>
      <c r="J248" s="502">
        <v>878.0</v>
      </c>
      <c r="K248" s="70">
        <v>807.0</v>
      </c>
      <c r="L248" s="70">
        <v>1432.0</v>
      </c>
      <c r="M248" s="70">
        <v>1025.0</v>
      </c>
      <c r="N248" s="70">
        <v>760.0</v>
      </c>
      <c r="O248" s="70">
        <v>1073.0</v>
      </c>
      <c r="P248" s="70">
        <v>1010.0</v>
      </c>
      <c r="Q248" s="491"/>
      <c r="R248" s="490">
        <f t="shared" si="7"/>
        <v>14080</v>
      </c>
      <c r="S248" s="491"/>
      <c r="T248" s="501"/>
      <c r="U248" s="501"/>
      <c r="V248" s="501"/>
      <c r="W248" s="501"/>
      <c r="X248" s="501"/>
      <c r="Y248" s="501"/>
      <c r="Z248" s="501"/>
      <c r="AA248" s="501"/>
      <c r="AB248" s="501"/>
      <c r="AC248" s="501"/>
    </row>
    <row r="249">
      <c r="A249" s="55" t="s">
        <v>38</v>
      </c>
      <c r="B249" s="70">
        <v>135.0</v>
      </c>
      <c r="C249" s="70">
        <v>100.0</v>
      </c>
      <c r="D249" s="70">
        <v>515.0</v>
      </c>
      <c r="E249" s="70">
        <v>208.0</v>
      </c>
      <c r="F249" s="70">
        <v>333.0</v>
      </c>
      <c r="G249" s="70">
        <v>230.0</v>
      </c>
      <c r="H249" s="70">
        <v>649.0</v>
      </c>
      <c r="I249" s="70">
        <v>614.0</v>
      </c>
      <c r="J249" s="70">
        <v>0.0</v>
      </c>
      <c r="K249" s="70">
        <v>0.0</v>
      </c>
      <c r="L249" s="70">
        <v>713.0</v>
      </c>
      <c r="M249" s="70">
        <v>625.0</v>
      </c>
      <c r="N249" s="70">
        <v>519.0</v>
      </c>
      <c r="O249" s="70">
        <v>400.0</v>
      </c>
      <c r="P249" s="70">
        <v>0.0</v>
      </c>
      <c r="Q249" s="491"/>
      <c r="R249" s="490">
        <f t="shared" si="7"/>
        <v>5041</v>
      </c>
      <c r="S249" s="491"/>
      <c r="T249" s="501"/>
      <c r="U249" s="501"/>
      <c r="V249" s="501"/>
      <c r="W249" s="501"/>
      <c r="X249" s="501"/>
      <c r="Y249" s="501"/>
      <c r="Z249" s="501"/>
      <c r="AA249" s="501"/>
      <c r="AB249" s="501"/>
      <c r="AC249" s="501"/>
    </row>
    <row r="250">
      <c r="A250" s="55" t="s">
        <v>39</v>
      </c>
      <c r="B250" s="70">
        <v>859.0</v>
      </c>
      <c r="C250" s="502">
        <v>855.0</v>
      </c>
      <c r="D250" s="70">
        <v>1110.0</v>
      </c>
      <c r="E250" s="70">
        <v>1969.0</v>
      </c>
      <c r="F250" s="70">
        <v>2787.0</v>
      </c>
      <c r="G250" s="70">
        <v>2104.0</v>
      </c>
      <c r="H250" s="70">
        <v>1009.0</v>
      </c>
      <c r="I250" s="70">
        <v>1494.0</v>
      </c>
      <c r="J250" s="502">
        <v>753.0</v>
      </c>
      <c r="K250" s="70">
        <v>1454.0</v>
      </c>
      <c r="L250" s="70">
        <v>925.0</v>
      </c>
      <c r="M250" s="70">
        <v>1520.0</v>
      </c>
      <c r="N250" s="70">
        <v>699.0</v>
      </c>
      <c r="O250" s="70">
        <v>953.0</v>
      </c>
      <c r="P250" s="70">
        <v>277.0</v>
      </c>
      <c r="Q250" s="491"/>
      <c r="R250" s="490">
        <f t="shared" si="7"/>
        <v>18768</v>
      </c>
      <c r="S250" s="496" t="s">
        <v>144</v>
      </c>
      <c r="T250" s="501"/>
      <c r="U250" s="501"/>
      <c r="V250" s="501"/>
      <c r="W250" s="501"/>
      <c r="X250" s="501"/>
      <c r="Y250" s="501"/>
      <c r="Z250" s="501"/>
      <c r="AA250" s="501"/>
      <c r="AB250" s="501"/>
      <c r="AC250" s="501"/>
    </row>
    <row r="251">
      <c r="A251" s="55" t="s">
        <v>63</v>
      </c>
      <c r="B251" s="70">
        <v>655.0</v>
      </c>
      <c r="C251" s="502">
        <v>768.0</v>
      </c>
      <c r="D251" s="70">
        <v>439.0</v>
      </c>
      <c r="E251" s="70">
        <v>590.0</v>
      </c>
      <c r="F251" s="70">
        <v>526.0</v>
      </c>
      <c r="G251" s="70">
        <v>840.0</v>
      </c>
      <c r="H251" s="70">
        <v>375.0</v>
      </c>
      <c r="I251" s="70">
        <v>225.0</v>
      </c>
      <c r="J251" s="502">
        <v>757.0</v>
      </c>
      <c r="K251" s="70">
        <v>601.0</v>
      </c>
      <c r="L251" s="70">
        <v>335.0</v>
      </c>
      <c r="M251" s="70">
        <v>718.0</v>
      </c>
      <c r="N251" s="70">
        <v>545.0</v>
      </c>
      <c r="O251" s="70">
        <v>0.0</v>
      </c>
      <c r="P251" s="70">
        <v>784.0</v>
      </c>
      <c r="Q251" s="491"/>
      <c r="R251" s="490">
        <f t="shared" si="7"/>
        <v>8158</v>
      </c>
      <c r="S251" s="491"/>
      <c r="T251" s="501"/>
      <c r="U251" s="501"/>
      <c r="V251" s="501"/>
      <c r="W251" s="501"/>
      <c r="X251" s="501"/>
      <c r="Y251" s="501"/>
      <c r="Z251" s="501"/>
      <c r="AA251" s="501"/>
      <c r="AB251" s="501"/>
      <c r="AC251" s="501"/>
    </row>
    <row r="252">
      <c r="A252" s="55" t="s">
        <v>40</v>
      </c>
      <c r="B252" s="70">
        <v>0.0</v>
      </c>
      <c r="C252" s="70">
        <v>0.0</v>
      </c>
      <c r="D252" s="70">
        <v>0.0</v>
      </c>
      <c r="E252" s="70">
        <v>0.0</v>
      </c>
      <c r="F252" s="70">
        <v>0.0</v>
      </c>
      <c r="G252" s="70">
        <v>0.0</v>
      </c>
      <c r="H252" s="70">
        <v>0.0</v>
      </c>
      <c r="I252" s="70">
        <v>0.0</v>
      </c>
      <c r="J252" s="70">
        <v>0.0</v>
      </c>
      <c r="K252" s="70">
        <v>0.0</v>
      </c>
      <c r="L252" s="70">
        <v>0.0</v>
      </c>
      <c r="M252" s="70">
        <v>0.0</v>
      </c>
      <c r="N252" s="70">
        <v>0.0</v>
      </c>
      <c r="O252" s="70">
        <v>0.0</v>
      </c>
      <c r="P252" s="70">
        <v>0.0</v>
      </c>
      <c r="Q252" s="491"/>
      <c r="R252" s="490">
        <f t="shared" si="7"/>
        <v>0</v>
      </c>
      <c r="S252" s="491"/>
      <c r="T252" s="501"/>
      <c r="U252" s="501"/>
      <c r="V252" s="501"/>
      <c r="W252" s="501"/>
      <c r="X252" s="501"/>
      <c r="Y252" s="501"/>
      <c r="Z252" s="501"/>
      <c r="AA252" s="501"/>
      <c r="AB252" s="501"/>
      <c r="AC252" s="501"/>
    </row>
    <row r="253">
      <c r="A253" s="55" t="s">
        <v>41</v>
      </c>
      <c r="B253" s="70">
        <v>1050.0</v>
      </c>
      <c r="C253" s="502">
        <v>375.0</v>
      </c>
      <c r="D253" s="70">
        <v>306.0</v>
      </c>
      <c r="E253" s="70">
        <v>0.0</v>
      </c>
      <c r="F253" s="70">
        <v>822.0</v>
      </c>
      <c r="G253" s="70">
        <v>435.0</v>
      </c>
      <c r="H253" s="70">
        <v>380.0</v>
      </c>
      <c r="I253" s="70">
        <v>395.0</v>
      </c>
      <c r="J253" s="502">
        <v>510.0</v>
      </c>
      <c r="K253" s="70">
        <v>467.0</v>
      </c>
      <c r="L253" s="70">
        <v>630.0</v>
      </c>
      <c r="M253" s="70">
        <v>0.0</v>
      </c>
      <c r="N253" s="70">
        <v>595.0</v>
      </c>
      <c r="O253" s="70">
        <v>1160.0</v>
      </c>
      <c r="P253" s="70">
        <v>615.0</v>
      </c>
      <c r="Q253" s="491"/>
      <c r="R253" s="490">
        <f t="shared" si="7"/>
        <v>7740</v>
      </c>
      <c r="S253" s="491"/>
      <c r="T253" s="501"/>
      <c r="U253" s="501"/>
      <c r="V253" s="501"/>
      <c r="W253" s="501"/>
      <c r="X253" s="501"/>
      <c r="Y253" s="501"/>
      <c r="Z253" s="501"/>
      <c r="AA253" s="501"/>
      <c r="AB253" s="501"/>
      <c r="AC253" s="501"/>
    </row>
    <row r="254">
      <c r="A254" s="55" t="s">
        <v>42</v>
      </c>
      <c r="B254" s="70">
        <v>544.0</v>
      </c>
      <c r="C254" s="70">
        <v>0.0</v>
      </c>
      <c r="D254" s="70">
        <v>0.0</v>
      </c>
      <c r="E254" s="70">
        <v>0.0</v>
      </c>
      <c r="F254" s="70">
        <v>0.0</v>
      </c>
      <c r="G254" s="70">
        <v>0.0</v>
      </c>
      <c r="H254" s="70">
        <v>0.0</v>
      </c>
      <c r="I254" s="70">
        <v>0.0</v>
      </c>
      <c r="J254" s="70">
        <v>0.0</v>
      </c>
      <c r="K254" s="70">
        <v>0.0</v>
      </c>
      <c r="L254" s="70">
        <v>0.0</v>
      </c>
      <c r="M254" s="70">
        <v>0.0</v>
      </c>
      <c r="N254" s="70">
        <v>0.0</v>
      </c>
      <c r="O254" s="70">
        <v>0.0</v>
      </c>
      <c r="P254" s="70">
        <v>835.0</v>
      </c>
      <c r="Q254" s="491"/>
      <c r="R254" s="490">
        <f t="shared" si="7"/>
        <v>1379</v>
      </c>
      <c r="S254" s="491"/>
      <c r="T254" s="501"/>
      <c r="U254" s="501"/>
      <c r="V254" s="501"/>
      <c r="W254" s="501"/>
      <c r="X254" s="501"/>
      <c r="Y254" s="501"/>
      <c r="Z254" s="501"/>
      <c r="AA254" s="501"/>
      <c r="AB254" s="501"/>
      <c r="AC254" s="501"/>
    </row>
    <row r="255">
      <c r="A255" s="55" t="s">
        <v>44</v>
      </c>
      <c r="B255" s="70">
        <v>455.0</v>
      </c>
      <c r="C255" s="70">
        <v>305.0</v>
      </c>
      <c r="D255" s="70">
        <v>280.0</v>
      </c>
      <c r="E255" s="70">
        <v>348.0</v>
      </c>
      <c r="F255" s="70">
        <v>331.0</v>
      </c>
      <c r="G255" s="70">
        <v>400.0</v>
      </c>
      <c r="H255" s="70">
        <v>460.0</v>
      </c>
      <c r="I255" s="70">
        <v>379.0</v>
      </c>
      <c r="J255" s="70">
        <v>264.0</v>
      </c>
      <c r="K255" s="70">
        <v>413.0</v>
      </c>
      <c r="L255" s="70">
        <v>0.0</v>
      </c>
      <c r="M255" s="70">
        <v>366.0</v>
      </c>
      <c r="N255" s="70">
        <v>170.0</v>
      </c>
      <c r="O255" s="70">
        <v>618.0</v>
      </c>
      <c r="P255" s="70">
        <v>715.0</v>
      </c>
      <c r="Q255" s="491"/>
      <c r="R255" s="490">
        <f t="shared" si="7"/>
        <v>5504</v>
      </c>
      <c r="S255" s="491"/>
      <c r="T255" s="501"/>
      <c r="U255" s="501"/>
      <c r="V255" s="501"/>
      <c r="W255" s="501"/>
      <c r="X255" s="501"/>
      <c r="Y255" s="501"/>
      <c r="Z255" s="501"/>
      <c r="AA255" s="501"/>
      <c r="AB255" s="501"/>
      <c r="AC255" s="501"/>
    </row>
    <row r="256">
      <c r="A256" s="55" t="s">
        <v>45</v>
      </c>
      <c r="B256" s="70">
        <v>540.0</v>
      </c>
      <c r="C256" s="70">
        <v>0.0</v>
      </c>
      <c r="D256" s="70">
        <v>460.0</v>
      </c>
      <c r="E256" s="70">
        <v>545.0</v>
      </c>
      <c r="F256" s="70">
        <v>620.0</v>
      </c>
      <c r="G256" s="70">
        <v>60.0</v>
      </c>
      <c r="H256" s="70">
        <v>150.0</v>
      </c>
      <c r="I256" s="70">
        <v>189.0</v>
      </c>
      <c r="J256" s="70">
        <v>0.0</v>
      </c>
      <c r="K256" s="70">
        <v>430.0</v>
      </c>
      <c r="L256" s="70">
        <v>769.0</v>
      </c>
      <c r="M256" s="70">
        <v>310.0</v>
      </c>
      <c r="N256" s="70">
        <v>294.0</v>
      </c>
      <c r="O256" s="70">
        <v>473.0</v>
      </c>
      <c r="P256" s="70">
        <v>393.0</v>
      </c>
      <c r="Q256" s="491"/>
      <c r="R256" s="490">
        <f t="shared" si="7"/>
        <v>5233</v>
      </c>
      <c r="S256" s="491"/>
      <c r="T256" s="501"/>
      <c r="U256" s="501"/>
      <c r="V256" s="501"/>
      <c r="W256" s="501"/>
      <c r="X256" s="501"/>
      <c r="Y256" s="501"/>
      <c r="Z256" s="501"/>
      <c r="AA256" s="501"/>
      <c r="AB256" s="501"/>
      <c r="AC256" s="501"/>
    </row>
    <row r="257">
      <c r="A257" s="55" t="s">
        <v>46</v>
      </c>
      <c r="B257" s="70">
        <v>265.0</v>
      </c>
      <c r="C257" s="70">
        <v>0.0</v>
      </c>
      <c r="D257" s="70">
        <v>0.0</v>
      </c>
      <c r="E257" s="70">
        <v>0.0</v>
      </c>
      <c r="F257" s="70">
        <v>520.0</v>
      </c>
      <c r="G257" s="70">
        <v>0.0</v>
      </c>
      <c r="H257" s="70">
        <v>0.0</v>
      </c>
      <c r="I257" s="70">
        <v>0.0</v>
      </c>
      <c r="J257" s="70">
        <v>0.0</v>
      </c>
      <c r="K257" s="70">
        <v>315.0</v>
      </c>
      <c r="L257" s="70">
        <v>0.0</v>
      </c>
      <c r="M257" s="70">
        <v>0.0</v>
      </c>
      <c r="N257" s="70">
        <v>0.0</v>
      </c>
      <c r="O257" s="70">
        <v>0.0</v>
      </c>
      <c r="P257" s="70">
        <v>300.0</v>
      </c>
      <c r="Q257" s="491"/>
      <c r="R257" s="490">
        <f t="shared" si="7"/>
        <v>1400</v>
      </c>
      <c r="S257" s="491"/>
      <c r="T257" s="501"/>
      <c r="U257" s="501"/>
      <c r="V257" s="501"/>
      <c r="W257" s="501"/>
      <c r="X257" s="501"/>
      <c r="Y257" s="501"/>
      <c r="Z257" s="501"/>
      <c r="AA257" s="501"/>
      <c r="AB257" s="501"/>
      <c r="AC257" s="501"/>
    </row>
    <row r="258">
      <c r="A258" s="55" t="s">
        <v>47</v>
      </c>
      <c r="B258" s="70">
        <v>0.0</v>
      </c>
      <c r="C258" s="502">
        <v>0.0</v>
      </c>
      <c r="D258" s="70">
        <v>0.0</v>
      </c>
      <c r="E258" s="70">
        <v>0.0</v>
      </c>
      <c r="F258" s="70">
        <v>0.0</v>
      </c>
      <c r="G258" s="70">
        <v>0.0</v>
      </c>
      <c r="H258" s="70">
        <v>0.0</v>
      </c>
      <c r="I258" s="70">
        <v>534.0</v>
      </c>
      <c r="J258" s="502">
        <v>0.0</v>
      </c>
      <c r="K258" s="70">
        <v>0.0</v>
      </c>
      <c r="L258" s="70">
        <v>575.0</v>
      </c>
      <c r="M258" s="70">
        <v>0.0</v>
      </c>
      <c r="N258" s="70">
        <v>328.0</v>
      </c>
      <c r="O258" s="70">
        <v>0.0</v>
      </c>
      <c r="P258" s="70">
        <v>0.0</v>
      </c>
      <c r="Q258" s="491"/>
      <c r="R258" s="490">
        <f t="shared" si="7"/>
        <v>1437</v>
      </c>
      <c r="S258" s="491"/>
      <c r="T258" s="501"/>
      <c r="U258" s="501"/>
      <c r="V258" s="501"/>
      <c r="W258" s="501"/>
      <c r="X258" s="501"/>
      <c r="Y258" s="501"/>
      <c r="Z258" s="501"/>
      <c r="AA258" s="501"/>
      <c r="AB258" s="501"/>
      <c r="AC258" s="501"/>
    </row>
    <row r="259">
      <c r="A259" s="55" t="s">
        <v>74</v>
      </c>
      <c r="B259" s="70">
        <v>565.0</v>
      </c>
      <c r="C259" s="70">
        <v>859.0</v>
      </c>
      <c r="D259" s="70">
        <v>602.0</v>
      </c>
      <c r="E259" s="70">
        <v>571.0</v>
      </c>
      <c r="F259" s="70">
        <v>603.0</v>
      </c>
      <c r="G259" s="70">
        <v>204.0</v>
      </c>
      <c r="H259" s="70">
        <v>0.0</v>
      </c>
      <c r="I259" s="70">
        <v>629.0</v>
      </c>
      <c r="J259" s="70">
        <v>762.0</v>
      </c>
      <c r="K259" s="70">
        <v>591.0</v>
      </c>
      <c r="L259" s="70">
        <v>806.0</v>
      </c>
      <c r="M259" s="70">
        <v>674.0</v>
      </c>
      <c r="N259" s="70">
        <v>580.0</v>
      </c>
      <c r="O259" s="70">
        <v>1007.0</v>
      </c>
      <c r="P259" s="70">
        <v>632.0</v>
      </c>
      <c r="Q259" s="491"/>
      <c r="R259" s="490">
        <f t="shared" si="7"/>
        <v>9085</v>
      </c>
      <c r="S259" s="491"/>
      <c r="T259" s="501"/>
      <c r="U259" s="501"/>
      <c r="V259" s="501"/>
      <c r="W259" s="501"/>
      <c r="X259" s="501"/>
      <c r="Y259" s="501"/>
      <c r="Z259" s="501"/>
      <c r="AA259" s="501"/>
      <c r="AB259" s="501"/>
      <c r="AC259" s="501"/>
    </row>
    <row r="260">
      <c r="A260" s="55" t="s">
        <v>49</v>
      </c>
      <c r="B260" s="70">
        <v>0.0</v>
      </c>
      <c r="C260" s="502">
        <v>0.0</v>
      </c>
      <c r="D260" s="70">
        <v>0.0</v>
      </c>
      <c r="E260" s="70">
        <v>0.0</v>
      </c>
      <c r="F260" s="70">
        <v>0.0</v>
      </c>
      <c r="G260" s="70">
        <v>0.0</v>
      </c>
      <c r="H260" s="70">
        <v>0.0</v>
      </c>
      <c r="I260" s="70">
        <v>0.0</v>
      </c>
      <c r="J260" s="502">
        <v>0.0</v>
      </c>
      <c r="K260" s="70">
        <v>0.0</v>
      </c>
      <c r="L260" s="70">
        <v>0.0</v>
      </c>
      <c r="M260" s="70">
        <v>0.0</v>
      </c>
      <c r="N260" s="70">
        <v>0.0</v>
      </c>
      <c r="O260" s="70">
        <v>0.0</v>
      </c>
      <c r="P260" s="70">
        <v>0.0</v>
      </c>
      <c r="Q260" s="491"/>
      <c r="R260" s="490">
        <f t="shared" si="7"/>
        <v>0</v>
      </c>
      <c r="S260" s="491"/>
      <c r="T260" s="501"/>
      <c r="U260" s="501"/>
      <c r="V260" s="501"/>
      <c r="W260" s="501"/>
      <c r="X260" s="501"/>
      <c r="Y260" s="501"/>
      <c r="Z260" s="501"/>
      <c r="AA260" s="501"/>
      <c r="AB260" s="501"/>
      <c r="AC260" s="501"/>
    </row>
    <row r="261">
      <c r="A261" s="55" t="s">
        <v>50</v>
      </c>
      <c r="B261" s="70">
        <v>0.0</v>
      </c>
      <c r="C261" s="70">
        <v>0.0</v>
      </c>
      <c r="D261" s="70">
        <v>0.0</v>
      </c>
      <c r="E261" s="70">
        <v>0.0</v>
      </c>
      <c r="F261" s="70">
        <v>685.0</v>
      </c>
      <c r="G261" s="70">
        <v>0.0</v>
      </c>
      <c r="H261" s="70">
        <v>0.0</v>
      </c>
      <c r="I261" s="70">
        <v>0.0</v>
      </c>
      <c r="J261" s="70">
        <v>0.0</v>
      </c>
      <c r="K261" s="70">
        <v>0.0</v>
      </c>
      <c r="L261" s="70">
        <v>0.0</v>
      </c>
      <c r="M261" s="70">
        <v>0.0</v>
      </c>
      <c r="N261" s="70">
        <v>0.0</v>
      </c>
      <c r="O261" s="70">
        <v>0.0</v>
      </c>
      <c r="P261" s="70">
        <v>0.0</v>
      </c>
      <c r="Q261" s="491"/>
      <c r="R261" s="490">
        <f t="shared" si="7"/>
        <v>685</v>
      </c>
      <c r="S261" s="491"/>
      <c r="T261" s="501"/>
      <c r="U261" s="501"/>
      <c r="V261" s="501"/>
      <c r="W261" s="501"/>
      <c r="X261" s="501"/>
      <c r="Y261" s="501"/>
      <c r="Z261" s="501"/>
      <c r="AA261" s="501"/>
      <c r="AB261" s="501"/>
      <c r="AC261" s="501"/>
    </row>
    <row r="262">
      <c r="A262" s="55" t="s">
        <v>51</v>
      </c>
      <c r="B262" s="70">
        <v>153.0</v>
      </c>
      <c r="C262" s="70">
        <v>824.0</v>
      </c>
      <c r="D262" s="70">
        <v>303.0</v>
      </c>
      <c r="E262" s="70">
        <v>0.0</v>
      </c>
      <c r="F262" s="70">
        <v>189.0</v>
      </c>
      <c r="G262" s="70">
        <v>227.0</v>
      </c>
      <c r="H262" s="70">
        <v>0.0</v>
      </c>
      <c r="I262" s="70">
        <v>909.0</v>
      </c>
      <c r="J262" s="70">
        <v>0.0</v>
      </c>
      <c r="K262" s="70">
        <v>0.0</v>
      </c>
      <c r="L262" s="70">
        <v>0.0</v>
      </c>
      <c r="M262" s="70">
        <v>469.0</v>
      </c>
      <c r="N262" s="70">
        <v>340.0</v>
      </c>
      <c r="O262" s="70">
        <v>452.0</v>
      </c>
      <c r="P262" s="70">
        <v>674.0</v>
      </c>
      <c r="Q262" s="491"/>
      <c r="R262" s="490">
        <f t="shared" si="7"/>
        <v>4540</v>
      </c>
      <c r="S262" s="491"/>
      <c r="T262" s="501"/>
      <c r="U262" s="501"/>
      <c r="V262" s="501"/>
      <c r="W262" s="501"/>
      <c r="X262" s="501"/>
      <c r="Y262" s="501"/>
      <c r="Z262" s="501"/>
      <c r="AA262" s="501"/>
      <c r="AB262" s="501"/>
      <c r="AC262" s="501"/>
    </row>
    <row r="263">
      <c r="A263" s="55" t="s">
        <v>52</v>
      </c>
      <c r="B263" s="70">
        <v>0.0</v>
      </c>
      <c r="C263" s="70">
        <v>0.0</v>
      </c>
      <c r="D263" s="70">
        <v>0.0</v>
      </c>
      <c r="E263" s="70">
        <v>0.0</v>
      </c>
      <c r="F263" s="70">
        <v>0.0</v>
      </c>
      <c r="G263" s="70">
        <v>0.0</v>
      </c>
      <c r="H263" s="70">
        <v>0.0</v>
      </c>
      <c r="I263" s="70">
        <v>0.0</v>
      </c>
      <c r="J263" s="70">
        <v>0.0</v>
      </c>
      <c r="K263" s="70">
        <v>0.0</v>
      </c>
      <c r="L263" s="70">
        <v>0.0</v>
      </c>
      <c r="M263" s="70">
        <v>0.0</v>
      </c>
      <c r="N263" s="70">
        <v>0.0</v>
      </c>
      <c r="O263" s="70">
        <v>0.0</v>
      </c>
      <c r="P263" s="70">
        <v>0.0</v>
      </c>
      <c r="Q263" s="491"/>
      <c r="R263" s="490">
        <f t="shared" si="7"/>
        <v>0</v>
      </c>
      <c r="S263" s="491"/>
      <c r="T263" s="501"/>
      <c r="U263" s="501"/>
      <c r="V263" s="501"/>
      <c r="W263" s="501"/>
      <c r="X263" s="501"/>
      <c r="Y263" s="501"/>
      <c r="Z263" s="501"/>
      <c r="AA263" s="501"/>
      <c r="AB263" s="501"/>
      <c r="AC263" s="501"/>
    </row>
    <row r="264">
      <c r="A264" s="55" t="s">
        <v>53</v>
      </c>
      <c r="B264" s="70">
        <v>815.0</v>
      </c>
      <c r="C264" s="502">
        <v>728.0</v>
      </c>
      <c r="D264" s="70">
        <v>820.0</v>
      </c>
      <c r="E264" s="70">
        <v>798.0</v>
      </c>
      <c r="F264" s="70">
        <v>1203.0</v>
      </c>
      <c r="G264" s="70">
        <v>392.0</v>
      </c>
      <c r="H264" s="70">
        <v>510.0</v>
      </c>
      <c r="I264" s="70">
        <v>270.0</v>
      </c>
      <c r="J264" s="502">
        <v>696.0</v>
      </c>
      <c r="K264" s="70">
        <v>727.0</v>
      </c>
      <c r="L264" s="70">
        <v>530.0</v>
      </c>
      <c r="M264" s="70">
        <v>625.0</v>
      </c>
      <c r="N264" s="70">
        <v>0.0</v>
      </c>
      <c r="O264" s="70">
        <v>387.0</v>
      </c>
      <c r="P264" s="70">
        <v>754.0</v>
      </c>
      <c r="Q264" s="491"/>
      <c r="R264" s="490">
        <f t="shared" si="7"/>
        <v>9255</v>
      </c>
      <c r="S264" s="491"/>
      <c r="T264" s="501"/>
      <c r="U264" s="501"/>
      <c r="V264" s="501"/>
      <c r="W264" s="501"/>
      <c r="X264" s="501"/>
      <c r="Y264" s="501"/>
      <c r="Z264" s="501"/>
      <c r="AA264" s="501"/>
      <c r="AB264" s="501"/>
      <c r="AC264" s="501"/>
    </row>
    <row r="265">
      <c r="A265" s="76" t="s">
        <v>54</v>
      </c>
      <c r="B265" s="70">
        <v>0.0</v>
      </c>
      <c r="C265" s="502">
        <v>0.0</v>
      </c>
      <c r="D265" s="70">
        <v>0.0</v>
      </c>
      <c r="E265" s="70">
        <v>0.0</v>
      </c>
      <c r="F265" s="70">
        <v>0.0</v>
      </c>
      <c r="G265" s="70">
        <v>475.0</v>
      </c>
      <c r="H265" s="70">
        <v>595.0</v>
      </c>
      <c r="I265" s="70">
        <v>773.0</v>
      </c>
      <c r="J265" s="502">
        <v>760.0</v>
      </c>
      <c r="K265" s="70">
        <v>420.0</v>
      </c>
      <c r="L265" s="70">
        <v>210.0</v>
      </c>
      <c r="M265" s="70">
        <v>825.0</v>
      </c>
      <c r="N265" s="70">
        <v>605.0</v>
      </c>
      <c r="O265" s="70">
        <v>975.0</v>
      </c>
      <c r="P265" s="70">
        <v>0.0</v>
      </c>
      <c r="Q265" s="491"/>
      <c r="R265" s="490">
        <f t="shared" si="7"/>
        <v>5638</v>
      </c>
      <c r="S265" s="491"/>
      <c r="T265" s="501"/>
      <c r="U265" s="501"/>
      <c r="V265" s="501"/>
      <c r="W265" s="501"/>
      <c r="X265" s="501"/>
      <c r="Y265" s="501"/>
      <c r="Z265" s="501"/>
      <c r="AA265" s="501"/>
      <c r="AB265" s="501"/>
      <c r="AC265" s="501"/>
    </row>
    <row r="266">
      <c r="A266" s="76" t="s">
        <v>55</v>
      </c>
      <c r="B266" s="70">
        <v>420.0</v>
      </c>
      <c r="C266" s="502">
        <v>654.0</v>
      </c>
      <c r="D266" s="70">
        <v>410.0</v>
      </c>
      <c r="E266" s="70">
        <v>90.0</v>
      </c>
      <c r="F266" s="70">
        <v>430.0</v>
      </c>
      <c r="G266" s="70">
        <v>264.0</v>
      </c>
      <c r="H266" s="70">
        <v>0.0</v>
      </c>
      <c r="I266" s="70">
        <v>564.0</v>
      </c>
      <c r="J266" s="502">
        <v>0.0</v>
      </c>
      <c r="K266" s="70">
        <v>348.0</v>
      </c>
      <c r="L266" s="70">
        <v>0.0</v>
      </c>
      <c r="M266" s="70">
        <v>0.0</v>
      </c>
      <c r="N266" s="70">
        <v>450.0</v>
      </c>
      <c r="O266" s="70">
        <v>912.0</v>
      </c>
      <c r="P266" s="70">
        <v>0.0</v>
      </c>
      <c r="Q266" s="491"/>
      <c r="R266" s="490">
        <f t="shared" si="7"/>
        <v>4542</v>
      </c>
      <c r="S266" s="491"/>
      <c r="T266" s="501"/>
      <c r="U266" s="501"/>
      <c r="V266" s="501"/>
      <c r="W266" s="501"/>
      <c r="X266" s="501"/>
      <c r="Y266" s="501"/>
      <c r="Z266" s="501"/>
      <c r="AA266" s="501"/>
      <c r="AB266" s="501"/>
      <c r="AC266" s="501"/>
    </row>
    <row r="267">
      <c r="A267" s="76" t="s">
        <v>56</v>
      </c>
      <c r="B267" s="70">
        <v>380.0</v>
      </c>
      <c r="C267" s="502">
        <v>0.0</v>
      </c>
      <c r="D267" s="70">
        <v>249.0</v>
      </c>
      <c r="E267" s="70">
        <v>355.0</v>
      </c>
      <c r="F267" s="70">
        <v>0.0</v>
      </c>
      <c r="G267" s="70">
        <v>155.0</v>
      </c>
      <c r="H267" s="70">
        <v>275.0</v>
      </c>
      <c r="I267" s="70">
        <v>390.0</v>
      </c>
      <c r="J267" s="502">
        <v>0.0</v>
      </c>
      <c r="K267" s="70">
        <v>0.0</v>
      </c>
      <c r="L267" s="70">
        <v>530.0</v>
      </c>
      <c r="M267" s="70">
        <v>0.0</v>
      </c>
      <c r="N267" s="70">
        <v>0.0</v>
      </c>
      <c r="O267" s="70">
        <v>0.0</v>
      </c>
      <c r="P267" s="70">
        <v>0.0</v>
      </c>
      <c r="Q267" s="491"/>
      <c r="R267" s="490">
        <f t="shared" si="7"/>
        <v>2334</v>
      </c>
      <c r="S267" s="491"/>
      <c r="T267" s="501"/>
      <c r="U267" s="501"/>
      <c r="V267" s="501"/>
      <c r="W267" s="501"/>
      <c r="X267" s="501"/>
      <c r="Y267" s="501"/>
      <c r="Z267" s="501"/>
      <c r="AA267" s="501"/>
      <c r="AB267" s="501"/>
      <c r="AC267" s="501"/>
    </row>
    <row r="268">
      <c r="A268" s="76" t="s">
        <v>65</v>
      </c>
      <c r="B268" s="70">
        <v>0.0</v>
      </c>
      <c r="C268" s="502">
        <v>0.0</v>
      </c>
      <c r="D268" s="70">
        <v>0.0</v>
      </c>
      <c r="E268" s="70">
        <v>0.0</v>
      </c>
      <c r="F268" s="70">
        <v>0.0</v>
      </c>
      <c r="G268" s="70">
        <v>0.0</v>
      </c>
      <c r="H268" s="70">
        <v>0.0</v>
      </c>
      <c r="I268" s="70">
        <v>0.0</v>
      </c>
      <c r="J268" s="502">
        <v>0.0</v>
      </c>
      <c r="K268" s="70">
        <v>0.0</v>
      </c>
      <c r="L268" s="70">
        <v>0.0</v>
      </c>
      <c r="M268" s="70">
        <v>0.0</v>
      </c>
      <c r="N268" s="70">
        <v>0.0</v>
      </c>
      <c r="O268" s="70">
        <v>0.0</v>
      </c>
      <c r="P268" s="70">
        <v>0.0</v>
      </c>
      <c r="Q268" s="485"/>
      <c r="R268" s="490">
        <f t="shared" si="7"/>
        <v>0</v>
      </c>
      <c r="S268" s="485"/>
      <c r="T268" s="501"/>
      <c r="U268" s="501"/>
      <c r="V268" s="501"/>
      <c r="W268" s="501"/>
      <c r="X268" s="501"/>
      <c r="Y268" s="501"/>
      <c r="Z268" s="501"/>
      <c r="AA268" s="501"/>
      <c r="AB268" s="501"/>
      <c r="AC268" s="501"/>
    </row>
    <row r="269">
      <c r="A269" s="76" t="s">
        <v>58</v>
      </c>
      <c r="B269" s="70">
        <v>791.0</v>
      </c>
      <c r="C269" s="502">
        <v>704.0</v>
      </c>
      <c r="D269" s="70">
        <v>255.0</v>
      </c>
      <c r="E269" s="70">
        <v>413.0</v>
      </c>
      <c r="F269" s="70">
        <v>0.0</v>
      </c>
      <c r="G269" s="70">
        <v>295.0</v>
      </c>
      <c r="H269" s="70">
        <v>655.0</v>
      </c>
      <c r="I269" s="70">
        <v>573.0</v>
      </c>
      <c r="J269" s="502">
        <v>977.0</v>
      </c>
      <c r="K269" s="70">
        <v>845.0</v>
      </c>
      <c r="L269" s="70">
        <v>0.0</v>
      </c>
      <c r="M269" s="70">
        <v>375.0</v>
      </c>
      <c r="N269" s="70">
        <v>0.0</v>
      </c>
      <c r="O269" s="70">
        <v>813.0</v>
      </c>
      <c r="P269" s="70">
        <v>0.0</v>
      </c>
      <c r="Q269" s="485"/>
      <c r="R269" s="490">
        <f t="shared" si="7"/>
        <v>6696</v>
      </c>
      <c r="S269" s="485"/>
      <c r="T269" s="501"/>
      <c r="U269" s="501"/>
      <c r="V269" s="501"/>
      <c r="W269" s="501"/>
      <c r="X269" s="501"/>
      <c r="Y269" s="501"/>
      <c r="Z269" s="501"/>
      <c r="AA269" s="501"/>
      <c r="AB269" s="501"/>
      <c r="AC269" s="501"/>
    </row>
    <row r="270">
      <c r="A270" s="501"/>
      <c r="B270" s="501"/>
      <c r="C270" s="501"/>
      <c r="D270" s="501"/>
      <c r="E270" s="501"/>
      <c r="F270" s="501"/>
      <c r="G270" s="501"/>
      <c r="H270" s="501"/>
      <c r="I270" s="501"/>
      <c r="J270" s="501"/>
      <c r="K270" s="501"/>
      <c r="L270" s="501"/>
      <c r="M270" s="501"/>
      <c r="N270" s="501"/>
      <c r="O270" s="501"/>
      <c r="P270" s="501"/>
      <c r="Q270" s="501"/>
      <c r="R270" s="501"/>
      <c r="S270" s="501"/>
      <c r="T270" s="501"/>
      <c r="U270" s="501"/>
      <c r="V270" s="501"/>
      <c r="W270" s="501"/>
      <c r="X270" s="501"/>
      <c r="Y270" s="501"/>
      <c r="Z270" s="501"/>
      <c r="AA270" s="501"/>
      <c r="AB270" s="501"/>
      <c r="AC270" s="501"/>
    </row>
    <row r="271">
      <c r="A271" s="475" t="s">
        <v>530</v>
      </c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20"/>
      <c r="T271" s="501"/>
      <c r="U271" s="501"/>
      <c r="V271" s="501"/>
      <c r="W271" s="501"/>
      <c r="X271" s="501"/>
      <c r="Y271" s="501"/>
      <c r="Z271" s="501"/>
      <c r="AA271" s="501"/>
      <c r="AB271" s="501"/>
      <c r="AC271" s="501"/>
    </row>
    <row r="272">
      <c r="A272" s="30" t="s">
        <v>19</v>
      </c>
      <c r="B272" s="478">
        <v>45627.0</v>
      </c>
      <c r="C272" s="478">
        <v>45628.0</v>
      </c>
      <c r="D272" s="478">
        <v>45629.0</v>
      </c>
      <c r="E272" s="478">
        <v>45630.0</v>
      </c>
      <c r="F272" s="478">
        <v>45631.0</v>
      </c>
      <c r="G272" s="478">
        <v>45632.0</v>
      </c>
      <c r="H272" s="478">
        <v>45633.0</v>
      </c>
      <c r="I272" s="478">
        <v>45634.0</v>
      </c>
      <c r="J272" s="478">
        <v>45635.0</v>
      </c>
      <c r="K272" s="478">
        <v>45636.0</v>
      </c>
      <c r="L272" s="478">
        <v>45637.0</v>
      </c>
      <c r="M272" s="478">
        <v>45638.0</v>
      </c>
      <c r="N272" s="478">
        <v>45639.0</v>
      </c>
      <c r="O272" s="478">
        <v>45640.0</v>
      </c>
      <c r="P272" s="478">
        <v>45641.0</v>
      </c>
      <c r="Q272" s="478"/>
      <c r="R272" s="479" t="s">
        <v>20</v>
      </c>
      <c r="S272" s="479" t="s">
        <v>22</v>
      </c>
      <c r="T272" s="501"/>
      <c r="U272" s="501"/>
      <c r="V272" s="501"/>
      <c r="W272" s="501"/>
      <c r="X272" s="501"/>
      <c r="Y272" s="501"/>
      <c r="Z272" s="501"/>
      <c r="AA272" s="501"/>
      <c r="AB272" s="501"/>
      <c r="AC272" s="501"/>
    </row>
    <row r="273">
      <c r="A273" s="215"/>
      <c r="B273" s="485"/>
      <c r="C273" s="485"/>
      <c r="D273" s="485"/>
      <c r="E273" s="485"/>
      <c r="F273" s="485"/>
      <c r="G273" s="485"/>
      <c r="H273" s="485"/>
      <c r="I273" s="485"/>
      <c r="J273" s="485"/>
      <c r="K273" s="485"/>
      <c r="L273" s="485"/>
      <c r="M273" s="485"/>
      <c r="N273" s="485"/>
      <c r="O273" s="485"/>
      <c r="P273" s="485"/>
      <c r="Q273" s="485"/>
      <c r="R273" s="485"/>
      <c r="S273" s="485"/>
      <c r="T273" s="501"/>
      <c r="U273" s="501"/>
      <c r="V273" s="501"/>
      <c r="W273" s="501"/>
      <c r="X273" s="501"/>
      <c r="Y273" s="501"/>
      <c r="Z273" s="501"/>
      <c r="AA273" s="501"/>
      <c r="AB273" s="501"/>
      <c r="AC273" s="501"/>
    </row>
    <row r="274">
      <c r="A274" s="53" t="s">
        <v>23</v>
      </c>
      <c r="B274" s="502">
        <v>425.0</v>
      </c>
      <c r="C274" s="70">
        <v>765.0</v>
      </c>
      <c r="D274" s="70">
        <v>440.0</v>
      </c>
      <c r="E274" s="70">
        <v>562.0</v>
      </c>
      <c r="F274" s="70">
        <v>470.0</v>
      </c>
      <c r="G274" s="70">
        <v>1004.0</v>
      </c>
      <c r="H274" s="41">
        <v>1138.0</v>
      </c>
      <c r="I274" s="86">
        <v>1145.0</v>
      </c>
      <c r="J274" s="41">
        <v>1003.0</v>
      </c>
      <c r="K274" s="41">
        <v>432.0</v>
      </c>
      <c r="L274" s="41">
        <v>582.0</v>
      </c>
      <c r="M274" s="41">
        <v>0.0</v>
      </c>
      <c r="N274" s="41">
        <v>1295.0</v>
      </c>
      <c r="O274" s="41">
        <v>833.0</v>
      </c>
      <c r="P274" s="86">
        <v>1495.0</v>
      </c>
      <c r="Q274" s="491"/>
      <c r="R274" s="490">
        <f t="shared" ref="R274:R309" si="8">SUM(B274:Q274)</f>
        <v>11589</v>
      </c>
      <c r="S274" s="491"/>
      <c r="T274" s="501"/>
      <c r="U274" s="501"/>
      <c r="V274" s="501"/>
      <c r="W274" s="501"/>
      <c r="X274" s="501"/>
      <c r="Y274" s="501"/>
      <c r="Z274" s="501"/>
      <c r="AA274" s="501"/>
      <c r="AB274" s="501"/>
      <c r="AC274" s="501"/>
    </row>
    <row r="275">
      <c r="A275" s="53" t="s">
        <v>24</v>
      </c>
      <c r="B275" s="502">
        <v>1250.0</v>
      </c>
      <c r="C275" s="70">
        <v>0.0</v>
      </c>
      <c r="D275" s="70">
        <v>0.0</v>
      </c>
      <c r="E275" s="70">
        <v>0.0</v>
      </c>
      <c r="F275" s="70">
        <v>1095.0</v>
      </c>
      <c r="G275" s="70">
        <v>630.0</v>
      </c>
      <c r="H275" s="41">
        <v>0.0</v>
      </c>
      <c r="I275" s="86">
        <v>530.0</v>
      </c>
      <c r="J275" s="41">
        <v>0.0</v>
      </c>
      <c r="K275" s="41">
        <v>788.0</v>
      </c>
      <c r="L275" s="41">
        <v>685.0</v>
      </c>
      <c r="M275" s="41">
        <v>365.0</v>
      </c>
      <c r="N275" s="41">
        <v>1020.0</v>
      </c>
      <c r="O275" s="41">
        <v>0.0</v>
      </c>
      <c r="P275" s="86">
        <v>0.0</v>
      </c>
      <c r="Q275" s="491"/>
      <c r="R275" s="490">
        <f t="shared" si="8"/>
        <v>6363</v>
      </c>
      <c r="S275" s="491"/>
      <c r="T275" s="501"/>
      <c r="U275" s="501"/>
      <c r="V275" s="501"/>
      <c r="W275" s="501"/>
      <c r="X275" s="501"/>
      <c r="Y275" s="501"/>
      <c r="Z275" s="501"/>
      <c r="AA275" s="501"/>
      <c r="AB275" s="501"/>
      <c r="AC275" s="501"/>
    </row>
    <row r="276">
      <c r="A276" s="53" t="s">
        <v>25</v>
      </c>
      <c r="B276" s="70">
        <v>479.0</v>
      </c>
      <c r="C276" s="70">
        <v>254.0</v>
      </c>
      <c r="D276" s="70">
        <v>0.0</v>
      </c>
      <c r="E276" s="70">
        <v>620.0</v>
      </c>
      <c r="F276" s="70">
        <v>0.0</v>
      </c>
      <c r="G276" s="70">
        <v>0.0</v>
      </c>
      <c r="H276" s="41">
        <v>1065.0</v>
      </c>
      <c r="I276" s="41">
        <v>595.0</v>
      </c>
      <c r="J276" s="41">
        <v>0.0</v>
      </c>
      <c r="K276" s="41">
        <v>0.0</v>
      </c>
      <c r="L276" s="41">
        <v>0.0</v>
      </c>
      <c r="M276" s="41">
        <v>0.0</v>
      </c>
      <c r="N276" s="41">
        <v>0.0</v>
      </c>
      <c r="O276" s="41">
        <v>806.0</v>
      </c>
      <c r="P276" s="41">
        <v>988.0</v>
      </c>
      <c r="Q276" s="491"/>
      <c r="R276" s="490">
        <f t="shared" si="8"/>
        <v>4807</v>
      </c>
      <c r="S276" s="491"/>
      <c r="T276" s="501"/>
      <c r="U276" s="501"/>
      <c r="V276" s="501"/>
      <c r="W276" s="501"/>
      <c r="X276" s="501"/>
      <c r="Y276" s="501"/>
      <c r="Z276" s="501"/>
      <c r="AA276" s="501"/>
      <c r="AB276" s="501"/>
      <c r="AC276" s="501"/>
    </row>
    <row r="277">
      <c r="A277" s="53" t="s">
        <v>26</v>
      </c>
      <c r="B277" s="70">
        <v>925.0</v>
      </c>
      <c r="C277" s="70">
        <v>1219.0</v>
      </c>
      <c r="D277" s="70">
        <v>0.0</v>
      </c>
      <c r="E277" s="70">
        <v>513.0</v>
      </c>
      <c r="F277" s="70">
        <v>0.0</v>
      </c>
      <c r="G277" s="70">
        <v>0.0</v>
      </c>
      <c r="H277" s="41">
        <v>0.0</v>
      </c>
      <c r="I277" s="41">
        <v>0.0</v>
      </c>
      <c r="J277" s="41">
        <v>0.0</v>
      </c>
      <c r="K277" s="41">
        <v>0.0</v>
      </c>
      <c r="L277" s="41">
        <v>0.0</v>
      </c>
      <c r="M277" s="41">
        <v>1035.0</v>
      </c>
      <c r="N277" s="41">
        <v>1268.0</v>
      </c>
      <c r="O277" s="41">
        <v>0.0</v>
      </c>
      <c r="P277" s="41">
        <v>1268.0</v>
      </c>
      <c r="Q277" s="491"/>
      <c r="R277" s="490">
        <f t="shared" si="8"/>
        <v>6228</v>
      </c>
      <c r="S277" s="491"/>
      <c r="T277" s="501"/>
      <c r="U277" s="501"/>
      <c r="V277" s="501"/>
      <c r="W277" s="501"/>
      <c r="X277" s="501"/>
      <c r="Y277" s="501"/>
      <c r="Z277" s="501"/>
      <c r="AA277" s="501"/>
      <c r="AB277" s="501"/>
      <c r="AC277" s="501"/>
    </row>
    <row r="278">
      <c r="A278" s="53" t="s">
        <v>27</v>
      </c>
      <c r="B278" s="70">
        <v>795.0</v>
      </c>
      <c r="C278" s="70">
        <v>358.0</v>
      </c>
      <c r="D278" s="70">
        <v>508.0</v>
      </c>
      <c r="E278" s="70">
        <v>0.0</v>
      </c>
      <c r="F278" s="70">
        <v>436.0</v>
      </c>
      <c r="G278" s="70">
        <v>768.0</v>
      </c>
      <c r="H278" s="41">
        <v>563.0</v>
      </c>
      <c r="I278" s="41">
        <v>489.0</v>
      </c>
      <c r="J278" s="41">
        <v>555.0</v>
      </c>
      <c r="K278" s="41">
        <v>115.0</v>
      </c>
      <c r="L278" s="41">
        <v>0.0</v>
      </c>
      <c r="M278" s="41">
        <v>255.0</v>
      </c>
      <c r="N278" s="41">
        <v>474.0</v>
      </c>
      <c r="O278" s="41">
        <v>589.0</v>
      </c>
      <c r="P278" s="41">
        <v>727.0</v>
      </c>
      <c r="Q278" s="491"/>
      <c r="R278" s="490">
        <f t="shared" si="8"/>
        <v>6632</v>
      </c>
      <c r="S278" s="491"/>
      <c r="T278" s="501"/>
      <c r="U278" s="501"/>
      <c r="V278" s="501"/>
      <c r="W278" s="501"/>
      <c r="X278" s="501"/>
      <c r="Y278" s="501"/>
      <c r="Z278" s="501"/>
      <c r="AA278" s="501"/>
      <c r="AB278" s="501"/>
      <c r="AC278" s="501"/>
    </row>
    <row r="279">
      <c r="A279" s="53" t="s">
        <v>28</v>
      </c>
      <c r="B279" s="70">
        <v>855.0</v>
      </c>
      <c r="C279" s="70">
        <v>935.0</v>
      </c>
      <c r="D279" s="41">
        <v>0.0</v>
      </c>
      <c r="E279" s="70">
        <v>397.0</v>
      </c>
      <c r="F279" s="70">
        <v>337.0</v>
      </c>
      <c r="G279" s="70">
        <v>360.0</v>
      </c>
      <c r="H279" s="41">
        <v>0.0</v>
      </c>
      <c r="I279" s="41">
        <v>605.0</v>
      </c>
      <c r="J279" s="41">
        <v>682.0</v>
      </c>
      <c r="K279" s="41">
        <v>505.0</v>
      </c>
      <c r="L279" s="41">
        <v>440.0</v>
      </c>
      <c r="M279" s="41">
        <v>735.0</v>
      </c>
      <c r="N279" s="41">
        <v>685.0</v>
      </c>
      <c r="O279" s="41">
        <v>875.0</v>
      </c>
      <c r="P279" s="41">
        <v>298.0</v>
      </c>
      <c r="Q279" s="491"/>
      <c r="R279" s="490">
        <f t="shared" si="8"/>
        <v>7709</v>
      </c>
      <c r="S279" s="491"/>
      <c r="T279" s="501"/>
      <c r="U279" s="501"/>
      <c r="V279" s="501"/>
      <c r="W279" s="501"/>
      <c r="X279" s="501"/>
      <c r="Y279" s="501"/>
      <c r="Z279" s="501"/>
      <c r="AA279" s="501"/>
      <c r="AB279" s="501"/>
      <c r="AC279" s="501"/>
    </row>
    <row r="280">
      <c r="A280" s="53" t="s">
        <v>29</v>
      </c>
      <c r="B280" s="70">
        <v>449.0</v>
      </c>
      <c r="C280" s="70">
        <v>351.0</v>
      </c>
      <c r="D280" s="70">
        <v>308.0</v>
      </c>
      <c r="E280" s="70">
        <v>0.0</v>
      </c>
      <c r="F280" s="70">
        <v>0.0</v>
      </c>
      <c r="G280" s="70">
        <v>425.0</v>
      </c>
      <c r="H280" s="41">
        <v>929.0</v>
      </c>
      <c r="I280" s="41">
        <v>653.0</v>
      </c>
      <c r="J280" s="41">
        <v>0.0</v>
      </c>
      <c r="K280" s="41">
        <v>723.0</v>
      </c>
      <c r="L280" s="41">
        <v>491.0</v>
      </c>
      <c r="M280" s="41">
        <v>0.0</v>
      </c>
      <c r="N280" s="41">
        <v>850.0</v>
      </c>
      <c r="O280" s="41">
        <v>385.0</v>
      </c>
      <c r="P280" s="41">
        <v>0.0</v>
      </c>
      <c r="Q280" s="491"/>
      <c r="R280" s="490">
        <f t="shared" si="8"/>
        <v>5564</v>
      </c>
      <c r="S280" s="491"/>
      <c r="T280" s="501"/>
      <c r="U280" s="501"/>
      <c r="V280" s="501"/>
      <c r="W280" s="501"/>
      <c r="X280" s="501"/>
      <c r="Y280" s="501"/>
      <c r="Z280" s="501"/>
      <c r="AA280" s="501"/>
      <c r="AB280" s="501"/>
      <c r="AC280" s="501"/>
    </row>
    <row r="281">
      <c r="A281" s="53" t="s">
        <v>30</v>
      </c>
      <c r="B281" s="70">
        <v>0.0</v>
      </c>
      <c r="C281" s="70">
        <v>0.0</v>
      </c>
      <c r="D281" s="70">
        <v>2400.0</v>
      </c>
      <c r="E281" s="70">
        <v>500.0</v>
      </c>
      <c r="F281" s="70">
        <v>1000.0</v>
      </c>
      <c r="G281" s="70">
        <v>0.0</v>
      </c>
      <c r="H281" s="41">
        <v>0.0</v>
      </c>
      <c r="I281" s="41">
        <v>0.0</v>
      </c>
      <c r="J281" s="41">
        <v>0.0</v>
      </c>
      <c r="K281" s="41">
        <v>0.0</v>
      </c>
      <c r="L281" s="41">
        <v>0.0</v>
      </c>
      <c r="M281" s="41">
        <v>245.0</v>
      </c>
      <c r="N281" s="41">
        <v>0.0</v>
      </c>
      <c r="O281" s="41">
        <v>0.0</v>
      </c>
      <c r="P281" s="41">
        <v>0.0</v>
      </c>
      <c r="Q281" s="491"/>
      <c r="R281" s="490">
        <f t="shared" si="8"/>
        <v>4145</v>
      </c>
      <c r="S281" s="491"/>
      <c r="T281" s="501"/>
      <c r="U281" s="501"/>
      <c r="V281" s="501"/>
      <c r="W281" s="501"/>
      <c r="X281" s="501"/>
      <c r="Y281" s="501"/>
      <c r="Z281" s="501"/>
      <c r="AA281" s="501"/>
      <c r="AB281" s="501"/>
      <c r="AC281" s="501"/>
    </row>
    <row r="282">
      <c r="A282" s="53" t="s">
        <v>31</v>
      </c>
      <c r="B282" s="70">
        <v>1645.0</v>
      </c>
      <c r="C282" s="70">
        <v>1936.0</v>
      </c>
      <c r="D282" s="70">
        <v>1441.0</v>
      </c>
      <c r="E282" s="70">
        <v>1478.0</v>
      </c>
      <c r="F282" s="70">
        <v>1618.0</v>
      </c>
      <c r="G282" s="70">
        <v>1317.0</v>
      </c>
      <c r="H282" s="41">
        <v>1482.0</v>
      </c>
      <c r="I282" s="41">
        <v>1571.0</v>
      </c>
      <c r="J282" s="41">
        <v>1310.0</v>
      </c>
      <c r="K282" s="41">
        <v>2038.0</v>
      </c>
      <c r="L282" s="41">
        <v>2385.0</v>
      </c>
      <c r="M282" s="41">
        <v>1648.0</v>
      </c>
      <c r="N282" s="41">
        <v>1526.0</v>
      </c>
      <c r="O282" s="41">
        <v>1836.0</v>
      </c>
      <c r="P282" s="41">
        <v>1344.0</v>
      </c>
      <c r="Q282" s="491"/>
      <c r="R282" s="490">
        <f t="shared" si="8"/>
        <v>24575</v>
      </c>
      <c r="S282" s="496" t="s">
        <v>144</v>
      </c>
      <c r="T282" s="501"/>
      <c r="U282" s="501"/>
      <c r="V282" s="501"/>
      <c r="W282" s="501"/>
      <c r="X282" s="501"/>
      <c r="Y282" s="501"/>
      <c r="Z282" s="501"/>
      <c r="AA282" s="501"/>
      <c r="AB282" s="501"/>
      <c r="AC282" s="501"/>
    </row>
    <row r="283">
      <c r="A283" s="53" t="s">
        <v>32</v>
      </c>
      <c r="B283" s="70">
        <v>0.0</v>
      </c>
      <c r="C283" s="70">
        <v>0.0</v>
      </c>
      <c r="D283" s="70">
        <v>0.0</v>
      </c>
      <c r="E283" s="70">
        <v>0.0</v>
      </c>
      <c r="F283" s="70">
        <v>0.0</v>
      </c>
      <c r="G283" s="70">
        <v>0.0</v>
      </c>
      <c r="H283" s="41">
        <v>0.0</v>
      </c>
      <c r="I283" s="41">
        <v>0.0</v>
      </c>
      <c r="J283" s="41">
        <v>0.0</v>
      </c>
      <c r="K283" s="41">
        <v>0.0</v>
      </c>
      <c r="L283" s="41">
        <v>0.0</v>
      </c>
      <c r="M283" s="41">
        <v>0.0</v>
      </c>
      <c r="N283" s="41">
        <v>0.0</v>
      </c>
      <c r="O283" s="41">
        <v>0.0</v>
      </c>
      <c r="P283" s="41">
        <v>0.0</v>
      </c>
      <c r="Q283" s="491"/>
      <c r="R283" s="490">
        <f t="shared" si="8"/>
        <v>0</v>
      </c>
      <c r="S283" s="491"/>
      <c r="T283" s="501"/>
      <c r="U283" s="501"/>
      <c r="V283" s="501"/>
      <c r="W283" s="501"/>
      <c r="X283" s="501"/>
      <c r="Y283" s="501"/>
      <c r="Z283" s="501"/>
      <c r="AA283" s="501"/>
      <c r="AB283" s="501"/>
      <c r="AC283" s="501"/>
    </row>
    <row r="284">
      <c r="A284" s="53" t="s">
        <v>241</v>
      </c>
      <c r="B284" s="70">
        <v>0.0</v>
      </c>
      <c r="C284" s="70">
        <v>0.0</v>
      </c>
      <c r="D284" s="70">
        <v>0.0</v>
      </c>
      <c r="E284" s="70">
        <v>0.0</v>
      </c>
      <c r="F284" s="70">
        <v>0.0</v>
      </c>
      <c r="G284" s="70">
        <v>0.0</v>
      </c>
      <c r="H284" s="41">
        <v>455.0</v>
      </c>
      <c r="I284" s="41">
        <v>535.0</v>
      </c>
      <c r="J284" s="41">
        <v>615.0</v>
      </c>
      <c r="K284" s="41">
        <v>775.0</v>
      </c>
      <c r="L284" s="41">
        <v>515.0</v>
      </c>
      <c r="M284" s="41">
        <v>160.0</v>
      </c>
      <c r="N284" s="41">
        <v>0.0</v>
      </c>
      <c r="O284" s="41">
        <v>0.0</v>
      </c>
      <c r="P284" s="41">
        <v>255.0</v>
      </c>
      <c r="Q284" s="491"/>
      <c r="R284" s="490">
        <f t="shared" si="8"/>
        <v>3310</v>
      </c>
      <c r="S284" s="491"/>
      <c r="T284" s="501"/>
      <c r="U284" s="501"/>
      <c r="V284" s="501"/>
      <c r="W284" s="501"/>
      <c r="X284" s="501"/>
      <c r="Y284" s="501"/>
      <c r="Z284" s="501"/>
      <c r="AA284" s="501"/>
      <c r="AB284" s="501"/>
      <c r="AC284" s="501"/>
    </row>
    <row r="285">
      <c r="A285" s="53" t="s">
        <v>233</v>
      </c>
      <c r="B285" s="70">
        <v>0.0</v>
      </c>
      <c r="C285" s="70">
        <v>0.0</v>
      </c>
      <c r="D285" s="70">
        <v>0.0</v>
      </c>
      <c r="E285" s="70">
        <v>0.0</v>
      </c>
      <c r="F285" s="70">
        <v>0.0</v>
      </c>
      <c r="G285" s="70">
        <v>0.0</v>
      </c>
      <c r="H285" s="41">
        <v>875.0</v>
      </c>
      <c r="I285" s="41">
        <v>610.0</v>
      </c>
      <c r="J285" s="41">
        <v>827.0</v>
      </c>
      <c r="K285" s="41">
        <v>985.0</v>
      </c>
      <c r="L285" s="41">
        <v>285.0</v>
      </c>
      <c r="M285" s="41">
        <v>744.0</v>
      </c>
      <c r="N285" s="41">
        <v>315.0</v>
      </c>
      <c r="O285" s="41">
        <v>0.0</v>
      </c>
      <c r="P285" s="41">
        <v>0.0</v>
      </c>
      <c r="Q285" s="491"/>
      <c r="R285" s="490">
        <f t="shared" si="8"/>
        <v>4641</v>
      </c>
      <c r="S285" s="491"/>
      <c r="T285" s="501"/>
      <c r="U285" s="501"/>
      <c r="V285" s="501"/>
      <c r="W285" s="501"/>
      <c r="X285" s="501"/>
      <c r="Y285" s="501"/>
      <c r="Z285" s="501"/>
      <c r="AA285" s="501"/>
      <c r="AB285" s="501"/>
      <c r="AC285" s="501"/>
    </row>
    <row r="286">
      <c r="A286" s="53" t="s">
        <v>35</v>
      </c>
      <c r="B286" s="502">
        <v>530.0</v>
      </c>
      <c r="C286" s="70">
        <v>1062.0</v>
      </c>
      <c r="D286" s="70">
        <v>365.0</v>
      </c>
      <c r="E286" s="70">
        <v>702.0</v>
      </c>
      <c r="F286" s="70">
        <v>0.0</v>
      </c>
      <c r="G286" s="70">
        <v>0.0</v>
      </c>
      <c r="H286" s="41">
        <v>0.0</v>
      </c>
      <c r="I286" s="86">
        <v>0.0</v>
      </c>
      <c r="J286" s="41">
        <v>0.0</v>
      </c>
      <c r="K286" s="41">
        <v>0.0</v>
      </c>
      <c r="L286" s="41">
        <v>683.0</v>
      </c>
      <c r="M286" s="41">
        <v>0.0</v>
      </c>
      <c r="N286" s="41">
        <v>1015.0</v>
      </c>
      <c r="O286" s="41">
        <v>240.0</v>
      </c>
      <c r="P286" s="86">
        <v>991.0</v>
      </c>
      <c r="Q286" s="491"/>
      <c r="R286" s="490">
        <f t="shared" si="8"/>
        <v>5588</v>
      </c>
      <c r="S286" s="491"/>
      <c r="T286" s="501"/>
      <c r="U286" s="501"/>
      <c r="V286" s="501"/>
      <c r="W286" s="501"/>
      <c r="X286" s="501"/>
      <c r="Y286" s="501"/>
      <c r="Z286" s="501"/>
      <c r="AA286" s="501"/>
      <c r="AB286" s="501"/>
      <c r="AC286" s="501"/>
    </row>
    <row r="287">
      <c r="A287" s="53" t="s">
        <v>36</v>
      </c>
      <c r="B287" s="502">
        <v>660.0</v>
      </c>
      <c r="C287" s="37"/>
      <c r="D287" s="70">
        <v>1697.0</v>
      </c>
      <c r="E287" s="70">
        <v>768.0</v>
      </c>
      <c r="F287" s="70">
        <v>869.0</v>
      </c>
      <c r="G287" s="70">
        <v>1125.0</v>
      </c>
      <c r="H287" s="41">
        <v>1320.0</v>
      </c>
      <c r="I287" s="86">
        <v>905.0</v>
      </c>
      <c r="J287" s="41">
        <v>695.0</v>
      </c>
      <c r="K287" s="41">
        <v>325.0</v>
      </c>
      <c r="L287" s="41">
        <v>1000.0</v>
      </c>
      <c r="M287" s="41">
        <v>0.0</v>
      </c>
      <c r="N287" s="41">
        <v>923.0</v>
      </c>
      <c r="O287" s="41">
        <v>1155.0</v>
      </c>
      <c r="P287" s="86">
        <v>1063.0</v>
      </c>
      <c r="Q287" s="491"/>
      <c r="R287" s="490">
        <f t="shared" si="8"/>
        <v>12505</v>
      </c>
      <c r="S287" s="491"/>
      <c r="T287" s="501"/>
      <c r="U287" s="501"/>
      <c r="V287" s="501"/>
      <c r="W287" s="501"/>
      <c r="X287" s="501"/>
      <c r="Y287" s="501"/>
      <c r="Z287" s="501"/>
      <c r="AA287" s="501"/>
      <c r="AB287" s="501"/>
      <c r="AC287" s="501"/>
    </row>
    <row r="288">
      <c r="A288" s="53" t="s">
        <v>37</v>
      </c>
      <c r="B288" s="502">
        <v>635.0</v>
      </c>
      <c r="C288" s="70">
        <v>340.0</v>
      </c>
      <c r="D288" s="70">
        <v>1133.0</v>
      </c>
      <c r="E288" s="70">
        <v>981.0</v>
      </c>
      <c r="F288" s="70">
        <v>1145.0</v>
      </c>
      <c r="G288" s="70">
        <v>1205.0</v>
      </c>
      <c r="H288" s="41">
        <v>382.0</v>
      </c>
      <c r="I288" s="86">
        <v>788.0</v>
      </c>
      <c r="J288" s="41">
        <v>855.0</v>
      </c>
      <c r="K288" s="41">
        <v>955.0</v>
      </c>
      <c r="L288" s="41">
        <v>1220.0</v>
      </c>
      <c r="M288" s="41">
        <v>1714.0</v>
      </c>
      <c r="N288" s="41">
        <v>948.0</v>
      </c>
      <c r="O288" s="41">
        <v>1050.0</v>
      </c>
      <c r="P288" s="86">
        <v>1429.0</v>
      </c>
      <c r="Q288" s="491"/>
      <c r="R288" s="490">
        <f t="shared" si="8"/>
        <v>14780</v>
      </c>
      <c r="S288" s="491"/>
      <c r="T288" s="501"/>
      <c r="U288" s="501"/>
      <c r="V288" s="501"/>
      <c r="W288" s="501"/>
      <c r="X288" s="501"/>
      <c r="Y288" s="501"/>
      <c r="Z288" s="501"/>
      <c r="AA288" s="501"/>
      <c r="AB288" s="501"/>
      <c r="AC288" s="501"/>
    </row>
    <row r="289">
      <c r="A289" s="53" t="s">
        <v>38</v>
      </c>
      <c r="B289" s="70">
        <v>0.0</v>
      </c>
      <c r="C289" s="70">
        <v>711.0</v>
      </c>
      <c r="D289" s="70">
        <v>288.0</v>
      </c>
      <c r="E289" s="70">
        <v>309.0</v>
      </c>
      <c r="F289" s="70">
        <v>460.0</v>
      </c>
      <c r="G289" s="70">
        <v>189.0</v>
      </c>
      <c r="H289" s="41">
        <v>124.0</v>
      </c>
      <c r="I289" s="41">
        <v>0.0</v>
      </c>
      <c r="J289" s="41">
        <v>195.0</v>
      </c>
      <c r="K289" s="41">
        <v>159.0</v>
      </c>
      <c r="L289" s="41">
        <v>465.0</v>
      </c>
      <c r="M289" s="41">
        <v>359.0</v>
      </c>
      <c r="N289" s="41">
        <v>610.0</v>
      </c>
      <c r="O289" s="41">
        <v>542.0</v>
      </c>
      <c r="P289" s="41">
        <v>0.0</v>
      </c>
      <c r="Q289" s="491"/>
      <c r="R289" s="490">
        <f t="shared" si="8"/>
        <v>4411</v>
      </c>
      <c r="S289" s="491"/>
      <c r="T289" s="501"/>
      <c r="U289" s="501"/>
      <c r="V289" s="501"/>
      <c r="W289" s="501"/>
      <c r="X289" s="501"/>
      <c r="Y289" s="501"/>
      <c r="Z289" s="501"/>
      <c r="AA289" s="501"/>
      <c r="AB289" s="501"/>
      <c r="AC289" s="501"/>
    </row>
    <row r="290">
      <c r="A290" s="53" t="s">
        <v>39</v>
      </c>
      <c r="B290" s="502">
        <v>0.0</v>
      </c>
      <c r="C290" s="70">
        <v>0.0</v>
      </c>
      <c r="D290" s="70">
        <v>1995.0</v>
      </c>
      <c r="E290" s="70">
        <v>2040.0</v>
      </c>
      <c r="F290" s="70">
        <v>1245.0</v>
      </c>
      <c r="G290" s="70">
        <v>0.0</v>
      </c>
      <c r="H290" s="41">
        <v>1460.0</v>
      </c>
      <c r="I290" s="86">
        <v>1424.0</v>
      </c>
      <c r="J290" s="41">
        <v>0.0</v>
      </c>
      <c r="K290" s="41">
        <v>0.0</v>
      </c>
      <c r="L290" s="41">
        <v>1363.0</v>
      </c>
      <c r="M290" s="41">
        <v>1613.0</v>
      </c>
      <c r="N290" s="41">
        <v>1033.0</v>
      </c>
      <c r="O290" s="41">
        <v>1434.0</v>
      </c>
      <c r="P290" s="86">
        <v>2023.0</v>
      </c>
      <c r="Q290" s="491"/>
      <c r="R290" s="490">
        <f t="shared" si="8"/>
        <v>15630</v>
      </c>
      <c r="S290" s="496" t="s">
        <v>144</v>
      </c>
      <c r="T290" s="501"/>
      <c r="U290" s="501"/>
      <c r="V290" s="501"/>
      <c r="W290" s="501"/>
      <c r="X290" s="501"/>
      <c r="Y290" s="501"/>
      <c r="Z290" s="501"/>
      <c r="AA290" s="501"/>
      <c r="AB290" s="501"/>
      <c r="AC290" s="501"/>
    </row>
    <row r="291">
      <c r="A291" s="53" t="s">
        <v>63</v>
      </c>
      <c r="B291" s="502">
        <v>751.0</v>
      </c>
      <c r="C291" s="70">
        <v>869.0</v>
      </c>
      <c r="D291" s="70">
        <v>1155.0</v>
      </c>
      <c r="E291" s="70">
        <v>1304.0</v>
      </c>
      <c r="F291" s="70">
        <v>955.0</v>
      </c>
      <c r="G291" s="70">
        <v>0.0</v>
      </c>
      <c r="H291" s="41">
        <v>849.0</v>
      </c>
      <c r="I291" s="86">
        <v>1005.0</v>
      </c>
      <c r="J291" s="41">
        <v>900.0</v>
      </c>
      <c r="K291" s="41">
        <v>1029.0</v>
      </c>
      <c r="L291" s="41">
        <v>834.0</v>
      </c>
      <c r="M291" s="41">
        <v>650.0</v>
      </c>
      <c r="N291" s="41">
        <v>0.0</v>
      </c>
      <c r="O291" s="41">
        <v>531.0</v>
      </c>
      <c r="P291" s="86">
        <v>805.0</v>
      </c>
      <c r="Q291" s="491"/>
      <c r="R291" s="490">
        <f t="shared" si="8"/>
        <v>11637</v>
      </c>
      <c r="S291" s="491"/>
      <c r="T291" s="501"/>
      <c r="U291" s="501"/>
      <c r="V291" s="501"/>
      <c r="W291" s="501"/>
      <c r="X291" s="501"/>
      <c r="Y291" s="501"/>
      <c r="Z291" s="501"/>
      <c r="AA291" s="501"/>
      <c r="AB291" s="501"/>
      <c r="AC291" s="501"/>
    </row>
    <row r="292">
      <c r="A292" s="53" t="s">
        <v>40</v>
      </c>
      <c r="B292" s="70">
        <v>0.0</v>
      </c>
      <c r="C292" s="70">
        <v>0.0</v>
      </c>
      <c r="D292" s="70">
        <v>0.0</v>
      </c>
      <c r="E292" s="70">
        <v>0.0</v>
      </c>
      <c r="F292" s="70">
        <v>0.0</v>
      </c>
      <c r="G292" s="70">
        <v>0.0</v>
      </c>
      <c r="H292" s="41">
        <v>0.0</v>
      </c>
      <c r="I292" s="41">
        <v>0.0</v>
      </c>
      <c r="J292" s="41">
        <v>0.0</v>
      </c>
      <c r="K292" s="41">
        <v>0.0</v>
      </c>
      <c r="L292" s="41">
        <v>0.0</v>
      </c>
      <c r="M292" s="41">
        <v>0.0</v>
      </c>
      <c r="N292" s="41">
        <v>0.0</v>
      </c>
      <c r="O292" s="41">
        <v>0.0</v>
      </c>
      <c r="P292" s="41">
        <v>0.0</v>
      </c>
      <c r="Q292" s="491"/>
      <c r="R292" s="490">
        <f t="shared" si="8"/>
        <v>0</v>
      </c>
      <c r="S292" s="491"/>
      <c r="T292" s="501"/>
      <c r="U292" s="501"/>
      <c r="V292" s="501"/>
      <c r="W292" s="501"/>
      <c r="X292" s="501"/>
      <c r="Y292" s="501"/>
      <c r="Z292" s="501"/>
      <c r="AA292" s="501"/>
      <c r="AB292" s="501"/>
      <c r="AC292" s="501"/>
    </row>
    <row r="293">
      <c r="A293" s="53" t="s">
        <v>41</v>
      </c>
      <c r="B293" s="502">
        <v>603.0</v>
      </c>
      <c r="C293" s="70">
        <v>835.0</v>
      </c>
      <c r="D293" s="70">
        <v>793.0</v>
      </c>
      <c r="E293" s="70">
        <v>495.0</v>
      </c>
      <c r="F293" s="70">
        <v>0.0</v>
      </c>
      <c r="G293" s="70">
        <v>0.0</v>
      </c>
      <c r="H293" s="41">
        <v>0.0</v>
      </c>
      <c r="I293" s="86">
        <v>0.0</v>
      </c>
      <c r="J293" s="41">
        <v>0.0</v>
      </c>
      <c r="K293" s="41">
        <v>0.0</v>
      </c>
      <c r="L293" s="41">
        <v>0.0</v>
      </c>
      <c r="M293" s="41">
        <v>0.0</v>
      </c>
      <c r="N293" s="41">
        <v>0.0</v>
      </c>
      <c r="O293" s="41">
        <v>0.0</v>
      </c>
      <c r="P293" s="86">
        <v>0.0</v>
      </c>
      <c r="Q293" s="491"/>
      <c r="R293" s="490">
        <f t="shared" si="8"/>
        <v>2726</v>
      </c>
      <c r="S293" s="491"/>
      <c r="T293" s="501"/>
      <c r="U293" s="501"/>
      <c r="V293" s="501"/>
      <c r="W293" s="501"/>
      <c r="X293" s="501"/>
      <c r="Y293" s="501"/>
      <c r="Z293" s="501"/>
      <c r="AA293" s="501"/>
      <c r="AB293" s="501"/>
      <c r="AC293" s="501"/>
    </row>
    <row r="294">
      <c r="A294" s="53" t="s">
        <v>42</v>
      </c>
      <c r="B294" s="70">
        <v>590.0</v>
      </c>
      <c r="C294" s="70">
        <v>255.0</v>
      </c>
      <c r="D294" s="70">
        <v>0.0</v>
      </c>
      <c r="E294" s="70">
        <v>0.0</v>
      </c>
      <c r="F294" s="70">
        <v>645.0</v>
      </c>
      <c r="G294" s="70">
        <v>610.0</v>
      </c>
      <c r="H294" s="41">
        <v>75.0</v>
      </c>
      <c r="I294" s="41">
        <v>0.0</v>
      </c>
      <c r="J294" s="41">
        <v>320.0</v>
      </c>
      <c r="K294" s="41">
        <v>110.0</v>
      </c>
      <c r="L294" s="41">
        <v>440.0</v>
      </c>
      <c r="M294" s="41">
        <v>927.0</v>
      </c>
      <c r="N294" s="41">
        <v>910.0</v>
      </c>
      <c r="O294" s="41">
        <v>0.0</v>
      </c>
      <c r="P294" s="41">
        <v>0.0</v>
      </c>
      <c r="Q294" s="491"/>
      <c r="R294" s="490">
        <f t="shared" si="8"/>
        <v>4882</v>
      </c>
      <c r="S294" s="491"/>
      <c r="T294" s="501"/>
      <c r="U294" s="501"/>
      <c r="V294" s="501"/>
      <c r="W294" s="501"/>
      <c r="X294" s="501"/>
      <c r="Y294" s="501"/>
      <c r="Z294" s="501"/>
      <c r="AA294" s="501"/>
      <c r="AB294" s="501"/>
      <c r="AC294" s="501"/>
    </row>
    <row r="295">
      <c r="A295" s="53" t="s">
        <v>44</v>
      </c>
      <c r="B295" s="70">
        <v>0.0</v>
      </c>
      <c r="C295" s="70">
        <v>464.0</v>
      </c>
      <c r="D295" s="70">
        <v>645.0</v>
      </c>
      <c r="E295" s="70">
        <v>500.0</v>
      </c>
      <c r="F295" s="70">
        <v>235.0</v>
      </c>
      <c r="G295" s="70">
        <v>370.0</v>
      </c>
      <c r="H295" s="41">
        <v>790.0</v>
      </c>
      <c r="I295" s="41">
        <v>269.0</v>
      </c>
      <c r="J295" s="41">
        <v>385.0</v>
      </c>
      <c r="K295" s="41">
        <v>365.0</v>
      </c>
      <c r="L295" s="41">
        <v>0.0</v>
      </c>
      <c r="M295" s="41">
        <v>581.0</v>
      </c>
      <c r="N295" s="41">
        <v>580.0</v>
      </c>
      <c r="O295" s="41">
        <v>664.0</v>
      </c>
      <c r="P295" s="41">
        <v>0.0</v>
      </c>
      <c r="Q295" s="491"/>
      <c r="R295" s="490">
        <f t="shared" si="8"/>
        <v>5848</v>
      </c>
      <c r="S295" s="491"/>
      <c r="T295" s="501"/>
      <c r="U295" s="501"/>
      <c r="V295" s="501"/>
      <c r="W295" s="501"/>
      <c r="X295" s="501"/>
      <c r="Y295" s="501"/>
      <c r="Z295" s="501"/>
      <c r="AA295" s="501"/>
      <c r="AB295" s="501"/>
      <c r="AC295" s="501"/>
    </row>
    <row r="296">
      <c r="A296" s="53" t="s">
        <v>45</v>
      </c>
      <c r="B296" s="70">
        <v>0.0</v>
      </c>
      <c r="C296" s="70">
        <v>565.0</v>
      </c>
      <c r="D296" s="70">
        <v>535.0</v>
      </c>
      <c r="E296" s="70">
        <v>804.0</v>
      </c>
      <c r="F296" s="70">
        <v>560.0</v>
      </c>
      <c r="G296" s="70">
        <v>528.0</v>
      </c>
      <c r="H296" s="41">
        <v>961.0</v>
      </c>
      <c r="I296" s="41">
        <v>0.0</v>
      </c>
      <c r="J296" s="41">
        <v>595.0</v>
      </c>
      <c r="K296" s="41">
        <v>1212.0</v>
      </c>
      <c r="L296" s="41">
        <v>805.0</v>
      </c>
      <c r="M296" s="41">
        <v>0.0</v>
      </c>
      <c r="N296" s="41">
        <v>875.0</v>
      </c>
      <c r="O296" s="41">
        <v>135.0</v>
      </c>
      <c r="P296" s="41">
        <v>368.0</v>
      </c>
      <c r="Q296" s="491"/>
      <c r="R296" s="490">
        <f t="shared" si="8"/>
        <v>7943</v>
      </c>
      <c r="S296" s="491"/>
      <c r="T296" s="501"/>
      <c r="U296" s="501"/>
      <c r="V296" s="501"/>
      <c r="W296" s="501"/>
      <c r="X296" s="501"/>
      <c r="Y296" s="501"/>
      <c r="Z296" s="501"/>
      <c r="AA296" s="501"/>
      <c r="AB296" s="501"/>
      <c r="AC296" s="501"/>
    </row>
    <row r="297">
      <c r="A297" s="53" t="s">
        <v>46</v>
      </c>
      <c r="B297" s="70">
        <v>0.0</v>
      </c>
      <c r="C297" s="70">
        <v>0.0</v>
      </c>
      <c r="D297" s="70">
        <v>687.0</v>
      </c>
      <c r="E297" s="70">
        <v>0.0</v>
      </c>
      <c r="F297" s="70">
        <v>0.0</v>
      </c>
      <c r="G297" s="70">
        <v>0.0</v>
      </c>
      <c r="H297" s="41">
        <v>0.0</v>
      </c>
      <c r="I297" s="41">
        <v>0.0</v>
      </c>
      <c r="J297" s="41">
        <v>0.0</v>
      </c>
      <c r="K297" s="41">
        <v>0.0</v>
      </c>
      <c r="L297" s="41">
        <v>0.0</v>
      </c>
      <c r="M297" s="41">
        <v>0.0</v>
      </c>
      <c r="N297" s="41">
        <v>0.0</v>
      </c>
      <c r="O297" s="41">
        <v>0.0</v>
      </c>
      <c r="P297" s="41">
        <v>0.0</v>
      </c>
      <c r="Q297" s="491"/>
      <c r="R297" s="490">
        <f t="shared" si="8"/>
        <v>687</v>
      </c>
      <c r="S297" s="491"/>
      <c r="T297" s="501"/>
      <c r="U297" s="501"/>
      <c r="V297" s="501"/>
      <c r="W297" s="501"/>
      <c r="X297" s="501"/>
      <c r="Y297" s="501"/>
      <c r="Z297" s="501"/>
      <c r="AA297" s="501"/>
      <c r="AB297" s="501"/>
      <c r="AC297" s="501"/>
    </row>
    <row r="298">
      <c r="A298" s="53" t="s">
        <v>47</v>
      </c>
      <c r="B298" s="70">
        <v>0.0</v>
      </c>
      <c r="C298" s="70">
        <v>0.0</v>
      </c>
      <c r="D298" s="70">
        <v>0.0</v>
      </c>
      <c r="E298" s="70">
        <v>0.0</v>
      </c>
      <c r="F298" s="70">
        <v>0.0</v>
      </c>
      <c r="G298" s="70">
        <v>210.0</v>
      </c>
      <c r="H298" s="41">
        <v>528.0</v>
      </c>
      <c r="I298" s="41">
        <v>495.0</v>
      </c>
      <c r="J298" s="41">
        <v>0.0</v>
      </c>
      <c r="K298" s="41">
        <v>295.0</v>
      </c>
      <c r="L298" s="41">
        <v>385.0</v>
      </c>
      <c r="M298" s="41">
        <v>0.0</v>
      </c>
      <c r="N298" s="41">
        <v>0.0</v>
      </c>
      <c r="O298" s="41">
        <v>0.0</v>
      </c>
      <c r="P298" s="41">
        <v>0.0</v>
      </c>
      <c r="Q298" s="491"/>
      <c r="R298" s="490">
        <f t="shared" si="8"/>
        <v>1913</v>
      </c>
      <c r="S298" s="491"/>
      <c r="T298" s="501"/>
      <c r="U298" s="501"/>
      <c r="V298" s="501"/>
      <c r="W298" s="501"/>
      <c r="X298" s="501"/>
      <c r="Y298" s="501"/>
      <c r="Z298" s="501"/>
      <c r="AA298" s="501"/>
      <c r="AB298" s="501"/>
      <c r="AC298" s="501"/>
    </row>
    <row r="299">
      <c r="A299" s="53" t="s">
        <v>48</v>
      </c>
      <c r="B299" s="70">
        <v>820.0</v>
      </c>
      <c r="C299" s="70">
        <v>330.0</v>
      </c>
      <c r="D299" s="70">
        <v>737.0</v>
      </c>
      <c r="E299" s="70">
        <v>604.0</v>
      </c>
      <c r="F299" s="70">
        <v>555.0</v>
      </c>
      <c r="G299" s="70">
        <v>836.0</v>
      </c>
      <c r="H299" s="41">
        <v>973.0</v>
      </c>
      <c r="I299" s="41">
        <v>779.0</v>
      </c>
      <c r="J299" s="41">
        <v>798.0</v>
      </c>
      <c r="K299" s="41">
        <v>848.0</v>
      </c>
      <c r="L299" s="41">
        <v>603.0</v>
      </c>
      <c r="M299" s="41">
        <v>829.0</v>
      </c>
      <c r="N299" s="41">
        <v>690.0</v>
      </c>
      <c r="O299" s="41">
        <v>735.0</v>
      </c>
      <c r="P299" s="41">
        <v>819.0</v>
      </c>
      <c r="Q299" s="491"/>
      <c r="R299" s="490">
        <f t="shared" si="8"/>
        <v>10956</v>
      </c>
      <c r="S299" s="491"/>
      <c r="T299" s="501"/>
      <c r="U299" s="501"/>
      <c r="V299" s="501"/>
      <c r="W299" s="501"/>
      <c r="X299" s="501"/>
      <c r="Y299" s="501"/>
      <c r="Z299" s="501"/>
      <c r="AA299" s="501"/>
      <c r="AB299" s="501"/>
      <c r="AC299" s="501"/>
    </row>
    <row r="300">
      <c r="A300" s="53" t="s">
        <v>49</v>
      </c>
      <c r="B300" s="70">
        <v>0.0</v>
      </c>
      <c r="C300" s="70">
        <v>0.0</v>
      </c>
      <c r="D300" s="70">
        <v>0.0</v>
      </c>
      <c r="E300" s="70">
        <v>0.0</v>
      </c>
      <c r="F300" s="70">
        <v>0.0</v>
      </c>
      <c r="G300" s="70">
        <v>0.0</v>
      </c>
      <c r="H300" s="41">
        <v>0.0</v>
      </c>
      <c r="I300" s="41">
        <v>0.0</v>
      </c>
      <c r="J300" s="41">
        <v>630.0</v>
      </c>
      <c r="K300" s="41">
        <v>0.0</v>
      </c>
      <c r="L300" s="41">
        <v>745.0</v>
      </c>
      <c r="M300" s="41">
        <v>325.0</v>
      </c>
      <c r="N300" s="41">
        <v>165.0</v>
      </c>
      <c r="O300" s="41">
        <v>875.0</v>
      </c>
      <c r="P300" s="41">
        <v>298.0</v>
      </c>
      <c r="Q300" s="491"/>
      <c r="R300" s="490">
        <f t="shared" si="8"/>
        <v>3038</v>
      </c>
      <c r="S300" s="491"/>
      <c r="T300" s="501"/>
      <c r="U300" s="501"/>
      <c r="V300" s="501"/>
      <c r="W300" s="501"/>
      <c r="X300" s="501"/>
      <c r="Y300" s="501"/>
      <c r="Z300" s="501"/>
      <c r="AA300" s="501"/>
      <c r="AB300" s="501"/>
      <c r="AC300" s="501"/>
    </row>
    <row r="301">
      <c r="A301" s="53" t="s">
        <v>50</v>
      </c>
      <c r="B301" s="70">
        <v>0.0</v>
      </c>
      <c r="C301" s="70">
        <v>0.0</v>
      </c>
      <c r="D301" s="70">
        <v>0.0</v>
      </c>
      <c r="E301" s="70">
        <v>0.0</v>
      </c>
      <c r="F301" s="70">
        <v>0.0</v>
      </c>
      <c r="G301" s="70">
        <v>0.0</v>
      </c>
      <c r="H301" s="41">
        <v>0.0</v>
      </c>
      <c r="I301" s="41">
        <v>0.0</v>
      </c>
      <c r="J301" s="41">
        <v>0.0</v>
      </c>
      <c r="K301" s="41">
        <v>0.0</v>
      </c>
      <c r="L301" s="41">
        <v>0.0</v>
      </c>
      <c r="M301" s="41">
        <v>0.0</v>
      </c>
      <c r="N301" s="41">
        <v>0.0</v>
      </c>
      <c r="O301" s="41">
        <v>0.0</v>
      </c>
      <c r="P301" s="41">
        <v>0.0</v>
      </c>
      <c r="Q301" s="491"/>
      <c r="R301" s="490">
        <f t="shared" si="8"/>
        <v>0</v>
      </c>
      <c r="S301" s="491"/>
      <c r="T301" s="501"/>
      <c r="U301" s="501"/>
      <c r="V301" s="501"/>
      <c r="W301" s="501"/>
      <c r="X301" s="501"/>
      <c r="Y301" s="501"/>
      <c r="Z301" s="501"/>
      <c r="AA301" s="501"/>
      <c r="AB301" s="501"/>
      <c r="AC301" s="501"/>
    </row>
    <row r="302">
      <c r="A302" s="53" t="s">
        <v>51</v>
      </c>
      <c r="B302" s="70">
        <v>964.0</v>
      </c>
      <c r="C302" s="70">
        <v>329.0</v>
      </c>
      <c r="D302" s="70">
        <v>588.0</v>
      </c>
      <c r="E302" s="70">
        <v>140.0</v>
      </c>
      <c r="F302" s="70">
        <v>684.0</v>
      </c>
      <c r="G302" s="70">
        <v>0.0</v>
      </c>
      <c r="H302" s="41">
        <v>485.0</v>
      </c>
      <c r="I302" s="41">
        <v>0.0</v>
      </c>
      <c r="J302" s="41">
        <v>1073.0</v>
      </c>
      <c r="K302" s="41">
        <v>385.0</v>
      </c>
      <c r="L302" s="41">
        <v>205.0</v>
      </c>
      <c r="M302" s="41">
        <v>625.0</v>
      </c>
      <c r="N302" s="41">
        <v>685.0</v>
      </c>
      <c r="O302" s="41">
        <v>0.0</v>
      </c>
      <c r="P302" s="41">
        <v>585.0</v>
      </c>
      <c r="Q302" s="491"/>
      <c r="R302" s="490">
        <f t="shared" si="8"/>
        <v>6748</v>
      </c>
      <c r="S302" s="491"/>
      <c r="T302" s="501"/>
      <c r="U302" s="501"/>
      <c r="V302" s="501"/>
      <c r="W302" s="501"/>
      <c r="X302" s="501"/>
      <c r="Y302" s="501"/>
      <c r="Z302" s="501"/>
      <c r="AA302" s="501"/>
      <c r="AB302" s="501"/>
      <c r="AC302" s="501"/>
    </row>
    <row r="303">
      <c r="A303" s="53" t="s">
        <v>52</v>
      </c>
      <c r="B303" s="70">
        <v>0.0</v>
      </c>
      <c r="C303" s="70">
        <v>0.0</v>
      </c>
      <c r="D303" s="70">
        <v>0.0</v>
      </c>
      <c r="E303" s="70">
        <v>0.0</v>
      </c>
      <c r="F303" s="70">
        <v>0.0</v>
      </c>
      <c r="G303" s="70">
        <v>0.0</v>
      </c>
      <c r="H303" s="41">
        <v>0.0</v>
      </c>
      <c r="I303" s="41">
        <v>616.0</v>
      </c>
      <c r="J303" s="41">
        <v>815.0</v>
      </c>
      <c r="K303" s="41">
        <v>0.0</v>
      </c>
      <c r="L303" s="41">
        <v>0.0</v>
      </c>
      <c r="M303" s="41">
        <v>305.0</v>
      </c>
      <c r="N303" s="41">
        <v>0.0</v>
      </c>
      <c r="O303" s="41">
        <v>0.0</v>
      </c>
      <c r="P303" s="41">
        <v>0.0</v>
      </c>
      <c r="Q303" s="491"/>
      <c r="R303" s="490">
        <f t="shared" si="8"/>
        <v>1736</v>
      </c>
      <c r="S303" s="491"/>
      <c r="T303" s="501"/>
      <c r="U303" s="501"/>
      <c r="V303" s="501"/>
      <c r="W303" s="501"/>
      <c r="X303" s="501"/>
      <c r="Y303" s="501"/>
      <c r="Z303" s="501"/>
      <c r="AA303" s="501"/>
      <c r="AB303" s="501"/>
      <c r="AC303" s="501"/>
    </row>
    <row r="304">
      <c r="A304" s="53" t="s">
        <v>53</v>
      </c>
      <c r="B304" s="502">
        <v>591.0</v>
      </c>
      <c r="C304" s="70">
        <v>810.0</v>
      </c>
      <c r="D304" s="70">
        <v>795.0</v>
      </c>
      <c r="E304" s="70">
        <v>577.0</v>
      </c>
      <c r="F304" s="70">
        <v>320.0</v>
      </c>
      <c r="G304" s="70">
        <v>1128.0</v>
      </c>
      <c r="H304" s="41">
        <v>1420.0</v>
      </c>
      <c r="I304" s="86">
        <v>815.0</v>
      </c>
      <c r="J304" s="41">
        <v>620.0</v>
      </c>
      <c r="K304" s="41">
        <v>0.0</v>
      </c>
      <c r="L304" s="41">
        <v>458.0</v>
      </c>
      <c r="M304" s="41">
        <v>1010.0</v>
      </c>
      <c r="N304" s="41">
        <v>1115.0</v>
      </c>
      <c r="O304" s="41">
        <v>1060.0</v>
      </c>
      <c r="P304" s="86">
        <v>1003.0</v>
      </c>
      <c r="Q304" s="491"/>
      <c r="R304" s="490">
        <f t="shared" si="8"/>
        <v>11722</v>
      </c>
      <c r="S304" s="491"/>
      <c r="T304" s="501"/>
      <c r="U304" s="501"/>
      <c r="V304" s="501"/>
      <c r="W304" s="501"/>
      <c r="X304" s="501"/>
      <c r="Y304" s="501"/>
      <c r="Z304" s="501"/>
      <c r="AA304" s="501"/>
      <c r="AB304" s="501"/>
      <c r="AC304" s="501"/>
    </row>
    <row r="305">
      <c r="A305" s="506" t="s">
        <v>54</v>
      </c>
      <c r="B305" s="502">
        <v>0.0</v>
      </c>
      <c r="C305" s="70">
        <v>0.0</v>
      </c>
      <c r="D305" s="70">
        <v>0.0</v>
      </c>
      <c r="E305" s="70">
        <v>230.0</v>
      </c>
      <c r="F305" s="70">
        <v>779.0</v>
      </c>
      <c r="G305" s="70">
        <v>1050.0</v>
      </c>
      <c r="H305" s="41">
        <v>240.0</v>
      </c>
      <c r="I305" s="86">
        <v>0.0</v>
      </c>
      <c r="J305" s="41">
        <v>775.0</v>
      </c>
      <c r="K305" s="41">
        <v>851.0</v>
      </c>
      <c r="L305" s="41">
        <v>925.0</v>
      </c>
      <c r="M305" s="41">
        <v>300.0</v>
      </c>
      <c r="N305" s="41">
        <v>1141.0</v>
      </c>
      <c r="O305" s="41">
        <v>590.0</v>
      </c>
      <c r="P305" s="86">
        <v>0.0</v>
      </c>
      <c r="Q305" s="491"/>
      <c r="R305" s="490">
        <f t="shared" si="8"/>
        <v>6881</v>
      </c>
      <c r="S305" s="491"/>
      <c r="T305" s="501"/>
      <c r="U305" s="501"/>
      <c r="V305" s="501"/>
      <c r="W305" s="501"/>
      <c r="X305" s="501"/>
      <c r="Y305" s="501"/>
      <c r="Z305" s="501"/>
      <c r="AA305" s="501"/>
      <c r="AB305" s="501"/>
      <c r="AC305" s="501"/>
    </row>
    <row r="306">
      <c r="A306" s="506" t="s">
        <v>55</v>
      </c>
      <c r="B306" s="70">
        <v>755.0</v>
      </c>
      <c r="C306" s="70">
        <v>0.0</v>
      </c>
      <c r="D306" s="70">
        <v>110.0</v>
      </c>
      <c r="E306" s="70">
        <v>816.0</v>
      </c>
      <c r="F306" s="70">
        <v>185.0</v>
      </c>
      <c r="G306" s="70">
        <v>0.0</v>
      </c>
      <c r="H306" s="41">
        <v>288.0</v>
      </c>
      <c r="I306" s="41">
        <v>0.0</v>
      </c>
      <c r="J306" s="41">
        <v>0.0</v>
      </c>
      <c r="K306" s="41">
        <v>0.0</v>
      </c>
      <c r="L306" s="41">
        <v>0.0</v>
      </c>
      <c r="M306" s="41">
        <v>0.0</v>
      </c>
      <c r="N306" s="41">
        <v>0.0</v>
      </c>
      <c r="O306" s="41">
        <v>0.0</v>
      </c>
      <c r="P306" s="41">
        <v>545.0</v>
      </c>
      <c r="Q306" s="491"/>
      <c r="R306" s="490">
        <f t="shared" si="8"/>
        <v>2699</v>
      </c>
      <c r="S306" s="491"/>
      <c r="T306" s="501"/>
      <c r="U306" s="501"/>
      <c r="V306" s="501"/>
      <c r="W306" s="501"/>
      <c r="X306" s="501"/>
      <c r="Y306" s="501"/>
      <c r="Z306" s="501"/>
      <c r="AA306" s="501"/>
      <c r="AB306" s="501"/>
      <c r="AC306" s="501"/>
    </row>
    <row r="307">
      <c r="A307" s="506" t="s">
        <v>56</v>
      </c>
      <c r="B307" s="70">
        <v>0.0</v>
      </c>
      <c r="C307" s="70">
        <v>0.0</v>
      </c>
      <c r="D307" s="70">
        <v>0.0</v>
      </c>
      <c r="E307" s="70">
        <v>0.0</v>
      </c>
      <c r="F307" s="70">
        <v>0.0</v>
      </c>
      <c r="G307" s="70">
        <v>0.0</v>
      </c>
      <c r="H307" s="41">
        <v>0.0</v>
      </c>
      <c r="I307" s="41">
        <v>0.0</v>
      </c>
      <c r="J307" s="41">
        <v>0.0</v>
      </c>
      <c r="K307" s="41">
        <v>0.0</v>
      </c>
      <c r="L307" s="41">
        <v>0.0</v>
      </c>
      <c r="M307" s="41">
        <v>0.0</v>
      </c>
      <c r="N307" s="41">
        <v>0.0</v>
      </c>
      <c r="O307" s="41">
        <v>0.0</v>
      </c>
      <c r="P307" s="41">
        <v>0.0</v>
      </c>
      <c r="Q307" s="491"/>
      <c r="R307" s="490">
        <f t="shared" si="8"/>
        <v>0</v>
      </c>
      <c r="S307" s="491"/>
      <c r="T307" s="501"/>
      <c r="U307" s="501"/>
      <c r="V307" s="501"/>
      <c r="W307" s="501"/>
      <c r="X307" s="501"/>
      <c r="Y307" s="501"/>
      <c r="Z307" s="501"/>
      <c r="AA307" s="501"/>
      <c r="AB307" s="501"/>
      <c r="AC307" s="501"/>
    </row>
    <row r="308">
      <c r="A308" s="506" t="s">
        <v>65</v>
      </c>
      <c r="B308" s="70">
        <v>0.0</v>
      </c>
      <c r="C308" s="70">
        <v>0.0</v>
      </c>
      <c r="D308" s="70">
        <v>0.0</v>
      </c>
      <c r="E308" s="70">
        <v>0.0</v>
      </c>
      <c r="F308" s="70">
        <v>0.0</v>
      </c>
      <c r="G308" s="70">
        <v>0.0</v>
      </c>
      <c r="H308" s="41">
        <v>0.0</v>
      </c>
      <c r="I308" s="41">
        <v>0.0</v>
      </c>
      <c r="J308" s="41">
        <v>0.0</v>
      </c>
      <c r="K308" s="41">
        <v>0.0</v>
      </c>
      <c r="L308" s="41">
        <v>0.0</v>
      </c>
      <c r="M308" s="41">
        <v>570.0</v>
      </c>
      <c r="N308" s="41">
        <v>1171.0</v>
      </c>
      <c r="O308" s="41">
        <v>1249.0</v>
      </c>
      <c r="P308" s="41">
        <v>0.0</v>
      </c>
      <c r="Q308" s="485"/>
      <c r="R308" s="490">
        <f t="shared" si="8"/>
        <v>2990</v>
      </c>
      <c r="S308" s="485"/>
      <c r="T308" s="501"/>
      <c r="U308" s="501"/>
      <c r="V308" s="501"/>
      <c r="W308" s="501"/>
      <c r="X308" s="501"/>
      <c r="Y308" s="501"/>
      <c r="Z308" s="501"/>
      <c r="AA308" s="501"/>
      <c r="AB308" s="501"/>
      <c r="AC308" s="501"/>
    </row>
    <row r="309">
      <c r="A309" s="506" t="s">
        <v>58</v>
      </c>
      <c r="B309" s="70">
        <v>0.0</v>
      </c>
      <c r="C309" s="70">
        <v>587.0</v>
      </c>
      <c r="D309" s="70">
        <v>458.0</v>
      </c>
      <c r="E309" s="70">
        <v>0.0</v>
      </c>
      <c r="F309" s="70">
        <v>0.0</v>
      </c>
      <c r="G309" s="70">
        <v>600.0</v>
      </c>
      <c r="H309" s="41">
        <v>0.0</v>
      </c>
      <c r="I309" s="41">
        <v>395.0</v>
      </c>
      <c r="J309" s="41">
        <v>0.0</v>
      </c>
      <c r="K309" s="41">
        <v>0.0</v>
      </c>
      <c r="L309" s="41">
        <v>763.0</v>
      </c>
      <c r="M309" s="41">
        <v>860.0</v>
      </c>
      <c r="N309" s="41">
        <v>130.0</v>
      </c>
      <c r="O309" s="41">
        <v>580.0</v>
      </c>
      <c r="P309" s="41">
        <v>0.0</v>
      </c>
      <c r="Q309" s="485"/>
      <c r="R309" s="490">
        <f t="shared" si="8"/>
        <v>4373</v>
      </c>
      <c r="S309" s="485"/>
      <c r="T309" s="501"/>
      <c r="U309" s="501"/>
      <c r="V309" s="501"/>
      <c r="W309" s="501"/>
      <c r="X309" s="501"/>
      <c r="Y309" s="501"/>
      <c r="Z309" s="501"/>
      <c r="AA309" s="501"/>
      <c r="AB309" s="501"/>
      <c r="AC309" s="501"/>
    </row>
    <row r="310">
      <c r="A310" s="501"/>
      <c r="B310" s="501"/>
      <c r="C310" s="501"/>
      <c r="D310" s="501"/>
      <c r="E310" s="501"/>
      <c r="F310" s="501"/>
      <c r="G310" s="501"/>
      <c r="H310" s="501"/>
      <c r="I310" s="501"/>
      <c r="J310" s="501"/>
      <c r="K310" s="501"/>
      <c r="L310" s="501"/>
      <c r="M310" s="501"/>
      <c r="N310" s="501"/>
      <c r="O310" s="501"/>
      <c r="P310" s="501"/>
      <c r="Q310" s="501"/>
      <c r="R310" s="501"/>
      <c r="S310" s="501"/>
      <c r="T310" s="501"/>
      <c r="U310" s="501"/>
      <c r="V310" s="501"/>
      <c r="W310" s="501"/>
      <c r="X310" s="501"/>
      <c r="Y310" s="501"/>
      <c r="Z310" s="501"/>
      <c r="AA310" s="501"/>
      <c r="AB310" s="501"/>
      <c r="AC310" s="501"/>
    </row>
    <row r="311">
      <c r="A311" s="475" t="s">
        <v>530</v>
      </c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20"/>
      <c r="T311" s="501"/>
      <c r="U311" s="501"/>
      <c r="V311" s="501"/>
      <c r="W311" s="501"/>
      <c r="X311" s="501"/>
      <c r="Y311" s="501"/>
      <c r="Z311" s="501"/>
      <c r="AA311" s="501"/>
      <c r="AB311" s="501"/>
      <c r="AC311" s="501"/>
    </row>
    <row r="312">
      <c r="A312" s="30" t="s">
        <v>19</v>
      </c>
      <c r="B312" s="478">
        <v>45642.0</v>
      </c>
      <c r="C312" s="478">
        <v>45643.0</v>
      </c>
      <c r="D312" s="478">
        <v>45644.0</v>
      </c>
      <c r="E312" s="478">
        <v>45645.0</v>
      </c>
      <c r="F312" s="478">
        <v>45646.0</v>
      </c>
      <c r="G312" s="478">
        <v>45647.0</v>
      </c>
      <c r="H312" s="478">
        <v>45648.0</v>
      </c>
      <c r="I312" s="478">
        <v>45649.0</v>
      </c>
      <c r="J312" s="478">
        <v>45650.0</v>
      </c>
      <c r="K312" s="478">
        <v>45651.0</v>
      </c>
      <c r="L312" s="478">
        <v>45652.0</v>
      </c>
      <c r="M312" s="478">
        <v>45653.0</v>
      </c>
      <c r="N312" s="478">
        <v>45654.0</v>
      </c>
      <c r="O312" s="478">
        <v>45655.0</v>
      </c>
      <c r="P312" s="478">
        <v>45656.0</v>
      </c>
      <c r="Q312" s="478">
        <v>45657.0</v>
      </c>
      <c r="R312" s="479" t="s">
        <v>20</v>
      </c>
      <c r="S312" s="479" t="s">
        <v>22</v>
      </c>
      <c r="T312" s="501"/>
      <c r="U312" s="501"/>
      <c r="V312" s="501"/>
      <c r="W312" s="501"/>
      <c r="X312" s="501"/>
      <c r="Y312" s="501"/>
      <c r="Z312" s="501"/>
      <c r="AA312" s="501"/>
      <c r="AB312" s="501"/>
      <c r="AC312" s="501"/>
    </row>
    <row r="313">
      <c r="A313" s="215"/>
      <c r="B313" s="485"/>
      <c r="C313" s="485"/>
      <c r="D313" s="485"/>
      <c r="E313" s="485"/>
      <c r="F313" s="485"/>
      <c r="G313" s="485"/>
      <c r="H313" s="485"/>
      <c r="I313" s="485"/>
      <c r="J313" s="485"/>
      <c r="K313" s="485"/>
      <c r="L313" s="485"/>
      <c r="M313" s="485"/>
      <c r="N313" s="485"/>
      <c r="O313" s="485"/>
      <c r="P313" s="485"/>
      <c r="Q313" s="485"/>
      <c r="R313" s="485"/>
      <c r="S313" s="485"/>
      <c r="T313" s="501"/>
      <c r="U313" s="501"/>
      <c r="V313" s="501"/>
      <c r="W313" s="501"/>
      <c r="X313" s="501"/>
      <c r="Y313" s="501"/>
      <c r="Z313" s="501"/>
      <c r="AA313" s="501"/>
      <c r="AB313" s="501"/>
      <c r="AC313" s="501"/>
    </row>
    <row r="314">
      <c r="A314" s="53" t="s">
        <v>23</v>
      </c>
      <c r="B314" s="41">
        <v>1200.0</v>
      </c>
      <c r="C314" s="41">
        <v>1070.0</v>
      </c>
      <c r="D314" s="41">
        <v>245.0</v>
      </c>
      <c r="E314" s="41">
        <v>0.0</v>
      </c>
      <c r="F314" s="41">
        <v>480.0</v>
      </c>
      <c r="G314" s="41">
        <v>1320.0</v>
      </c>
      <c r="H314" s="86">
        <v>882.0</v>
      </c>
      <c r="I314" s="41">
        <v>892.0</v>
      </c>
      <c r="J314" s="41">
        <v>800.0</v>
      </c>
      <c r="K314" s="41">
        <v>0.0</v>
      </c>
      <c r="L314" s="41">
        <v>965.0</v>
      </c>
      <c r="M314" s="41">
        <v>1098.0</v>
      </c>
      <c r="N314" s="41">
        <v>0.0</v>
      </c>
      <c r="O314" s="86">
        <v>1065.0</v>
      </c>
      <c r="P314" s="41">
        <v>1190.0</v>
      </c>
      <c r="Q314" s="41">
        <v>200.0</v>
      </c>
      <c r="R314" s="490">
        <f t="shared" ref="R314:R349" si="9">SUM(B314:Q314)</f>
        <v>11407</v>
      </c>
      <c r="S314" s="491"/>
      <c r="T314" s="501"/>
      <c r="U314" s="501"/>
      <c r="V314" s="501"/>
      <c r="W314" s="501"/>
      <c r="X314" s="501"/>
      <c r="Y314" s="501"/>
      <c r="Z314" s="501"/>
      <c r="AA314" s="501"/>
      <c r="AB314" s="501"/>
      <c r="AC314" s="501"/>
    </row>
    <row r="315">
      <c r="A315" s="53" t="s">
        <v>24</v>
      </c>
      <c r="B315" s="41">
        <v>0.0</v>
      </c>
      <c r="C315" s="41">
        <v>845.0</v>
      </c>
      <c r="D315" s="41">
        <v>740.0</v>
      </c>
      <c r="E315" s="41">
        <v>0.0</v>
      </c>
      <c r="F315" s="41">
        <v>600.0</v>
      </c>
      <c r="G315" s="41">
        <v>0.0</v>
      </c>
      <c r="H315" s="41">
        <v>915.0</v>
      </c>
      <c r="I315" s="41">
        <v>690.0</v>
      </c>
      <c r="J315" s="41">
        <v>1020.0</v>
      </c>
      <c r="K315" s="41">
        <v>0.0</v>
      </c>
      <c r="L315" s="41">
        <v>0.0</v>
      </c>
      <c r="M315" s="41">
        <v>715.0</v>
      </c>
      <c r="N315" s="41">
        <v>895.0</v>
      </c>
      <c r="O315" s="41">
        <v>880.0</v>
      </c>
      <c r="P315" s="41">
        <v>950.0</v>
      </c>
      <c r="Q315" s="41">
        <v>1240.0</v>
      </c>
      <c r="R315" s="490">
        <f t="shared" si="9"/>
        <v>9490</v>
      </c>
      <c r="S315" s="491"/>
      <c r="T315" s="501"/>
      <c r="U315" s="501"/>
      <c r="V315" s="501"/>
      <c r="W315" s="501"/>
      <c r="X315" s="501"/>
      <c r="Y315" s="501"/>
      <c r="Z315" s="501"/>
      <c r="AA315" s="501"/>
      <c r="AB315" s="501"/>
      <c r="AC315" s="501"/>
    </row>
    <row r="316">
      <c r="A316" s="53" t="s">
        <v>25</v>
      </c>
      <c r="B316" s="41">
        <v>0.0</v>
      </c>
      <c r="C316" s="41">
        <v>0.0</v>
      </c>
      <c r="D316" s="41">
        <v>0.0</v>
      </c>
      <c r="E316" s="41">
        <v>0.0</v>
      </c>
      <c r="F316" s="41">
        <v>0.0</v>
      </c>
      <c r="G316" s="41">
        <v>0.0</v>
      </c>
      <c r="H316" s="41">
        <v>942.0</v>
      </c>
      <c r="I316" s="41">
        <v>260.0</v>
      </c>
      <c r="J316" s="41">
        <v>925.0</v>
      </c>
      <c r="K316" s="41">
        <v>0.0</v>
      </c>
      <c r="L316" s="41">
        <v>0.0</v>
      </c>
      <c r="M316" s="41">
        <v>600.0</v>
      </c>
      <c r="N316" s="41">
        <v>240.0</v>
      </c>
      <c r="O316" s="41">
        <v>0.0</v>
      </c>
      <c r="P316" s="41">
        <v>0.0</v>
      </c>
      <c r="Q316" s="41">
        <v>1978.0</v>
      </c>
      <c r="R316" s="490">
        <f t="shared" si="9"/>
        <v>4945</v>
      </c>
      <c r="S316" s="491"/>
      <c r="T316" s="501"/>
      <c r="U316" s="501"/>
      <c r="V316" s="501"/>
      <c r="W316" s="501"/>
      <c r="X316" s="501"/>
      <c r="Y316" s="501"/>
      <c r="Z316" s="501"/>
      <c r="AA316" s="501"/>
      <c r="AB316" s="501"/>
      <c r="AC316" s="501"/>
    </row>
    <row r="317">
      <c r="A317" s="53" t="s">
        <v>26</v>
      </c>
      <c r="B317" s="54">
        <v>1068.0</v>
      </c>
      <c r="C317" s="54">
        <v>0.0</v>
      </c>
      <c r="D317" s="54">
        <v>0.0</v>
      </c>
      <c r="E317" s="54">
        <v>0.0</v>
      </c>
      <c r="F317" s="54">
        <v>1278.0</v>
      </c>
      <c r="G317" s="41">
        <v>772.0</v>
      </c>
      <c r="H317" s="41">
        <v>0.0</v>
      </c>
      <c r="I317" s="41">
        <v>0.0</v>
      </c>
      <c r="J317" s="41">
        <v>1493.0</v>
      </c>
      <c r="K317" s="41">
        <v>0.0</v>
      </c>
      <c r="L317" s="41">
        <v>955.0</v>
      </c>
      <c r="M317" s="41">
        <v>0.0</v>
      </c>
      <c r="N317" s="41">
        <v>1110.0</v>
      </c>
      <c r="O317" s="41">
        <v>0.0</v>
      </c>
      <c r="P317" s="41">
        <v>0.0</v>
      </c>
      <c r="Q317" s="41">
        <v>1845.0</v>
      </c>
      <c r="R317" s="490">
        <f t="shared" si="9"/>
        <v>8521</v>
      </c>
      <c r="S317" s="491"/>
      <c r="T317" s="501"/>
      <c r="U317" s="501"/>
      <c r="V317" s="501"/>
      <c r="W317" s="501"/>
      <c r="X317" s="501"/>
      <c r="Y317" s="501"/>
      <c r="Z317" s="501"/>
      <c r="AA317" s="501"/>
      <c r="AB317" s="501"/>
      <c r="AC317" s="501"/>
    </row>
    <row r="318">
      <c r="A318" s="53" t="s">
        <v>27</v>
      </c>
      <c r="B318" s="41">
        <v>201.0</v>
      </c>
      <c r="C318" s="41">
        <v>399.0</v>
      </c>
      <c r="D318" s="41">
        <v>0.0</v>
      </c>
      <c r="E318" s="41">
        <v>205.0</v>
      </c>
      <c r="F318" s="41">
        <v>789.0</v>
      </c>
      <c r="G318" s="41">
        <v>585.0</v>
      </c>
      <c r="H318" s="41">
        <v>955.0</v>
      </c>
      <c r="I318" s="41">
        <v>913.0</v>
      </c>
      <c r="J318" s="41">
        <v>449.0</v>
      </c>
      <c r="K318" s="41">
        <v>0.0</v>
      </c>
      <c r="L318" s="41">
        <v>0.0</v>
      </c>
      <c r="M318" s="41">
        <v>523.0</v>
      </c>
      <c r="N318" s="41">
        <v>500.0</v>
      </c>
      <c r="O318" s="41">
        <v>834.0</v>
      </c>
      <c r="P318" s="41">
        <v>169.0</v>
      </c>
      <c r="Q318" s="41">
        <v>900.0</v>
      </c>
      <c r="R318" s="490">
        <f t="shared" si="9"/>
        <v>7422</v>
      </c>
      <c r="S318" s="491"/>
      <c r="T318" s="501"/>
      <c r="U318" s="501"/>
      <c r="V318" s="501"/>
      <c r="W318" s="501"/>
      <c r="X318" s="501"/>
      <c r="Y318" s="501"/>
      <c r="Z318" s="501"/>
      <c r="AA318" s="501"/>
      <c r="AB318" s="501"/>
      <c r="AC318" s="501"/>
    </row>
    <row r="319">
      <c r="A319" s="53" t="s">
        <v>28</v>
      </c>
      <c r="B319" s="41">
        <v>0.0</v>
      </c>
      <c r="C319" s="41">
        <v>0.0</v>
      </c>
      <c r="D319" s="41">
        <v>0.0</v>
      </c>
      <c r="E319" s="41">
        <v>580.0</v>
      </c>
      <c r="F319" s="41">
        <v>90.0</v>
      </c>
      <c r="G319" s="41">
        <v>0.0</v>
      </c>
      <c r="H319" s="41">
        <v>0.0</v>
      </c>
      <c r="I319" s="41">
        <v>0.0</v>
      </c>
      <c r="J319" s="41">
        <v>0.0</v>
      </c>
      <c r="K319" s="41">
        <v>0.0</v>
      </c>
      <c r="L319" s="41">
        <v>1194.0</v>
      </c>
      <c r="M319" s="41">
        <v>990.0</v>
      </c>
      <c r="N319" s="41">
        <v>235.0</v>
      </c>
      <c r="O319" s="41"/>
      <c r="P319" s="41">
        <v>1095.0</v>
      </c>
      <c r="Q319" s="41">
        <v>440.0</v>
      </c>
      <c r="R319" s="490">
        <f t="shared" si="9"/>
        <v>4624</v>
      </c>
      <c r="S319" s="491"/>
      <c r="T319" s="501"/>
      <c r="U319" s="501"/>
      <c r="V319" s="501"/>
      <c r="W319" s="501"/>
      <c r="X319" s="501"/>
      <c r="Y319" s="501"/>
      <c r="Z319" s="501"/>
      <c r="AA319" s="501"/>
      <c r="AB319" s="501"/>
      <c r="AC319" s="501"/>
    </row>
    <row r="320">
      <c r="A320" s="53" t="s">
        <v>29</v>
      </c>
      <c r="B320" s="54">
        <v>0.0</v>
      </c>
      <c r="C320" s="54">
        <v>0.0</v>
      </c>
      <c r="D320" s="41">
        <v>598.0</v>
      </c>
      <c r="E320" s="41">
        <v>193.0</v>
      </c>
      <c r="F320" s="54">
        <v>781.0</v>
      </c>
      <c r="G320" s="41">
        <v>0.0</v>
      </c>
      <c r="H320" s="41">
        <v>0.0</v>
      </c>
      <c r="I320" s="41">
        <v>0.0</v>
      </c>
      <c r="J320" s="41">
        <v>720.0</v>
      </c>
      <c r="K320" s="41">
        <v>0.0</v>
      </c>
      <c r="L320" s="41">
        <v>0.0</v>
      </c>
      <c r="M320" s="41">
        <v>0.0</v>
      </c>
      <c r="N320" s="41">
        <v>0.0</v>
      </c>
      <c r="O320" s="41">
        <v>0.0</v>
      </c>
      <c r="P320" s="41">
        <v>0.0</v>
      </c>
      <c r="Q320" s="41">
        <v>0.0</v>
      </c>
      <c r="R320" s="490">
        <f t="shared" si="9"/>
        <v>2292</v>
      </c>
      <c r="S320" s="491"/>
      <c r="T320" s="501"/>
      <c r="U320" s="501"/>
      <c r="V320" s="501"/>
      <c r="W320" s="501"/>
      <c r="X320" s="501"/>
      <c r="Y320" s="501"/>
      <c r="Z320" s="501"/>
      <c r="AA320" s="501"/>
      <c r="AB320" s="501"/>
      <c r="AC320" s="501"/>
    </row>
    <row r="321">
      <c r="A321" s="53" t="s">
        <v>30</v>
      </c>
      <c r="B321" s="41">
        <v>0.0</v>
      </c>
      <c r="C321" s="41">
        <v>0.0</v>
      </c>
      <c r="D321" s="41">
        <v>1755.0</v>
      </c>
      <c r="E321" s="41">
        <v>100.0</v>
      </c>
      <c r="F321" s="41">
        <v>0.0</v>
      </c>
      <c r="G321" s="41">
        <v>0.0</v>
      </c>
      <c r="H321" s="41">
        <v>0.0</v>
      </c>
      <c r="I321" s="41">
        <v>0.0</v>
      </c>
      <c r="J321" s="41">
        <v>0.0</v>
      </c>
      <c r="K321" s="41">
        <v>0.0</v>
      </c>
      <c r="L321" s="41">
        <v>0.0</v>
      </c>
      <c r="M321" s="41">
        <v>0.0</v>
      </c>
      <c r="N321" s="41">
        <v>0.0</v>
      </c>
      <c r="O321" s="41">
        <v>0.0</v>
      </c>
      <c r="P321" s="41">
        <v>0.0</v>
      </c>
      <c r="Q321" s="41">
        <v>0.0</v>
      </c>
      <c r="R321" s="490">
        <f t="shared" si="9"/>
        <v>1855</v>
      </c>
      <c r="S321" s="491"/>
      <c r="T321" s="501"/>
      <c r="U321" s="501"/>
      <c r="V321" s="501"/>
      <c r="W321" s="501"/>
      <c r="X321" s="501"/>
      <c r="Y321" s="501"/>
      <c r="Z321" s="501"/>
      <c r="AA321" s="501"/>
      <c r="AB321" s="501"/>
      <c r="AC321" s="501"/>
    </row>
    <row r="322">
      <c r="A322" s="53" t="s">
        <v>31</v>
      </c>
      <c r="B322" s="41">
        <v>1777.0</v>
      </c>
      <c r="C322" s="41">
        <v>1830.0</v>
      </c>
      <c r="D322" s="41">
        <v>1890.0</v>
      </c>
      <c r="E322" s="41">
        <v>935.0</v>
      </c>
      <c r="F322" s="41">
        <v>2318.0</v>
      </c>
      <c r="G322" s="41">
        <v>2293.0</v>
      </c>
      <c r="H322" s="41">
        <v>1140.0</v>
      </c>
      <c r="I322" s="41">
        <v>2338.0</v>
      </c>
      <c r="J322" s="41">
        <v>3000.0</v>
      </c>
      <c r="K322" s="41">
        <v>0.0</v>
      </c>
      <c r="L322" s="41">
        <v>1553.0</v>
      </c>
      <c r="M322" s="41">
        <v>1974.0</v>
      </c>
      <c r="N322" s="41">
        <v>1595.0</v>
      </c>
      <c r="O322" s="41">
        <v>1705.0</v>
      </c>
      <c r="P322" s="41">
        <v>2148.0</v>
      </c>
      <c r="Q322" s="41">
        <v>2135.0</v>
      </c>
      <c r="R322" s="490">
        <f t="shared" si="9"/>
        <v>28631</v>
      </c>
      <c r="S322" s="496" t="s">
        <v>144</v>
      </c>
      <c r="T322" s="501"/>
      <c r="U322" s="501"/>
      <c r="V322" s="501"/>
      <c r="W322" s="501"/>
      <c r="X322" s="501"/>
      <c r="Y322" s="501"/>
      <c r="Z322" s="501"/>
      <c r="AA322" s="501"/>
      <c r="AB322" s="501"/>
      <c r="AC322" s="501"/>
    </row>
    <row r="323">
      <c r="A323" s="53" t="s">
        <v>32</v>
      </c>
      <c r="B323" s="41">
        <v>0.0</v>
      </c>
      <c r="C323" s="41">
        <v>0.0</v>
      </c>
      <c r="D323" s="41">
        <v>0.0</v>
      </c>
      <c r="E323" s="41">
        <v>0.0</v>
      </c>
      <c r="F323" s="41">
        <v>0.0</v>
      </c>
      <c r="G323" s="41">
        <v>0.0</v>
      </c>
      <c r="H323" s="41">
        <v>0.0</v>
      </c>
      <c r="I323" s="41">
        <v>1015.0</v>
      </c>
      <c r="J323" s="41">
        <v>0.0</v>
      </c>
      <c r="K323" s="41">
        <v>0.0</v>
      </c>
      <c r="L323" s="41">
        <v>0.0</v>
      </c>
      <c r="M323" s="41">
        <v>0.0</v>
      </c>
      <c r="N323" s="41">
        <v>0.0</v>
      </c>
      <c r="O323" s="41">
        <v>0.0</v>
      </c>
      <c r="P323" s="41">
        <v>0.0</v>
      </c>
      <c r="Q323" s="41">
        <v>0.0</v>
      </c>
      <c r="R323" s="490">
        <f t="shared" si="9"/>
        <v>1015</v>
      </c>
      <c r="S323" s="491"/>
      <c r="T323" s="501"/>
      <c r="U323" s="501"/>
      <c r="V323" s="501"/>
      <c r="W323" s="501"/>
      <c r="X323" s="501"/>
      <c r="Y323" s="501"/>
      <c r="Z323" s="501"/>
      <c r="AA323" s="501"/>
      <c r="AB323" s="501"/>
      <c r="AC323" s="501"/>
    </row>
    <row r="324">
      <c r="A324" s="53" t="s">
        <v>241</v>
      </c>
      <c r="B324" s="41">
        <v>422.0</v>
      </c>
      <c r="C324" s="41">
        <v>300.0</v>
      </c>
      <c r="D324" s="41">
        <v>0.0</v>
      </c>
      <c r="E324" s="41">
        <v>0.0</v>
      </c>
      <c r="F324" s="41">
        <v>0.0</v>
      </c>
      <c r="G324" s="41">
        <v>0.0</v>
      </c>
      <c r="H324" s="41">
        <v>0.0</v>
      </c>
      <c r="I324" s="41">
        <v>0.0</v>
      </c>
      <c r="J324" s="41">
        <v>0.0</v>
      </c>
      <c r="K324" s="41"/>
      <c r="L324" s="41">
        <v>780.0</v>
      </c>
      <c r="M324" s="41">
        <v>0.0</v>
      </c>
      <c r="N324" s="41">
        <v>0.0</v>
      </c>
      <c r="O324" s="41">
        <v>0.0</v>
      </c>
      <c r="P324" s="41">
        <v>0.0</v>
      </c>
      <c r="Q324" s="41">
        <v>0.0</v>
      </c>
      <c r="R324" s="490">
        <f t="shared" si="9"/>
        <v>1502</v>
      </c>
      <c r="S324" s="491"/>
      <c r="T324" s="501"/>
      <c r="U324" s="501"/>
      <c r="V324" s="501"/>
      <c r="W324" s="501"/>
      <c r="X324" s="501"/>
      <c r="Y324" s="501"/>
      <c r="Z324" s="501"/>
      <c r="AA324" s="501"/>
      <c r="AB324" s="501"/>
      <c r="AC324" s="501"/>
    </row>
    <row r="325">
      <c r="A325" s="53" t="s">
        <v>233</v>
      </c>
      <c r="B325" s="41">
        <v>0.0</v>
      </c>
      <c r="C325" s="41">
        <v>235.0</v>
      </c>
      <c r="D325" s="41">
        <v>0.0</v>
      </c>
      <c r="E325" s="41">
        <v>0.0</v>
      </c>
      <c r="F325" s="41">
        <v>786.0</v>
      </c>
      <c r="G325" s="41">
        <v>917.0</v>
      </c>
      <c r="H325" s="41">
        <v>520.0</v>
      </c>
      <c r="I325" s="41">
        <v>330.0</v>
      </c>
      <c r="J325" s="41">
        <v>659.0</v>
      </c>
      <c r="K325" s="41">
        <v>0.0</v>
      </c>
      <c r="L325" s="41">
        <v>922.0</v>
      </c>
      <c r="M325" s="41">
        <v>503.0</v>
      </c>
      <c r="N325" s="41">
        <v>730.0</v>
      </c>
      <c r="O325" s="41">
        <v>0.0</v>
      </c>
      <c r="P325" s="41">
        <v>761.0</v>
      </c>
      <c r="Q325" s="41">
        <v>520.0</v>
      </c>
      <c r="R325" s="490">
        <f t="shared" si="9"/>
        <v>6883</v>
      </c>
      <c r="S325" s="491"/>
      <c r="T325" s="501"/>
      <c r="U325" s="501"/>
      <c r="V325" s="501"/>
      <c r="W325" s="501"/>
      <c r="X325" s="501"/>
      <c r="Y325" s="501"/>
      <c r="Z325" s="501"/>
      <c r="AA325" s="501"/>
      <c r="AB325" s="501"/>
      <c r="AC325" s="501"/>
    </row>
    <row r="326">
      <c r="A326" s="53" t="s">
        <v>35</v>
      </c>
      <c r="B326" s="41">
        <v>740.0</v>
      </c>
      <c r="C326" s="41">
        <v>985.0</v>
      </c>
      <c r="D326" s="41">
        <v>0.0</v>
      </c>
      <c r="E326" s="41">
        <v>0.0</v>
      </c>
      <c r="F326" s="41">
        <v>0.0</v>
      </c>
      <c r="G326" s="41">
        <v>0.0</v>
      </c>
      <c r="H326" s="86">
        <v>0.0</v>
      </c>
      <c r="I326" s="41">
        <v>835.0</v>
      </c>
      <c r="J326" s="41">
        <v>425.0</v>
      </c>
      <c r="K326" s="41">
        <v>0.0</v>
      </c>
      <c r="L326" s="41">
        <v>408.0</v>
      </c>
      <c r="M326" s="41">
        <v>0.0</v>
      </c>
      <c r="N326" s="41">
        <v>0.0</v>
      </c>
      <c r="O326" s="86">
        <v>200.0</v>
      </c>
      <c r="P326" s="41">
        <v>1095.0</v>
      </c>
      <c r="Q326" s="41">
        <v>0.0</v>
      </c>
      <c r="R326" s="490">
        <f t="shared" si="9"/>
        <v>4688</v>
      </c>
      <c r="S326" s="491"/>
      <c r="T326" s="501"/>
      <c r="U326" s="501"/>
      <c r="V326" s="501"/>
      <c r="W326" s="501"/>
      <c r="X326" s="501"/>
      <c r="Y326" s="501"/>
      <c r="Z326" s="501"/>
      <c r="AA326" s="501"/>
      <c r="AB326" s="501"/>
      <c r="AC326" s="501"/>
    </row>
    <row r="327">
      <c r="A327" s="53" t="s">
        <v>36</v>
      </c>
      <c r="B327" s="41">
        <v>715.0</v>
      </c>
      <c r="C327" s="41">
        <v>1165.0</v>
      </c>
      <c r="D327" s="41">
        <v>730.0</v>
      </c>
      <c r="E327" s="41">
        <v>1050.0</v>
      </c>
      <c r="F327" s="41">
        <v>943.0</v>
      </c>
      <c r="G327" s="41">
        <v>1184.0</v>
      </c>
      <c r="H327" s="86">
        <v>1235.0</v>
      </c>
      <c r="I327" s="41">
        <v>1192.0</v>
      </c>
      <c r="J327" s="41">
        <v>1413.0</v>
      </c>
      <c r="K327" s="41">
        <v>0.0</v>
      </c>
      <c r="L327" s="41">
        <v>815.0</v>
      </c>
      <c r="M327" s="41">
        <v>1246.0</v>
      </c>
      <c r="N327" s="41">
        <v>1120.0</v>
      </c>
      <c r="O327" s="86">
        <v>1232.0</v>
      </c>
      <c r="P327" s="41">
        <v>310.0</v>
      </c>
      <c r="Q327" s="41">
        <v>1571.0</v>
      </c>
      <c r="R327" s="490">
        <f t="shared" si="9"/>
        <v>15921</v>
      </c>
      <c r="S327" s="496" t="s">
        <v>144</v>
      </c>
      <c r="T327" s="501"/>
      <c r="U327" s="501"/>
      <c r="V327" s="501"/>
      <c r="W327" s="501"/>
      <c r="X327" s="501"/>
      <c r="Y327" s="501"/>
      <c r="Z327" s="501"/>
      <c r="AA327" s="501"/>
      <c r="AB327" s="501"/>
      <c r="AC327" s="501"/>
    </row>
    <row r="328">
      <c r="A328" s="53" t="s">
        <v>37</v>
      </c>
      <c r="B328" s="41">
        <v>913.0</v>
      </c>
      <c r="C328" s="41">
        <v>895.0</v>
      </c>
      <c r="D328" s="41">
        <v>993.0</v>
      </c>
      <c r="E328" s="41">
        <v>1100.0</v>
      </c>
      <c r="F328" s="41">
        <v>1220.0</v>
      </c>
      <c r="G328" s="41">
        <v>905.0</v>
      </c>
      <c r="H328" s="86">
        <v>895.0</v>
      </c>
      <c r="I328" s="41">
        <v>1013.0</v>
      </c>
      <c r="J328" s="41">
        <v>1100.0</v>
      </c>
      <c r="K328" s="41">
        <v>0.0</v>
      </c>
      <c r="L328" s="41">
        <v>510.0</v>
      </c>
      <c r="M328" s="41">
        <v>865.0</v>
      </c>
      <c r="N328" s="41">
        <v>1083.0</v>
      </c>
      <c r="O328" s="86">
        <v>710.0</v>
      </c>
      <c r="P328" s="41">
        <v>1555.0</v>
      </c>
      <c r="Q328" s="41">
        <v>1650.0</v>
      </c>
      <c r="R328" s="490">
        <f t="shared" si="9"/>
        <v>15407</v>
      </c>
      <c r="S328" s="496" t="s">
        <v>144</v>
      </c>
      <c r="T328" s="501"/>
      <c r="U328" s="501"/>
      <c r="V328" s="501"/>
      <c r="W328" s="501"/>
      <c r="X328" s="501"/>
      <c r="Y328" s="501"/>
      <c r="Z328" s="501"/>
      <c r="AA328" s="501"/>
      <c r="AB328" s="501"/>
      <c r="AC328" s="501"/>
    </row>
    <row r="329">
      <c r="A329" s="53" t="s">
        <v>38</v>
      </c>
      <c r="B329" s="41">
        <v>350.0</v>
      </c>
      <c r="C329" s="41">
        <v>0.0</v>
      </c>
      <c r="D329" s="41">
        <v>0.0</v>
      </c>
      <c r="E329" s="41">
        <v>0.0</v>
      </c>
      <c r="F329" s="41">
        <v>0.0</v>
      </c>
      <c r="G329" s="41">
        <v>0.0</v>
      </c>
      <c r="H329" s="41">
        <v>0.0</v>
      </c>
      <c r="I329" s="41">
        <v>0.0</v>
      </c>
      <c r="J329" s="41">
        <v>0.0</v>
      </c>
      <c r="K329" s="41">
        <v>0.0</v>
      </c>
      <c r="L329" s="41">
        <v>0.0</v>
      </c>
      <c r="M329" s="41">
        <v>0.0</v>
      </c>
      <c r="N329" s="41">
        <v>0.0</v>
      </c>
      <c r="O329" s="41">
        <v>0.0</v>
      </c>
      <c r="P329" s="41">
        <v>807.0</v>
      </c>
      <c r="Q329" s="41">
        <v>385.0</v>
      </c>
      <c r="R329" s="490">
        <f t="shared" si="9"/>
        <v>1542</v>
      </c>
      <c r="S329" s="491"/>
      <c r="T329" s="501"/>
      <c r="U329" s="501"/>
      <c r="V329" s="501"/>
      <c r="W329" s="501"/>
      <c r="X329" s="501"/>
      <c r="Y329" s="501"/>
      <c r="Z329" s="501"/>
      <c r="AA329" s="501"/>
      <c r="AB329" s="501"/>
      <c r="AC329" s="501"/>
    </row>
    <row r="330">
      <c r="A330" s="53" t="s">
        <v>39</v>
      </c>
      <c r="B330" s="41">
        <v>0.0</v>
      </c>
      <c r="C330" s="41">
        <v>0.0</v>
      </c>
      <c r="D330" s="41">
        <v>0.0</v>
      </c>
      <c r="E330" s="41">
        <v>1811.0</v>
      </c>
      <c r="F330" s="41">
        <v>0.0</v>
      </c>
      <c r="G330" s="41">
        <v>0.0</v>
      </c>
      <c r="H330" s="86">
        <v>1211.0</v>
      </c>
      <c r="I330" s="41">
        <v>1435.0</v>
      </c>
      <c r="J330" s="41">
        <v>1135.0</v>
      </c>
      <c r="K330" s="41"/>
      <c r="L330" s="41">
        <v>760.0</v>
      </c>
      <c r="M330" s="41">
        <v>0.0</v>
      </c>
      <c r="N330" s="41">
        <v>0.0</v>
      </c>
      <c r="O330" s="86">
        <v>0.0</v>
      </c>
      <c r="P330" s="41">
        <v>0.0</v>
      </c>
      <c r="Q330" s="41">
        <v>0.0</v>
      </c>
      <c r="R330" s="490">
        <f t="shared" si="9"/>
        <v>6352</v>
      </c>
      <c r="S330" s="496"/>
      <c r="T330" s="501"/>
      <c r="U330" s="501"/>
      <c r="V330" s="501"/>
      <c r="W330" s="501"/>
      <c r="X330" s="501"/>
      <c r="Y330" s="501"/>
      <c r="Z330" s="501"/>
      <c r="AA330" s="501"/>
      <c r="AB330" s="501"/>
      <c r="AC330" s="501"/>
    </row>
    <row r="331">
      <c r="A331" s="53" t="s">
        <v>63</v>
      </c>
      <c r="B331" s="41">
        <v>200.0</v>
      </c>
      <c r="C331" s="41">
        <v>0.0</v>
      </c>
      <c r="D331" s="41">
        <v>0.0</v>
      </c>
      <c r="E331" s="41">
        <v>0.0</v>
      </c>
      <c r="F331" s="41">
        <v>0.0</v>
      </c>
      <c r="G331" s="41">
        <v>0.0</v>
      </c>
      <c r="H331" s="86">
        <v>614.0</v>
      </c>
      <c r="I331" s="41">
        <v>220.0</v>
      </c>
      <c r="J331" s="41">
        <v>0.0</v>
      </c>
      <c r="K331" s="41">
        <v>0.0</v>
      </c>
      <c r="L331" s="41">
        <v>0.0</v>
      </c>
      <c r="M331" s="41">
        <v>0.0</v>
      </c>
      <c r="N331" s="41">
        <v>619.0</v>
      </c>
      <c r="O331" s="86">
        <v>75.0</v>
      </c>
      <c r="P331" s="41">
        <v>0.0</v>
      </c>
      <c r="Q331" s="41">
        <v>0.0</v>
      </c>
      <c r="R331" s="490">
        <f t="shared" si="9"/>
        <v>1728</v>
      </c>
      <c r="S331" s="491"/>
      <c r="T331" s="501"/>
      <c r="U331" s="501"/>
      <c r="V331" s="501"/>
      <c r="W331" s="501"/>
      <c r="X331" s="501"/>
      <c r="Y331" s="501"/>
      <c r="Z331" s="501"/>
      <c r="AA331" s="501"/>
      <c r="AB331" s="501"/>
      <c r="AC331" s="501"/>
    </row>
    <row r="332">
      <c r="A332" s="53" t="s">
        <v>40</v>
      </c>
      <c r="B332" s="41">
        <v>901.0</v>
      </c>
      <c r="C332" s="41">
        <v>0.0</v>
      </c>
      <c r="D332" s="41">
        <v>565.0</v>
      </c>
      <c r="E332" s="41">
        <v>0.0</v>
      </c>
      <c r="F332" s="41">
        <v>0.0</v>
      </c>
      <c r="G332" s="41">
        <v>0.0</v>
      </c>
      <c r="H332" s="41">
        <v>0.0</v>
      </c>
      <c r="I332" s="41">
        <v>0.0</v>
      </c>
      <c r="J332" s="41">
        <v>0.0</v>
      </c>
      <c r="K332" s="41">
        <v>0.0</v>
      </c>
      <c r="L332" s="41">
        <v>775.0</v>
      </c>
      <c r="M332" s="41">
        <v>823.0</v>
      </c>
      <c r="N332" s="41">
        <v>0.0</v>
      </c>
      <c r="O332" s="41">
        <v>1126.0</v>
      </c>
      <c r="P332" s="41">
        <v>1313.0</v>
      </c>
      <c r="Q332" s="41">
        <v>470.0</v>
      </c>
      <c r="R332" s="490">
        <f t="shared" si="9"/>
        <v>5973</v>
      </c>
      <c r="S332" s="491"/>
      <c r="T332" s="501"/>
      <c r="U332" s="501"/>
      <c r="V332" s="501"/>
      <c r="W332" s="501"/>
      <c r="X332" s="501"/>
      <c r="Y332" s="501"/>
      <c r="Z332" s="501"/>
      <c r="AA332" s="501"/>
      <c r="AB332" s="501"/>
      <c r="AC332" s="501"/>
    </row>
    <row r="333">
      <c r="A333" s="53" t="s">
        <v>41</v>
      </c>
      <c r="B333" s="41">
        <v>870.0</v>
      </c>
      <c r="C333" s="41">
        <v>780.0</v>
      </c>
      <c r="D333" s="41">
        <v>965.0</v>
      </c>
      <c r="E333" s="41">
        <v>1235.0</v>
      </c>
      <c r="F333" s="41">
        <v>905.0</v>
      </c>
      <c r="G333" s="41">
        <v>1369.0</v>
      </c>
      <c r="H333" s="41">
        <v>728.0</v>
      </c>
      <c r="I333" s="41">
        <v>2260.0</v>
      </c>
      <c r="J333" s="41">
        <v>1000.0</v>
      </c>
      <c r="K333" s="41">
        <v>0.0</v>
      </c>
      <c r="L333" s="41">
        <v>0.0</v>
      </c>
      <c r="M333" s="41">
        <v>873.0</v>
      </c>
      <c r="N333" s="41">
        <v>940.0</v>
      </c>
      <c r="O333" s="41">
        <v>873.0</v>
      </c>
      <c r="P333" s="41">
        <v>833.0</v>
      </c>
      <c r="Q333" s="41">
        <v>1715.0</v>
      </c>
      <c r="R333" s="490">
        <f t="shared" si="9"/>
        <v>15346</v>
      </c>
      <c r="S333" s="496" t="s">
        <v>144</v>
      </c>
      <c r="T333" s="501"/>
      <c r="U333" s="501"/>
      <c r="V333" s="501"/>
      <c r="W333" s="501"/>
      <c r="X333" s="501"/>
      <c r="Y333" s="501"/>
      <c r="Z333" s="501"/>
      <c r="AA333" s="501"/>
      <c r="AB333" s="501"/>
      <c r="AC333" s="501"/>
    </row>
    <row r="334">
      <c r="A334" s="53" t="s">
        <v>42</v>
      </c>
      <c r="B334" s="41">
        <v>523.0</v>
      </c>
      <c r="C334" s="41">
        <v>808.0</v>
      </c>
      <c r="D334" s="41">
        <v>685.0</v>
      </c>
      <c r="E334" s="41">
        <v>580.0</v>
      </c>
      <c r="F334" s="41">
        <v>1290.0</v>
      </c>
      <c r="G334" s="41">
        <v>505.0</v>
      </c>
      <c r="H334" s="41">
        <v>523.0</v>
      </c>
      <c r="I334" s="41">
        <v>0.0</v>
      </c>
      <c r="J334" s="41">
        <v>749.0</v>
      </c>
      <c r="K334" s="41">
        <v>365.0</v>
      </c>
      <c r="L334" s="41">
        <v>0.0</v>
      </c>
      <c r="M334" s="41">
        <v>0.0</v>
      </c>
      <c r="N334" s="41">
        <v>205.0</v>
      </c>
      <c r="O334" s="41">
        <v>0.0</v>
      </c>
      <c r="P334" s="41">
        <v>590.0</v>
      </c>
      <c r="Q334" s="41">
        <v>1038.0</v>
      </c>
      <c r="R334" s="490">
        <f t="shared" si="9"/>
        <v>7861</v>
      </c>
      <c r="S334" s="491"/>
      <c r="T334" s="501"/>
      <c r="U334" s="501"/>
      <c r="V334" s="501"/>
      <c r="W334" s="501"/>
      <c r="X334" s="501"/>
      <c r="Y334" s="501"/>
      <c r="Z334" s="501"/>
      <c r="AA334" s="501"/>
      <c r="AB334" s="501"/>
      <c r="AC334" s="501"/>
    </row>
    <row r="335">
      <c r="A335" s="53" t="s">
        <v>44</v>
      </c>
      <c r="B335" s="41">
        <v>243.0</v>
      </c>
      <c r="C335" s="41">
        <v>543.0</v>
      </c>
      <c r="D335" s="41">
        <v>605.0</v>
      </c>
      <c r="E335" s="41">
        <v>687.0</v>
      </c>
      <c r="F335" s="41">
        <v>0.0</v>
      </c>
      <c r="G335" s="41">
        <v>0.0</v>
      </c>
      <c r="H335" s="41">
        <v>0.0</v>
      </c>
      <c r="I335" s="41">
        <v>0.0</v>
      </c>
      <c r="J335" s="41">
        <v>445.0</v>
      </c>
      <c r="K335" s="41">
        <v>0.0</v>
      </c>
      <c r="L335" s="41">
        <v>0.0</v>
      </c>
      <c r="M335" s="41">
        <v>0.0</v>
      </c>
      <c r="N335" s="41">
        <v>0.0</v>
      </c>
      <c r="O335" s="41">
        <v>0.0</v>
      </c>
      <c r="P335" s="41">
        <v>0.0</v>
      </c>
      <c r="Q335" s="41">
        <v>0.0</v>
      </c>
      <c r="R335" s="490">
        <f t="shared" si="9"/>
        <v>2523</v>
      </c>
      <c r="S335" s="491"/>
      <c r="T335" s="501"/>
      <c r="U335" s="501"/>
      <c r="V335" s="501"/>
      <c r="W335" s="501"/>
      <c r="X335" s="501"/>
      <c r="Y335" s="501"/>
      <c r="Z335" s="501"/>
      <c r="AA335" s="501"/>
      <c r="AB335" s="501"/>
      <c r="AC335" s="501"/>
    </row>
    <row r="336">
      <c r="A336" s="53" t="s">
        <v>45</v>
      </c>
      <c r="B336" s="41">
        <v>470.0</v>
      </c>
      <c r="C336" s="41">
        <v>415.0</v>
      </c>
      <c r="D336" s="41">
        <v>493.0</v>
      </c>
      <c r="E336" s="41">
        <v>872.0</v>
      </c>
      <c r="F336" s="41">
        <v>0.0</v>
      </c>
      <c r="G336" s="41">
        <v>263.0</v>
      </c>
      <c r="H336" s="41">
        <v>0.0</v>
      </c>
      <c r="I336" s="41">
        <v>315.0</v>
      </c>
      <c r="J336" s="41">
        <v>0.0</v>
      </c>
      <c r="K336" s="41">
        <v>0.0</v>
      </c>
      <c r="L336" s="41">
        <v>0.0</v>
      </c>
      <c r="M336" s="41">
        <v>882.0</v>
      </c>
      <c r="N336" s="41">
        <v>300.0</v>
      </c>
      <c r="O336" s="41">
        <v>0.0</v>
      </c>
      <c r="P336" s="41">
        <v>0.0</v>
      </c>
      <c r="Q336" s="41">
        <v>0.0</v>
      </c>
      <c r="R336" s="490">
        <f t="shared" si="9"/>
        <v>4010</v>
      </c>
      <c r="S336" s="491"/>
      <c r="T336" s="501"/>
      <c r="U336" s="501"/>
      <c r="V336" s="501"/>
      <c r="W336" s="501"/>
      <c r="X336" s="501"/>
      <c r="Y336" s="501"/>
      <c r="Z336" s="501"/>
      <c r="AA336" s="501"/>
      <c r="AB336" s="501"/>
      <c r="AC336" s="501"/>
    </row>
    <row r="337">
      <c r="A337" s="53" t="s">
        <v>46</v>
      </c>
      <c r="B337" s="41">
        <v>0.0</v>
      </c>
      <c r="C337" s="41">
        <v>0.0</v>
      </c>
      <c r="D337" s="41">
        <v>0.0</v>
      </c>
      <c r="E337" s="41">
        <v>0.0</v>
      </c>
      <c r="F337" s="41">
        <v>0.0</v>
      </c>
      <c r="G337" s="41">
        <v>0.0</v>
      </c>
      <c r="H337" s="41">
        <v>0.0</v>
      </c>
      <c r="I337" s="41">
        <v>0.0</v>
      </c>
      <c r="J337" s="41">
        <v>0.0</v>
      </c>
      <c r="K337" s="41">
        <v>0.0</v>
      </c>
      <c r="L337" s="41">
        <v>0.0</v>
      </c>
      <c r="M337" s="41">
        <v>0.0</v>
      </c>
      <c r="N337" s="41">
        <v>0.0</v>
      </c>
      <c r="O337" s="41">
        <v>0.0</v>
      </c>
      <c r="P337" s="41">
        <v>0.0</v>
      </c>
      <c r="Q337" s="41">
        <v>0.0</v>
      </c>
      <c r="R337" s="490">
        <f t="shared" si="9"/>
        <v>0</v>
      </c>
      <c r="S337" s="491"/>
      <c r="T337" s="501"/>
      <c r="U337" s="501"/>
      <c r="V337" s="501"/>
      <c r="W337" s="501"/>
      <c r="X337" s="501"/>
      <c r="Y337" s="501"/>
      <c r="Z337" s="501"/>
      <c r="AA337" s="501"/>
      <c r="AB337" s="501"/>
      <c r="AC337" s="501"/>
    </row>
    <row r="338">
      <c r="A338" s="53" t="s">
        <v>47</v>
      </c>
      <c r="B338" s="41">
        <v>0.0</v>
      </c>
      <c r="C338" s="41">
        <v>430.0</v>
      </c>
      <c r="D338" s="41">
        <v>285.0</v>
      </c>
      <c r="E338" s="41">
        <v>335.0</v>
      </c>
      <c r="F338" s="41">
        <v>620.0</v>
      </c>
      <c r="G338" s="41">
        <v>100.0</v>
      </c>
      <c r="H338" s="41">
        <v>507.0</v>
      </c>
      <c r="I338" s="41">
        <v>826.0</v>
      </c>
      <c r="J338" s="41">
        <v>445.0</v>
      </c>
      <c r="K338" s="41">
        <v>0.0</v>
      </c>
      <c r="L338" s="41">
        <v>0.0</v>
      </c>
      <c r="M338" s="41">
        <v>0.0</v>
      </c>
      <c r="N338" s="41">
        <v>365.0</v>
      </c>
      <c r="O338" s="41">
        <v>265.0</v>
      </c>
      <c r="P338" s="41">
        <v>1343.0</v>
      </c>
      <c r="Q338" s="41">
        <v>2215.0</v>
      </c>
      <c r="R338" s="490">
        <f t="shared" si="9"/>
        <v>7736</v>
      </c>
      <c r="S338" s="491"/>
      <c r="T338" s="501"/>
      <c r="U338" s="501"/>
      <c r="V338" s="501"/>
      <c r="W338" s="501"/>
      <c r="X338" s="501"/>
      <c r="Y338" s="501"/>
      <c r="Z338" s="501"/>
      <c r="AA338" s="501"/>
      <c r="AB338" s="501"/>
      <c r="AC338" s="501"/>
    </row>
    <row r="339">
      <c r="A339" s="53" t="s">
        <v>48</v>
      </c>
      <c r="B339" s="41">
        <v>0.0</v>
      </c>
      <c r="C339" s="41">
        <v>768.0</v>
      </c>
      <c r="D339" s="41">
        <v>913.0</v>
      </c>
      <c r="E339" s="41">
        <v>0.0</v>
      </c>
      <c r="F339" s="41">
        <v>749.0</v>
      </c>
      <c r="G339" s="41">
        <v>904.0</v>
      </c>
      <c r="H339" s="41">
        <v>1096.0</v>
      </c>
      <c r="I339" s="41">
        <v>0.0</v>
      </c>
      <c r="J339" s="41">
        <v>1070.0</v>
      </c>
      <c r="K339" s="41">
        <v>0.0</v>
      </c>
      <c r="L339" s="41">
        <v>763.0</v>
      </c>
      <c r="M339" s="41">
        <v>1365.0</v>
      </c>
      <c r="N339" s="41">
        <v>630.0</v>
      </c>
      <c r="O339" s="41">
        <v>650.0</v>
      </c>
      <c r="P339" s="41">
        <v>806.0</v>
      </c>
      <c r="Q339" s="41">
        <v>1055.0</v>
      </c>
      <c r="R339" s="490">
        <f t="shared" si="9"/>
        <v>10769</v>
      </c>
      <c r="S339" s="491"/>
      <c r="T339" s="501"/>
      <c r="U339" s="501"/>
      <c r="V339" s="501"/>
      <c r="W339" s="501"/>
      <c r="X339" s="501"/>
      <c r="Y339" s="501"/>
      <c r="Z339" s="501"/>
      <c r="AA339" s="501"/>
      <c r="AB339" s="501"/>
      <c r="AC339" s="501"/>
    </row>
    <row r="340">
      <c r="A340" s="53" t="s">
        <v>49</v>
      </c>
      <c r="B340" s="41">
        <v>0.0</v>
      </c>
      <c r="C340" s="41">
        <v>0.0</v>
      </c>
      <c r="D340" s="41">
        <v>0.0</v>
      </c>
      <c r="E340" s="41">
        <v>580.0</v>
      </c>
      <c r="F340" s="41">
        <v>90.0</v>
      </c>
      <c r="G340" s="41">
        <v>0.0</v>
      </c>
      <c r="H340" s="41">
        <v>0.0</v>
      </c>
      <c r="I340" s="41">
        <v>1078.0</v>
      </c>
      <c r="J340" s="41">
        <v>370.0</v>
      </c>
      <c r="K340" s="41">
        <v>0.0</v>
      </c>
      <c r="L340" s="41">
        <v>0.0</v>
      </c>
      <c r="M340" s="41">
        <v>0.0</v>
      </c>
      <c r="N340" s="41">
        <v>0.0</v>
      </c>
      <c r="O340" s="41">
        <v>0.0</v>
      </c>
      <c r="P340" s="41">
        <v>0.0</v>
      </c>
      <c r="Q340" s="41">
        <v>0.0</v>
      </c>
      <c r="R340" s="490">
        <f t="shared" si="9"/>
        <v>2118</v>
      </c>
      <c r="S340" s="491"/>
      <c r="T340" s="501"/>
      <c r="U340" s="501"/>
      <c r="V340" s="501"/>
      <c r="W340" s="501"/>
      <c r="X340" s="501"/>
      <c r="Y340" s="501"/>
      <c r="Z340" s="501"/>
      <c r="AA340" s="501"/>
      <c r="AB340" s="501"/>
      <c r="AC340" s="501"/>
    </row>
    <row r="341">
      <c r="A341" s="53" t="s">
        <v>50</v>
      </c>
      <c r="B341" s="41">
        <v>0.0</v>
      </c>
      <c r="C341" s="41">
        <v>0.0</v>
      </c>
      <c r="D341" s="41">
        <v>0.0</v>
      </c>
      <c r="E341" s="41">
        <v>515.0</v>
      </c>
      <c r="F341" s="41">
        <v>0.0</v>
      </c>
      <c r="G341" s="41">
        <v>0.0</v>
      </c>
      <c r="H341" s="41">
        <v>0.0</v>
      </c>
      <c r="I341" s="41">
        <v>0.0</v>
      </c>
      <c r="J341" s="41">
        <v>0.0</v>
      </c>
      <c r="K341" s="41">
        <v>0.0</v>
      </c>
      <c r="L341" s="41">
        <v>0.0</v>
      </c>
      <c r="M341" s="41">
        <v>0.0</v>
      </c>
      <c r="N341" s="41">
        <v>0.0</v>
      </c>
      <c r="O341" s="41">
        <v>1267.0</v>
      </c>
      <c r="P341" s="41">
        <v>0.0</v>
      </c>
      <c r="Q341" s="41">
        <v>0.0</v>
      </c>
      <c r="R341" s="490">
        <f t="shared" si="9"/>
        <v>1782</v>
      </c>
      <c r="S341" s="491"/>
      <c r="T341" s="501"/>
      <c r="U341" s="501"/>
      <c r="V341" s="501"/>
      <c r="W341" s="501"/>
      <c r="X341" s="501"/>
      <c r="Y341" s="501"/>
      <c r="Z341" s="501"/>
      <c r="AA341" s="501"/>
      <c r="AB341" s="501"/>
      <c r="AC341" s="501"/>
    </row>
    <row r="342">
      <c r="A342" s="53" t="s">
        <v>51</v>
      </c>
      <c r="B342" s="41">
        <v>0.0</v>
      </c>
      <c r="C342" s="41">
        <v>624.0</v>
      </c>
      <c r="D342" s="41">
        <v>610.0</v>
      </c>
      <c r="E342" s="41">
        <v>1254.0</v>
      </c>
      <c r="F342" s="41">
        <v>760.0</v>
      </c>
      <c r="G342" s="41">
        <v>194.0</v>
      </c>
      <c r="H342" s="41">
        <v>0.0</v>
      </c>
      <c r="I342" s="41">
        <v>700.0</v>
      </c>
      <c r="J342" s="41">
        <v>801.0</v>
      </c>
      <c r="K342" s="41"/>
      <c r="L342" s="41">
        <v>0.0</v>
      </c>
      <c r="M342" s="41">
        <v>770.0</v>
      </c>
      <c r="N342" s="41">
        <v>616.0</v>
      </c>
      <c r="O342" s="41">
        <v>1079.0</v>
      </c>
      <c r="P342" s="41">
        <v>756.0</v>
      </c>
      <c r="Q342" s="41">
        <v>0.0</v>
      </c>
      <c r="R342" s="490">
        <f t="shared" si="9"/>
        <v>8164</v>
      </c>
      <c r="S342" s="491"/>
      <c r="T342" s="501"/>
      <c r="U342" s="501"/>
      <c r="V342" s="501"/>
      <c r="W342" s="501"/>
      <c r="X342" s="501"/>
      <c r="Y342" s="501"/>
      <c r="Z342" s="501"/>
      <c r="AA342" s="501"/>
      <c r="AB342" s="501"/>
      <c r="AC342" s="501"/>
    </row>
    <row r="343">
      <c r="A343" s="53" t="s">
        <v>52</v>
      </c>
      <c r="B343" s="41">
        <v>811.0</v>
      </c>
      <c r="C343" s="41">
        <v>434.0</v>
      </c>
      <c r="D343" s="41">
        <v>680.0</v>
      </c>
      <c r="E343" s="41">
        <v>762.0</v>
      </c>
      <c r="F343" s="41">
        <v>0.0</v>
      </c>
      <c r="G343" s="41">
        <v>0.0</v>
      </c>
      <c r="H343" s="41">
        <v>0.0</v>
      </c>
      <c r="I343" s="41">
        <v>0.0</v>
      </c>
      <c r="J343" s="41">
        <v>545.0</v>
      </c>
      <c r="K343" s="41">
        <v>0.0</v>
      </c>
      <c r="L343" s="41">
        <v>0.0</v>
      </c>
      <c r="M343" s="41">
        <v>0.0</v>
      </c>
      <c r="N343" s="41">
        <v>758.0</v>
      </c>
      <c r="O343" s="41">
        <v>345.0</v>
      </c>
      <c r="P343" s="41">
        <v>0.0</v>
      </c>
      <c r="Q343" s="41">
        <v>0.0</v>
      </c>
      <c r="R343" s="490">
        <f t="shared" si="9"/>
        <v>4335</v>
      </c>
      <c r="S343" s="491"/>
      <c r="T343" s="501"/>
      <c r="U343" s="501"/>
      <c r="V343" s="501"/>
      <c r="W343" s="501"/>
      <c r="X343" s="501"/>
      <c r="Y343" s="501"/>
      <c r="Z343" s="501"/>
      <c r="AA343" s="501"/>
      <c r="AB343" s="501"/>
      <c r="AC343" s="501"/>
    </row>
    <row r="344">
      <c r="A344" s="53" t="s">
        <v>53</v>
      </c>
      <c r="B344" s="41">
        <v>465.0</v>
      </c>
      <c r="C344" s="41">
        <v>0.0</v>
      </c>
      <c r="D344" s="41">
        <v>342.0</v>
      </c>
      <c r="E344" s="41">
        <v>925.0</v>
      </c>
      <c r="F344" s="41">
        <v>585.0</v>
      </c>
      <c r="G344" s="41">
        <v>0.0</v>
      </c>
      <c r="H344" s="86">
        <v>845.0</v>
      </c>
      <c r="I344" s="41">
        <v>865.0</v>
      </c>
      <c r="J344" s="41">
        <v>1205.0</v>
      </c>
      <c r="K344" s="41"/>
      <c r="L344" s="41">
        <v>952.0</v>
      </c>
      <c r="M344" s="41">
        <v>1260.0</v>
      </c>
      <c r="N344" s="41">
        <v>1108.0</v>
      </c>
      <c r="O344" s="86">
        <v>630.0</v>
      </c>
      <c r="P344" s="41">
        <v>1175.0</v>
      </c>
      <c r="Q344" s="41">
        <v>1782.0</v>
      </c>
      <c r="R344" s="490">
        <f t="shared" si="9"/>
        <v>12139</v>
      </c>
      <c r="S344" s="491"/>
      <c r="T344" s="501"/>
      <c r="U344" s="501"/>
      <c r="V344" s="501"/>
      <c r="W344" s="501"/>
      <c r="X344" s="501"/>
      <c r="Y344" s="501"/>
      <c r="Z344" s="501"/>
      <c r="AA344" s="501"/>
      <c r="AB344" s="501"/>
      <c r="AC344" s="501"/>
    </row>
    <row r="345">
      <c r="A345" s="506" t="s">
        <v>54</v>
      </c>
      <c r="B345" s="41">
        <v>632.0</v>
      </c>
      <c r="C345" s="41">
        <v>1144.0</v>
      </c>
      <c r="D345" s="41">
        <v>295.0</v>
      </c>
      <c r="E345" s="41">
        <v>629.0</v>
      </c>
      <c r="F345" s="41"/>
      <c r="G345" s="41">
        <v>235.0</v>
      </c>
      <c r="H345" s="41">
        <v>899.0</v>
      </c>
      <c r="I345" s="41">
        <v>210.0</v>
      </c>
      <c r="J345" s="41">
        <v>175.0</v>
      </c>
      <c r="K345" s="41">
        <v>0.0</v>
      </c>
      <c r="L345" s="41">
        <v>165.0</v>
      </c>
      <c r="M345" s="41">
        <v>545.0</v>
      </c>
      <c r="N345" s="41">
        <v>0.0</v>
      </c>
      <c r="O345" s="41">
        <v>395.0</v>
      </c>
      <c r="P345" s="41">
        <v>645.0</v>
      </c>
      <c r="Q345" s="41">
        <v>230.0</v>
      </c>
      <c r="R345" s="490">
        <f t="shared" si="9"/>
        <v>6199</v>
      </c>
      <c r="S345" s="491"/>
      <c r="T345" s="501"/>
      <c r="U345" s="501"/>
      <c r="V345" s="501"/>
      <c r="W345" s="501"/>
      <c r="X345" s="501"/>
      <c r="Y345" s="501"/>
      <c r="Z345" s="501"/>
      <c r="AA345" s="501"/>
      <c r="AB345" s="501"/>
      <c r="AC345" s="501"/>
    </row>
    <row r="346">
      <c r="A346" s="506" t="s">
        <v>55</v>
      </c>
      <c r="B346" s="41">
        <v>0.0</v>
      </c>
      <c r="C346" s="41">
        <v>0.0</v>
      </c>
      <c r="D346" s="41">
        <v>449.0</v>
      </c>
      <c r="E346" s="41">
        <v>620.0</v>
      </c>
      <c r="F346" s="41">
        <v>555.0</v>
      </c>
      <c r="G346" s="41">
        <v>1085.0</v>
      </c>
      <c r="H346" s="41">
        <v>1248.0</v>
      </c>
      <c r="I346" s="41">
        <v>570.0</v>
      </c>
      <c r="J346" s="41">
        <v>774.0</v>
      </c>
      <c r="K346" s="41">
        <v>0.0</v>
      </c>
      <c r="L346" s="41">
        <v>0.0</v>
      </c>
      <c r="M346" s="41">
        <v>833.0</v>
      </c>
      <c r="N346" s="41">
        <v>700.0</v>
      </c>
      <c r="O346" s="41">
        <v>0.0</v>
      </c>
      <c r="P346" s="41">
        <v>0.0</v>
      </c>
      <c r="Q346" s="41">
        <v>914.0</v>
      </c>
      <c r="R346" s="490">
        <f t="shared" si="9"/>
        <v>7748</v>
      </c>
      <c r="S346" s="491"/>
      <c r="T346" s="501"/>
      <c r="U346" s="501"/>
      <c r="V346" s="501"/>
      <c r="W346" s="501"/>
      <c r="X346" s="501"/>
      <c r="Y346" s="501"/>
      <c r="Z346" s="501"/>
      <c r="AA346" s="501"/>
      <c r="AB346" s="501"/>
      <c r="AC346" s="501"/>
    </row>
    <row r="347">
      <c r="A347" s="506" t="s">
        <v>56</v>
      </c>
      <c r="B347" s="41">
        <v>0.0</v>
      </c>
      <c r="C347" s="41">
        <v>0.0</v>
      </c>
      <c r="D347" s="41">
        <v>0.0</v>
      </c>
      <c r="E347" s="41">
        <v>484.0</v>
      </c>
      <c r="F347" s="41">
        <v>775.0</v>
      </c>
      <c r="G347" s="41">
        <v>649.0</v>
      </c>
      <c r="H347" s="41">
        <v>0.0</v>
      </c>
      <c r="I347" s="41">
        <v>0.0</v>
      </c>
      <c r="J347" s="41">
        <v>0.0</v>
      </c>
      <c r="K347" s="41">
        <v>0.0</v>
      </c>
      <c r="L347" s="41">
        <v>160.0</v>
      </c>
      <c r="M347" s="41">
        <v>0.0</v>
      </c>
      <c r="N347" s="41">
        <v>0.0</v>
      </c>
      <c r="O347" s="41">
        <v>0.0</v>
      </c>
      <c r="P347" s="41">
        <v>0.0</v>
      </c>
      <c r="Q347" s="41">
        <v>0.0</v>
      </c>
      <c r="R347" s="490">
        <f t="shared" si="9"/>
        <v>2068</v>
      </c>
      <c r="S347" s="491"/>
      <c r="T347" s="501"/>
      <c r="U347" s="501"/>
      <c r="V347" s="501"/>
      <c r="W347" s="501"/>
      <c r="X347" s="501"/>
      <c r="Y347" s="501"/>
      <c r="Z347" s="501"/>
      <c r="AA347" s="501"/>
      <c r="AB347" s="501"/>
      <c r="AC347" s="501"/>
    </row>
    <row r="348">
      <c r="A348" s="506" t="s">
        <v>65</v>
      </c>
      <c r="B348" s="41">
        <v>795.0</v>
      </c>
      <c r="C348" s="41">
        <v>940.0</v>
      </c>
      <c r="D348" s="41">
        <v>1104.0</v>
      </c>
      <c r="E348" s="41">
        <v>694.0</v>
      </c>
      <c r="F348" s="41">
        <v>865.0</v>
      </c>
      <c r="G348" s="41">
        <v>752.0</v>
      </c>
      <c r="H348" s="41">
        <v>1329.0</v>
      </c>
      <c r="I348" s="41">
        <v>1040.0</v>
      </c>
      <c r="J348" s="41">
        <v>1554.0</v>
      </c>
      <c r="K348" s="41"/>
      <c r="L348" s="41">
        <v>915.0</v>
      </c>
      <c r="M348" s="41">
        <v>975.0</v>
      </c>
      <c r="N348" s="41">
        <v>500.0</v>
      </c>
      <c r="O348" s="41">
        <v>0.0</v>
      </c>
      <c r="P348" s="41">
        <v>0.0</v>
      </c>
      <c r="Q348" s="41">
        <v>0.0</v>
      </c>
      <c r="R348" s="490">
        <f t="shared" si="9"/>
        <v>11463</v>
      </c>
      <c r="S348" s="485"/>
      <c r="T348" s="501"/>
      <c r="U348" s="501"/>
      <c r="V348" s="501"/>
      <c r="W348" s="501"/>
      <c r="X348" s="501"/>
      <c r="Y348" s="501"/>
      <c r="Z348" s="501"/>
      <c r="AA348" s="501"/>
      <c r="AB348" s="501"/>
      <c r="AC348" s="501"/>
    </row>
    <row r="349">
      <c r="A349" s="506" t="s">
        <v>58</v>
      </c>
      <c r="B349" s="41">
        <v>695.0</v>
      </c>
      <c r="C349" s="41">
        <v>0.0</v>
      </c>
      <c r="D349" s="41">
        <v>668.0</v>
      </c>
      <c r="E349" s="41">
        <v>0.0</v>
      </c>
      <c r="F349" s="41">
        <v>0.0</v>
      </c>
      <c r="G349" s="41">
        <v>0.0</v>
      </c>
      <c r="H349" s="41">
        <v>0.0</v>
      </c>
      <c r="I349" s="41">
        <v>0.0</v>
      </c>
      <c r="J349" s="41">
        <v>165.0</v>
      </c>
      <c r="K349" s="41">
        <v>0.0</v>
      </c>
      <c r="L349" s="41">
        <v>0.0</v>
      </c>
      <c r="M349" s="41">
        <v>0.0</v>
      </c>
      <c r="N349" s="41">
        <v>0.0</v>
      </c>
      <c r="O349" s="41">
        <v>0.0</v>
      </c>
      <c r="P349" s="41">
        <v>0.0</v>
      </c>
      <c r="Q349" s="41">
        <v>0.0</v>
      </c>
      <c r="R349" s="490">
        <f t="shared" si="9"/>
        <v>1528</v>
      </c>
      <c r="S349" s="485"/>
      <c r="T349" s="501"/>
      <c r="U349" s="501"/>
      <c r="V349" s="501"/>
      <c r="W349" s="501"/>
      <c r="X349" s="501"/>
      <c r="Y349" s="501"/>
      <c r="Z349" s="501"/>
      <c r="AA349" s="501"/>
      <c r="AB349" s="501"/>
      <c r="AC349" s="501"/>
    </row>
  </sheetData>
  <mergeCells count="34">
    <mergeCell ref="A1:S1"/>
    <mergeCell ref="U1:X1"/>
    <mergeCell ref="Z1:AC1"/>
    <mergeCell ref="U2:U4"/>
    <mergeCell ref="X2:X4"/>
    <mergeCell ref="Z2:Z4"/>
    <mergeCell ref="U5:U7"/>
    <mergeCell ref="X5:X7"/>
    <mergeCell ref="AA7:AB7"/>
    <mergeCell ref="X8:X9"/>
    <mergeCell ref="U11:U13"/>
    <mergeCell ref="X11:X13"/>
    <mergeCell ref="V16:X16"/>
    <mergeCell ref="U19:X19"/>
    <mergeCell ref="V34:X34"/>
    <mergeCell ref="A39:S39"/>
    <mergeCell ref="U39:X39"/>
    <mergeCell ref="V40:X40"/>
    <mergeCell ref="U20:U22"/>
    <mergeCell ref="X20:X22"/>
    <mergeCell ref="U23:U25"/>
    <mergeCell ref="X23:X25"/>
    <mergeCell ref="X26:X27"/>
    <mergeCell ref="U29:U31"/>
    <mergeCell ref="X29:X31"/>
    <mergeCell ref="A271:S271"/>
    <mergeCell ref="A311:S311"/>
    <mergeCell ref="U53:X53"/>
    <mergeCell ref="V54:X54"/>
    <mergeCell ref="A77:S77"/>
    <mergeCell ref="A115:S115"/>
    <mergeCell ref="A153:S153"/>
    <mergeCell ref="A191:S191"/>
    <mergeCell ref="A231:S23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25"/>
    <col customWidth="1" min="5" max="5" width="13.88"/>
    <col customWidth="1" min="6" max="6" width="20.75"/>
    <col customWidth="1" min="7" max="7" width="22.63"/>
    <col customWidth="1" min="8" max="8" width="37.25"/>
    <col customWidth="1" min="9" max="9" width="27.13"/>
  </cols>
  <sheetData>
    <row r="1" ht="33.75" customHeight="1">
      <c r="A1" s="507" t="s">
        <v>531</v>
      </c>
    </row>
    <row r="2">
      <c r="A2" s="30" t="s">
        <v>19</v>
      </c>
      <c r="B2" s="479" t="s">
        <v>532</v>
      </c>
      <c r="C2" s="479" t="s">
        <v>533</v>
      </c>
      <c r="D2" s="479" t="s">
        <v>534</v>
      </c>
      <c r="E2" s="479" t="s">
        <v>535</v>
      </c>
      <c r="F2" s="508" t="s">
        <v>536</v>
      </c>
      <c r="G2" s="508" t="s">
        <v>537</v>
      </c>
      <c r="H2" s="509" t="s">
        <v>538</v>
      </c>
      <c r="I2" s="509" t="s">
        <v>22</v>
      </c>
    </row>
    <row r="3">
      <c r="A3" s="215"/>
      <c r="B3" s="510"/>
      <c r="C3" s="511"/>
      <c r="D3" s="230"/>
      <c r="E3" s="99"/>
      <c r="F3" s="78"/>
      <c r="G3" s="89"/>
      <c r="H3" s="78"/>
      <c r="I3" s="78"/>
      <c r="J3" s="291"/>
      <c r="K3" s="291"/>
      <c r="L3" s="291"/>
    </row>
    <row r="4">
      <c r="A4" s="55" t="s">
        <v>23</v>
      </c>
      <c r="B4" s="89">
        <v>4.0</v>
      </c>
      <c r="C4" s="89">
        <v>0.0</v>
      </c>
      <c r="D4" s="89">
        <v>0.0</v>
      </c>
      <c r="E4" s="89">
        <v>0.0</v>
      </c>
      <c r="F4" s="89">
        <f t="shared" ref="F4:F36" si="1">SUM(A4:E4)</f>
        <v>4</v>
      </c>
      <c r="G4" s="89">
        <v>398.0</v>
      </c>
      <c r="H4" s="78"/>
      <c r="I4" s="78"/>
      <c r="J4" s="333"/>
      <c r="K4" s="333"/>
    </row>
    <row r="5">
      <c r="A5" s="55" t="s">
        <v>24</v>
      </c>
      <c r="B5" s="89">
        <v>29.0</v>
      </c>
      <c r="C5" s="89">
        <v>38.0</v>
      </c>
      <c r="D5" s="89">
        <v>35.0</v>
      </c>
      <c r="E5" s="89">
        <v>37.0</v>
      </c>
      <c r="F5" s="89">
        <f t="shared" si="1"/>
        <v>139</v>
      </c>
      <c r="G5" s="441">
        <v>16703.0</v>
      </c>
      <c r="H5" s="99"/>
      <c r="I5" s="99"/>
    </row>
    <row r="6">
      <c r="A6" s="55" t="s">
        <v>25</v>
      </c>
      <c r="B6" s="89">
        <v>4.0</v>
      </c>
      <c r="C6" s="89">
        <v>2.0</v>
      </c>
      <c r="D6" s="89">
        <v>4.0</v>
      </c>
      <c r="E6" s="89">
        <v>3.0</v>
      </c>
      <c r="F6" s="89">
        <f t="shared" si="1"/>
        <v>13</v>
      </c>
      <c r="G6" s="89">
        <v>1015.0</v>
      </c>
      <c r="H6" s="78"/>
      <c r="I6" s="99"/>
    </row>
    <row r="7">
      <c r="A7" s="55" t="s">
        <v>26</v>
      </c>
      <c r="B7" s="89">
        <v>0.0</v>
      </c>
      <c r="C7" s="89">
        <v>0.0</v>
      </c>
      <c r="D7" s="89">
        <v>0.0</v>
      </c>
      <c r="E7" s="89">
        <v>0.0</v>
      </c>
      <c r="F7" s="89">
        <f t="shared" si="1"/>
        <v>0</v>
      </c>
      <c r="G7" s="89">
        <v>0.0</v>
      </c>
      <c r="H7" s="78"/>
      <c r="I7" s="78"/>
      <c r="J7" s="291"/>
      <c r="K7" s="291"/>
      <c r="L7" s="291"/>
    </row>
    <row r="8">
      <c r="A8" s="55" t="s">
        <v>27</v>
      </c>
      <c r="B8" s="89">
        <v>0.0</v>
      </c>
      <c r="C8" s="89">
        <v>0.0</v>
      </c>
      <c r="D8" s="89">
        <v>0.0</v>
      </c>
      <c r="E8" s="89">
        <v>0.0</v>
      </c>
      <c r="F8" s="89">
        <f t="shared" si="1"/>
        <v>0</v>
      </c>
      <c r="G8" s="89">
        <v>0.0</v>
      </c>
      <c r="H8" s="78"/>
      <c r="I8" s="78"/>
      <c r="J8" s="291"/>
    </row>
    <row r="9">
      <c r="A9" s="55" t="s">
        <v>28</v>
      </c>
      <c r="B9" s="89">
        <v>0.0</v>
      </c>
      <c r="C9" s="89">
        <v>0.0</v>
      </c>
      <c r="D9" s="89">
        <v>0.0</v>
      </c>
      <c r="E9" s="89">
        <v>0.0</v>
      </c>
      <c r="F9" s="89">
        <f t="shared" si="1"/>
        <v>0</v>
      </c>
      <c r="G9" s="441">
        <v>0.0</v>
      </c>
      <c r="H9" s="99"/>
      <c r="I9" s="99"/>
    </row>
    <row r="10">
      <c r="A10" s="55" t="s">
        <v>29</v>
      </c>
      <c r="B10" s="89">
        <v>0.0</v>
      </c>
      <c r="C10" s="89">
        <v>0.0</v>
      </c>
      <c r="D10" s="89">
        <v>0.0</v>
      </c>
      <c r="E10" s="89">
        <v>0.0</v>
      </c>
      <c r="F10" s="89">
        <f t="shared" si="1"/>
        <v>0</v>
      </c>
      <c r="G10" s="441">
        <v>0.0</v>
      </c>
      <c r="H10" s="99"/>
      <c r="I10" s="99"/>
    </row>
    <row r="11">
      <c r="A11" s="55" t="s">
        <v>30</v>
      </c>
      <c r="B11" s="89">
        <v>60.0</v>
      </c>
      <c r="C11" s="89">
        <v>92.0</v>
      </c>
      <c r="D11" s="89">
        <v>62.0</v>
      </c>
      <c r="E11" s="89">
        <v>0.0</v>
      </c>
      <c r="F11" s="89">
        <f t="shared" si="1"/>
        <v>214</v>
      </c>
      <c r="G11" s="441">
        <v>17765.0</v>
      </c>
      <c r="H11" s="99"/>
      <c r="I11" s="99"/>
    </row>
    <row r="12">
      <c r="A12" s="55" t="s">
        <v>31</v>
      </c>
      <c r="B12" s="89">
        <v>18.0</v>
      </c>
      <c r="C12" s="89">
        <v>11.0</v>
      </c>
      <c r="D12" s="89">
        <v>24.0</v>
      </c>
      <c r="E12" s="89">
        <v>26.0</v>
      </c>
      <c r="F12" s="89">
        <f t="shared" si="1"/>
        <v>79</v>
      </c>
      <c r="G12" s="441">
        <v>15963.0</v>
      </c>
      <c r="H12" s="99"/>
      <c r="I12" s="99"/>
    </row>
    <row r="13">
      <c r="A13" s="55" t="s">
        <v>32</v>
      </c>
      <c r="B13" s="89">
        <v>1.0</v>
      </c>
      <c r="C13" s="89">
        <v>0.0</v>
      </c>
      <c r="D13" s="89">
        <v>0.0</v>
      </c>
      <c r="E13" s="89">
        <v>0.0</v>
      </c>
      <c r="F13" s="89">
        <f t="shared" si="1"/>
        <v>1</v>
      </c>
      <c r="G13" s="441">
        <v>54.0</v>
      </c>
      <c r="H13" s="99"/>
      <c r="I13" s="99"/>
    </row>
    <row r="14">
      <c r="A14" s="55" t="s">
        <v>241</v>
      </c>
      <c r="B14" s="89">
        <v>0.0</v>
      </c>
      <c r="C14" s="89">
        <v>0.0</v>
      </c>
      <c r="D14" s="89">
        <v>1.0</v>
      </c>
      <c r="E14" s="89">
        <v>2.0</v>
      </c>
      <c r="F14" s="89">
        <f t="shared" si="1"/>
        <v>3</v>
      </c>
      <c r="G14" s="441">
        <v>245.0</v>
      </c>
      <c r="H14" s="99"/>
      <c r="I14" s="99"/>
    </row>
    <row r="15">
      <c r="A15" s="55" t="s">
        <v>233</v>
      </c>
      <c r="B15" s="89">
        <v>0.0</v>
      </c>
      <c r="C15" s="89">
        <v>0.0</v>
      </c>
      <c r="D15" s="89">
        <v>0.0</v>
      </c>
      <c r="E15" s="89">
        <v>0.0</v>
      </c>
      <c r="F15" s="89">
        <f t="shared" si="1"/>
        <v>0</v>
      </c>
      <c r="G15" s="441">
        <v>0.0</v>
      </c>
      <c r="H15" s="99"/>
      <c r="I15" s="99"/>
    </row>
    <row r="16">
      <c r="A16" s="55" t="s">
        <v>35</v>
      </c>
      <c r="B16" s="89">
        <v>1.0</v>
      </c>
      <c r="C16" s="89">
        <v>1.0</v>
      </c>
      <c r="D16" s="89">
        <v>0.0</v>
      </c>
      <c r="E16" s="89">
        <v>1.0</v>
      </c>
      <c r="F16" s="89">
        <f t="shared" si="1"/>
        <v>3</v>
      </c>
      <c r="G16" s="441">
        <v>275.0</v>
      </c>
      <c r="H16" s="99"/>
      <c r="I16" s="99"/>
    </row>
    <row r="17">
      <c r="A17" s="55" t="s">
        <v>36</v>
      </c>
      <c r="B17" s="89">
        <v>6.0</v>
      </c>
      <c r="C17" s="89">
        <v>11.0</v>
      </c>
      <c r="D17" s="89">
        <v>5.0</v>
      </c>
      <c r="E17" s="89">
        <v>0.0</v>
      </c>
      <c r="F17" s="89">
        <f t="shared" si="1"/>
        <v>22</v>
      </c>
      <c r="G17" s="441">
        <v>1988.0</v>
      </c>
      <c r="H17" s="99"/>
      <c r="I17" s="99"/>
    </row>
    <row r="18">
      <c r="A18" s="55" t="s">
        <v>37</v>
      </c>
      <c r="B18" s="89">
        <v>0.0</v>
      </c>
      <c r="C18" s="89">
        <v>22.0</v>
      </c>
      <c r="D18" s="89">
        <v>16.0</v>
      </c>
      <c r="E18" s="89">
        <v>25.0</v>
      </c>
      <c r="F18" s="89">
        <f t="shared" si="1"/>
        <v>63</v>
      </c>
      <c r="G18" s="441">
        <v>6648.0</v>
      </c>
      <c r="H18" s="99"/>
      <c r="I18" s="99"/>
    </row>
    <row r="19">
      <c r="A19" s="55" t="s">
        <v>38</v>
      </c>
      <c r="B19" s="89">
        <v>0.0</v>
      </c>
      <c r="C19" s="89">
        <v>0.0</v>
      </c>
      <c r="D19" s="89">
        <v>0.0</v>
      </c>
      <c r="E19" s="89">
        <v>0.0</v>
      </c>
      <c r="F19" s="89">
        <f t="shared" si="1"/>
        <v>0</v>
      </c>
      <c r="G19" s="441">
        <v>0.0</v>
      </c>
      <c r="H19" s="99"/>
      <c r="I19" s="99"/>
    </row>
    <row r="20">
      <c r="A20" s="55" t="s">
        <v>39</v>
      </c>
      <c r="B20" s="89">
        <v>33.0</v>
      </c>
      <c r="C20" s="89">
        <v>9.0</v>
      </c>
      <c r="D20" s="89">
        <v>8.0</v>
      </c>
      <c r="E20" s="89">
        <v>25.0</v>
      </c>
      <c r="F20" s="89">
        <f t="shared" si="1"/>
        <v>75</v>
      </c>
      <c r="G20" s="441">
        <v>7413.0</v>
      </c>
      <c r="H20" s="99"/>
      <c r="I20" s="99"/>
    </row>
    <row r="21">
      <c r="A21" s="55" t="s">
        <v>63</v>
      </c>
      <c r="B21" s="89">
        <v>0.0</v>
      </c>
      <c r="C21" s="89">
        <v>0.0</v>
      </c>
      <c r="D21" s="89">
        <v>0.0</v>
      </c>
      <c r="E21" s="89">
        <v>0.0</v>
      </c>
      <c r="F21" s="89">
        <f t="shared" si="1"/>
        <v>0</v>
      </c>
      <c r="G21" s="441">
        <v>0.0</v>
      </c>
      <c r="H21" s="99"/>
      <c r="I21" s="99"/>
    </row>
    <row r="22">
      <c r="A22" s="55" t="s">
        <v>40</v>
      </c>
      <c r="B22" s="89">
        <v>1.0</v>
      </c>
      <c r="C22" s="89">
        <v>6.0</v>
      </c>
      <c r="D22" s="89">
        <v>1.0</v>
      </c>
      <c r="E22" s="89">
        <v>0.0</v>
      </c>
      <c r="F22" s="89">
        <f t="shared" si="1"/>
        <v>8</v>
      </c>
      <c r="G22" s="441">
        <v>695.0</v>
      </c>
      <c r="H22" s="99"/>
      <c r="I22" s="99"/>
    </row>
    <row r="23">
      <c r="A23" s="55" t="s">
        <v>41</v>
      </c>
      <c r="B23" s="89">
        <v>0.0</v>
      </c>
      <c r="C23" s="89">
        <v>1.0</v>
      </c>
      <c r="D23" s="89">
        <v>2.0</v>
      </c>
      <c r="E23" s="89">
        <v>0.0</v>
      </c>
      <c r="F23" s="89">
        <f t="shared" si="1"/>
        <v>3</v>
      </c>
      <c r="G23" s="441">
        <v>410.0</v>
      </c>
      <c r="H23" s="99"/>
      <c r="I23" s="99"/>
    </row>
    <row r="24">
      <c r="A24" s="55" t="s">
        <v>42</v>
      </c>
      <c r="B24" s="89">
        <v>0.0</v>
      </c>
      <c r="C24" s="89">
        <v>4.0</v>
      </c>
      <c r="D24" s="89">
        <v>0.0</v>
      </c>
      <c r="E24" s="89">
        <v>0.0</v>
      </c>
      <c r="F24" s="89">
        <f t="shared" si="1"/>
        <v>4</v>
      </c>
      <c r="G24" s="441">
        <v>702.0</v>
      </c>
      <c r="H24" s="99"/>
      <c r="I24" s="99"/>
    </row>
    <row r="25">
      <c r="A25" s="55" t="s">
        <v>44</v>
      </c>
      <c r="B25" s="89">
        <v>0.0</v>
      </c>
      <c r="C25" s="89">
        <v>0.0</v>
      </c>
      <c r="D25" s="89">
        <v>0.0</v>
      </c>
      <c r="E25" s="89">
        <v>0.0</v>
      </c>
      <c r="F25" s="89">
        <f t="shared" si="1"/>
        <v>0</v>
      </c>
      <c r="G25" s="441">
        <v>0.0</v>
      </c>
      <c r="H25" s="99"/>
      <c r="I25" s="99"/>
    </row>
    <row r="26">
      <c r="A26" s="55" t="s">
        <v>45</v>
      </c>
      <c r="B26" s="89">
        <v>0.0</v>
      </c>
      <c r="C26" s="89">
        <v>0.0</v>
      </c>
      <c r="D26" s="89">
        <v>0.0</v>
      </c>
      <c r="E26" s="89">
        <v>0.0</v>
      </c>
      <c r="F26" s="89">
        <f t="shared" si="1"/>
        <v>0</v>
      </c>
      <c r="G26" s="441">
        <v>0.0</v>
      </c>
      <c r="H26" s="99"/>
      <c r="I26" s="99"/>
    </row>
    <row r="27">
      <c r="A27" s="55" t="s">
        <v>46</v>
      </c>
      <c r="B27" s="89">
        <v>2.0</v>
      </c>
      <c r="C27" s="89">
        <v>2.0</v>
      </c>
      <c r="D27" s="89">
        <v>1.0</v>
      </c>
      <c r="E27" s="89">
        <v>0.0</v>
      </c>
      <c r="F27" s="89">
        <f t="shared" si="1"/>
        <v>5</v>
      </c>
      <c r="G27" s="441">
        <v>1440.0</v>
      </c>
      <c r="H27" s="99"/>
      <c r="I27" s="99"/>
    </row>
    <row r="28">
      <c r="A28" s="55" t="s">
        <v>47</v>
      </c>
      <c r="B28" s="89">
        <v>0.0</v>
      </c>
      <c r="C28" s="89">
        <v>0.0</v>
      </c>
      <c r="D28" s="89">
        <v>0.0</v>
      </c>
      <c r="E28" s="89">
        <v>0.0</v>
      </c>
      <c r="F28" s="89">
        <f t="shared" si="1"/>
        <v>0</v>
      </c>
      <c r="G28" s="441">
        <v>0.0</v>
      </c>
      <c r="H28" s="99"/>
      <c r="I28" s="99"/>
    </row>
    <row r="29">
      <c r="A29" s="55" t="s">
        <v>74</v>
      </c>
      <c r="B29" s="89">
        <v>0.0</v>
      </c>
      <c r="C29" s="89">
        <v>0.0</v>
      </c>
      <c r="D29" s="89">
        <v>0.0</v>
      </c>
      <c r="E29" s="89">
        <v>0.0</v>
      </c>
      <c r="F29" s="89">
        <f t="shared" si="1"/>
        <v>0</v>
      </c>
      <c r="G29" s="441">
        <v>0.0</v>
      </c>
      <c r="H29" s="99"/>
      <c r="I29" s="99"/>
    </row>
    <row r="30">
      <c r="A30" s="55" t="s">
        <v>49</v>
      </c>
      <c r="B30" s="89">
        <v>0.0</v>
      </c>
      <c r="C30" s="89">
        <v>0.0</v>
      </c>
      <c r="D30" s="89">
        <v>0.0</v>
      </c>
      <c r="E30" s="89">
        <v>0.0</v>
      </c>
      <c r="F30" s="89">
        <f t="shared" si="1"/>
        <v>0</v>
      </c>
      <c r="G30" s="441">
        <v>0.0</v>
      </c>
      <c r="H30" s="99"/>
      <c r="I30" s="99"/>
    </row>
    <row r="31">
      <c r="A31" s="55" t="s">
        <v>50</v>
      </c>
      <c r="B31" s="89">
        <v>0.0</v>
      </c>
      <c r="C31" s="89">
        <v>0.0</v>
      </c>
      <c r="D31" s="89">
        <v>0.0</v>
      </c>
      <c r="E31" s="89">
        <v>0.0</v>
      </c>
      <c r="F31" s="89">
        <f t="shared" si="1"/>
        <v>0</v>
      </c>
      <c r="G31" s="441">
        <v>0.0</v>
      </c>
      <c r="H31" s="99"/>
      <c r="I31" s="99"/>
    </row>
    <row r="32">
      <c r="A32" s="55" t="s">
        <v>51</v>
      </c>
      <c r="B32" s="89">
        <v>0.0</v>
      </c>
      <c r="C32" s="89">
        <v>0.0</v>
      </c>
      <c r="D32" s="89">
        <v>0.0</v>
      </c>
      <c r="E32" s="89">
        <v>0.0</v>
      </c>
      <c r="F32" s="89">
        <f t="shared" si="1"/>
        <v>0</v>
      </c>
      <c r="G32" s="441">
        <v>0.0</v>
      </c>
      <c r="H32" s="99"/>
      <c r="I32" s="99"/>
    </row>
    <row r="33">
      <c r="A33" s="55" t="s">
        <v>52</v>
      </c>
      <c r="B33" s="89">
        <v>0.0</v>
      </c>
      <c r="C33" s="89">
        <v>0.0</v>
      </c>
      <c r="D33" s="89">
        <v>0.0</v>
      </c>
      <c r="E33" s="89">
        <v>0.0</v>
      </c>
      <c r="F33" s="89">
        <f t="shared" si="1"/>
        <v>0</v>
      </c>
      <c r="G33" s="441">
        <v>0.0</v>
      </c>
      <c r="H33" s="99"/>
      <c r="I33" s="99"/>
    </row>
    <row r="34">
      <c r="A34" s="55" t="s">
        <v>53</v>
      </c>
      <c r="B34" s="89">
        <v>0.0</v>
      </c>
      <c r="C34" s="89">
        <v>0.0</v>
      </c>
      <c r="D34" s="89">
        <v>0.0</v>
      </c>
      <c r="E34" s="89">
        <v>0.0</v>
      </c>
      <c r="F34" s="89">
        <f t="shared" si="1"/>
        <v>0</v>
      </c>
      <c r="G34" s="441">
        <v>0.0</v>
      </c>
      <c r="H34" s="99"/>
      <c r="I34" s="99"/>
    </row>
    <row r="35">
      <c r="A35" s="76" t="s">
        <v>451</v>
      </c>
      <c r="B35" s="89">
        <v>0.0</v>
      </c>
      <c r="C35" s="89">
        <v>0.0</v>
      </c>
      <c r="D35" s="89">
        <v>0.0</v>
      </c>
      <c r="E35" s="89">
        <v>0.0</v>
      </c>
      <c r="F35" s="89">
        <f t="shared" si="1"/>
        <v>0</v>
      </c>
      <c r="G35" s="441">
        <v>0.0</v>
      </c>
      <c r="H35" s="99"/>
      <c r="I35" s="99"/>
    </row>
    <row r="36">
      <c r="A36" s="76" t="s">
        <v>55</v>
      </c>
      <c r="B36" s="89">
        <v>0.0</v>
      </c>
      <c r="C36" s="89">
        <v>0.0</v>
      </c>
      <c r="D36" s="89">
        <v>0.0</v>
      </c>
      <c r="E36" s="89">
        <v>0.0</v>
      </c>
      <c r="F36" s="89">
        <f t="shared" si="1"/>
        <v>0</v>
      </c>
      <c r="G36" s="441">
        <v>0.0</v>
      </c>
      <c r="H36" s="99"/>
      <c r="I36" s="99"/>
    </row>
    <row r="37">
      <c r="A37" s="512" t="s">
        <v>20</v>
      </c>
      <c r="B37" s="513">
        <f t="shared" ref="B37:G37" si="2">SUM(B4:B36)</f>
        <v>159</v>
      </c>
      <c r="C37" s="513">
        <f t="shared" si="2"/>
        <v>199</v>
      </c>
      <c r="D37" s="513">
        <f t="shared" si="2"/>
        <v>159</v>
      </c>
      <c r="E37" s="513">
        <f t="shared" si="2"/>
        <v>119</v>
      </c>
      <c r="F37" s="513">
        <f t="shared" si="2"/>
        <v>636</v>
      </c>
      <c r="G37" s="513">
        <f t="shared" si="2"/>
        <v>71714</v>
      </c>
      <c r="H37" s="99"/>
      <c r="I37" s="99"/>
    </row>
    <row r="38">
      <c r="A38" s="258"/>
      <c r="B38" s="448"/>
      <c r="C38" s="448"/>
      <c r="D38" s="448"/>
      <c r="E38" s="448"/>
      <c r="F38" s="448"/>
      <c r="G38" s="448"/>
    </row>
    <row r="39">
      <c r="A39" s="507" t="s">
        <v>539</v>
      </c>
      <c r="I39" s="29"/>
    </row>
    <row r="40">
      <c r="A40" s="254" t="s">
        <v>19</v>
      </c>
      <c r="B40" s="30" t="s">
        <v>532</v>
      </c>
      <c r="C40" s="30" t="s">
        <v>533</v>
      </c>
      <c r="D40" s="30" t="s">
        <v>534</v>
      </c>
      <c r="E40" s="30" t="s">
        <v>535</v>
      </c>
      <c r="F40" s="514" t="s">
        <v>536</v>
      </c>
      <c r="G40" s="514" t="s">
        <v>537</v>
      </c>
      <c r="H40" s="515" t="s">
        <v>538</v>
      </c>
      <c r="I40" s="515" t="s">
        <v>22</v>
      </c>
    </row>
    <row r="41">
      <c r="A41" s="215"/>
      <c r="B41" s="516"/>
      <c r="C41" s="516"/>
      <c r="D41" s="516"/>
      <c r="E41" s="38"/>
      <c r="F41" s="38"/>
      <c r="G41" s="38"/>
      <c r="H41" s="38"/>
      <c r="I41" s="38"/>
    </row>
    <row r="42">
      <c r="A42" s="259" t="s">
        <v>23</v>
      </c>
      <c r="B42" s="89">
        <v>0.0</v>
      </c>
      <c r="C42" s="62"/>
      <c r="D42" s="62"/>
      <c r="E42" s="62"/>
      <c r="F42" s="62">
        <f t="shared" ref="F42:F74" si="3">SUM(A42:E42)</f>
        <v>0</v>
      </c>
      <c r="G42" s="38"/>
      <c r="H42" s="38"/>
      <c r="I42" s="38"/>
    </row>
    <row r="43">
      <c r="A43" s="259" t="s">
        <v>24</v>
      </c>
      <c r="B43" s="89">
        <v>33.0</v>
      </c>
      <c r="C43" s="62"/>
      <c r="D43" s="62"/>
      <c r="E43" s="62"/>
      <c r="F43" s="62">
        <f t="shared" si="3"/>
        <v>33</v>
      </c>
      <c r="G43" s="38"/>
      <c r="H43" s="38"/>
      <c r="I43" s="38"/>
    </row>
    <row r="44">
      <c r="A44" s="259" t="s">
        <v>25</v>
      </c>
      <c r="B44" s="89">
        <v>0.0</v>
      </c>
      <c r="C44" s="62"/>
      <c r="D44" s="62"/>
      <c r="E44" s="62"/>
      <c r="F44" s="62">
        <f t="shared" si="3"/>
        <v>0</v>
      </c>
      <c r="G44" s="38"/>
      <c r="H44" s="38"/>
      <c r="I44" s="38"/>
    </row>
    <row r="45">
      <c r="A45" s="259" t="s">
        <v>26</v>
      </c>
      <c r="B45" s="89">
        <v>0.0</v>
      </c>
      <c r="C45" s="62"/>
      <c r="D45" s="62"/>
      <c r="E45" s="62"/>
      <c r="F45" s="62">
        <f t="shared" si="3"/>
        <v>0</v>
      </c>
      <c r="G45" s="38"/>
      <c r="H45" s="38"/>
      <c r="I45" s="38"/>
    </row>
    <row r="46">
      <c r="A46" s="259" t="s">
        <v>27</v>
      </c>
      <c r="B46" s="89">
        <v>0.0</v>
      </c>
      <c r="C46" s="62"/>
      <c r="D46" s="62"/>
      <c r="E46" s="62"/>
      <c r="F46" s="62">
        <f t="shared" si="3"/>
        <v>0</v>
      </c>
      <c r="G46" s="38"/>
      <c r="H46" s="38"/>
      <c r="I46" s="38"/>
    </row>
    <row r="47">
      <c r="A47" s="259" t="s">
        <v>28</v>
      </c>
      <c r="B47" s="89">
        <v>0.0</v>
      </c>
      <c r="C47" s="62"/>
      <c r="D47" s="62"/>
      <c r="E47" s="62"/>
      <c r="F47" s="62">
        <f t="shared" si="3"/>
        <v>0</v>
      </c>
      <c r="G47" s="38"/>
      <c r="H47" s="38"/>
      <c r="I47" s="38"/>
    </row>
    <row r="48">
      <c r="A48" s="259" t="s">
        <v>29</v>
      </c>
      <c r="B48" s="89">
        <v>0.0</v>
      </c>
      <c r="C48" s="62"/>
      <c r="D48" s="62"/>
      <c r="E48" s="62"/>
      <c r="F48" s="62">
        <f t="shared" si="3"/>
        <v>0</v>
      </c>
      <c r="G48" s="38"/>
      <c r="H48" s="38"/>
      <c r="I48" s="38"/>
    </row>
    <row r="49">
      <c r="A49" s="259" t="s">
        <v>30</v>
      </c>
      <c r="B49" s="89">
        <v>4.0</v>
      </c>
      <c r="C49" s="62"/>
      <c r="D49" s="62"/>
      <c r="E49" s="62"/>
      <c r="F49" s="62">
        <f t="shared" si="3"/>
        <v>4</v>
      </c>
      <c r="G49" s="38"/>
      <c r="H49" s="38"/>
      <c r="I49" s="38"/>
    </row>
    <row r="50">
      <c r="A50" s="259" t="s">
        <v>31</v>
      </c>
      <c r="B50" s="89">
        <v>13.0</v>
      </c>
      <c r="C50" s="62"/>
      <c r="D50" s="62"/>
      <c r="E50" s="62"/>
      <c r="F50" s="62">
        <f t="shared" si="3"/>
        <v>13</v>
      </c>
      <c r="G50" s="38"/>
      <c r="H50" s="38"/>
      <c r="I50" s="38"/>
    </row>
    <row r="51">
      <c r="A51" s="259" t="s">
        <v>32</v>
      </c>
      <c r="B51" s="89">
        <v>0.0</v>
      </c>
      <c r="C51" s="62"/>
      <c r="D51" s="62"/>
      <c r="E51" s="62"/>
      <c r="F51" s="62">
        <f t="shared" si="3"/>
        <v>0</v>
      </c>
      <c r="G51" s="38"/>
      <c r="H51" s="38"/>
      <c r="I51" s="38"/>
    </row>
    <row r="52">
      <c r="A52" s="259" t="s">
        <v>241</v>
      </c>
      <c r="B52" s="89">
        <v>0.0</v>
      </c>
      <c r="C52" s="62"/>
      <c r="D52" s="62"/>
      <c r="E52" s="62"/>
      <c r="F52" s="62">
        <f t="shared" si="3"/>
        <v>0</v>
      </c>
      <c r="G52" s="38"/>
      <c r="H52" s="38"/>
      <c r="I52" s="38"/>
    </row>
    <row r="53">
      <c r="A53" s="259" t="s">
        <v>233</v>
      </c>
      <c r="B53" s="89">
        <v>0.0</v>
      </c>
      <c r="C53" s="62"/>
      <c r="D53" s="62"/>
      <c r="E53" s="62"/>
      <c r="F53" s="62">
        <f t="shared" si="3"/>
        <v>0</v>
      </c>
      <c r="G53" s="38"/>
      <c r="H53" s="38"/>
      <c r="I53" s="38"/>
    </row>
    <row r="54">
      <c r="A54" s="259" t="s">
        <v>35</v>
      </c>
      <c r="B54" s="89">
        <v>1.0</v>
      </c>
      <c r="C54" s="62"/>
      <c r="D54" s="62"/>
      <c r="E54" s="62"/>
      <c r="F54" s="62">
        <f t="shared" si="3"/>
        <v>1</v>
      </c>
      <c r="G54" s="38"/>
      <c r="H54" s="38"/>
      <c r="I54" s="38"/>
    </row>
    <row r="55">
      <c r="A55" s="259" t="s">
        <v>36</v>
      </c>
      <c r="B55" s="89">
        <v>7.0</v>
      </c>
      <c r="C55" s="62"/>
      <c r="D55" s="62"/>
      <c r="E55" s="62"/>
      <c r="F55" s="62">
        <f t="shared" si="3"/>
        <v>7</v>
      </c>
      <c r="G55" s="38"/>
      <c r="H55" s="38"/>
      <c r="I55" s="38"/>
    </row>
    <row r="56">
      <c r="A56" s="259" t="s">
        <v>37</v>
      </c>
      <c r="B56" s="89">
        <v>13.0</v>
      </c>
      <c r="C56" s="62"/>
      <c r="D56" s="62"/>
      <c r="E56" s="62"/>
      <c r="F56" s="62">
        <f t="shared" si="3"/>
        <v>13</v>
      </c>
      <c r="G56" s="38"/>
      <c r="H56" s="38"/>
      <c r="I56" s="38"/>
    </row>
    <row r="57">
      <c r="A57" s="259" t="s">
        <v>38</v>
      </c>
      <c r="B57" s="89">
        <v>0.0</v>
      </c>
      <c r="C57" s="62"/>
      <c r="D57" s="62"/>
      <c r="E57" s="62"/>
      <c r="F57" s="62">
        <f t="shared" si="3"/>
        <v>0</v>
      </c>
      <c r="G57" s="38"/>
      <c r="H57" s="38"/>
      <c r="I57" s="38"/>
    </row>
    <row r="58">
      <c r="A58" s="259" t="s">
        <v>39</v>
      </c>
      <c r="B58" s="89">
        <v>55.0</v>
      </c>
      <c r="C58" s="62"/>
      <c r="D58" s="62"/>
      <c r="E58" s="62"/>
      <c r="F58" s="62">
        <f t="shared" si="3"/>
        <v>55</v>
      </c>
      <c r="G58" s="38"/>
      <c r="H58" s="38"/>
      <c r="I58" s="38"/>
    </row>
    <row r="59">
      <c r="A59" s="259" t="s">
        <v>63</v>
      </c>
      <c r="B59" s="89">
        <v>0.0</v>
      </c>
      <c r="C59" s="62"/>
      <c r="D59" s="62"/>
      <c r="E59" s="62"/>
      <c r="F59" s="62">
        <f t="shared" si="3"/>
        <v>0</v>
      </c>
      <c r="G59" s="38"/>
      <c r="H59" s="38"/>
      <c r="I59" s="38"/>
    </row>
    <row r="60">
      <c r="A60" s="259" t="s">
        <v>40</v>
      </c>
      <c r="B60" s="89">
        <v>0.0</v>
      </c>
      <c r="C60" s="62"/>
      <c r="D60" s="62"/>
      <c r="E60" s="62"/>
      <c r="F60" s="62">
        <f t="shared" si="3"/>
        <v>0</v>
      </c>
      <c r="G60" s="38"/>
      <c r="H60" s="38"/>
      <c r="I60" s="38"/>
    </row>
    <row r="61">
      <c r="A61" s="259" t="s">
        <v>41</v>
      </c>
      <c r="B61" s="89">
        <v>0.0</v>
      </c>
      <c r="C61" s="62"/>
      <c r="D61" s="62"/>
      <c r="E61" s="62"/>
      <c r="F61" s="62">
        <f t="shared" si="3"/>
        <v>0</v>
      </c>
      <c r="G61" s="38"/>
      <c r="H61" s="38"/>
      <c r="I61" s="38"/>
    </row>
    <row r="62">
      <c r="A62" s="259" t="s">
        <v>42</v>
      </c>
      <c r="B62" s="89">
        <v>0.0</v>
      </c>
      <c r="C62" s="62"/>
      <c r="D62" s="62"/>
      <c r="E62" s="62"/>
      <c r="F62" s="62">
        <f t="shared" si="3"/>
        <v>0</v>
      </c>
      <c r="G62" s="38"/>
      <c r="H62" s="38"/>
      <c r="I62" s="38"/>
    </row>
    <row r="63">
      <c r="A63" s="259" t="s">
        <v>44</v>
      </c>
      <c r="B63" s="89">
        <v>0.0</v>
      </c>
      <c r="C63" s="62"/>
      <c r="D63" s="62"/>
      <c r="E63" s="62"/>
      <c r="F63" s="62">
        <f t="shared" si="3"/>
        <v>0</v>
      </c>
      <c r="G63" s="38"/>
      <c r="H63" s="38"/>
      <c r="I63" s="38"/>
    </row>
    <row r="64">
      <c r="A64" s="259" t="s">
        <v>45</v>
      </c>
      <c r="B64" s="89">
        <v>0.0</v>
      </c>
      <c r="C64" s="62"/>
      <c r="D64" s="62"/>
      <c r="E64" s="62"/>
      <c r="F64" s="62">
        <f t="shared" si="3"/>
        <v>0</v>
      </c>
      <c r="G64" s="38"/>
      <c r="H64" s="38"/>
      <c r="I64" s="38"/>
    </row>
    <row r="65">
      <c r="A65" s="259" t="s">
        <v>46</v>
      </c>
      <c r="B65" s="89">
        <v>2.0</v>
      </c>
      <c r="C65" s="62"/>
      <c r="D65" s="62"/>
      <c r="E65" s="62"/>
      <c r="F65" s="62">
        <f t="shared" si="3"/>
        <v>2</v>
      </c>
      <c r="G65" s="38"/>
      <c r="H65" s="38"/>
      <c r="I65" s="38"/>
    </row>
    <row r="66">
      <c r="A66" s="259" t="s">
        <v>47</v>
      </c>
      <c r="B66" s="89">
        <v>0.0</v>
      </c>
      <c r="C66" s="62"/>
      <c r="D66" s="62"/>
      <c r="E66" s="62"/>
      <c r="F66" s="62">
        <f t="shared" si="3"/>
        <v>0</v>
      </c>
      <c r="G66" s="38"/>
      <c r="H66" s="38"/>
      <c r="I66" s="38"/>
    </row>
    <row r="67">
      <c r="A67" s="259" t="s">
        <v>74</v>
      </c>
      <c r="B67" s="89">
        <v>0.0</v>
      </c>
      <c r="C67" s="62"/>
      <c r="D67" s="62"/>
      <c r="E67" s="62"/>
      <c r="F67" s="62">
        <f t="shared" si="3"/>
        <v>0</v>
      </c>
      <c r="G67" s="38"/>
      <c r="H67" s="38"/>
      <c r="I67" s="38"/>
    </row>
    <row r="68">
      <c r="A68" s="259" t="s">
        <v>49</v>
      </c>
      <c r="B68" s="89">
        <v>0.0</v>
      </c>
      <c r="C68" s="62"/>
      <c r="D68" s="62"/>
      <c r="E68" s="62"/>
      <c r="F68" s="62">
        <f t="shared" si="3"/>
        <v>0</v>
      </c>
      <c r="G68" s="38"/>
      <c r="H68" s="38"/>
      <c r="I68" s="38"/>
    </row>
    <row r="69">
      <c r="A69" s="259" t="s">
        <v>50</v>
      </c>
      <c r="B69" s="89">
        <v>0.0</v>
      </c>
      <c r="C69" s="62"/>
      <c r="D69" s="62"/>
      <c r="E69" s="62"/>
      <c r="F69" s="62">
        <f t="shared" si="3"/>
        <v>0</v>
      </c>
      <c r="G69" s="38"/>
      <c r="H69" s="38"/>
      <c r="I69" s="38"/>
    </row>
    <row r="70">
      <c r="A70" s="259" t="s">
        <v>51</v>
      </c>
      <c r="B70" s="89">
        <v>0.0</v>
      </c>
      <c r="C70" s="62"/>
      <c r="D70" s="62"/>
      <c r="E70" s="62"/>
      <c r="F70" s="62">
        <f t="shared" si="3"/>
        <v>0</v>
      </c>
      <c r="G70" s="38"/>
      <c r="H70" s="38"/>
      <c r="I70" s="38"/>
    </row>
    <row r="71">
      <c r="A71" s="259" t="s">
        <v>52</v>
      </c>
      <c r="B71" s="89">
        <v>0.0</v>
      </c>
      <c r="C71" s="62"/>
      <c r="D71" s="62"/>
      <c r="E71" s="62"/>
      <c r="F71" s="62">
        <f t="shared" si="3"/>
        <v>0</v>
      </c>
      <c r="G71" s="38"/>
      <c r="H71" s="38"/>
      <c r="I71" s="38"/>
    </row>
    <row r="72">
      <c r="A72" s="259" t="s">
        <v>53</v>
      </c>
      <c r="B72" s="89">
        <v>0.0</v>
      </c>
      <c r="C72" s="62"/>
      <c r="D72" s="62"/>
      <c r="E72" s="62"/>
      <c r="F72" s="62">
        <f t="shared" si="3"/>
        <v>0</v>
      </c>
      <c r="G72" s="38"/>
      <c r="H72" s="38"/>
      <c r="I72" s="38"/>
    </row>
    <row r="73">
      <c r="A73" s="259" t="s">
        <v>451</v>
      </c>
      <c r="B73" s="89">
        <v>0.0</v>
      </c>
      <c r="C73" s="62"/>
      <c r="D73" s="62"/>
      <c r="E73" s="62"/>
      <c r="F73" s="62">
        <f t="shared" si="3"/>
        <v>0</v>
      </c>
      <c r="G73" s="38"/>
      <c r="H73" s="38"/>
      <c r="I73" s="38"/>
    </row>
    <row r="74">
      <c r="A74" s="259" t="s">
        <v>55</v>
      </c>
      <c r="B74" s="89">
        <v>0.0</v>
      </c>
      <c r="C74" s="62"/>
      <c r="D74" s="62"/>
      <c r="E74" s="62"/>
      <c r="F74" s="62">
        <f t="shared" si="3"/>
        <v>0</v>
      </c>
      <c r="G74" s="38"/>
      <c r="H74" s="38"/>
      <c r="I74" s="38"/>
    </row>
    <row r="75">
      <c r="A75" s="517" t="s">
        <v>20</v>
      </c>
      <c r="B75" s="518">
        <f t="shared" ref="B75:G75" si="4">SUM(B42:B74)</f>
        <v>128</v>
      </c>
      <c r="C75" s="518">
        <f t="shared" si="4"/>
        <v>0</v>
      </c>
      <c r="D75" s="518">
        <f t="shared" si="4"/>
        <v>0</v>
      </c>
      <c r="E75" s="518">
        <f t="shared" si="4"/>
        <v>0</v>
      </c>
      <c r="F75" s="518">
        <f t="shared" si="4"/>
        <v>128</v>
      </c>
      <c r="G75" s="518">
        <f t="shared" si="4"/>
        <v>0</v>
      </c>
      <c r="H75" s="38"/>
      <c r="I75" s="38"/>
    </row>
  </sheetData>
  <mergeCells count="2">
    <mergeCell ref="A1:H1"/>
    <mergeCell ref="A39:H3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8.63"/>
    <col customWidth="1" min="4" max="4" width="8.13"/>
    <col customWidth="1" min="5" max="5" width="9.63"/>
    <col customWidth="1" min="6" max="6" width="8.75"/>
    <col customWidth="1" min="7" max="7" width="8.63"/>
    <col customWidth="1" min="8" max="8" width="8.38"/>
    <col customWidth="1" min="9" max="9" width="17.38"/>
    <col customWidth="1" min="12" max="12" width="10.13"/>
    <col customWidth="1" min="13" max="13" width="10.25"/>
    <col customWidth="1" min="14" max="14" width="9.38"/>
    <col customWidth="1" min="15" max="15" width="9.63"/>
    <col customWidth="1" min="16" max="16" width="9.13"/>
    <col customWidth="1" min="17" max="17" width="8.75"/>
    <col customWidth="1" min="18" max="18" width="8.38"/>
    <col customWidth="1" min="19" max="19" width="20.25"/>
  </cols>
  <sheetData>
    <row r="1" ht="33.75" customHeight="1">
      <c r="A1" s="507" t="s">
        <v>540</v>
      </c>
      <c r="K1" s="507" t="s">
        <v>540</v>
      </c>
    </row>
    <row r="2">
      <c r="A2" s="30" t="s">
        <v>19</v>
      </c>
      <c r="B2" s="478">
        <v>45535.0</v>
      </c>
      <c r="C2" s="478">
        <v>45536.0</v>
      </c>
      <c r="D2" s="478">
        <v>45537.0</v>
      </c>
      <c r="E2" s="478">
        <v>45538.0</v>
      </c>
      <c r="F2" s="478">
        <v>45539.0</v>
      </c>
      <c r="G2" s="478">
        <v>45540.0</v>
      </c>
      <c r="H2" s="478">
        <v>45541.0</v>
      </c>
      <c r="I2" s="508" t="s">
        <v>541</v>
      </c>
      <c r="K2" s="30" t="s">
        <v>19</v>
      </c>
      <c r="L2" s="478">
        <v>45535.0</v>
      </c>
      <c r="M2" s="478">
        <v>45536.0</v>
      </c>
      <c r="N2" s="478">
        <v>45537.0</v>
      </c>
      <c r="O2" s="478">
        <v>45538.0</v>
      </c>
      <c r="P2" s="478">
        <v>45539.0</v>
      </c>
      <c r="Q2" s="478">
        <v>45540.0</v>
      </c>
      <c r="R2" s="478">
        <v>45541.0</v>
      </c>
      <c r="S2" s="508" t="s">
        <v>20</v>
      </c>
    </row>
    <row r="3">
      <c r="A3" s="215"/>
      <c r="B3" s="510"/>
      <c r="C3" s="511"/>
      <c r="D3" s="230"/>
      <c r="E3" s="99"/>
      <c r="F3" s="78"/>
      <c r="G3" s="89"/>
      <c r="H3" s="78"/>
      <c r="I3" s="78"/>
      <c r="J3" s="291"/>
      <c r="K3" s="215"/>
      <c r="L3" s="510"/>
      <c r="M3" s="511"/>
      <c r="N3" s="230"/>
      <c r="O3" s="99"/>
      <c r="P3" s="78"/>
      <c r="Q3" s="89"/>
      <c r="R3" s="78"/>
      <c r="S3" s="78"/>
    </row>
    <row r="4">
      <c r="A4" s="55" t="s">
        <v>23</v>
      </c>
      <c r="B4" s="318"/>
      <c r="C4" s="318"/>
      <c r="D4" s="318"/>
      <c r="E4" s="318"/>
      <c r="F4" s="318"/>
      <c r="G4" s="318"/>
      <c r="H4" s="318"/>
      <c r="I4" s="62">
        <f t="shared" ref="I4:I25" si="1">SUM(B4:H4)</f>
        <v>0</v>
      </c>
      <c r="J4" s="333"/>
      <c r="K4" s="55" t="s">
        <v>23</v>
      </c>
      <c r="L4" s="318"/>
      <c r="M4" s="318"/>
      <c r="N4" s="318"/>
      <c r="O4" s="318"/>
      <c r="P4" s="318"/>
      <c r="Q4" s="318"/>
      <c r="R4" s="318"/>
      <c r="S4" s="62">
        <f t="shared" ref="S4:S25" si="2">SUM(L4:R4)</f>
        <v>0</v>
      </c>
    </row>
    <row r="5">
      <c r="A5" s="55" t="s">
        <v>24</v>
      </c>
      <c r="B5" s="318"/>
      <c r="C5" s="318"/>
      <c r="D5" s="318"/>
      <c r="E5" s="318"/>
      <c r="F5" s="318"/>
      <c r="G5" s="318"/>
      <c r="H5" s="318"/>
      <c r="I5" s="62">
        <f t="shared" si="1"/>
        <v>0</v>
      </c>
      <c r="K5" s="55" t="s">
        <v>24</v>
      </c>
      <c r="L5" s="318"/>
      <c r="M5" s="318"/>
      <c r="N5" s="318"/>
      <c r="O5" s="318"/>
      <c r="P5" s="318"/>
      <c r="Q5" s="318"/>
      <c r="R5" s="318"/>
      <c r="S5" s="62">
        <f t="shared" si="2"/>
        <v>0</v>
      </c>
    </row>
    <row r="6">
      <c r="A6" s="55" t="s">
        <v>25</v>
      </c>
      <c r="B6" s="318"/>
      <c r="C6" s="318"/>
      <c r="D6" s="318"/>
      <c r="E6" s="318"/>
      <c r="F6" s="318"/>
      <c r="G6" s="318"/>
      <c r="H6" s="318"/>
      <c r="I6" s="62">
        <f t="shared" si="1"/>
        <v>0</v>
      </c>
      <c r="K6" s="55" t="s">
        <v>25</v>
      </c>
      <c r="L6" s="318"/>
      <c r="M6" s="318"/>
      <c r="N6" s="318"/>
      <c r="O6" s="318"/>
      <c r="P6" s="318"/>
      <c r="Q6" s="318"/>
      <c r="R6" s="318"/>
      <c r="S6" s="62">
        <f t="shared" si="2"/>
        <v>0</v>
      </c>
    </row>
    <row r="7">
      <c r="A7" s="55" t="s">
        <v>26</v>
      </c>
      <c r="B7" s="318"/>
      <c r="C7" s="318"/>
      <c r="D7" s="318"/>
      <c r="E7" s="318"/>
      <c r="F7" s="318"/>
      <c r="G7" s="318"/>
      <c r="H7" s="318"/>
      <c r="I7" s="62">
        <f t="shared" si="1"/>
        <v>0</v>
      </c>
      <c r="J7" s="291"/>
      <c r="K7" s="55" t="s">
        <v>26</v>
      </c>
      <c r="L7" s="318"/>
      <c r="M7" s="318"/>
      <c r="N7" s="318"/>
      <c r="O7" s="318"/>
      <c r="P7" s="318"/>
      <c r="Q7" s="318"/>
      <c r="R7" s="318"/>
      <c r="S7" s="62">
        <f t="shared" si="2"/>
        <v>0</v>
      </c>
    </row>
    <row r="8">
      <c r="A8" s="55" t="s">
        <v>27</v>
      </c>
      <c r="B8" s="318"/>
      <c r="C8" s="318"/>
      <c r="D8" s="318"/>
      <c r="E8" s="318"/>
      <c r="F8" s="318"/>
      <c r="G8" s="318"/>
      <c r="H8" s="318"/>
      <c r="I8" s="62">
        <f t="shared" si="1"/>
        <v>0</v>
      </c>
      <c r="J8" s="291"/>
      <c r="K8" s="55" t="s">
        <v>27</v>
      </c>
      <c r="L8" s="318"/>
      <c r="M8" s="318"/>
      <c r="N8" s="318"/>
      <c r="O8" s="318"/>
      <c r="P8" s="318"/>
      <c r="Q8" s="318"/>
      <c r="R8" s="318"/>
      <c r="S8" s="62">
        <f t="shared" si="2"/>
        <v>0</v>
      </c>
    </row>
    <row r="9">
      <c r="A9" s="55" t="s">
        <v>28</v>
      </c>
      <c r="B9" s="318"/>
      <c r="C9" s="318"/>
      <c r="D9" s="318"/>
      <c r="E9" s="318"/>
      <c r="F9" s="318"/>
      <c r="G9" s="318"/>
      <c r="H9" s="318"/>
      <c r="I9" s="62">
        <f t="shared" si="1"/>
        <v>0</v>
      </c>
      <c r="K9" s="55" t="s">
        <v>28</v>
      </c>
      <c r="L9" s="318"/>
      <c r="M9" s="318"/>
      <c r="N9" s="318"/>
      <c r="O9" s="318"/>
      <c r="P9" s="318"/>
      <c r="Q9" s="318"/>
      <c r="R9" s="318"/>
      <c r="S9" s="62">
        <f t="shared" si="2"/>
        <v>0</v>
      </c>
    </row>
    <row r="10">
      <c r="A10" s="55" t="s">
        <v>29</v>
      </c>
      <c r="B10" s="318"/>
      <c r="C10" s="318"/>
      <c r="D10" s="318"/>
      <c r="E10" s="318"/>
      <c r="F10" s="318"/>
      <c r="G10" s="318"/>
      <c r="H10" s="318"/>
      <c r="I10" s="62">
        <f t="shared" si="1"/>
        <v>0</v>
      </c>
      <c r="K10" s="55" t="s">
        <v>29</v>
      </c>
      <c r="L10" s="318"/>
      <c r="M10" s="318"/>
      <c r="N10" s="318"/>
      <c r="O10" s="318"/>
      <c r="P10" s="318"/>
      <c r="Q10" s="318"/>
      <c r="R10" s="318"/>
      <c r="S10" s="62">
        <f t="shared" si="2"/>
        <v>0</v>
      </c>
    </row>
    <row r="11">
      <c r="A11" s="55" t="s">
        <v>30</v>
      </c>
      <c r="B11" s="318"/>
      <c r="C11" s="318"/>
      <c r="D11" s="318"/>
      <c r="E11" s="318"/>
      <c r="F11" s="318"/>
      <c r="G11" s="318"/>
      <c r="H11" s="318"/>
      <c r="I11" s="62">
        <f t="shared" si="1"/>
        <v>0</v>
      </c>
      <c r="K11" s="55" t="s">
        <v>30</v>
      </c>
      <c r="L11" s="318"/>
      <c r="M11" s="318"/>
      <c r="N11" s="318"/>
      <c r="O11" s="318"/>
      <c r="P11" s="318"/>
      <c r="Q11" s="318"/>
      <c r="R11" s="318"/>
      <c r="S11" s="62">
        <f t="shared" si="2"/>
        <v>0</v>
      </c>
    </row>
    <row r="12">
      <c r="A12" s="55" t="s">
        <v>31</v>
      </c>
      <c r="B12" s="318"/>
      <c r="C12" s="318"/>
      <c r="D12" s="318"/>
      <c r="E12" s="318"/>
      <c r="F12" s="318"/>
      <c r="G12" s="318"/>
      <c r="H12" s="318"/>
      <c r="I12" s="62">
        <f t="shared" si="1"/>
        <v>0</v>
      </c>
      <c r="K12" s="55" t="s">
        <v>31</v>
      </c>
      <c r="L12" s="318"/>
      <c r="M12" s="318"/>
      <c r="N12" s="318"/>
      <c r="O12" s="318"/>
      <c r="P12" s="318"/>
      <c r="Q12" s="318"/>
      <c r="R12" s="318"/>
      <c r="S12" s="62">
        <f t="shared" si="2"/>
        <v>0</v>
      </c>
    </row>
    <row r="13">
      <c r="A13" s="55" t="s">
        <v>32</v>
      </c>
      <c r="B13" s="318"/>
      <c r="C13" s="318"/>
      <c r="D13" s="318"/>
      <c r="E13" s="318"/>
      <c r="F13" s="318"/>
      <c r="G13" s="318"/>
      <c r="H13" s="318"/>
      <c r="I13" s="62">
        <f t="shared" si="1"/>
        <v>0</v>
      </c>
      <c r="K13" s="55" t="s">
        <v>32</v>
      </c>
      <c r="L13" s="318"/>
      <c r="M13" s="318"/>
      <c r="N13" s="318"/>
      <c r="O13" s="318"/>
      <c r="P13" s="318"/>
      <c r="Q13" s="318"/>
      <c r="R13" s="318"/>
      <c r="S13" s="62">
        <f t="shared" si="2"/>
        <v>0</v>
      </c>
    </row>
    <row r="14">
      <c r="A14" s="55" t="s">
        <v>241</v>
      </c>
      <c r="B14" s="318"/>
      <c r="C14" s="318"/>
      <c r="D14" s="318"/>
      <c r="E14" s="318"/>
      <c r="F14" s="318"/>
      <c r="G14" s="318"/>
      <c r="H14" s="318"/>
      <c r="I14" s="62">
        <f t="shared" si="1"/>
        <v>0</v>
      </c>
      <c r="K14" s="55" t="s">
        <v>241</v>
      </c>
      <c r="L14" s="318"/>
      <c r="M14" s="318"/>
      <c r="N14" s="318"/>
      <c r="O14" s="318"/>
      <c r="P14" s="318"/>
      <c r="Q14" s="318"/>
      <c r="R14" s="318"/>
      <c r="S14" s="62">
        <f t="shared" si="2"/>
        <v>0</v>
      </c>
    </row>
    <row r="15">
      <c r="A15" s="55" t="s">
        <v>233</v>
      </c>
      <c r="B15" s="318"/>
      <c r="C15" s="318"/>
      <c r="D15" s="318"/>
      <c r="E15" s="318"/>
      <c r="F15" s="318"/>
      <c r="G15" s="318"/>
      <c r="H15" s="318"/>
      <c r="I15" s="62">
        <f t="shared" si="1"/>
        <v>0</v>
      </c>
      <c r="K15" s="55" t="s">
        <v>233</v>
      </c>
      <c r="L15" s="318"/>
      <c r="M15" s="318"/>
      <c r="N15" s="318"/>
      <c r="O15" s="318"/>
      <c r="P15" s="318"/>
      <c r="Q15" s="318"/>
      <c r="R15" s="318"/>
      <c r="S15" s="62">
        <f t="shared" si="2"/>
        <v>0</v>
      </c>
    </row>
    <row r="16">
      <c r="A16" s="55" t="s">
        <v>35</v>
      </c>
      <c r="B16" s="318"/>
      <c r="C16" s="318"/>
      <c r="D16" s="318"/>
      <c r="E16" s="318"/>
      <c r="F16" s="318"/>
      <c r="G16" s="318"/>
      <c r="H16" s="318"/>
      <c r="I16" s="62">
        <f t="shared" si="1"/>
        <v>0</v>
      </c>
      <c r="K16" s="55" t="s">
        <v>35</v>
      </c>
      <c r="L16" s="318"/>
      <c r="M16" s="318"/>
      <c r="N16" s="318"/>
      <c r="O16" s="318"/>
      <c r="P16" s="318"/>
      <c r="Q16" s="318"/>
      <c r="R16" s="318"/>
      <c r="S16" s="62">
        <f t="shared" si="2"/>
        <v>0</v>
      </c>
    </row>
    <row r="17">
      <c r="A17" s="55" t="s">
        <v>36</v>
      </c>
      <c r="B17" s="318"/>
      <c r="C17" s="318"/>
      <c r="D17" s="318"/>
      <c r="E17" s="318"/>
      <c r="F17" s="318"/>
      <c r="G17" s="318"/>
      <c r="H17" s="318"/>
      <c r="I17" s="62">
        <f t="shared" si="1"/>
        <v>0</v>
      </c>
      <c r="K17" s="55" t="s">
        <v>36</v>
      </c>
      <c r="L17" s="318"/>
      <c r="M17" s="318"/>
      <c r="N17" s="318"/>
      <c r="O17" s="318"/>
      <c r="P17" s="318"/>
      <c r="Q17" s="318"/>
      <c r="R17" s="318"/>
      <c r="S17" s="62">
        <f t="shared" si="2"/>
        <v>0</v>
      </c>
    </row>
    <row r="18">
      <c r="A18" s="55" t="s">
        <v>37</v>
      </c>
      <c r="B18" s="318"/>
      <c r="C18" s="318"/>
      <c r="D18" s="318"/>
      <c r="E18" s="318"/>
      <c r="F18" s="318"/>
      <c r="G18" s="318"/>
      <c r="H18" s="318"/>
      <c r="I18" s="62">
        <f t="shared" si="1"/>
        <v>0</v>
      </c>
      <c r="K18" s="55" t="s">
        <v>37</v>
      </c>
      <c r="L18" s="318"/>
      <c r="M18" s="318"/>
      <c r="N18" s="318"/>
      <c r="O18" s="318"/>
      <c r="P18" s="318"/>
      <c r="Q18" s="318"/>
      <c r="R18" s="318"/>
      <c r="S18" s="62">
        <f t="shared" si="2"/>
        <v>0</v>
      </c>
    </row>
    <row r="19">
      <c r="A19" s="55" t="s">
        <v>38</v>
      </c>
      <c r="B19" s="318"/>
      <c r="C19" s="318"/>
      <c r="D19" s="318"/>
      <c r="E19" s="318"/>
      <c r="F19" s="318"/>
      <c r="G19" s="318"/>
      <c r="H19" s="318"/>
      <c r="I19" s="62">
        <f t="shared" si="1"/>
        <v>0</v>
      </c>
      <c r="K19" s="55" t="s">
        <v>38</v>
      </c>
      <c r="L19" s="318"/>
      <c r="M19" s="318"/>
      <c r="N19" s="318"/>
      <c r="O19" s="318"/>
      <c r="P19" s="318"/>
      <c r="Q19" s="318"/>
      <c r="R19" s="318"/>
      <c r="S19" s="62">
        <f t="shared" si="2"/>
        <v>0</v>
      </c>
    </row>
    <row r="20">
      <c r="A20" s="55" t="s">
        <v>39</v>
      </c>
      <c r="B20" s="318"/>
      <c r="C20" s="318"/>
      <c r="D20" s="318"/>
      <c r="E20" s="318"/>
      <c r="F20" s="318"/>
      <c r="G20" s="318"/>
      <c r="H20" s="318"/>
      <c r="I20" s="62">
        <f t="shared" si="1"/>
        <v>0</v>
      </c>
      <c r="K20" s="55" t="s">
        <v>39</v>
      </c>
      <c r="L20" s="318"/>
      <c r="M20" s="318"/>
      <c r="N20" s="318"/>
      <c r="O20" s="318"/>
      <c r="P20" s="318"/>
      <c r="Q20" s="318"/>
      <c r="R20" s="318"/>
      <c r="S20" s="62">
        <f t="shared" si="2"/>
        <v>0</v>
      </c>
    </row>
    <row r="21">
      <c r="A21" s="55" t="s">
        <v>63</v>
      </c>
      <c r="B21" s="318"/>
      <c r="C21" s="318"/>
      <c r="D21" s="318"/>
      <c r="E21" s="318"/>
      <c r="F21" s="318"/>
      <c r="G21" s="318"/>
      <c r="H21" s="318"/>
      <c r="I21" s="62">
        <f t="shared" si="1"/>
        <v>0</v>
      </c>
      <c r="K21" s="55" t="s">
        <v>63</v>
      </c>
      <c r="L21" s="318"/>
      <c r="M21" s="318"/>
      <c r="N21" s="318"/>
      <c r="O21" s="318"/>
      <c r="P21" s="318"/>
      <c r="Q21" s="318"/>
      <c r="R21" s="318"/>
      <c r="S21" s="62">
        <f t="shared" si="2"/>
        <v>0</v>
      </c>
    </row>
    <row r="22">
      <c r="A22" s="55" t="s">
        <v>40</v>
      </c>
      <c r="B22" s="318"/>
      <c r="C22" s="318"/>
      <c r="D22" s="318"/>
      <c r="E22" s="318"/>
      <c r="F22" s="318"/>
      <c r="G22" s="318"/>
      <c r="H22" s="318"/>
      <c r="I22" s="62">
        <f t="shared" si="1"/>
        <v>0</v>
      </c>
      <c r="K22" s="55" t="s">
        <v>40</v>
      </c>
      <c r="L22" s="318"/>
      <c r="M22" s="318"/>
      <c r="N22" s="318"/>
      <c r="O22" s="318"/>
      <c r="P22" s="318"/>
      <c r="Q22" s="318"/>
      <c r="R22" s="318"/>
      <c r="S22" s="62">
        <f t="shared" si="2"/>
        <v>0</v>
      </c>
    </row>
    <row r="23">
      <c r="A23" s="55" t="s">
        <v>41</v>
      </c>
      <c r="B23" s="318"/>
      <c r="C23" s="318"/>
      <c r="D23" s="318"/>
      <c r="E23" s="318"/>
      <c r="F23" s="318"/>
      <c r="G23" s="318"/>
      <c r="H23" s="318"/>
      <c r="I23" s="62">
        <f t="shared" si="1"/>
        <v>0</v>
      </c>
      <c r="K23" s="55" t="s">
        <v>41</v>
      </c>
      <c r="L23" s="318"/>
      <c r="M23" s="318"/>
      <c r="N23" s="318"/>
      <c r="O23" s="318"/>
      <c r="P23" s="318"/>
      <c r="Q23" s="318"/>
      <c r="R23" s="318"/>
      <c r="S23" s="62">
        <f t="shared" si="2"/>
        <v>0</v>
      </c>
    </row>
    <row r="24">
      <c r="A24" s="55" t="s">
        <v>42</v>
      </c>
      <c r="B24" s="318"/>
      <c r="C24" s="318"/>
      <c r="D24" s="318"/>
      <c r="E24" s="318"/>
      <c r="F24" s="318"/>
      <c r="G24" s="318"/>
      <c r="H24" s="318"/>
      <c r="I24" s="62">
        <f t="shared" si="1"/>
        <v>0</v>
      </c>
      <c r="K24" s="55" t="s">
        <v>42</v>
      </c>
      <c r="L24" s="318"/>
      <c r="M24" s="318"/>
      <c r="N24" s="318"/>
      <c r="O24" s="318"/>
      <c r="P24" s="318"/>
      <c r="Q24" s="318"/>
      <c r="R24" s="318"/>
      <c r="S24" s="62">
        <f t="shared" si="2"/>
        <v>0</v>
      </c>
    </row>
    <row r="25">
      <c r="A25" s="55" t="s">
        <v>44</v>
      </c>
      <c r="B25" s="318"/>
      <c r="C25" s="318"/>
      <c r="D25" s="318"/>
      <c r="E25" s="318"/>
      <c r="F25" s="318"/>
      <c r="G25" s="318"/>
      <c r="H25" s="318"/>
      <c r="I25" s="62">
        <f t="shared" si="1"/>
        <v>0</v>
      </c>
      <c r="K25" s="55" t="s">
        <v>44</v>
      </c>
      <c r="L25" s="318"/>
      <c r="M25" s="318"/>
      <c r="N25" s="318"/>
      <c r="O25" s="318"/>
      <c r="P25" s="318"/>
      <c r="Q25" s="318"/>
      <c r="R25" s="318"/>
      <c r="S25" s="62">
        <f t="shared" si="2"/>
        <v>0</v>
      </c>
    </row>
    <row r="26">
      <c r="A26" s="55" t="s">
        <v>45</v>
      </c>
      <c r="B26" s="318"/>
      <c r="C26" s="318"/>
      <c r="D26" s="318"/>
      <c r="E26" s="318"/>
      <c r="F26" s="318"/>
      <c r="G26" s="318"/>
      <c r="H26" s="318"/>
      <c r="I26" s="62">
        <v>0.0</v>
      </c>
      <c r="K26" s="55" t="s">
        <v>45</v>
      </c>
      <c r="L26" s="318"/>
      <c r="M26" s="318"/>
      <c r="N26" s="318"/>
      <c r="O26" s="318"/>
      <c r="P26" s="318"/>
      <c r="Q26" s="318"/>
      <c r="R26" s="318"/>
      <c r="S26" s="62">
        <v>0.0</v>
      </c>
    </row>
    <row r="27">
      <c r="A27" s="55" t="s">
        <v>46</v>
      </c>
      <c r="B27" s="318"/>
      <c r="C27" s="318"/>
      <c r="D27" s="318"/>
      <c r="E27" s="318"/>
      <c r="F27" s="318"/>
      <c r="G27" s="318"/>
      <c r="H27" s="318"/>
      <c r="I27" s="62">
        <f t="shared" ref="I27:I36" si="3">SUM(B27:H27)</f>
        <v>0</v>
      </c>
      <c r="K27" s="55" t="s">
        <v>46</v>
      </c>
      <c r="L27" s="318"/>
      <c r="M27" s="318"/>
      <c r="N27" s="318"/>
      <c r="O27" s="318"/>
      <c r="P27" s="318"/>
      <c r="Q27" s="318"/>
      <c r="R27" s="318"/>
      <c r="S27" s="62">
        <f t="shared" ref="S27:S36" si="4">SUM(L27:R27)</f>
        <v>0</v>
      </c>
    </row>
    <row r="28">
      <c r="A28" s="55" t="s">
        <v>47</v>
      </c>
      <c r="B28" s="318"/>
      <c r="C28" s="318"/>
      <c r="D28" s="318"/>
      <c r="E28" s="318"/>
      <c r="F28" s="318"/>
      <c r="G28" s="318"/>
      <c r="H28" s="318"/>
      <c r="I28" s="62">
        <f t="shared" si="3"/>
        <v>0</v>
      </c>
      <c r="K28" s="55" t="s">
        <v>47</v>
      </c>
      <c r="L28" s="318"/>
      <c r="M28" s="318"/>
      <c r="N28" s="318"/>
      <c r="O28" s="318"/>
      <c r="P28" s="318"/>
      <c r="Q28" s="318"/>
      <c r="R28" s="318"/>
      <c r="S28" s="62">
        <f t="shared" si="4"/>
        <v>0</v>
      </c>
    </row>
    <row r="29">
      <c r="A29" s="55" t="s">
        <v>74</v>
      </c>
      <c r="B29" s="318"/>
      <c r="C29" s="318"/>
      <c r="D29" s="318"/>
      <c r="E29" s="318"/>
      <c r="F29" s="318"/>
      <c r="G29" s="318"/>
      <c r="H29" s="318"/>
      <c r="I29" s="62">
        <f t="shared" si="3"/>
        <v>0</v>
      </c>
      <c r="K29" s="55" t="s">
        <v>74</v>
      </c>
      <c r="L29" s="318"/>
      <c r="M29" s="318"/>
      <c r="N29" s="318"/>
      <c r="O29" s="318"/>
      <c r="P29" s="318"/>
      <c r="Q29" s="318"/>
      <c r="R29" s="318"/>
      <c r="S29" s="62">
        <f t="shared" si="4"/>
        <v>0</v>
      </c>
    </row>
    <row r="30">
      <c r="A30" s="55" t="s">
        <v>49</v>
      </c>
      <c r="B30" s="318"/>
      <c r="C30" s="318"/>
      <c r="D30" s="318"/>
      <c r="E30" s="318"/>
      <c r="F30" s="318"/>
      <c r="G30" s="318"/>
      <c r="H30" s="318"/>
      <c r="I30" s="62">
        <f t="shared" si="3"/>
        <v>0</v>
      </c>
      <c r="K30" s="55" t="s">
        <v>49</v>
      </c>
      <c r="L30" s="318"/>
      <c r="M30" s="318"/>
      <c r="N30" s="318"/>
      <c r="O30" s="318"/>
      <c r="P30" s="318"/>
      <c r="Q30" s="318"/>
      <c r="R30" s="318"/>
      <c r="S30" s="62">
        <f t="shared" si="4"/>
        <v>0</v>
      </c>
    </row>
    <row r="31">
      <c r="A31" s="55" t="s">
        <v>50</v>
      </c>
      <c r="B31" s="318"/>
      <c r="C31" s="318"/>
      <c r="D31" s="318"/>
      <c r="E31" s="318"/>
      <c r="F31" s="318"/>
      <c r="G31" s="318"/>
      <c r="H31" s="318"/>
      <c r="I31" s="62">
        <f t="shared" si="3"/>
        <v>0</v>
      </c>
      <c r="K31" s="55" t="s">
        <v>50</v>
      </c>
      <c r="L31" s="318"/>
      <c r="M31" s="318"/>
      <c r="N31" s="318"/>
      <c r="O31" s="318"/>
      <c r="P31" s="318"/>
      <c r="Q31" s="318"/>
      <c r="R31" s="318"/>
      <c r="S31" s="62">
        <f t="shared" si="4"/>
        <v>0</v>
      </c>
    </row>
    <row r="32">
      <c r="A32" s="55" t="s">
        <v>51</v>
      </c>
      <c r="B32" s="318"/>
      <c r="C32" s="318"/>
      <c r="D32" s="318"/>
      <c r="E32" s="318"/>
      <c r="F32" s="318"/>
      <c r="G32" s="318"/>
      <c r="H32" s="318"/>
      <c r="I32" s="62">
        <f t="shared" si="3"/>
        <v>0</v>
      </c>
      <c r="K32" s="55" t="s">
        <v>51</v>
      </c>
      <c r="L32" s="318"/>
      <c r="M32" s="318"/>
      <c r="N32" s="318"/>
      <c r="O32" s="318"/>
      <c r="P32" s="318"/>
      <c r="Q32" s="318"/>
      <c r="R32" s="318"/>
      <c r="S32" s="62">
        <f t="shared" si="4"/>
        <v>0</v>
      </c>
    </row>
    <row r="33">
      <c r="A33" s="55" t="s">
        <v>52</v>
      </c>
      <c r="B33" s="318"/>
      <c r="C33" s="318"/>
      <c r="D33" s="318"/>
      <c r="E33" s="318"/>
      <c r="F33" s="318"/>
      <c r="G33" s="318"/>
      <c r="H33" s="318"/>
      <c r="I33" s="62">
        <f t="shared" si="3"/>
        <v>0</v>
      </c>
      <c r="K33" s="55" t="s">
        <v>52</v>
      </c>
      <c r="L33" s="318"/>
      <c r="M33" s="318"/>
      <c r="N33" s="318"/>
      <c r="O33" s="318"/>
      <c r="P33" s="318"/>
      <c r="Q33" s="318"/>
      <c r="R33" s="318"/>
      <c r="S33" s="62">
        <f t="shared" si="4"/>
        <v>0</v>
      </c>
    </row>
    <row r="34">
      <c r="A34" s="55" t="s">
        <v>53</v>
      </c>
      <c r="B34" s="318"/>
      <c r="C34" s="318"/>
      <c r="D34" s="318"/>
      <c r="E34" s="318"/>
      <c r="F34" s="318"/>
      <c r="G34" s="318"/>
      <c r="H34" s="318"/>
      <c r="I34" s="62">
        <f t="shared" si="3"/>
        <v>0</v>
      </c>
      <c r="K34" s="55" t="s">
        <v>53</v>
      </c>
      <c r="L34" s="318"/>
      <c r="M34" s="318"/>
      <c r="N34" s="318"/>
      <c r="O34" s="318"/>
      <c r="P34" s="318"/>
      <c r="Q34" s="318"/>
      <c r="R34" s="318"/>
      <c r="S34" s="62">
        <f t="shared" si="4"/>
        <v>0</v>
      </c>
    </row>
    <row r="35">
      <c r="A35" s="76" t="s">
        <v>451</v>
      </c>
      <c r="B35" s="318"/>
      <c r="C35" s="318"/>
      <c r="D35" s="318"/>
      <c r="E35" s="318"/>
      <c r="F35" s="318"/>
      <c r="G35" s="318"/>
      <c r="H35" s="318"/>
      <c r="I35" s="62">
        <f t="shared" si="3"/>
        <v>0</v>
      </c>
      <c r="K35" s="76" t="s">
        <v>451</v>
      </c>
      <c r="L35" s="318"/>
      <c r="M35" s="318"/>
      <c r="N35" s="318"/>
      <c r="O35" s="318"/>
      <c r="P35" s="318"/>
      <c r="Q35" s="318"/>
      <c r="R35" s="318"/>
      <c r="S35" s="62">
        <f t="shared" si="4"/>
        <v>0</v>
      </c>
    </row>
    <row r="36">
      <c r="A36" s="76" t="s">
        <v>55</v>
      </c>
      <c r="B36" s="318"/>
      <c r="C36" s="318"/>
      <c r="D36" s="318"/>
      <c r="E36" s="318"/>
      <c r="F36" s="318"/>
      <c r="G36" s="318"/>
      <c r="H36" s="318"/>
      <c r="I36" s="62">
        <f t="shared" si="3"/>
        <v>0</v>
      </c>
      <c r="K36" s="76" t="s">
        <v>55</v>
      </c>
      <c r="L36" s="318"/>
      <c r="M36" s="318"/>
      <c r="N36" s="318"/>
      <c r="O36" s="318"/>
      <c r="P36" s="318"/>
      <c r="Q36" s="318"/>
      <c r="R36" s="318"/>
      <c r="S36" s="62">
        <f t="shared" si="4"/>
        <v>0</v>
      </c>
    </row>
    <row r="37">
      <c r="A37" s="512" t="s">
        <v>20</v>
      </c>
      <c r="B37" s="99"/>
      <c r="C37" s="99"/>
      <c r="D37" s="99"/>
      <c r="E37" s="99"/>
      <c r="F37" s="99"/>
      <c r="G37" s="99"/>
      <c r="H37" s="99"/>
      <c r="I37" s="518">
        <f>SUM(I4:I36)</f>
        <v>0</v>
      </c>
      <c r="K37" s="512" t="s">
        <v>20</v>
      </c>
      <c r="L37" s="99"/>
      <c r="M37" s="99"/>
      <c r="N37" s="99"/>
      <c r="O37" s="99"/>
      <c r="P37" s="99"/>
      <c r="Q37" s="99"/>
      <c r="R37" s="99"/>
      <c r="S37" s="518">
        <f>SUM(S4:S36)</f>
        <v>0</v>
      </c>
    </row>
    <row r="38">
      <c r="A38" s="258"/>
      <c r="I38" s="519"/>
      <c r="K38" s="258"/>
      <c r="S38" s="519"/>
    </row>
    <row r="39">
      <c r="A39" s="520" t="s">
        <v>540</v>
      </c>
      <c r="J39" s="29"/>
      <c r="K39" s="520" t="s">
        <v>540</v>
      </c>
    </row>
    <row r="40">
      <c r="A40" s="254" t="s">
        <v>19</v>
      </c>
      <c r="B40" s="521">
        <v>45542.0</v>
      </c>
      <c r="C40" s="521">
        <v>45543.0</v>
      </c>
      <c r="D40" s="521">
        <v>45544.0</v>
      </c>
      <c r="E40" s="521">
        <v>45545.0</v>
      </c>
      <c r="F40" s="521">
        <v>45546.0</v>
      </c>
      <c r="G40" s="521">
        <v>45547.0</v>
      </c>
      <c r="H40" s="521">
        <v>45548.0</v>
      </c>
      <c r="I40" s="514" t="s">
        <v>541</v>
      </c>
      <c r="J40" s="29"/>
      <c r="K40" s="254" t="s">
        <v>19</v>
      </c>
      <c r="L40" s="521">
        <v>45542.0</v>
      </c>
      <c r="M40" s="521">
        <v>45543.0</v>
      </c>
      <c r="N40" s="521">
        <v>45544.0</v>
      </c>
      <c r="O40" s="521">
        <v>45545.0</v>
      </c>
      <c r="P40" s="521">
        <v>45546.0</v>
      </c>
      <c r="Q40" s="521">
        <v>45547.0</v>
      </c>
      <c r="R40" s="521">
        <v>45548.0</v>
      </c>
      <c r="S40" s="514" t="s">
        <v>20</v>
      </c>
    </row>
    <row r="41">
      <c r="A41" s="215"/>
      <c r="B41" s="516"/>
      <c r="C41" s="516"/>
      <c r="D41" s="516"/>
      <c r="E41" s="38"/>
      <c r="F41" s="38"/>
      <c r="G41" s="38"/>
      <c r="H41" s="38"/>
      <c r="I41" s="38"/>
      <c r="J41" s="29"/>
      <c r="K41" s="215"/>
      <c r="L41" s="516"/>
      <c r="M41" s="516"/>
      <c r="N41" s="516"/>
      <c r="O41" s="38"/>
      <c r="P41" s="38"/>
      <c r="Q41" s="38"/>
      <c r="R41" s="38"/>
      <c r="S41" s="38"/>
    </row>
    <row r="42">
      <c r="A42" s="259" t="s">
        <v>23</v>
      </c>
      <c r="B42" s="318"/>
      <c r="C42" s="318"/>
      <c r="D42" s="318"/>
      <c r="E42" s="318"/>
      <c r="F42" s="318"/>
      <c r="G42" s="318"/>
      <c r="H42" s="318"/>
      <c r="I42" s="62">
        <f t="shared" ref="I42:I63" si="5">SUM(B42:H42)</f>
        <v>0</v>
      </c>
      <c r="J42" s="29"/>
      <c r="K42" s="259" t="s">
        <v>23</v>
      </c>
      <c r="L42" s="318"/>
      <c r="M42" s="318"/>
      <c r="N42" s="318"/>
      <c r="O42" s="318"/>
      <c r="P42" s="318"/>
      <c r="Q42" s="318"/>
      <c r="R42" s="318"/>
      <c r="S42" s="62">
        <f t="shared" ref="S42:S74" si="6">SUM(L42:R42)</f>
        <v>0</v>
      </c>
    </row>
    <row r="43">
      <c r="A43" s="259" t="s">
        <v>24</v>
      </c>
      <c r="B43" s="78"/>
      <c r="C43" s="78"/>
      <c r="D43" s="78"/>
      <c r="E43" s="78"/>
      <c r="F43" s="78"/>
      <c r="G43" s="78"/>
      <c r="H43" s="78"/>
      <c r="I43" s="62">
        <f t="shared" si="5"/>
        <v>0</v>
      </c>
      <c r="J43" s="29"/>
      <c r="K43" s="259" t="s">
        <v>24</v>
      </c>
      <c r="L43" s="78"/>
      <c r="M43" s="78"/>
      <c r="N43" s="78"/>
      <c r="O43" s="78"/>
      <c r="P43" s="78"/>
      <c r="Q43" s="78"/>
      <c r="R43" s="78"/>
      <c r="S43" s="62">
        <f t="shared" si="6"/>
        <v>0</v>
      </c>
    </row>
    <row r="44">
      <c r="A44" s="259" t="s">
        <v>25</v>
      </c>
      <c r="B44" s="78"/>
      <c r="C44" s="78"/>
      <c r="D44" s="78"/>
      <c r="E44" s="78"/>
      <c r="F44" s="78"/>
      <c r="G44" s="78"/>
      <c r="H44" s="78"/>
      <c r="I44" s="62">
        <f t="shared" si="5"/>
        <v>0</v>
      </c>
      <c r="J44" s="29"/>
      <c r="K44" s="259" t="s">
        <v>25</v>
      </c>
      <c r="L44" s="78"/>
      <c r="M44" s="78"/>
      <c r="N44" s="78"/>
      <c r="O44" s="78"/>
      <c r="P44" s="78"/>
      <c r="Q44" s="78"/>
      <c r="R44" s="78"/>
      <c r="S44" s="62">
        <f t="shared" si="6"/>
        <v>0</v>
      </c>
    </row>
    <row r="45">
      <c r="A45" s="259" t="s">
        <v>26</v>
      </c>
      <c r="B45" s="318"/>
      <c r="C45" s="318"/>
      <c r="D45" s="318"/>
      <c r="E45" s="318"/>
      <c r="F45" s="318"/>
      <c r="G45" s="318"/>
      <c r="H45" s="318"/>
      <c r="I45" s="62">
        <f t="shared" si="5"/>
        <v>0</v>
      </c>
      <c r="J45" s="29"/>
      <c r="K45" s="259" t="s">
        <v>26</v>
      </c>
      <c r="L45" s="72"/>
      <c r="M45" s="72"/>
      <c r="N45" s="72"/>
      <c r="O45" s="72"/>
      <c r="P45" s="72"/>
      <c r="Q45" s="72"/>
      <c r="R45" s="72"/>
      <c r="S45" s="62">
        <f t="shared" si="6"/>
        <v>0</v>
      </c>
    </row>
    <row r="46">
      <c r="A46" s="259" t="s">
        <v>27</v>
      </c>
      <c r="B46" s="318"/>
      <c r="C46" s="318"/>
      <c r="D46" s="318"/>
      <c r="E46" s="318"/>
      <c r="F46" s="318"/>
      <c r="G46" s="318"/>
      <c r="H46" s="318"/>
      <c r="I46" s="62">
        <f t="shared" si="5"/>
        <v>0</v>
      </c>
      <c r="J46" s="29"/>
      <c r="K46" s="259" t="s">
        <v>27</v>
      </c>
      <c r="L46" s="72"/>
      <c r="M46" s="72"/>
      <c r="N46" s="72"/>
      <c r="O46" s="72"/>
      <c r="P46" s="72"/>
      <c r="Q46" s="72"/>
      <c r="R46" s="72"/>
      <c r="S46" s="62">
        <f t="shared" si="6"/>
        <v>0</v>
      </c>
    </row>
    <row r="47">
      <c r="A47" s="259" t="s">
        <v>28</v>
      </c>
      <c r="B47" s="318"/>
      <c r="C47" s="318"/>
      <c r="D47" s="318"/>
      <c r="E47" s="318"/>
      <c r="F47" s="318"/>
      <c r="G47" s="318"/>
      <c r="H47" s="318"/>
      <c r="I47" s="62">
        <f t="shared" si="5"/>
        <v>0</v>
      </c>
      <c r="J47" s="29"/>
      <c r="K47" s="259" t="s">
        <v>28</v>
      </c>
      <c r="L47" s="72"/>
      <c r="M47" s="72"/>
      <c r="N47" s="72"/>
      <c r="O47" s="72"/>
      <c r="P47" s="72"/>
      <c r="Q47" s="72"/>
      <c r="R47" s="72"/>
      <c r="S47" s="62">
        <f t="shared" si="6"/>
        <v>0</v>
      </c>
    </row>
    <row r="48">
      <c r="A48" s="259" t="s">
        <v>29</v>
      </c>
      <c r="B48" s="318"/>
      <c r="C48" s="318"/>
      <c r="D48" s="318"/>
      <c r="E48" s="318"/>
      <c r="F48" s="318"/>
      <c r="G48" s="318"/>
      <c r="H48" s="318"/>
      <c r="I48" s="62">
        <f t="shared" si="5"/>
        <v>0</v>
      </c>
      <c r="J48" s="29"/>
      <c r="K48" s="259" t="s">
        <v>29</v>
      </c>
      <c r="L48" s="72"/>
      <c r="M48" s="72"/>
      <c r="N48" s="72"/>
      <c r="O48" s="72"/>
      <c r="P48" s="72"/>
      <c r="Q48" s="72"/>
      <c r="R48" s="72"/>
      <c r="S48" s="62">
        <f t="shared" si="6"/>
        <v>0</v>
      </c>
    </row>
    <row r="49">
      <c r="A49" s="259" t="s">
        <v>30</v>
      </c>
      <c r="B49" s="78"/>
      <c r="C49" s="78"/>
      <c r="D49" s="78"/>
      <c r="E49" s="78"/>
      <c r="F49" s="78"/>
      <c r="G49" s="78"/>
      <c r="H49" s="78"/>
      <c r="I49" s="62">
        <f t="shared" si="5"/>
        <v>0</v>
      </c>
      <c r="J49" s="29"/>
      <c r="K49" s="259" t="s">
        <v>30</v>
      </c>
      <c r="L49" s="78"/>
      <c r="M49" s="78"/>
      <c r="N49" s="78"/>
      <c r="O49" s="78"/>
      <c r="P49" s="78"/>
      <c r="Q49" s="78"/>
      <c r="R49" s="78"/>
      <c r="S49" s="62">
        <f t="shared" si="6"/>
        <v>0</v>
      </c>
    </row>
    <row r="50">
      <c r="A50" s="259" t="s">
        <v>31</v>
      </c>
      <c r="B50" s="78"/>
      <c r="C50" s="78"/>
      <c r="D50" s="78"/>
      <c r="E50" s="78"/>
      <c r="F50" s="78"/>
      <c r="G50" s="78"/>
      <c r="H50" s="78"/>
      <c r="I50" s="62">
        <f t="shared" si="5"/>
        <v>0</v>
      </c>
      <c r="J50" s="29"/>
      <c r="K50" s="259" t="s">
        <v>31</v>
      </c>
      <c r="L50" s="78"/>
      <c r="M50" s="78"/>
      <c r="N50" s="78"/>
      <c r="O50" s="78"/>
      <c r="P50" s="78"/>
      <c r="Q50" s="78"/>
      <c r="R50" s="78"/>
      <c r="S50" s="62">
        <f t="shared" si="6"/>
        <v>0</v>
      </c>
    </row>
    <row r="51">
      <c r="A51" s="259" t="s">
        <v>32</v>
      </c>
      <c r="B51" s="318"/>
      <c r="C51" s="318"/>
      <c r="D51" s="318"/>
      <c r="E51" s="318"/>
      <c r="F51" s="318"/>
      <c r="G51" s="318"/>
      <c r="H51" s="318"/>
      <c r="I51" s="62">
        <f t="shared" si="5"/>
        <v>0</v>
      </c>
      <c r="J51" s="29"/>
      <c r="K51" s="259" t="s">
        <v>32</v>
      </c>
      <c r="L51" s="318"/>
      <c r="M51" s="318"/>
      <c r="N51" s="318"/>
      <c r="O51" s="318"/>
      <c r="P51" s="318"/>
      <c r="Q51" s="318"/>
      <c r="R51" s="318"/>
      <c r="S51" s="62">
        <f t="shared" si="6"/>
        <v>0</v>
      </c>
    </row>
    <row r="52">
      <c r="A52" s="259" t="s">
        <v>241</v>
      </c>
      <c r="B52" s="318"/>
      <c r="C52" s="318"/>
      <c r="D52" s="318"/>
      <c r="E52" s="318"/>
      <c r="F52" s="318"/>
      <c r="G52" s="318"/>
      <c r="H52" s="318"/>
      <c r="I52" s="62">
        <f t="shared" si="5"/>
        <v>0</v>
      </c>
      <c r="J52" s="29"/>
      <c r="K52" s="259" t="s">
        <v>241</v>
      </c>
      <c r="L52" s="318"/>
      <c r="M52" s="318"/>
      <c r="N52" s="318"/>
      <c r="O52" s="318"/>
      <c r="P52" s="318"/>
      <c r="Q52" s="318"/>
      <c r="R52" s="318"/>
      <c r="S52" s="62">
        <f t="shared" si="6"/>
        <v>0</v>
      </c>
    </row>
    <row r="53">
      <c r="A53" s="259" t="s">
        <v>233</v>
      </c>
      <c r="B53" s="318"/>
      <c r="C53" s="318"/>
      <c r="D53" s="318"/>
      <c r="E53" s="318"/>
      <c r="F53" s="318"/>
      <c r="G53" s="318"/>
      <c r="H53" s="318"/>
      <c r="I53" s="62">
        <f t="shared" si="5"/>
        <v>0</v>
      </c>
      <c r="J53" s="29"/>
      <c r="K53" s="259" t="s">
        <v>233</v>
      </c>
      <c r="L53" s="318"/>
      <c r="M53" s="318"/>
      <c r="N53" s="318"/>
      <c r="O53" s="318"/>
      <c r="P53" s="318"/>
      <c r="Q53" s="318"/>
      <c r="R53" s="318"/>
      <c r="S53" s="62">
        <f t="shared" si="6"/>
        <v>0</v>
      </c>
    </row>
    <row r="54">
      <c r="A54" s="259" t="s">
        <v>35</v>
      </c>
      <c r="B54" s="78"/>
      <c r="C54" s="78"/>
      <c r="D54" s="78"/>
      <c r="E54" s="78"/>
      <c r="F54" s="78"/>
      <c r="G54" s="78"/>
      <c r="H54" s="318"/>
      <c r="I54" s="62">
        <f t="shared" si="5"/>
        <v>0</v>
      </c>
      <c r="J54" s="29"/>
      <c r="K54" s="259" t="s">
        <v>35</v>
      </c>
      <c r="L54" s="318"/>
      <c r="M54" s="318"/>
      <c r="N54" s="318"/>
      <c r="O54" s="318"/>
      <c r="P54" s="318"/>
      <c r="Q54" s="78"/>
      <c r="R54" s="318"/>
      <c r="S54" s="62">
        <f t="shared" si="6"/>
        <v>0</v>
      </c>
    </row>
    <row r="55">
      <c r="A55" s="259" t="s">
        <v>36</v>
      </c>
      <c r="B55" s="78"/>
      <c r="C55" s="78"/>
      <c r="D55" s="78"/>
      <c r="E55" s="78"/>
      <c r="F55" s="78"/>
      <c r="G55" s="78"/>
      <c r="H55" s="78"/>
      <c r="I55" s="62">
        <f t="shared" si="5"/>
        <v>0</v>
      </c>
      <c r="J55" s="29"/>
      <c r="K55" s="259" t="s">
        <v>36</v>
      </c>
      <c r="L55" s="78"/>
      <c r="M55" s="78"/>
      <c r="N55" s="78"/>
      <c r="O55" s="78"/>
      <c r="P55" s="78"/>
      <c r="Q55" s="78"/>
      <c r="R55" s="78"/>
      <c r="S55" s="62">
        <f t="shared" si="6"/>
        <v>0</v>
      </c>
    </row>
    <row r="56">
      <c r="A56" s="259" t="s">
        <v>37</v>
      </c>
      <c r="B56" s="78"/>
      <c r="C56" s="78"/>
      <c r="D56" s="78"/>
      <c r="E56" s="78"/>
      <c r="F56" s="78"/>
      <c r="G56" s="78"/>
      <c r="H56" s="78"/>
      <c r="I56" s="62">
        <f t="shared" si="5"/>
        <v>0</v>
      </c>
      <c r="J56" s="29"/>
      <c r="K56" s="259" t="s">
        <v>37</v>
      </c>
      <c r="L56" s="78"/>
      <c r="M56" s="78"/>
      <c r="N56" s="78"/>
      <c r="O56" s="78"/>
      <c r="P56" s="78"/>
      <c r="Q56" s="78"/>
      <c r="R56" s="78"/>
      <c r="S56" s="62">
        <f t="shared" si="6"/>
        <v>0</v>
      </c>
    </row>
    <row r="57">
      <c r="A57" s="259" t="s">
        <v>38</v>
      </c>
      <c r="B57" s="318"/>
      <c r="C57" s="318"/>
      <c r="D57" s="318"/>
      <c r="E57" s="318"/>
      <c r="F57" s="318"/>
      <c r="G57" s="318"/>
      <c r="H57" s="318"/>
      <c r="I57" s="62">
        <f t="shared" si="5"/>
        <v>0</v>
      </c>
      <c r="J57" s="29"/>
      <c r="K57" s="259" t="s">
        <v>38</v>
      </c>
      <c r="L57" s="318"/>
      <c r="M57" s="318"/>
      <c r="N57" s="318"/>
      <c r="O57" s="318"/>
      <c r="P57" s="318"/>
      <c r="Q57" s="318"/>
      <c r="R57" s="318"/>
      <c r="S57" s="62">
        <f t="shared" si="6"/>
        <v>0</v>
      </c>
    </row>
    <row r="58">
      <c r="A58" s="259" t="s">
        <v>39</v>
      </c>
      <c r="B58" s="78"/>
      <c r="C58" s="78"/>
      <c r="D58" s="78"/>
      <c r="E58" s="78"/>
      <c r="F58" s="78"/>
      <c r="G58" s="78"/>
      <c r="H58" s="78"/>
      <c r="I58" s="62">
        <f t="shared" si="5"/>
        <v>0</v>
      </c>
      <c r="J58" s="29"/>
      <c r="K58" s="259" t="s">
        <v>39</v>
      </c>
      <c r="L58" s="78"/>
      <c r="M58" s="78"/>
      <c r="N58" s="78"/>
      <c r="O58" s="78"/>
      <c r="P58" s="78"/>
      <c r="Q58" s="78"/>
      <c r="R58" s="78"/>
      <c r="S58" s="62">
        <f t="shared" si="6"/>
        <v>0</v>
      </c>
    </row>
    <row r="59">
      <c r="A59" s="259" t="s">
        <v>63</v>
      </c>
      <c r="B59" s="318"/>
      <c r="C59" s="318"/>
      <c r="D59" s="318"/>
      <c r="E59" s="318"/>
      <c r="F59" s="318"/>
      <c r="G59" s="318"/>
      <c r="H59" s="318"/>
      <c r="I59" s="62">
        <f t="shared" si="5"/>
        <v>0</v>
      </c>
      <c r="J59" s="29"/>
      <c r="K59" s="259" t="s">
        <v>63</v>
      </c>
      <c r="L59" s="318"/>
      <c r="M59" s="318"/>
      <c r="N59" s="318"/>
      <c r="O59" s="318"/>
      <c r="P59" s="318"/>
      <c r="Q59" s="318"/>
      <c r="R59" s="318"/>
      <c r="S59" s="62">
        <f t="shared" si="6"/>
        <v>0</v>
      </c>
    </row>
    <row r="60">
      <c r="A60" s="259" t="s">
        <v>40</v>
      </c>
      <c r="B60" s="78"/>
      <c r="C60" s="78"/>
      <c r="D60" s="78"/>
      <c r="E60" s="78"/>
      <c r="F60" s="78"/>
      <c r="G60" s="78"/>
      <c r="H60" s="78"/>
      <c r="I60" s="62">
        <f t="shared" si="5"/>
        <v>0</v>
      </c>
      <c r="J60" s="29"/>
      <c r="K60" s="259" t="s">
        <v>40</v>
      </c>
      <c r="L60" s="78"/>
      <c r="M60" s="78"/>
      <c r="N60" s="78"/>
      <c r="O60" s="78"/>
      <c r="P60" s="78"/>
      <c r="Q60" s="78"/>
      <c r="R60" s="78"/>
      <c r="S60" s="62">
        <f t="shared" si="6"/>
        <v>0</v>
      </c>
    </row>
    <row r="61">
      <c r="A61" s="259" t="s">
        <v>41</v>
      </c>
      <c r="B61" s="78"/>
      <c r="C61" s="78"/>
      <c r="D61" s="78"/>
      <c r="E61" s="78"/>
      <c r="F61" s="78"/>
      <c r="G61" s="78"/>
      <c r="H61" s="78"/>
      <c r="I61" s="62">
        <f t="shared" si="5"/>
        <v>0</v>
      </c>
      <c r="J61" s="29"/>
      <c r="K61" s="259" t="s">
        <v>41</v>
      </c>
      <c r="L61" s="78"/>
      <c r="M61" s="78"/>
      <c r="N61" s="78"/>
      <c r="O61" s="78"/>
      <c r="P61" s="78"/>
      <c r="Q61" s="78"/>
      <c r="R61" s="78"/>
      <c r="S61" s="62">
        <f t="shared" si="6"/>
        <v>0</v>
      </c>
    </row>
    <row r="62">
      <c r="A62" s="259" t="s">
        <v>42</v>
      </c>
      <c r="B62" s="78"/>
      <c r="C62" s="78"/>
      <c r="D62" s="78"/>
      <c r="E62" s="78"/>
      <c r="F62" s="78"/>
      <c r="G62" s="78"/>
      <c r="H62" s="78"/>
      <c r="I62" s="62">
        <f t="shared" si="5"/>
        <v>0</v>
      </c>
      <c r="J62" s="29"/>
      <c r="K62" s="259" t="s">
        <v>42</v>
      </c>
      <c r="L62" s="78"/>
      <c r="M62" s="78"/>
      <c r="N62" s="78"/>
      <c r="O62" s="78"/>
      <c r="P62" s="78"/>
      <c r="Q62" s="78"/>
      <c r="R62" s="78"/>
      <c r="S62" s="62">
        <f t="shared" si="6"/>
        <v>0</v>
      </c>
    </row>
    <row r="63">
      <c r="A63" s="259" t="s">
        <v>44</v>
      </c>
      <c r="B63" s="78"/>
      <c r="C63" s="78"/>
      <c r="D63" s="78"/>
      <c r="E63" s="78"/>
      <c r="F63" s="78"/>
      <c r="G63" s="78"/>
      <c r="H63" s="78"/>
      <c r="I63" s="62">
        <f t="shared" si="5"/>
        <v>0</v>
      </c>
      <c r="J63" s="29"/>
      <c r="K63" s="259" t="s">
        <v>44</v>
      </c>
      <c r="L63" s="78"/>
      <c r="M63" s="78"/>
      <c r="N63" s="78"/>
      <c r="O63" s="78"/>
      <c r="P63" s="78"/>
      <c r="Q63" s="78"/>
      <c r="R63" s="78"/>
      <c r="S63" s="62">
        <f t="shared" si="6"/>
        <v>0</v>
      </c>
    </row>
    <row r="64">
      <c r="A64" s="259" t="s">
        <v>45</v>
      </c>
      <c r="B64" s="78"/>
      <c r="C64" s="78"/>
      <c r="D64" s="78"/>
      <c r="E64" s="78"/>
      <c r="F64" s="78"/>
      <c r="G64" s="78"/>
      <c r="H64" s="78"/>
      <c r="I64" s="62">
        <v>0.0</v>
      </c>
      <c r="J64" s="29"/>
      <c r="K64" s="259" t="s">
        <v>45</v>
      </c>
      <c r="L64" s="78"/>
      <c r="M64" s="78"/>
      <c r="N64" s="78"/>
      <c r="O64" s="78"/>
      <c r="P64" s="78"/>
      <c r="Q64" s="78"/>
      <c r="R64" s="78"/>
      <c r="S64" s="62">
        <f t="shared" si="6"/>
        <v>0</v>
      </c>
    </row>
    <row r="65">
      <c r="A65" s="259" t="s">
        <v>46</v>
      </c>
      <c r="B65" s="78"/>
      <c r="C65" s="78"/>
      <c r="D65" s="78"/>
      <c r="E65" s="78"/>
      <c r="F65" s="78"/>
      <c r="G65" s="78"/>
      <c r="H65" s="78"/>
      <c r="I65" s="62">
        <f t="shared" ref="I65:I74" si="7">SUM(B65:H65)</f>
        <v>0</v>
      </c>
      <c r="J65" s="401"/>
      <c r="K65" s="259" t="s">
        <v>46</v>
      </c>
      <c r="L65" s="78"/>
      <c r="M65" s="78"/>
      <c r="N65" s="78"/>
      <c r="O65" s="78"/>
      <c r="P65" s="78"/>
      <c r="Q65" s="78"/>
      <c r="R65" s="78"/>
      <c r="S65" s="62">
        <f t="shared" si="6"/>
        <v>0</v>
      </c>
    </row>
    <row r="66">
      <c r="A66" s="259" t="s">
        <v>47</v>
      </c>
      <c r="B66" s="78"/>
      <c r="C66" s="78"/>
      <c r="D66" s="78"/>
      <c r="E66" s="78"/>
      <c r="F66" s="78"/>
      <c r="G66" s="78"/>
      <c r="H66" s="78"/>
      <c r="I66" s="62">
        <f t="shared" si="7"/>
        <v>0</v>
      </c>
      <c r="J66" s="29"/>
      <c r="K66" s="259" t="s">
        <v>47</v>
      </c>
      <c r="L66" s="78"/>
      <c r="M66" s="78"/>
      <c r="N66" s="78"/>
      <c r="O66" s="78"/>
      <c r="P66" s="78"/>
      <c r="Q66" s="78"/>
      <c r="R66" s="78"/>
      <c r="S66" s="62">
        <f t="shared" si="6"/>
        <v>0</v>
      </c>
    </row>
    <row r="67">
      <c r="A67" s="259" t="s">
        <v>74</v>
      </c>
      <c r="B67" s="78"/>
      <c r="C67" s="78"/>
      <c r="D67" s="78"/>
      <c r="E67" s="78"/>
      <c r="F67" s="78"/>
      <c r="G67" s="78"/>
      <c r="H67" s="78"/>
      <c r="I67" s="62">
        <f t="shared" si="7"/>
        <v>0</v>
      </c>
      <c r="J67" s="29"/>
      <c r="K67" s="259" t="s">
        <v>74</v>
      </c>
      <c r="L67" s="78"/>
      <c r="M67" s="78"/>
      <c r="N67" s="78"/>
      <c r="O67" s="78"/>
      <c r="P67" s="78"/>
      <c r="Q67" s="78"/>
      <c r="R67" s="78"/>
      <c r="S67" s="62">
        <f t="shared" si="6"/>
        <v>0</v>
      </c>
    </row>
    <row r="68">
      <c r="A68" s="259" t="s">
        <v>49</v>
      </c>
      <c r="B68" s="318"/>
      <c r="C68" s="318"/>
      <c r="D68" s="318"/>
      <c r="E68" s="318"/>
      <c r="F68" s="318"/>
      <c r="G68" s="318"/>
      <c r="H68" s="318"/>
      <c r="I68" s="62">
        <f t="shared" si="7"/>
        <v>0</v>
      </c>
      <c r="J68" s="29"/>
      <c r="K68" s="259" t="s">
        <v>49</v>
      </c>
      <c r="L68" s="318"/>
      <c r="M68" s="318"/>
      <c r="N68" s="318"/>
      <c r="O68" s="318"/>
      <c r="P68" s="318"/>
      <c r="Q68" s="318"/>
      <c r="R68" s="318"/>
      <c r="S68" s="62">
        <f t="shared" si="6"/>
        <v>0</v>
      </c>
    </row>
    <row r="69">
      <c r="A69" s="259" t="s">
        <v>50</v>
      </c>
      <c r="B69" s="318"/>
      <c r="C69" s="318"/>
      <c r="D69" s="318"/>
      <c r="E69" s="318"/>
      <c r="F69" s="318"/>
      <c r="G69" s="318"/>
      <c r="H69" s="318"/>
      <c r="I69" s="62">
        <f t="shared" si="7"/>
        <v>0</v>
      </c>
      <c r="J69" s="29"/>
      <c r="K69" s="259" t="s">
        <v>50</v>
      </c>
      <c r="L69" s="318"/>
      <c r="M69" s="318"/>
      <c r="N69" s="318"/>
      <c r="O69" s="318"/>
      <c r="P69" s="318"/>
      <c r="Q69" s="318"/>
      <c r="R69" s="318"/>
      <c r="S69" s="62">
        <f t="shared" si="6"/>
        <v>0</v>
      </c>
    </row>
    <row r="70">
      <c r="A70" s="259" t="s">
        <v>51</v>
      </c>
      <c r="B70" s="318"/>
      <c r="C70" s="318"/>
      <c r="D70" s="318"/>
      <c r="E70" s="318"/>
      <c r="F70" s="318"/>
      <c r="G70" s="318"/>
      <c r="H70" s="318"/>
      <c r="I70" s="62">
        <f t="shared" si="7"/>
        <v>0</v>
      </c>
      <c r="J70" s="29"/>
      <c r="K70" s="259" t="s">
        <v>51</v>
      </c>
      <c r="L70" s="318"/>
      <c r="M70" s="318"/>
      <c r="N70" s="318"/>
      <c r="O70" s="318"/>
      <c r="P70" s="318"/>
      <c r="Q70" s="318"/>
      <c r="R70" s="318"/>
      <c r="S70" s="62">
        <f t="shared" si="6"/>
        <v>0</v>
      </c>
    </row>
    <row r="71">
      <c r="A71" s="259" t="s">
        <v>52</v>
      </c>
      <c r="B71" s="318"/>
      <c r="C71" s="318"/>
      <c r="D71" s="318"/>
      <c r="E71" s="318"/>
      <c r="F71" s="318"/>
      <c r="G71" s="318"/>
      <c r="H71" s="318"/>
      <c r="I71" s="62">
        <f t="shared" si="7"/>
        <v>0</v>
      </c>
      <c r="J71" s="29"/>
      <c r="K71" s="259" t="s">
        <v>52</v>
      </c>
      <c r="L71" s="318"/>
      <c r="M71" s="318"/>
      <c r="N71" s="318"/>
      <c r="O71" s="318"/>
      <c r="P71" s="318"/>
      <c r="Q71" s="318"/>
      <c r="R71" s="318"/>
      <c r="S71" s="62">
        <f t="shared" si="6"/>
        <v>0</v>
      </c>
    </row>
    <row r="72">
      <c r="A72" s="259" t="s">
        <v>53</v>
      </c>
      <c r="B72" s="38"/>
      <c r="C72" s="38"/>
      <c r="D72" s="38"/>
      <c r="E72" s="38"/>
      <c r="F72" s="38"/>
      <c r="G72" s="38"/>
      <c r="H72" s="38"/>
      <c r="I72" s="62">
        <f t="shared" si="7"/>
        <v>0</v>
      </c>
      <c r="J72" s="29"/>
      <c r="K72" s="259" t="s">
        <v>53</v>
      </c>
      <c r="L72" s="38"/>
      <c r="M72" s="38"/>
      <c r="N72" s="38"/>
      <c r="O72" s="38"/>
      <c r="P72" s="38"/>
      <c r="Q72" s="38"/>
      <c r="R72" s="38"/>
      <c r="S72" s="62">
        <f t="shared" si="6"/>
        <v>0</v>
      </c>
    </row>
    <row r="73">
      <c r="A73" s="259" t="s">
        <v>451</v>
      </c>
      <c r="B73" s="318"/>
      <c r="C73" s="318"/>
      <c r="D73" s="318"/>
      <c r="E73" s="318"/>
      <c r="F73" s="318"/>
      <c r="G73" s="318"/>
      <c r="H73" s="318"/>
      <c r="I73" s="62">
        <f t="shared" si="7"/>
        <v>0</v>
      </c>
      <c r="J73" s="29"/>
      <c r="K73" s="259" t="s">
        <v>451</v>
      </c>
      <c r="L73" s="318"/>
      <c r="M73" s="318"/>
      <c r="N73" s="318"/>
      <c r="O73" s="318"/>
      <c r="P73" s="318"/>
      <c r="Q73" s="318"/>
      <c r="R73" s="318"/>
      <c r="S73" s="62">
        <f t="shared" si="6"/>
        <v>0</v>
      </c>
    </row>
    <row r="74">
      <c r="A74" s="259" t="s">
        <v>55</v>
      </c>
      <c r="B74" s="318"/>
      <c r="C74" s="318"/>
      <c r="D74" s="318"/>
      <c r="E74" s="318"/>
      <c r="F74" s="318"/>
      <c r="G74" s="318"/>
      <c r="H74" s="318"/>
      <c r="I74" s="62">
        <f t="shared" si="7"/>
        <v>0</v>
      </c>
      <c r="J74" s="29"/>
      <c r="K74" s="259" t="s">
        <v>55</v>
      </c>
      <c r="L74" s="318"/>
      <c r="M74" s="318"/>
      <c r="N74" s="318"/>
      <c r="O74" s="318"/>
      <c r="P74" s="318"/>
      <c r="Q74" s="318"/>
      <c r="R74" s="318"/>
      <c r="S74" s="62">
        <f t="shared" si="6"/>
        <v>0</v>
      </c>
    </row>
    <row r="75">
      <c r="A75" s="517" t="s">
        <v>20</v>
      </c>
      <c r="B75" s="38"/>
      <c r="C75" s="38"/>
      <c r="D75" s="38"/>
      <c r="E75" s="38"/>
      <c r="F75" s="38"/>
      <c r="G75" s="38"/>
      <c r="H75" s="38"/>
      <c r="I75" s="518">
        <f>SUM(I42:I74)</f>
        <v>0</v>
      </c>
      <c r="J75" s="29"/>
      <c r="K75" s="517" t="s">
        <v>20</v>
      </c>
      <c r="L75" s="38"/>
      <c r="M75" s="38"/>
      <c r="N75" s="38"/>
      <c r="O75" s="38"/>
      <c r="P75" s="38"/>
      <c r="Q75" s="38"/>
      <c r="R75" s="38"/>
      <c r="S75" s="518">
        <f>SUM(S42:S74)</f>
        <v>0</v>
      </c>
    </row>
    <row r="76">
      <c r="A76" s="522"/>
      <c r="B76" s="29"/>
      <c r="C76" s="29"/>
      <c r="D76" s="29"/>
      <c r="E76" s="29"/>
      <c r="F76" s="29"/>
      <c r="G76" s="29"/>
      <c r="H76" s="29"/>
      <c r="I76" s="16"/>
      <c r="J76" s="29"/>
      <c r="K76" s="522"/>
      <c r="L76" s="29"/>
      <c r="M76" s="29"/>
      <c r="N76" s="29"/>
      <c r="O76" s="29"/>
      <c r="P76" s="29"/>
      <c r="Q76" s="29"/>
      <c r="R76" s="29"/>
      <c r="S76" s="16"/>
    </row>
    <row r="77">
      <c r="A77" s="520" t="s">
        <v>540</v>
      </c>
      <c r="J77" s="29"/>
      <c r="K77" s="520" t="s">
        <v>540</v>
      </c>
    </row>
    <row r="78">
      <c r="A78" s="254" t="s">
        <v>19</v>
      </c>
      <c r="B78" s="521">
        <v>45549.0</v>
      </c>
      <c r="C78" s="521">
        <v>45550.0</v>
      </c>
      <c r="D78" s="521">
        <v>45551.0</v>
      </c>
      <c r="E78" s="521">
        <v>45552.0</v>
      </c>
      <c r="F78" s="521">
        <v>45553.0</v>
      </c>
      <c r="G78" s="521">
        <v>45554.0</v>
      </c>
      <c r="H78" s="521">
        <v>45555.0</v>
      </c>
      <c r="I78" s="514" t="s">
        <v>541</v>
      </c>
      <c r="J78" s="29"/>
      <c r="K78" s="254" t="s">
        <v>19</v>
      </c>
      <c r="L78" s="521">
        <v>45549.0</v>
      </c>
      <c r="M78" s="521">
        <v>45550.0</v>
      </c>
      <c r="N78" s="521">
        <v>45551.0</v>
      </c>
      <c r="O78" s="521">
        <v>45552.0</v>
      </c>
      <c r="P78" s="521">
        <v>45553.0</v>
      </c>
      <c r="Q78" s="521">
        <v>45554.0</v>
      </c>
      <c r="R78" s="521">
        <v>45555.0</v>
      </c>
      <c r="S78" s="514" t="s">
        <v>20</v>
      </c>
    </row>
    <row r="79">
      <c r="A79" s="215"/>
      <c r="B79" s="516"/>
      <c r="C79" s="516"/>
      <c r="D79" s="516"/>
      <c r="E79" s="38"/>
      <c r="F79" s="38"/>
      <c r="G79" s="38"/>
      <c r="H79" s="38"/>
      <c r="I79" s="38"/>
      <c r="J79" s="29"/>
      <c r="K79" s="215"/>
      <c r="L79" s="516"/>
      <c r="M79" s="516"/>
      <c r="N79" s="516"/>
      <c r="O79" s="38"/>
      <c r="P79" s="38"/>
      <c r="Q79" s="38"/>
      <c r="R79" s="38"/>
      <c r="S79" s="38"/>
    </row>
    <row r="80">
      <c r="A80" s="259" t="s">
        <v>23</v>
      </c>
      <c r="B80" s="78"/>
      <c r="C80" s="78"/>
      <c r="D80" s="78"/>
      <c r="E80" s="78"/>
      <c r="F80" s="78"/>
      <c r="G80" s="78"/>
      <c r="H80" s="78"/>
      <c r="I80" s="62">
        <f t="shared" ref="I80:I101" si="8">SUM(B80:H80)</f>
        <v>0</v>
      </c>
      <c r="J80" s="29"/>
      <c r="K80" s="259" t="s">
        <v>23</v>
      </c>
      <c r="L80" s="78"/>
      <c r="M80" s="78"/>
      <c r="N80" s="78"/>
      <c r="O80" s="78"/>
      <c r="P80" s="78"/>
      <c r="Q80" s="78"/>
      <c r="R80" s="78"/>
      <c r="S80" s="62">
        <f t="shared" ref="S80:S112" si="9">SUM(L80:R80)</f>
        <v>0</v>
      </c>
    </row>
    <row r="81">
      <c r="A81" s="259" t="s">
        <v>24</v>
      </c>
      <c r="B81" s="78"/>
      <c r="C81" s="78"/>
      <c r="D81" s="78"/>
      <c r="E81" s="78"/>
      <c r="F81" s="78"/>
      <c r="G81" s="78"/>
      <c r="H81" s="78"/>
      <c r="I81" s="62">
        <f t="shared" si="8"/>
        <v>0</v>
      </c>
      <c r="J81" s="29"/>
      <c r="K81" s="259" t="s">
        <v>24</v>
      </c>
      <c r="L81" s="78"/>
      <c r="M81" s="78"/>
      <c r="N81" s="78"/>
      <c r="O81" s="78"/>
      <c r="P81" s="78"/>
      <c r="Q81" s="78"/>
      <c r="R81" s="78"/>
      <c r="S81" s="62">
        <f t="shared" si="9"/>
        <v>0</v>
      </c>
    </row>
    <row r="82">
      <c r="A82" s="259" t="s">
        <v>25</v>
      </c>
      <c r="B82" s="78"/>
      <c r="C82" s="78"/>
      <c r="D82" s="78"/>
      <c r="E82" s="78"/>
      <c r="F82" s="78"/>
      <c r="G82" s="78"/>
      <c r="H82" s="78"/>
      <c r="I82" s="62">
        <f t="shared" si="8"/>
        <v>0</v>
      </c>
      <c r="J82" s="29"/>
      <c r="K82" s="259" t="s">
        <v>25</v>
      </c>
      <c r="L82" s="78"/>
      <c r="M82" s="78"/>
      <c r="N82" s="78"/>
      <c r="O82" s="78"/>
      <c r="P82" s="78"/>
      <c r="Q82" s="78"/>
      <c r="R82" s="78"/>
      <c r="S82" s="62">
        <f t="shared" si="9"/>
        <v>0</v>
      </c>
    </row>
    <row r="83">
      <c r="A83" s="259" t="s">
        <v>26</v>
      </c>
      <c r="B83" s="78"/>
      <c r="C83" s="78"/>
      <c r="D83" s="78"/>
      <c r="E83" s="78"/>
      <c r="F83" s="78"/>
      <c r="G83" s="78"/>
      <c r="H83" s="78"/>
      <c r="I83" s="62">
        <f t="shared" si="8"/>
        <v>0</v>
      </c>
      <c r="J83" s="29"/>
      <c r="K83" s="259" t="s">
        <v>26</v>
      </c>
      <c r="L83" s="78"/>
      <c r="M83" s="78"/>
      <c r="N83" s="78"/>
      <c r="O83" s="78"/>
      <c r="P83" s="78"/>
      <c r="Q83" s="78"/>
      <c r="R83" s="78"/>
      <c r="S83" s="62">
        <f t="shared" si="9"/>
        <v>0</v>
      </c>
    </row>
    <row r="84">
      <c r="A84" s="259" t="s">
        <v>27</v>
      </c>
      <c r="B84" s="78"/>
      <c r="C84" s="78"/>
      <c r="D84" s="78"/>
      <c r="E84" s="78"/>
      <c r="F84" s="78"/>
      <c r="G84" s="78"/>
      <c r="H84" s="78"/>
      <c r="I84" s="62">
        <f t="shared" si="8"/>
        <v>0</v>
      </c>
      <c r="J84" s="29"/>
      <c r="K84" s="259" t="s">
        <v>27</v>
      </c>
      <c r="L84" s="78"/>
      <c r="M84" s="78"/>
      <c r="N84" s="78"/>
      <c r="O84" s="78"/>
      <c r="P84" s="78"/>
      <c r="Q84" s="78"/>
      <c r="R84" s="78"/>
      <c r="S84" s="62">
        <f t="shared" si="9"/>
        <v>0</v>
      </c>
    </row>
    <row r="85">
      <c r="A85" s="259" t="s">
        <v>28</v>
      </c>
      <c r="B85" s="78"/>
      <c r="C85" s="78"/>
      <c r="D85" s="78"/>
      <c r="E85" s="78"/>
      <c r="F85" s="78"/>
      <c r="G85" s="78"/>
      <c r="H85" s="78"/>
      <c r="I85" s="62">
        <f t="shared" si="8"/>
        <v>0</v>
      </c>
      <c r="J85" s="29"/>
      <c r="K85" s="259" t="s">
        <v>28</v>
      </c>
      <c r="L85" s="78"/>
      <c r="M85" s="78"/>
      <c r="N85" s="78"/>
      <c r="O85" s="78"/>
      <c r="P85" s="78"/>
      <c r="Q85" s="78"/>
      <c r="R85" s="78"/>
      <c r="S85" s="62">
        <f t="shared" si="9"/>
        <v>0</v>
      </c>
    </row>
    <row r="86">
      <c r="A86" s="259" t="s">
        <v>29</v>
      </c>
      <c r="B86" s="78"/>
      <c r="C86" s="78"/>
      <c r="D86" s="78"/>
      <c r="E86" s="78"/>
      <c r="F86" s="78"/>
      <c r="G86" s="78"/>
      <c r="H86" s="78"/>
      <c r="I86" s="62">
        <f t="shared" si="8"/>
        <v>0</v>
      </c>
      <c r="J86" s="29"/>
      <c r="K86" s="259" t="s">
        <v>29</v>
      </c>
      <c r="L86" s="78"/>
      <c r="M86" s="78"/>
      <c r="N86" s="78"/>
      <c r="O86" s="78"/>
      <c r="P86" s="78"/>
      <c r="Q86" s="78"/>
      <c r="R86" s="78"/>
      <c r="S86" s="62">
        <f t="shared" si="9"/>
        <v>0</v>
      </c>
    </row>
    <row r="87">
      <c r="A87" s="259" t="s">
        <v>30</v>
      </c>
      <c r="B87" s="78"/>
      <c r="C87" s="78"/>
      <c r="D87" s="78"/>
      <c r="E87" s="78"/>
      <c r="F87" s="78"/>
      <c r="G87" s="78"/>
      <c r="H87" s="78"/>
      <c r="I87" s="62">
        <f t="shared" si="8"/>
        <v>0</v>
      </c>
      <c r="J87" s="29"/>
      <c r="K87" s="259" t="s">
        <v>30</v>
      </c>
      <c r="L87" s="78"/>
      <c r="M87" s="78"/>
      <c r="N87" s="78"/>
      <c r="O87" s="78"/>
      <c r="P87" s="78"/>
      <c r="Q87" s="78"/>
      <c r="R87" s="78"/>
      <c r="S87" s="62">
        <f t="shared" si="9"/>
        <v>0</v>
      </c>
    </row>
    <row r="88">
      <c r="A88" s="259" t="s">
        <v>31</v>
      </c>
      <c r="B88" s="78"/>
      <c r="C88" s="78"/>
      <c r="D88" s="78"/>
      <c r="E88" s="78"/>
      <c r="F88" s="78"/>
      <c r="G88" s="78"/>
      <c r="H88" s="78"/>
      <c r="I88" s="62">
        <f t="shared" si="8"/>
        <v>0</v>
      </c>
      <c r="J88" s="29"/>
      <c r="K88" s="259" t="s">
        <v>31</v>
      </c>
      <c r="L88" s="78"/>
      <c r="M88" s="78"/>
      <c r="N88" s="78"/>
      <c r="O88" s="78"/>
      <c r="P88" s="78"/>
      <c r="Q88" s="78"/>
      <c r="R88" s="78"/>
      <c r="S88" s="62">
        <f t="shared" si="9"/>
        <v>0</v>
      </c>
    </row>
    <row r="89">
      <c r="A89" s="259" t="s">
        <v>32</v>
      </c>
      <c r="B89" s="78"/>
      <c r="C89" s="78"/>
      <c r="D89" s="78"/>
      <c r="E89" s="78"/>
      <c r="F89" s="78"/>
      <c r="G89" s="78"/>
      <c r="H89" s="78"/>
      <c r="I89" s="62">
        <f t="shared" si="8"/>
        <v>0</v>
      </c>
      <c r="J89" s="29"/>
      <c r="K89" s="259" t="s">
        <v>32</v>
      </c>
      <c r="L89" s="78"/>
      <c r="M89" s="78"/>
      <c r="N89" s="78"/>
      <c r="O89" s="78"/>
      <c r="P89" s="78"/>
      <c r="Q89" s="78"/>
      <c r="R89" s="78"/>
      <c r="S89" s="62">
        <f t="shared" si="9"/>
        <v>0</v>
      </c>
    </row>
    <row r="90">
      <c r="A90" s="259" t="s">
        <v>241</v>
      </c>
      <c r="B90" s="78"/>
      <c r="C90" s="78"/>
      <c r="D90" s="318"/>
      <c r="E90" s="78"/>
      <c r="F90" s="78"/>
      <c r="G90" s="78"/>
      <c r="H90" s="78"/>
      <c r="I90" s="62">
        <f t="shared" si="8"/>
        <v>0</v>
      </c>
      <c r="J90" s="29"/>
      <c r="K90" s="259" t="s">
        <v>241</v>
      </c>
      <c r="L90" s="78"/>
      <c r="M90" s="78"/>
      <c r="N90" s="318"/>
      <c r="O90" s="78"/>
      <c r="P90" s="78"/>
      <c r="Q90" s="78"/>
      <c r="R90" s="78"/>
      <c r="S90" s="62">
        <f t="shared" si="9"/>
        <v>0</v>
      </c>
    </row>
    <row r="91">
      <c r="A91" s="259" t="s">
        <v>233</v>
      </c>
      <c r="B91" s="78"/>
      <c r="C91" s="78"/>
      <c r="D91" s="78"/>
      <c r="E91" s="78"/>
      <c r="F91" s="78"/>
      <c r="G91" s="78"/>
      <c r="H91" s="78"/>
      <c r="I91" s="62">
        <f t="shared" si="8"/>
        <v>0</v>
      </c>
      <c r="J91" s="29"/>
      <c r="K91" s="259" t="s">
        <v>233</v>
      </c>
      <c r="L91" s="78"/>
      <c r="M91" s="78"/>
      <c r="N91" s="78"/>
      <c r="O91" s="78"/>
      <c r="P91" s="78"/>
      <c r="Q91" s="78"/>
      <c r="R91" s="78"/>
      <c r="S91" s="62">
        <f t="shared" si="9"/>
        <v>0</v>
      </c>
    </row>
    <row r="92">
      <c r="A92" s="259" t="s">
        <v>35</v>
      </c>
      <c r="B92" s="78"/>
      <c r="C92" s="78"/>
      <c r="D92" s="78"/>
      <c r="E92" s="78"/>
      <c r="F92" s="78"/>
      <c r="G92" s="78"/>
      <c r="H92" s="78"/>
      <c r="I92" s="62">
        <f t="shared" si="8"/>
        <v>0</v>
      </c>
      <c r="J92" s="29"/>
      <c r="K92" s="259" t="s">
        <v>35</v>
      </c>
      <c r="L92" s="78"/>
      <c r="M92" s="78"/>
      <c r="N92" s="78"/>
      <c r="O92" s="78"/>
      <c r="P92" s="78"/>
      <c r="Q92" s="78"/>
      <c r="R92" s="78"/>
      <c r="S92" s="62">
        <f t="shared" si="9"/>
        <v>0</v>
      </c>
    </row>
    <row r="93">
      <c r="A93" s="259" t="s">
        <v>36</v>
      </c>
      <c r="B93" s="78"/>
      <c r="C93" s="78"/>
      <c r="D93" s="78"/>
      <c r="E93" s="78"/>
      <c r="F93" s="78"/>
      <c r="G93" s="78"/>
      <c r="H93" s="78"/>
      <c r="I93" s="62">
        <f t="shared" si="8"/>
        <v>0</v>
      </c>
      <c r="J93" s="29"/>
      <c r="K93" s="259" t="s">
        <v>36</v>
      </c>
      <c r="L93" s="78"/>
      <c r="M93" s="78"/>
      <c r="N93" s="78"/>
      <c r="O93" s="78"/>
      <c r="P93" s="78"/>
      <c r="Q93" s="78"/>
      <c r="R93" s="78"/>
      <c r="S93" s="62">
        <f t="shared" si="9"/>
        <v>0</v>
      </c>
    </row>
    <row r="94">
      <c r="A94" s="259" t="s">
        <v>37</v>
      </c>
      <c r="B94" s="78"/>
      <c r="C94" s="78"/>
      <c r="D94" s="78"/>
      <c r="E94" s="78"/>
      <c r="F94" s="78"/>
      <c r="G94" s="78"/>
      <c r="H94" s="78"/>
      <c r="I94" s="62">
        <f t="shared" si="8"/>
        <v>0</v>
      </c>
      <c r="J94" s="29"/>
      <c r="K94" s="259" t="s">
        <v>37</v>
      </c>
      <c r="L94" s="78"/>
      <c r="M94" s="78"/>
      <c r="N94" s="78"/>
      <c r="O94" s="78"/>
      <c r="P94" s="78"/>
      <c r="Q94" s="78"/>
      <c r="R94" s="78"/>
      <c r="S94" s="62">
        <f t="shared" si="9"/>
        <v>0</v>
      </c>
    </row>
    <row r="95">
      <c r="A95" s="259" t="s">
        <v>38</v>
      </c>
      <c r="B95" s="78"/>
      <c r="C95" s="78"/>
      <c r="D95" s="78"/>
      <c r="E95" s="78"/>
      <c r="F95" s="78"/>
      <c r="G95" s="78"/>
      <c r="H95" s="78"/>
      <c r="I95" s="62">
        <f t="shared" si="8"/>
        <v>0</v>
      </c>
      <c r="J95" s="29"/>
      <c r="K95" s="259" t="s">
        <v>38</v>
      </c>
      <c r="L95" s="78"/>
      <c r="M95" s="78"/>
      <c r="N95" s="78"/>
      <c r="O95" s="78"/>
      <c r="P95" s="78"/>
      <c r="Q95" s="78"/>
      <c r="R95" s="78"/>
      <c r="S95" s="62">
        <f t="shared" si="9"/>
        <v>0</v>
      </c>
    </row>
    <row r="96">
      <c r="A96" s="259" t="s">
        <v>39</v>
      </c>
      <c r="B96" s="78"/>
      <c r="C96" s="78"/>
      <c r="D96" s="78"/>
      <c r="E96" s="78"/>
      <c r="F96" s="78"/>
      <c r="G96" s="78"/>
      <c r="H96" s="78"/>
      <c r="I96" s="62">
        <f t="shared" si="8"/>
        <v>0</v>
      </c>
      <c r="J96" s="29"/>
      <c r="K96" s="259" t="s">
        <v>39</v>
      </c>
      <c r="L96" s="78"/>
      <c r="M96" s="78"/>
      <c r="N96" s="78"/>
      <c r="O96" s="78"/>
      <c r="P96" s="78"/>
      <c r="Q96" s="78"/>
      <c r="R96" s="78"/>
      <c r="S96" s="62">
        <f t="shared" si="9"/>
        <v>0</v>
      </c>
    </row>
    <row r="97">
      <c r="A97" s="259" t="s">
        <v>63</v>
      </c>
      <c r="B97" s="78"/>
      <c r="C97" s="78"/>
      <c r="D97" s="78"/>
      <c r="E97" s="78"/>
      <c r="F97" s="78"/>
      <c r="G97" s="78"/>
      <c r="H97" s="78"/>
      <c r="I97" s="62">
        <f t="shared" si="8"/>
        <v>0</v>
      </c>
      <c r="J97" s="29"/>
      <c r="K97" s="259" t="s">
        <v>63</v>
      </c>
      <c r="L97" s="78"/>
      <c r="M97" s="78"/>
      <c r="N97" s="78"/>
      <c r="O97" s="78"/>
      <c r="P97" s="78"/>
      <c r="Q97" s="78"/>
      <c r="R97" s="78"/>
      <c r="S97" s="62">
        <f t="shared" si="9"/>
        <v>0</v>
      </c>
    </row>
    <row r="98">
      <c r="A98" s="259" t="s">
        <v>40</v>
      </c>
      <c r="B98" s="78"/>
      <c r="C98" s="78"/>
      <c r="D98" s="78"/>
      <c r="E98" s="78"/>
      <c r="F98" s="78"/>
      <c r="G98" s="78"/>
      <c r="H98" s="78"/>
      <c r="I98" s="62">
        <f t="shared" si="8"/>
        <v>0</v>
      </c>
      <c r="J98" s="29"/>
      <c r="K98" s="259" t="s">
        <v>40</v>
      </c>
      <c r="L98" s="78"/>
      <c r="M98" s="78"/>
      <c r="N98" s="78"/>
      <c r="O98" s="78"/>
      <c r="P98" s="78"/>
      <c r="Q98" s="78"/>
      <c r="R98" s="78"/>
      <c r="S98" s="62">
        <f t="shared" si="9"/>
        <v>0</v>
      </c>
    </row>
    <row r="99">
      <c r="A99" s="259" t="s">
        <v>41</v>
      </c>
      <c r="B99" s="78"/>
      <c r="C99" s="78"/>
      <c r="D99" s="78"/>
      <c r="E99" s="78"/>
      <c r="F99" s="78"/>
      <c r="G99" s="78"/>
      <c r="H99" s="78"/>
      <c r="I99" s="62">
        <f t="shared" si="8"/>
        <v>0</v>
      </c>
      <c r="J99" s="29"/>
      <c r="K99" s="259" t="s">
        <v>41</v>
      </c>
      <c r="L99" s="78"/>
      <c r="M99" s="78"/>
      <c r="N99" s="78"/>
      <c r="O99" s="78"/>
      <c r="P99" s="78"/>
      <c r="Q99" s="78"/>
      <c r="R99" s="78"/>
      <c r="S99" s="62">
        <f t="shared" si="9"/>
        <v>0</v>
      </c>
    </row>
    <row r="100">
      <c r="A100" s="259" t="s">
        <v>42</v>
      </c>
      <c r="B100" s="78"/>
      <c r="C100" s="78"/>
      <c r="D100" s="78"/>
      <c r="E100" s="78"/>
      <c r="F100" s="78"/>
      <c r="G100" s="78"/>
      <c r="H100" s="78"/>
      <c r="I100" s="62">
        <f t="shared" si="8"/>
        <v>0</v>
      </c>
      <c r="J100" s="29"/>
      <c r="K100" s="259" t="s">
        <v>42</v>
      </c>
      <c r="L100" s="78"/>
      <c r="M100" s="78"/>
      <c r="N100" s="78"/>
      <c r="O100" s="78"/>
      <c r="P100" s="78"/>
      <c r="Q100" s="78"/>
      <c r="R100" s="78"/>
      <c r="S100" s="62">
        <f t="shared" si="9"/>
        <v>0</v>
      </c>
    </row>
    <row r="101">
      <c r="A101" s="259" t="s">
        <v>44</v>
      </c>
      <c r="B101" s="78"/>
      <c r="C101" s="78"/>
      <c r="D101" s="78"/>
      <c r="E101" s="78"/>
      <c r="F101" s="78"/>
      <c r="G101" s="78"/>
      <c r="H101" s="78"/>
      <c r="I101" s="62">
        <f t="shared" si="8"/>
        <v>0</v>
      </c>
      <c r="J101" s="29"/>
      <c r="K101" s="259" t="s">
        <v>44</v>
      </c>
      <c r="L101" s="78"/>
      <c r="M101" s="78"/>
      <c r="N101" s="78"/>
      <c r="O101" s="78"/>
      <c r="P101" s="78"/>
      <c r="Q101" s="78"/>
      <c r="R101" s="78"/>
      <c r="S101" s="62">
        <f t="shared" si="9"/>
        <v>0</v>
      </c>
    </row>
    <row r="102">
      <c r="A102" s="259" t="s">
        <v>45</v>
      </c>
      <c r="B102" s="78"/>
      <c r="C102" s="78"/>
      <c r="D102" s="78"/>
      <c r="E102" s="78"/>
      <c r="F102" s="78"/>
      <c r="G102" s="78"/>
      <c r="H102" s="78"/>
      <c r="I102" s="62">
        <v>0.0</v>
      </c>
      <c r="J102" s="29"/>
      <c r="K102" s="259" t="s">
        <v>45</v>
      </c>
      <c r="L102" s="78"/>
      <c r="M102" s="78"/>
      <c r="N102" s="78"/>
      <c r="O102" s="78"/>
      <c r="P102" s="78"/>
      <c r="Q102" s="78"/>
      <c r="R102" s="78"/>
      <c r="S102" s="62">
        <f t="shared" si="9"/>
        <v>0</v>
      </c>
    </row>
    <row r="103">
      <c r="A103" s="259" t="s">
        <v>46</v>
      </c>
      <c r="B103" s="78"/>
      <c r="C103" s="78"/>
      <c r="D103" s="78"/>
      <c r="E103" s="78"/>
      <c r="F103" s="78"/>
      <c r="G103" s="78"/>
      <c r="H103" s="78"/>
      <c r="I103" s="62">
        <f t="shared" ref="I103:I112" si="10">SUM(B103:H103)</f>
        <v>0</v>
      </c>
      <c r="J103" s="29"/>
      <c r="K103" s="259" t="s">
        <v>46</v>
      </c>
      <c r="L103" s="78"/>
      <c r="M103" s="78"/>
      <c r="N103" s="78"/>
      <c r="O103" s="78"/>
      <c r="P103" s="78"/>
      <c r="Q103" s="78"/>
      <c r="R103" s="78"/>
      <c r="S103" s="62">
        <f t="shared" si="9"/>
        <v>0</v>
      </c>
    </row>
    <row r="104">
      <c r="A104" s="259" t="s">
        <v>47</v>
      </c>
      <c r="B104" s="78"/>
      <c r="C104" s="78"/>
      <c r="D104" s="78"/>
      <c r="E104" s="78"/>
      <c r="F104" s="78"/>
      <c r="G104" s="78"/>
      <c r="H104" s="78"/>
      <c r="I104" s="62">
        <f t="shared" si="10"/>
        <v>0</v>
      </c>
      <c r="J104" s="29"/>
      <c r="K104" s="259" t="s">
        <v>47</v>
      </c>
      <c r="L104" s="78"/>
      <c r="M104" s="78"/>
      <c r="N104" s="78"/>
      <c r="O104" s="78"/>
      <c r="P104" s="78"/>
      <c r="Q104" s="78"/>
      <c r="R104" s="78"/>
      <c r="S104" s="62">
        <f t="shared" si="9"/>
        <v>0</v>
      </c>
    </row>
    <row r="105">
      <c r="A105" s="259" t="s">
        <v>74</v>
      </c>
      <c r="B105" s="78"/>
      <c r="C105" s="78"/>
      <c r="D105" s="78"/>
      <c r="E105" s="78"/>
      <c r="F105" s="78"/>
      <c r="G105" s="78"/>
      <c r="H105" s="78"/>
      <c r="I105" s="62">
        <f t="shared" si="10"/>
        <v>0</v>
      </c>
      <c r="J105" s="29"/>
      <c r="K105" s="259" t="s">
        <v>74</v>
      </c>
      <c r="L105" s="78"/>
      <c r="M105" s="78"/>
      <c r="N105" s="78"/>
      <c r="O105" s="78"/>
      <c r="P105" s="78"/>
      <c r="Q105" s="78"/>
      <c r="R105" s="78"/>
      <c r="S105" s="62">
        <f t="shared" si="9"/>
        <v>0</v>
      </c>
    </row>
    <row r="106">
      <c r="A106" s="259" t="s">
        <v>49</v>
      </c>
      <c r="B106" s="78"/>
      <c r="C106" s="78"/>
      <c r="D106" s="78"/>
      <c r="E106" s="78"/>
      <c r="F106" s="78"/>
      <c r="G106" s="78"/>
      <c r="H106" s="78"/>
      <c r="I106" s="62">
        <f t="shared" si="10"/>
        <v>0</v>
      </c>
      <c r="J106" s="29"/>
      <c r="K106" s="259" t="s">
        <v>49</v>
      </c>
      <c r="L106" s="78"/>
      <c r="M106" s="78"/>
      <c r="N106" s="78"/>
      <c r="O106" s="78"/>
      <c r="P106" s="78"/>
      <c r="Q106" s="78"/>
      <c r="R106" s="78"/>
      <c r="S106" s="62">
        <f t="shared" si="9"/>
        <v>0</v>
      </c>
    </row>
    <row r="107">
      <c r="A107" s="259" t="s">
        <v>50</v>
      </c>
      <c r="B107" s="78"/>
      <c r="C107" s="78"/>
      <c r="D107" s="78"/>
      <c r="E107" s="78"/>
      <c r="F107" s="78"/>
      <c r="G107" s="78"/>
      <c r="H107" s="78"/>
      <c r="I107" s="62">
        <f t="shared" si="10"/>
        <v>0</v>
      </c>
      <c r="J107" s="29"/>
      <c r="K107" s="259" t="s">
        <v>50</v>
      </c>
      <c r="L107" s="78"/>
      <c r="M107" s="78"/>
      <c r="N107" s="78"/>
      <c r="O107" s="78"/>
      <c r="P107" s="78"/>
      <c r="Q107" s="78"/>
      <c r="R107" s="78"/>
      <c r="S107" s="62">
        <f t="shared" si="9"/>
        <v>0</v>
      </c>
    </row>
    <row r="108">
      <c r="A108" s="259" t="s">
        <v>51</v>
      </c>
      <c r="B108" s="78"/>
      <c r="C108" s="78"/>
      <c r="D108" s="78"/>
      <c r="E108" s="78"/>
      <c r="F108" s="78"/>
      <c r="G108" s="78"/>
      <c r="H108" s="78"/>
      <c r="I108" s="62">
        <f t="shared" si="10"/>
        <v>0</v>
      </c>
      <c r="J108" s="29"/>
      <c r="K108" s="259" t="s">
        <v>51</v>
      </c>
      <c r="L108" s="78"/>
      <c r="M108" s="78"/>
      <c r="N108" s="78"/>
      <c r="O108" s="78"/>
      <c r="P108" s="78"/>
      <c r="Q108" s="78"/>
      <c r="R108" s="78"/>
      <c r="S108" s="62">
        <f t="shared" si="9"/>
        <v>0</v>
      </c>
    </row>
    <row r="109">
      <c r="A109" s="259" t="s">
        <v>52</v>
      </c>
      <c r="B109" s="78"/>
      <c r="C109" s="78"/>
      <c r="D109" s="78"/>
      <c r="E109" s="78"/>
      <c r="F109" s="78"/>
      <c r="G109" s="78"/>
      <c r="H109" s="78"/>
      <c r="I109" s="62">
        <f t="shared" si="10"/>
        <v>0</v>
      </c>
      <c r="J109" s="29"/>
      <c r="K109" s="259" t="s">
        <v>52</v>
      </c>
      <c r="L109" s="78"/>
      <c r="M109" s="78"/>
      <c r="N109" s="78"/>
      <c r="O109" s="78"/>
      <c r="P109" s="78"/>
      <c r="Q109" s="78"/>
      <c r="R109" s="78"/>
      <c r="S109" s="62">
        <f t="shared" si="9"/>
        <v>0</v>
      </c>
    </row>
    <row r="110">
      <c r="A110" s="259" t="s">
        <v>53</v>
      </c>
      <c r="B110" s="78"/>
      <c r="C110" s="78"/>
      <c r="D110" s="78"/>
      <c r="E110" s="78"/>
      <c r="F110" s="78"/>
      <c r="G110" s="78"/>
      <c r="H110" s="78"/>
      <c r="I110" s="62">
        <f t="shared" si="10"/>
        <v>0</v>
      </c>
      <c r="J110" s="29"/>
      <c r="K110" s="259" t="s">
        <v>53</v>
      </c>
      <c r="L110" s="78"/>
      <c r="M110" s="78"/>
      <c r="N110" s="78"/>
      <c r="O110" s="78"/>
      <c r="P110" s="78"/>
      <c r="Q110" s="78"/>
      <c r="R110" s="78"/>
      <c r="S110" s="62">
        <f t="shared" si="9"/>
        <v>0</v>
      </c>
    </row>
    <row r="111">
      <c r="A111" s="259" t="s">
        <v>451</v>
      </c>
      <c r="B111" s="78"/>
      <c r="C111" s="78"/>
      <c r="D111" s="78"/>
      <c r="E111" s="78"/>
      <c r="F111" s="78"/>
      <c r="G111" s="78"/>
      <c r="H111" s="78"/>
      <c r="I111" s="62">
        <f t="shared" si="10"/>
        <v>0</v>
      </c>
      <c r="J111" s="29"/>
      <c r="K111" s="259" t="s">
        <v>451</v>
      </c>
      <c r="L111" s="78"/>
      <c r="M111" s="78"/>
      <c r="N111" s="78"/>
      <c r="O111" s="78"/>
      <c r="P111" s="78"/>
      <c r="Q111" s="78"/>
      <c r="R111" s="78"/>
      <c r="S111" s="62">
        <f t="shared" si="9"/>
        <v>0</v>
      </c>
    </row>
    <row r="112">
      <c r="A112" s="259" t="s">
        <v>55</v>
      </c>
      <c r="B112" s="78"/>
      <c r="C112" s="78"/>
      <c r="D112" s="78"/>
      <c r="E112" s="78"/>
      <c r="F112" s="78"/>
      <c r="G112" s="78"/>
      <c r="H112" s="78"/>
      <c r="I112" s="62">
        <f t="shared" si="10"/>
        <v>0</v>
      </c>
      <c r="J112" s="29"/>
      <c r="K112" s="259" t="s">
        <v>55</v>
      </c>
      <c r="L112" s="78"/>
      <c r="M112" s="78"/>
      <c r="N112" s="78"/>
      <c r="O112" s="78"/>
      <c r="P112" s="78"/>
      <c r="Q112" s="78"/>
      <c r="R112" s="78"/>
      <c r="S112" s="62">
        <f t="shared" si="9"/>
        <v>0</v>
      </c>
    </row>
    <row r="113">
      <c r="A113" s="517" t="s">
        <v>20</v>
      </c>
      <c r="B113" s="38"/>
      <c r="C113" s="38"/>
      <c r="D113" s="38"/>
      <c r="E113" s="38"/>
      <c r="F113" s="38"/>
      <c r="G113" s="38"/>
      <c r="H113" s="38"/>
      <c r="I113" s="518">
        <f>SUM(I80:I112)</f>
        <v>0</v>
      </c>
      <c r="J113" s="29"/>
      <c r="K113" s="517" t="s">
        <v>20</v>
      </c>
      <c r="L113" s="38"/>
      <c r="M113" s="38"/>
      <c r="N113" s="38"/>
      <c r="O113" s="38"/>
      <c r="P113" s="38"/>
      <c r="Q113" s="38"/>
      <c r="R113" s="38"/>
      <c r="S113" s="518">
        <f>SUM(S80:S112)</f>
        <v>0</v>
      </c>
    </row>
    <row r="114">
      <c r="A114" s="522"/>
      <c r="B114" s="29"/>
      <c r="C114" s="29"/>
      <c r="D114" s="29"/>
      <c r="E114" s="29"/>
      <c r="F114" s="29"/>
      <c r="G114" s="29"/>
      <c r="H114" s="29"/>
      <c r="I114" s="16"/>
      <c r="J114" s="29"/>
      <c r="K114" s="522"/>
      <c r="L114" s="29"/>
      <c r="M114" s="29"/>
      <c r="N114" s="29"/>
      <c r="O114" s="29"/>
      <c r="P114" s="29"/>
      <c r="Q114" s="29"/>
      <c r="R114" s="29"/>
      <c r="S114" s="16"/>
    </row>
    <row r="115">
      <c r="A115" s="520" t="s">
        <v>540</v>
      </c>
      <c r="J115" s="29"/>
      <c r="K115" s="520" t="s">
        <v>540</v>
      </c>
    </row>
    <row r="116">
      <c r="A116" s="254" t="s">
        <v>19</v>
      </c>
      <c r="B116" s="521">
        <v>45556.0</v>
      </c>
      <c r="C116" s="521">
        <v>45557.0</v>
      </c>
      <c r="D116" s="521">
        <v>45558.0</v>
      </c>
      <c r="E116" s="521">
        <v>45559.0</v>
      </c>
      <c r="F116" s="521">
        <v>45560.0</v>
      </c>
      <c r="G116" s="521">
        <v>45561.0</v>
      </c>
      <c r="H116" s="521">
        <v>45562.0</v>
      </c>
      <c r="I116" s="514" t="s">
        <v>541</v>
      </c>
      <c r="J116" s="29"/>
      <c r="K116" s="254" t="s">
        <v>19</v>
      </c>
      <c r="L116" s="521">
        <v>45556.0</v>
      </c>
      <c r="M116" s="521">
        <v>45557.0</v>
      </c>
      <c r="N116" s="521">
        <v>45558.0</v>
      </c>
      <c r="O116" s="521">
        <v>45559.0</v>
      </c>
      <c r="P116" s="521">
        <v>45560.0</v>
      </c>
      <c r="Q116" s="521">
        <v>45561.0</v>
      </c>
      <c r="R116" s="521">
        <v>45562.0</v>
      </c>
      <c r="S116" s="514" t="s">
        <v>20</v>
      </c>
    </row>
    <row r="117">
      <c r="A117" s="215"/>
      <c r="B117" s="516"/>
      <c r="C117" s="516"/>
      <c r="D117" s="516"/>
      <c r="E117" s="38"/>
      <c r="F117" s="38"/>
      <c r="G117" s="38"/>
      <c r="H117" s="38"/>
      <c r="I117" s="38"/>
      <c r="J117" s="29"/>
      <c r="K117" s="215"/>
      <c r="L117" s="516"/>
      <c r="M117" s="516"/>
      <c r="N117" s="516"/>
      <c r="O117" s="38"/>
      <c r="P117" s="38"/>
      <c r="Q117" s="38"/>
      <c r="R117" s="38"/>
      <c r="S117" s="38"/>
    </row>
    <row r="118">
      <c r="A118" s="259" t="s">
        <v>23</v>
      </c>
      <c r="B118" s="89"/>
      <c r="C118" s="89"/>
      <c r="D118" s="89"/>
      <c r="E118" s="89"/>
      <c r="F118" s="89"/>
      <c r="G118" s="89"/>
      <c r="H118" s="89"/>
      <c r="I118" s="62">
        <f t="shared" ref="I118:I139" si="11">SUM(B118:H118)</f>
        <v>0</v>
      </c>
      <c r="J118" s="29"/>
      <c r="K118" s="259" t="s">
        <v>23</v>
      </c>
      <c r="L118" s="89"/>
      <c r="M118" s="89"/>
      <c r="N118" s="89"/>
      <c r="O118" s="89"/>
      <c r="P118" s="89"/>
      <c r="Q118" s="89"/>
      <c r="R118" s="89"/>
      <c r="S118" s="62">
        <f t="shared" ref="S118:S150" si="12">SUM(L118:R118)</f>
        <v>0</v>
      </c>
    </row>
    <row r="119">
      <c r="A119" s="259" t="s">
        <v>24</v>
      </c>
      <c r="B119" s="78"/>
      <c r="C119" s="78"/>
      <c r="D119" s="78"/>
      <c r="E119" s="78"/>
      <c r="F119" s="78"/>
      <c r="G119" s="78"/>
      <c r="H119" s="78"/>
      <c r="I119" s="62">
        <f t="shared" si="11"/>
        <v>0</v>
      </c>
      <c r="J119" s="29"/>
      <c r="K119" s="259" t="s">
        <v>24</v>
      </c>
      <c r="L119" s="78"/>
      <c r="M119" s="78"/>
      <c r="N119" s="78"/>
      <c r="O119" s="78"/>
      <c r="P119" s="78"/>
      <c r="Q119" s="78"/>
      <c r="R119" s="78"/>
      <c r="S119" s="62">
        <f t="shared" si="12"/>
        <v>0</v>
      </c>
    </row>
    <row r="120">
      <c r="A120" s="259" t="s">
        <v>25</v>
      </c>
      <c r="B120" s="78"/>
      <c r="C120" s="78"/>
      <c r="D120" s="78"/>
      <c r="E120" s="78"/>
      <c r="F120" s="78"/>
      <c r="G120" s="78"/>
      <c r="H120" s="78"/>
      <c r="I120" s="62">
        <f t="shared" si="11"/>
        <v>0</v>
      </c>
      <c r="J120" s="29"/>
      <c r="K120" s="259" t="s">
        <v>25</v>
      </c>
      <c r="L120" s="78"/>
      <c r="M120" s="78"/>
      <c r="N120" s="78"/>
      <c r="O120" s="78"/>
      <c r="P120" s="78"/>
      <c r="Q120" s="78"/>
      <c r="R120" s="78"/>
      <c r="S120" s="62">
        <f t="shared" si="12"/>
        <v>0</v>
      </c>
    </row>
    <row r="121">
      <c r="A121" s="259" t="s">
        <v>26</v>
      </c>
      <c r="B121" s="78"/>
      <c r="C121" s="78"/>
      <c r="D121" s="78"/>
      <c r="E121" s="78"/>
      <c r="F121" s="78"/>
      <c r="G121" s="78"/>
      <c r="H121" s="78"/>
      <c r="I121" s="62">
        <f t="shared" si="11"/>
        <v>0</v>
      </c>
      <c r="J121" s="29"/>
      <c r="K121" s="259" t="s">
        <v>26</v>
      </c>
      <c r="L121" s="78"/>
      <c r="M121" s="78"/>
      <c r="N121" s="78"/>
      <c r="O121" s="78"/>
      <c r="P121" s="78"/>
      <c r="Q121" s="78"/>
      <c r="R121" s="78"/>
      <c r="S121" s="62">
        <f t="shared" si="12"/>
        <v>0</v>
      </c>
    </row>
    <row r="122">
      <c r="A122" s="259" t="s">
        <v>27</v>
      </c>
      <c r="B122" s="78"/>
      <c r="C122" s="78"/>
      <c r="D122" s="78"/>
      <c r="E122" s="78"/>
      <c r="F122" s="78"/>
      <c r="G122" s="78"/>
      <c r="H122" s="78"/>
      <c r="I122" s="62">
        <f t="shared" si="11"/>
        <v>0</v>
      </c>
      <c r="J122" s="29"/>
      <c r="K122" s="259" t="s">
        <v>27</v>
      </c>
      <c r="L122" s="78"/>
      <c r="M122" s="78"/>
      <c r="N122" s="78"/>
      <c r="O122" s="78"/>
      <c r="P122" s="78"/>
      <c r="Q122" s="78"/>
      <c r="R122" s="78"/>
      <c r="S122" s="62">
        <f t="shared" si="12"/>
        <v>0</v>
      </c>
    </row>
    <row r="123">
      <c r="A123" s="259" t="s">
        <v>28</v>
      </c>
      <c r="B123" s="78"/>
      <c r="C123" s="78"/>
      <c r="D123" s="78"/>
      <c r="E123" s="78"/>
      <c r="F123" s="78"/>
      <c r="G123" s="78"/>
      <c r="H123" s="78"/>
      <c r="I123" s="62">
        <f t="shared" si="11"/>
        <v>0</v>
      </c>
      <c r="J123" s="29"/>
      <c r="K123" s="259" t="s">
        <v>28</v>
      </c>
      <c r="L123" s="78"/>
      <c r="M123" s="78"/>
      <c r="N123" s="78"/>
      <c r="O123" s="78"/>
      <c r="P123" s="78"/>
      <c r="Q123" s="78"/>
      <c r="R123" s="78"/>
      <c r="S123" s="62">
        <f t="shared" si="12"/>
        <v>0</v>
      </c>
    </row>
    <row r="124">
      <c r="A124" s="259" t="s">
        <v>29</v>
      </c>
      <c r="B124" s="78"/>
      <c r="C124" s="78"/>
      <c r="D124" s="78"/>
      <c r="E124" s="78"/>
      <c r="F124" s="78"/>
      <c r="G124" s="78"/>
      <c r="H124" s="78"/>
      <c r="I124" s="62">
        <f t="shared" si="11"/>
        <v>0</v>
      </c>
      <c r="J124" s="29"/>
      <c r="K124" s="259" t="s">
        <v>29</v>
      </c>
      <c r="L124" s="78"/>
      <c r="M124" s="78"/>
      <c r="N124" s="78"/>
      <c r="O124" s="78"/>
      <c r="P124" s="78"/>
      <c r="Q124" s="78"/>
      <c r="R124" s="78"/>
      <c r="S124" s="62">
        <f t="shared" si="12"/>
        <v>0</v>
      </c>
    </row>
    <row r="125">
      <c r="A125" s="259" t="s">
        <v>30</v>
      </c>
      <c r="B125" s="78"/>
      <c r="C125" s="78"/>
      <c r="D125" s="78"/>
      <c r="E125" s="78"/>
      <c r="F125" s="78"/>
      <c r="G125" s="78"/>
      <c r="H125" s="78"/>
      <c r="I125" s="62">
        <f t="shared" si="11"/>
        <v>0</v>
      </c>
      <c r="J125" s="29"/>
      <c r="K125" s="259" t="s">
        <v>30</v>
      </c>
      <c r="L125" s="78"/>
      <c r="M125" s="78"/>
      <c r="N125" s="78"/>
      <c r="O125" s="78"/>
      <c r="P125" s="78"/>
      <c r="Q125" s="78"/>
      <c r="R125" s="78"/>
      <c r="S125" s="62">
        <f t="shared" si="12"/>
        <v>0</v>
      </c>
    </row>
    <row r="126">
      <c r="A126" s="259" t="s">
        <v>31</v>
      </c>
      <c r="B126" s="78"/>
      <c r="C126" s="78"/>
      <c r="D126" s="78"/>
      <c r="E126" s="78"/>
      <c r="F126" s="78"/>
      <c r="G126" s="78"/>
      <c r="H126" s="78"/>
      <c r="I126" s="62">
        <f t="shared" si="11"/>
        <v>0</v>
      </c>
      <c r="J126" s="29"/>
      <c r="K126" s="259" t="s">
        <v>31</v>
      </c>
      <c r="L126" s="78"/>
      <c r="M126" s="78"/>
      <c r="N126" s="78"/>
      <c r="O126" s="78"/>
      <c r="P126" s="78"/>
      <c r="Q126" s="78"/>
      <c r="R126" s="78"/>
      <c r="S126" s="62">
        <f t="shared" si="12"/>
        <v>0</v>
      </c>
    </row>
    <row r="127">
      <c r="A127" s="259" t="s">
        <v>32</v>
      </c>
      <c r="B127" s="78"/>
      <c r="C127" s="78"/>
      <c r="D127" s="78"/>
      <c r="E127" s="78"/>
      <c r="F127" s="78"/>
      <c r="G127" s="78"/>
      <c r="H127" s="78"/>
      <c r="I127" s="62">
        <f t="shared" si="11"/>
        <v>0</v>
      </c>
      <c r="J127" s="29"/>
      <c r="K127" s="259" t="s">
        <v>32</v>
      </c>
      <c r="L127" s="78"/>
      <c r="M127" s="78"/>
      <c r="N127" s="78"/>
      <c r="O127" s="78"/>
      <c r="P127" s="78"/>
      <c r="Q127" s="78"/>
      <c r="R127" s="78"/>
      <c r="S127" s="62">
        <f t="shared" si="12"/>
        <v>0</v>
      </c>
    </row>
    <row r="128">
      <c r="A128" s="259" t="s">
        <v>241</v>
      </c>
      <c r="B128" s="78"/>
      <c r="C128" s="78"/>
      <c r="D128" s="318"/>
      <c r="E128" s="78"/>
      <c r="F128" s="78"/>
      <c r="G128" s="78"/>
      <c r="H128" s="78"/>
      <c r="I128" s="62">
        <f t="shared" si="11"/>
        <v>0</v>
      </c>
      <c r="J128" s="29"/>
      <c r="K128" s="259" t="s">
        <v>241</v>
      </c>
      <c r="L128" s="78"/>
      <c r="M128" s="78"/>
      <c r="N128" s="318"/>
      <c r="O128" s="78"/>
      <c r="P128" s="78"/>
      <c r="Q128" s="78"/>
      <c r="R128" s="78"/>
      <c r="S128" s="62">
        <f t="shared" si="12"/>
        <v>0</v>
      </c>
    </row>
    <row r="129">
      <c r="A129" s="259" t="s">
        <v>233</v>
      </c>
      <c r="B129" s="78"/>
      <c r="C129" s="78"/>
      <c r="D129" s="78"/>
      <c r="E129" s="78"/>
      <c r="F129" s="78"/>
      <c r="G129" s="78"/>
      <c r="H129" s="78"/>
      <c r="I129" s="62">
        <f t="shared" si="11"/>
        <v>0</v>
      </c>
      <c r="J129" s="29"/>
      <c r="K129" s="259" t="s">
        <v>233</v>
      </c>
      <c r="L129" s="78"/>
      <c r="M129" s="78"/>
      <c r="N129" s="78"/>
      <c r="O129" s="78"/>
      <c r="P129" s="78"/>
      <c r="Q129" s="78"/>
      <c r="R129" s="78"/>
      <c r="S129" s="62">
        <f t="shared" si="12"/>
        <v>0</v>
      </c>
    </row>
    <row r="130">
      <c r="A130" s="259" t="s">
        <v>35</v>
      </c>
      <c r="B130" s="78"/>
      <c r="C130" s="78"/>
      <c r="D130" s="78"/>
      <c r="E130" s="78"/>
      <c r="F130" s="78"/>
      <c r="G130" s="78"/>
      <c r="H130" s="78"/>
      <c r="I130" s="62">
        <f t="shared" si="11"/>
        <v>0</v>
      </c>
      <c r="J130" s="29"/>
      <c r="K130" s="259" t="s">
        <v>35</v>
      </c>
      <c r="L130" s="78"/>
      <c r="M130" s="78"/>
      <c r="N130" s="78"/>
      <c r="O130" s="78"/>
      <c r="P130" s="78"/>
      <c r="Q130" s="78"/>
      <c r="R130" s="78"/>
      <c r="S130" s="62">
        <f t="shared" si="12"/>
        <v>0</v>
      </c>
    </row>
    <row r="131">
      <c r="A131" s="259" t="s">
        <v>36</v>
      </c>
      <c r="B131" s="78"/>
      <c r="C131" s="78"/>
      <c r="D131" s="78"/>
      <c r="E131" s="78"/>
      <c r="F131" s="78"/>
      <c r="G131" s="78"/>
      <c r="H131" s="78"/>
      <c r="I131" s="62">
        <f t="shared" si="11"/>
        <v>0</v>
      </c>
      <c r="J131" s="29"/>
      <c r="K131" s="259" t="s">
        <v>36</v>
      </c>
      <c r="L131" s="78"/>
      <c r="M131" s="78"/>
      <c r="N131" s="78"/>
      <c r="O131" s="78"/>
      <c r="P131" s="78"/>
      <c r="Q131" s="78"/>
      <c r="R131" s="78"/>
      <c r="S131" s="62">
        <f t="shared" si="12"/>
        <v>0</v>
      </c>
    </row>
    <row r="132">
      <c r="A132" s="259" t="s">
        <v>37</v>
      </c>
      <c r="B132" s="78"/>
      <c r="C132" s="78"/>
      <c r="D132" s="78"/>
      <c r="E132" s="78"/>
      <c r="F132" s="78"/>
      <c r="G132" s="78"/>
      <c r="H132" s="78"/>
      <c r="I132" s="62">
        <f t="shared" si="11"/>
        <v>0</v>
      </c>
      <c r="J132" s="29"/>
      <c r="K132" s="259" t="s">
        <v>37</v>
      </c>
      <c r="L132" s="78"/>
      <c r="M132" s="78"/>
      <c r="N132" s="78"/>
      <c r="O132" s="78"/>
      <c r="P132" s="78"/>
      <c r="Q132" s="78"/>
      <c r="R132" s="78"/>
      <c r="S132" s="62">
        <f t="shared" si="12"/>
        <v>0</v>
      </c>
    </row>
    <row r="133">
      <c r="A133" s="259" t="s">
        <v>38</v>
      </c>
      <c r="B133" s="78"/>
      <c r="C133" s="78"/>
      <c r="D133" s="78"/>
      <c r="E133" s="78"/>
      <c r="F133" s="78"/>
      <c r="G133" s="78"/>
      <c r="H133" s="78"/>
      <c r="I133" s="62">
        <f t="shared" si="11"/>
        <v>0</v>
      </c>
      <c r="J133" s="29"/>
      <c r="K133" s="259" t="s">
        <v>38</v>
      </c>
      <c r="L133" s="78"/>
      <c r="M133" s="78"/>
      <c r="N133" s="78"/>
      <c r="O133" s="78"/>
      <c r="P133" s="78"/>
      <c r="Q133" s="78"/>
      <c r="R133" s="78"/>
      <c r="S133" s="62">
        <f t="shared" si="12"/>
        <v>0</v>
      </c>
    </row>
    <row r="134">
      <c r="A134" s="259" t="s">
        <v>39</v>
      </c>
      <c r="B134" s="78"/>
      <c r="C134" s="78"/>
      <c r="D134" s="78"/>
      <c r="E134" s="78"/>
      <c r="F134" s="78"/>
      <c r="G134" s="78"/>
      <c r="H134" s="78"/>
      <c r="I134" s="62">
        <f t="shared" si="11"/>
        <v>0</v>
      </c>
      <c r="J134" s="29"/>
      <c r="K134" s="259" t="s">
        <v>39</v>
      </c>
      <c r="L134" s="78"/>
      <c r="M134" s="78"/>
      <c r="N134" s="78"/>
      <c r="O134" s="78"/>
      <c r="P134" s="78"/>
      <c r="Q134" s="78"/>
      <c r="R134" s="78"/>
      <c r="S134" s="62">
        <f t="shared" si="12"/>
        <v>0</v>
      </c>
    </row>
    <row r="135">
      <c r="A135" s="259" t="s">
        <v>63</v>
      </c>
      <c r="B135" s="78"/>
      <c r="C135" s="78"/>
      <c r="D135" s="78"/>
      <c r="E135" s="78"/>
      <c r="F135" s="78"/>
      <c r="G135" s="78"/>
      <c r="H135" s="78"/>
      <c r="I135" s="62">
        <f t="shared" si="11"/>
        <v>0</v>
      </c>
      <c r="J135" s="29"/>
      <c r="K135" s="259" t="s">
        <v>63</v>
      </c>
      <c r="L135" s="78"/>
      <c r="M135" s="78"/>
      <c r="N135" s="78"/>
      <c r="O135" s="78"/>
      <c r="P135" s="78"/>
      <c r="Q135" s="78"/>
      <c r="R135" s="78"/>
      <c r="S135" s="62">
        <f t="shared" si="12"/>
        <v>0</v>
      </c>
    </row>
    <row r="136">
      <c r="A136" s="259" t="s">
        <v>40</v>
      </c>
      <c r="B136" s="78"/>
      <c r="C136" s="78"/>
      <c r="D136" s="78"/>
      <c r="E136" s="78"/>
      <c r="F136" s="78"/>
      <c r="G136" s="78"/>
      <c r="H136" s="78"/>
      <c r="I136" s="62">
        <f t="shared" si="11"/>
        <v>0</v>
      </c>
      <c r="J136" s="29"/>
      <c r="K136" s="259" t="s">
        <v>40</v>
      </c>
      <c r="L136" s="78"/>
      <c r="M136" s="78"/>
      <c r="N136" s="78"/>
      <c r="O136" s="78"/>
      <c r="P136" s="78"/>
      <c r="Q136" s="78"/>
      <c r="R136" s="78"/>
      <c r="S136" s="62">
        <f t="shared" si="12"/>
        <v>0</v>
      </c>
    </row>
    <row r="137">
      <c r="A137" s="259" t="s">
        <v>41</v>
      </c>
      <c r="B137" s="78"/>
      <c r="C137" s="78"/>
      <c r="D137" s="78"/>
      <c r="E137" s="78"/>
      <c r="F137" s="78"/>
      <c r="G137" s="78"/>
      <c r="H137" s="78"/>
      <c r="I137" s="62">
        <f t="shared" si="11"/>
        <v>0</v>
      </c>
      <c r="J137" s="29"/>
      <c r="K137" s="259" t="s">
        <v>41</v>
      </c>
      <c r="L137" s="78"/>
      <c r="M137" s="78"/>
      <c r="N137" s="78"/>
      <c r="O137" s="78"/>
      <c r="P137" s="78"/>
      <c r="Q137" s="78"/>
      <c r="R137" s="78"/>
      <c r="S137" s="62">
        <f t="shared" si="12"/>
        <v>0</v>
      </c>
    </row>
    <row r="138">
      <c r="A138" s="259" t="s">
        <v>42</v>
      </c>
      <c r="B138" s="78"/>
      <c r="C138" s="78"/>
      <c r="D138" s="78"/>
      <c r="E138" s="78"/>
      <c r="F138" s="78"/>
      <c r="G138" s="78"/>
      <c r="H138" s="78"/>
      <c r="I138" s="62">
        <f t="shared" si="11"/>
        <v>0</v>
      </c>
      <c r="J138" s="29"/>
      <c r="K138" s="259" t="s">
        <v>42</v>
      </c>
      <c r="L138" s="78"/>
      <c r="M138" s="78"/>
      <c r="N138" s="78"/>
      <c r="O138" s="78"/>
      <c r="P138" s="78"/>
      <c r="Q138" s="78"/>
      <c r="R138" s="78"/>
      <c r="S138" s="62">
        <f t="shared" si="12"/>
        <v>0</v>
      </c>
    </row>
    <row r="139">
      <c r="A139" s="259" t="s">
        <v>44</v>
      </c>
      <c r="B139" s="78"/>
      <c r="C139" s="78"/>
      <c r="D139" s="78"/>
      <c r="E139" s="78"/>
      <c r="F139" s="78"/>
      <c r="G139" s="78"/>
      <c r="H139" s="78"/>
      <c r="I139" s="62">
        <f t="shared" si="11"/>
        <v>0</v>
      </c>
      <c r="J139" s="29"/>
      <c r="K139" s="259" t="s">
        <v>44</v>
      </c>
      <c r="L139" s="78"/>
      <c r="M139" s="78"/>
      <c r="N139" s="78"/>
      <c r="O139" s="78"/>
      <c r="P139" s="78"/>
      <c r="Q139" s="78"/>
      <c r="R139" s="78"/>
      <c r="S139" s="62">
        <f t="shared" si="12"/>
        <v>0</v>
      </c>
    </row>
    <row r="140">
      <c r="A140" s="259" t="s">
        <v>45</v>
      </c>
      <c r="B140" s="78"/>
      <c r="C140" s="78"/>
      <c r="D140" s="78"/>
      <c r="E140" s="78"/>
      <c r="F140" s="78"/>
      <c r="G140" s="78"/>
      <c r="H140" s="78"/>
      <c r="I140" s="62">
        <v>0.0</v>
      </c>
      <c r="J140" s="29"/>
      <c r="K140" s="259" t="s">
        <v>45</v>
      </c>
      <c r="L140" s="78"/>
      <c r="M140" s="78"/>
      <c r="N140" s="78"/>
      <c r="O140" s="78"/>
      <c r="P140" s="78"/>
      <c r="Q140" s="78"/>
      <c r="R140" s="78"/>
      <c r="S140" s="62">
        <f t="shared" si="12"/>
        <v>0</v>
      </c>
    </row>
    <row r="141">
      <c r="A141" s="259" t="s">
        <v>46</v>
      </c>
      <c r="B141" s="78"/>
      <c r="C141" s="78"/>
      <c r="D141" s="78"/>
      <c r="E141" s="78"/>
      <c r="F141" s="78"/>
      <c r="G141" s="78"/>
      <c r="H141" s="78"/>
      <c r="I141" s="62">
        <f t="shared" ref="I141:I150" si="13">SUM(B141:H141)</f>
        <v>0</v>
      </c>
      <c r="J141" s="29"/>
      <c r="K141" s="259" t="s">
        <v>46</v>
      </c>
      <c r="L141" s="78"/>
      <c r="M141" s="78"/>
      <c r="N141" s="78"/>
      <c r="O141" s="78"/>
      <c r="P141" s="78"/>
      <c r="Q141" s="78"/>
      <c r="R141" s="78"/>
      <c r="S141" s="62">
        <f t="shared" si="12"/>
        <v>0</v>
      </c>
    </row>
    <row r="142">
      <c r="A142" s="259" t="s">
        <v>47</v>
      </c>
      <c r="B142" s="78"/>
      <c r="C142" s="78"/>
      <c r="D142" s="78"/>
      <c r="E142" s="78"/>
      <c r="F142" s="78"/>
      <c r="G142" s="78"/>
      <c r="H142" s="78"/>
      <c r="I142" s="62">
        <f t="shared" si="13"/>
        <v>0</v>
      </c>
      <c r="J142" s="29"/>
      <c r="K142" s="259" t="s">
        <v>47</v>
      </c>
      <c r="L142" s="78"/>
      <c r="M142" s="78"/>
      <c r="N142" s="78"/>
      <c r="O142" s="78"/>
      <c r="P142" s="78"/>
      <c r="Q142" s="78"/>
      <c r="R142" s="78"/>
      <c r="S142" s="62">
        <f t="shared" si="12"/>
        <v>0</v>
      </c>
    </row>
    <row r="143">
      <c r="A143" s="259" t="s">
        <v>74</v>
      </c>
      <c r="B143" s="78"/>
      <c r="C143" s="78"/>
      <c r="D143" s="78"/>
      <c r="E143" s="78"/>
      <c r="F143" s="78"/>
      <c r="G143" s="78"/>
      <c r="H143" s="78"/>
      <c r="I143" s="62">
        <f t="shared" si="13"/>
        <v>0</v>
      </c>
      <c r="J143" s="29"/>
      <c r="K143" s="259" t="s">
        <v>74</v>
      </c>
      <c r="L143" s="78"/>
      <c r="M143" s="78"/>
      <c r="N143" s="78"/>
      <c r="O143" s="78"/>
      <c r="P143" s="78"/>
      <c r="Q143" s="78"/>
      <c r="R143" s="78"/>
      <c r="S143" s="62">
        <f t="shared" si="12"/>
        <v>0</v>
      </c>
    </row>
    <row r="144">
      <c r="A144" s="259" t="s">
        <v>49</v>
      </c>
      <c r="B144" s="78"/>
      <c r="C144" s="78"/>
      <c r="D144" s="78"/>
      <c r="E144" s="78"/>
      <c r="F144" s="78"/>
      <c r="G144" s="78"/>
      <c r="H144" s="78"/>
      <c r="I144" s="62">
        <f t="shared" si="13"/>
        <v>0</v>
      </c>
      <c r="J144" s="29"/>
      <c r="K144" s="259" t="s">
        <v>49</v>
      </c>
      <c r="L144" s="78"/>
      <c r="M144" s="78"/>
      <c r="N144" s="78"/>
      <c r="O144" s="78"/>
      <c r="P144" s="78"/>
      <c r="Q144" s="78"/>
      <c r="R144" s="78"/>
      <c r="S144" s="62">
        <f t="shared" si="12"/>
        <v>0</v>
      </c>
    </row>
    <row r="145">
      <c r="A145" s="259" t="s">
        <v>50</v>
      </c>
      <c r="B145" s="78"/>
      <c r="C145" s="78"/>
      <c r="D145" s="78"/>
      <c r="E145" s="78"/>
      <c r="F145" s="78"/>
      <c r="G145" s="78"/>
      <c r="H145" s="78"/>
      <c r="I145" s="62">
        <f t="shared" si="13"/>
        <v>0</v>
      </c>
      <c r="J145" s="29"/>
      <c r="K145" s="259" t="s">
        <v>50</v>
      </c>
      <c r="L145" s="78"/>
      <c r="M145" s="78"/>
      <c r="N145" s="78"/>
      <c r="O145" s="78"/>
      <c r="P145" s="78"/>
      <c r="Q145" s="78"/>
      <c r="R145" s="78"/>
      <c r="S145" s="62">
        <f t="shared" si="12"/>
        <v>0</v>
      </c>
    </row>
    <row r="146">
      <c r="A146" s="259" t="s">
        <v>51</v>
      </c>
      <c r="B146" s="78"/>
      <c r="C146" s="78"/>
      <c r="D146" s="78"/>
      <c r="E146" s="78"/>
      <c r="F146" s="78"/>
      <c r="G146" s="78"/>
      <c r="H146" s="78"/>
      <c r="I146" s="62">
        <f t="shared" si="13"/>
        <v>0</v>
      </c>
      <c r="J146" s="29"/>
      <c r="K146" s="259" t="s">
        <v>51</v>
      </c>
      <c r="L146" s="78"/>
      <c r="M146" s="78"/>
      <c r="N146" s="78"/>
      <c r="O146" s="78"/>
      <c r="P146" s="78"/>
      <c r="Q146" s="78"/>
      <c r="R146" s="78"/>
      <c r="S146" s="62">
        <f t="shared" si="12"/>
        <v>0</v>
      </c>
    </row>
    <row r="147">
      <c r="A147" s="259" t="s">
        <v>52</v>
      </c>
      <c r="B147" s="78"/>
      <c r="C147" s="78"/>
      <c r="D147" s="78"/>
      <c r="E147" s="78"/>
      <c r="F147" s="78"/>
      <c r="G147" s="78"/>
      <c r="H147" s="78"/>
      <c r="I147" s="62">
        <f t="shared" si="13"/>
        <v>0</v>
      </c>
      <c r="J147" s="29"/>
      <c r="K147" s="259" t="s">
        <v>52</v>
      </c>
      <c r="L147" s="78"/>
      <c r="M147" s="78"/>
      <c r="N147" s="78"/>
      <c r="O147" s="78"/>
      <c r="P147" s="78"/>
      <c r="Q147" s="78"/>
      <c r="R147" s="78"/>
      <c r="S147" s="62">
        <f t="shared" si="12"/>
        <v>0</v>
      </c>
    </row>
    <row r="148">
      <c r="A148" s="259" t="s">
        <v>53</v>
      </c>
      <c r="B148" s="78"/>
      <c r="C148" s="78"/>
      <c r="D148" s="78"/>
      <c r="E148" s="78"/>
      <c r="F148" s="78"/>
      <c r="G148" s="78"/>
      <c r="H148" s="78"/>
      <c r="I148" s="62">
        <f t="shared" si="13"/>
        <v>0</v>
      </c>
      <c r="J148" s="29"/>
      <c r="K148" s="259" t="s">
        <v>53</v>
      </c>
      <c r="L148" s="78"/>
      <c r="M148" s="78"/>
      <c r="N148" s="78"/>
      <c r="O148" s="78"/>
      <c r="P148" s="78"/>
      <c r="Q148" s="78"/>
      <c r="R148" s="78"/>
      <c r="S148" s="62">
        <f t="shared" si="12"/>
        <v>0</v>
      </c>
    </row>
    <row r="149">
      <c r="A149" s="259" t="s">
        <v>451</v>
      </c>
      <c r="B149" s="78"/>
      <c r="C149" s="78"/>
      <c r="D149" s="78"/>
      <c r="E149" s="78"/>
      <c r="F149" s="78"/>
      <c r="G149" s="78"/>
      <c r="H149" s="78"/>
      <c r="I149" s="62">
        <f t="shared" si="13"/>
        <v>0</v>
      </c>
      <c r="J149" s="29"/>
      <c r="K149" s="259" t="s">
        <v>451</v>
      </c>
      <c r="L149" s="78"/>
      <c r="M149" s="78"/>
      <c r="N149" s="78"/>
      <c r="O149" s="78"/>
      <c r="P149" s="78"/>
      <c r="Q149" s="78"/>
      <c r="R149" s="78"/>
      <c r="S149" s="62">
        <f t="shared" si="12"/>
        <v>0</v>
      </c>
    </row>
    <row r="150">
      <c r="A150" s="259" t="s">
        <v>55</v>
      </c>
      <c r="B150" s="78"/>
      <c r="C150" s="78"/>
      <c r="D150" s="78"/>
      <c r="E150" s="78"/>
      <c r="F150" s="78"/>
      <c r="G150" s="78"/>
      <c r="H150" s="78"/>
      <c r="I150" s="62">
        <f t="shared" si="13"/>
        <v>0</v>
      </c>
      <c r="J150" s="29"/>
      <c r="K150" s="259" t="s">
        <v>55</v>
      </c>
      <c r="L150" s="78"/>
      <c r="M150" s="78"/>
      <c r="N150" s="78"/>
      <c r="O150" s="78"/>
      <c r="P150" s="78"/>
      <c r="Q150" s="78"/>
      <c r="R150" s="78"/>
      <c r="S150" s="62">
        <f t="shared" si="12"/>
        <v>0</v>
      </c>
    </row>
    <row r="151">
      <c r="A151" s="517" t="s">
        <v>20</v>
      </c>
      <c r="B151" s="38"/>
      <c r="C151" s="38"/>
      <c r="D151" s="38"/>
      <c r="E151" s="38"/>
      <c r="F151" s="38"/>
      <c r="G151" s="38"/>
      <c r="H151" s="38"/>
      <c r="I151" s="518">
        <f>SUM(I118:I150)</f>
        <v>0</v>
      </c>
      <c r="J151" s="29"/>
      <c r="K151" s="517" t="s">
        <v>20</v>
      </c>
      <c r="L151" s="38"/>
      <c r="M151" s="38"/>
      <c r="N151" s="38"/>
      <c r="O151" s="38"/>
      <c r="P151" s="38"/>
      <c r="Q151" s="38"/>
      <c r="R151" s="38"/>
      <c r="S151" s="518">
        <f>SUM(S118:S150)</f>
        <v>0</v>
      </c>
    </row>
    <row r="152">
      <c r="A152" s="523"/>
      <c r="B152" s="524"/>
      <c r="C152" s="524"/>
      <c r="D152" s="524"/>
      <c r="E152" s="524"/>
      <c r="F152" s="524"/>
      <c r="G152" s="524"/>
      <c r="H152" s="524"/>
      <c r="I152" s="22"/>
      <c r="J152" s="524"/>
      <c r="K152" s="523"/>
      <c r="L152" s="524"/>
      <c r="M152" s="524"/>
      <c r="N152" s="524"/>
      <c r="O152" s="524"/>
      <c r="P152" s="524"/>
      <c r="Q152" s="524"/>
      <c r="R152" s="524"/>
      <c r="S152" s="22"/>
      <c r="T152" s="95"/>
      <c r="U152" s="95"/>
      <c r="V152" s="95"/>
      <c r="W152" s="95"/>
      <c r="X152" s="95"/>
      <c r="Y152" s="95"/>
      <c r="Z152" s="95"/>
    </row>
    <row r="153">
      <c r="A153" s="507" t="s">
        <v>542</v>
      </c>
      <c r="J153" s="29"/>
      <c r="K153" s="507" t="s">
        <v>542</v>
      </c>
      <c r="T153" s="95"/>
      <c r="U153" s="95"/>
      <c r="V153" s="95"/>
      <c r="W153" s="95"/>
      <c r="X153" s="95"/>
      <c r="Y153" s="95"/>
      <c r="Z153" s="95"/>
    </row>
    <row r="154">
      <c r="A154" s="254" t="s">
        <v>19</v>
      </c>
      <c r="B154" s="521">
        <v>45563.0</v>
      </c>
      <c r="C154" s="521">
        <v>45564.0</v>
      </c>
      <c r="D154" s="521">
        <v>45565.0</v>
      </c>
      <c r="E154" s="521">
        <v>45566.0</v>
      </c>
      <c r="F154" s="521">
        <v>45567.0</v>
      </c>
      <c r="G154" s="521">
        <v>45568.0</v>
      </c>
      <c r="H154" s="521">
        <v>45569.0</v>
      </c>
      <c r="I154" s="514" t="s">
        <v>541</v>
      </c>
      <c r="J154" s="29"/>
      <c r="K154" s="254" t="s">
        <v>19</v>
      </c>
      <c r="L154" s="521">
        <v>45563.0</v>
      </c>
      <c r="M154" s="521">
        <v>45564.0</v>
      </c>
      <c r="N154" s="521">
        <v>45565.0</v>
      </c>
      <c r="O154" s="521">
        <v>45566.0</v>
      </c>
      <c r="P154" s="521">
        <v>45567.0</v>
      </c>
      <c r="Q154" s="521">
        <v>45568.0</v>
      </c>
      <c r="R154" s="521">
        <v>45569.0</v>
      </c>
      <c r="S154" s="514" t="s">
        <v>20</v>
      </c>
      <c r="T154" s="95"/>
      <c r="U154" s="95"/>
      <c r="V154" s="95"/>
      <c r="W154" s="95"/>
      <c r="X154" s="95"/>
      <c r="Y154" s="95"/>
      <c r="Z154" s="95"/>
    </row>
    <row r="155">
      <c r="A155" s="215"/>
      <c r="B155" s="516"/>
      <c r="C155" s="516"/>
      <c r="D155" s="516"/>
      <c r="E155" s="38"/>
      <c r="F155" s="38"/>
      <c r="G155" s="38"/>
      <c r="H155" s="38"/>
      <c r="I155" s="38"/>
      <c r="J155" s="29"/>
      <c r="K155" s="215"/>
      <c r="L155" s="516"/>
      <c r="M155" s="516"/>
      <c r="N155" s="516"/>
      <c r="O155" s="38"/>
      <c r="P155" s="38"/>
      <c r="Q155" s="38"/>
      <c r="R155" s="38"/>
      <c r="S155" s="38"/>
      <c r="T155" s="95"/>
      <c r="U155" s="95"/>
      <c r="V155" s="95"/>
      <c r="W155" s="95"/>
      <c r="X155" s="95"/>
      <c r="Y155" s="95"/>
      <c r="Z155" s="95"/>
    </row>
    <row r="156">
      <c r="A156" s="259" t="s">
        <v>23</v>
      </c>
      <c r="B156" s="78"/>
      <c r="C156" s="78"/>
      <c r="D156" s="78"/>
      <c r="E156" s="78"/>
      <c r="F156" s="78"/>
      <c r="G156" s="78"/>
      <c r="H156" s="78"/>
      <c r="I156" s="62">
        <f t="shared" ref="I156:I177" si="14">SUM(B156:H156)</f>
        <v>0</v>
      </c>
      <c r="J156" s="29"/>
      <c r="K156" s="259" t="s">
        <v>23</v>
      </c>
      <c r="L156" s="78"/>
      <c r="M156" s="78"/>
      <c r="N156" s="78"/>
      <c r="O156" s="78"/>
      <c r="P156" s="78"/>
      <c r="Q156" s="78"/>
      <c r="R156" s="78"/>
      <c r="S156" s="62">
        <f t="shared" ref="S156:S188" si="15">SUM(L156:R156)</f>
        <v>0</v>
      </c>
      <c r="T156" s="95"/>
      <c r="U156" s="95"/>
      <c r="V156" s="95"/>
      <c r="W156" s="95"/>
      <c r="X156" s="95"/>
      <c r="Y156" s="95"/>
      <c r="Z156" s="95"/>
    </row>
    <row r="157">
      <c r="A157" s="259" t="s">
        <v>24</v>
      </c>
      <c r="B157" s="78"/>
      <c r="C157" s="78"/>
      <c r="D157" s="78"/>
      <c r="E157" s="78"/>
      <c r="F157" s="78"/>
      <c r="G157" s="78"/>
      <c r="H157" s="78"/>
      <c r="I157" s="62">
        <f t="shared" si="14"/>
        <v>0</v>
      </c>
      <c r="J157" s="29"/>
      <c r="K157" s="259" t="s">
        <v>24</v>
      </c>
      <c r="L157" s="78"/>
      <c r="M157" s="78"/>
      <c r="N157" s="78"/>
      <c r="O157" s="78"/>
      <c r="P157" s="78"/>
      <c r="Q157" s="78"/>
      <c r="R157" s="78"/>
      <c r="S157" s="62">
        <f t="shared" si="15"/>
        <v>0</v>
      </c>
      <c r="T157" s="95"/>
      <c r="U157" s="95"/>
      <c r="V157" s="95"/>
      <c r="W157" s="95"/>
      <c r="X157" s="95"/>
      <c r="Y157" s="95"/>
      <c r="Z157" s="95"/>
    </row>
    <row r="158">
      <c r="A158" s="259" t="s">
        <v>25</v>
      </c>
      <c r="B158" s="78"/>
      <c r="C158" s="78"/>
      <c r="D158" s="78"/>
      <c r="E158" s="78"/>
      <c r="F158" s="78"/>
      <c r="G158" s="78"/>
      <c r="H158" s="78"/>
      <c r="I158" s="62">
        <f t="shared" si="14"/>
        <v>0</v>
      </c>
      <c r="J158" s="29"/>
      <c r="K158" s="259" t="s">
        <v>25</v>
      </c>
      <c r="L158" s="78"/>
      <c r="M158" s="78"/>
      <c r="N158" s="78"/>
      <c r="O158" s="78"/>
      <c r="P158" s="78"/>
      <c r="Q158" s="78"/>
      <c r="R158" s="78"/>
      <c r="S158" s="62">
        <f t="shared" si="15"/>
        <v>0</v>
      </c>
      <c r="T158" s="95"/>
      <c r="U158" s="95"/>
      <c r="V158" s="95"/>
      <c r="W158" s="95"/>
      <c r="X158" s="95"/>
      <c r="Y158" s="95"/>
      <c r="Z158" s="95"/>
    </row>
    <row r="159">
      <c r="A159" s="259" t="s">
        <v>26</v>
      </c>
      <c r="B159" s="78"/>
      <c r="C159" s="78"/>
      <c r="D159" s="78"/>
      <c r="E159" s="78"/>
      <c r="F159" s="78"/>
      <c r="G159" s="78"/>
      <c r="H159" s="78"/>
      <c r="I159" s="62">
        <f t="shared" si="14"/>
        <v>0</v>
      </c>
      <c r="J159" s="29"/>
      <c r="K159" s="259" t="s">
        <v>26</v>
      </c>
      <c r="L159" s="78"/>
      <c r="M159" s="78"/>
      <c r="N159" s="78"/>
      <c r="O159" s="78"/>
      <c r="P159" s="78"/>
      <c r="Q159" s="78"/>
      <c r="R159" s="78"/>
      <c r="S159" s="62">
        <f t="shared" si="15"/>
        <v>0</v>
      </c>
      <c r="T159" s="95"/>
      <c r="U159" s="95"/>
      <c r="V159" s="95"/>
      <c r="W159" s="95"/>
      <c r="X159" s="95"/>
      <c r="Y159" s="95"/>
      <c r="Z159" s="95"/>
    </row>
    <row r="160">
      <c r="A160" s="259" t="s">
        <v>27</v>
      </c>
      <c r="B160" s="78"/>
      <c r="C160" s="78"/>
      <c r="D160" s="78"/>
      <c r="E160" s="78"/>
      <c r="F160" s="78"/>
      <c r="G160" s="78"/>
      <c r="H160" s="78"/>
      <c r="I160" s="62">
        <f t="shared" si="14"/>
        <v>0</v>
      </c>
      <c r="J160" s="29"/>
      <c r="K160" s="259" t="s">
        <v>27</v>
      </c>
      <c r="L160" s="78"/>
      <c r="M160" s="78"/>
      <c r="N160" s="78"/>
      <c r="O160" s="78"/>
      <c r="P160" s="78"/>
      <c r="Q160" s="78"/>
      <c r="R160" s="78"/>
      <c r="S160" s="62">
        <f t="shared" si="15"/>
        <v>0</v>
      </c>
      <c r="T160" s="95"/>
      <c r="U160" s="95"/>
      <c r="V160" s="95"/>
      <c r="W160" s="95"/>
      <c r="X160" s="95"/>
      <c r="Y160" s="95"/>
      <c r="Z160" s="95"/>
    </row>
    <row r="161">
      <c r="A161" s="259" t="s">
        <v>28</v>
      </c>
      <c r="B161" s="78"/>
      <c r="C161" s="78"/>
      <c r="D161" s="78"/>
      <c r="E161" s="78"/>
      <c r="F161" s="78"/>
      <c r="G161" s="78"/>
      <c r="H161" s="78"/>
      <c r="I161" s="62">
        <f t="shared" si="14"/>
        <v>0</v>
      </c>
      <c r="J161" s="29"/>
      <c r="K161" s="259" t="s">
        <v>28</v>
      </c>
      <c r="L161" s="78"/>
      <c r="M161" s="78"/>
      <c r="N161" s="78"/>
      <c r="O161" s="78"/>
      <c r="P161" s="78"/>
      <c r="Q161" s="78"/>
      <c r="R161" s="78"/>
      <c r="S161" s="62">
        <f t="shared" si="15"/>
        <v>0</v>
      </c>
      <c r="T161" s="95"/>
      <c r="U161" s="95"/>
      <c r="V161" s="95"/>
      <c r="W161" s="95"/>
      <c r="X161" s="95"/>
      <c r="Y161" s="95"/>
      <c r="Z161" s="95"/>
    </row>
    <row r="162">
      <c r="A162" s="259" t="s">
        <v>29</v>
      </c>
      <c r="B162" s="78"/>
      <c r="C162" s="78"/>
      <c r="D162" s="78"/>
      <c r="E162" s="78"/>
      <c r="F162" s="78"/>
      <c r="G162" s="78"/>
      <c r="H162" s="78"/>
      <c r="I162" s="62">
        <f t="shared" si="14"/>
        <v>0</v>
      </c>
      <c r="J162" s="29"/>
      <c r="K162" s="259" t="s">
        <v>29</v>
      </c>
      <c r="L162" s="78"/>
      <c r="M162" s="78"/>
      <c r="N162" s="78"/>
      <c r="O162" s="78"/>
      <c r="P162" s="78"/>
      <c r="Q162" s="78"/>
      <c r="R162" s="78"/>
      <c r="S162" s="62">
        <f t="shared" si="15"/>
        <v>0</v>
      </c>
      <c r="T162" s="95"/>
      <c r="U162" s="95"/>
      <c r="V162" s="95"/>
      <c r="W162" s="95"/>
      <c r="X162" s="95"/>
      <c r="Y162" s="95"/>
      <c r="Z162" s="95"/>
    </row>
    <row r="163">
      <c r="A163" s="259" t="s">
        <v>30</v>
      </c>
      <c r="B163" s="78"/>
      <c r="C163" s="78"/>
      <c r="D163" s="78"/>
      <c r="E163" s="78"/>
      <c r="F163" s="78"/>
      <c r="G163" s="78"/>
      <c r="H163" s="78"/>
      <c r="I163" s="62">
        <f t="shared" si="14"/>
        <v>0</v>
      </c>
      <c r="J163" s="29"/>
      <c r="K163" s="259" t="s">
        <v>30</v>
      </c>
      <c r="L163" s="78"/>
      <c r="M163" s="78"/>
      <c r="N163" s="78"/>
      <c r="O163" s="78"/>
      <c r="P163" s="78"/>
      <c r="Q163" s="78"/>
      <c r="R163" s="78"/>
      <c r="S163" s="62">
        <f t="shared" si="15"/>
        <v>0</v>
      </c>
      <c r="T163" s="95"/>
      <c r="U163" s="95"/>
      <c r="V163" s="95"/>
      <c r="W163" s="95"/>
      <c r="X163" s="95"/>
      <c r="Y163" s="95"/>
      <c r="Z163" s="95"/>
    </row>
    <row r="164">
      <c r="A164" s="259" t="s">
        <v>31</v>
      </c>
      <c r="B164" s="78"/>
      <c r="C164" s="78"/>
      <c r="D164" s="78"/>
      <c r="E164" s="78"/>
      <c r="F164" s="78"/>
      <c r="G164" s="78"/>
      <c r="H164" s="78"/>
      <c r="I164" s="62">
        <f t="shared" si="14"/>
        <v>0</v>
      </c>
      <c r="J164" s="29"/>
      <c r="K164" s="259" t="s">
        <v>31</v>
      </c>
      <c r="L164" s="78"/>
      <c r="M164" s="78"/>
      <c r="N164" s="78"/>
      <c r="O164" s="78"/>
      <c r="P164" s="78"/>
      <c r="Q164" s="78"/>
      <c r="R164" s="78"/>
      <c r="S164" s="62">
        <f t="shared" si="15"/>
        <v>0</v>
      </c>
      <c r="T164" s="95"/>
      <c r="U164" s="95"/>
      <c r="V164" s="95"/>
      <c r="W164" s="95"/>
      <c r="X164" s="95"/>
      <c r="Y164" s="95"/>
      <c r="Z164" s="95"/>
    </row>
    <row r="165">
      <c r="A165" s="259" t="s">
        <v>32</v>
      </c>
      <c r="B165" s="78"/>
      <c r="C165" s="78"/>
      <c r="D165" s="78"/>
      <c r="E165" s="78"/>
      <c r="F165" s="78"/>
      <c r="G165" s="78"/>
      <c r="H165" s="78"/>
      <c r="I165" s="62">
        <f t="shared" si="14"/>
        <v>0</v>
      </c>
      <c r="J165" s="29"/>
      <c r="K165" s="259" t="s">
        <v>32</v>
      </c>
      <c r="L165" s="78"/>
      <c r="M165" s="78"/>
      <c r="N165" s="78"/>
      <c r="O165" s="78"/>
      <c r="P165" s="78"/>
      <c r="Q165" s="78"/>
      <c r="R165" s="78"/>
      <c r="S165" s="62">
        <f t="shared" si="15"/>
        <v>0</v>
      </c>
      <c r="T165" s="95"/>
      <c r="U165" s="95"/>
      <c r="V165" s="95"/>
      <c r="W165" s="95"/>
      <c r="X165" s="95"/>
      <c r="Y165" s="95"/>
      <c r="Z165" s="95"/>
    </row>
    <row r="166">
      <c r="A166" s="259" t="s">
        <v>241</v>
      </c>
      <c r="B166" s="78"/>
      <c r="C166" s="78"/>
      <c r="D166" s="318"/>
      <c r="E166" s="78"/>
      <c r="F166" s="78"/>
      <c r="G166" s="78"/>
      <c r="H166" s="78"/>
      <c r="I166" s="62">
        <f t="shared" si="14"/>
        <v>0</v>
      </c>
      <c r="J166" s="29"/>
      <c r="K166" s="259" t="s">
        <v>241</v>
      </c>
      <c r="L166" s="78"/>
      <c r="M166" s="78"/>
      <c r="N166" s="318"/>
      <c r="O166" s="78"/>
      <c r="P166" s="78"/>
      <c r="Q166" s="78"/>
      <c r="R166" s="78"/>
      <c r="S166" s="62">
        <f t="shared" si="15"/>
        <v>0</v>
      </c>
      <c r="T166" s="95"/>
      <c r="U166" s="95"/>
      <c r="V166" s="95"/>
      <c r="W166" s="95"/>
      <c r="X166" s="95"/>
      <c r="Y166" s="95"/>
      <c r="Z166" s="95"/>
    </row>
    <row r="167">
      <c r="A167" s="259" t="s">
        <v>233</v>
      </c>
      <c r="B167" s="78"/>
      <c r="C167" s="78"/>
      <c r="D167" s="78"/>
      <c r="E167" s="78"/>
      <c r="F167" s="78"/>
      <c r="G167" s="78"/>
      <c r="H167" s="78"/>
      <c r="I167" s="62">
        <f t="shared" si="14"/>
        <v>0</v>
      </c>
      <c r="J167" s="29"/>
      <c r="K167" s="259" t="s">
        <v>233</v>
      </c>
      <c r="L167" s="78"/>
      <c r="M167" s="78"/>
      <c r="N167" s="78"/>
      <c r="O167" s="78"/>
      <c r="P167" s="78"/>
      <c r="Q167" s="78"/>
      <c r="R167" s="78"/>
      <c r="S167" s="62">
        <f t="shared" si="15"/>
        <v>0</v>
      </c>
      <c r="T167" s="95"/>
      <c r="U167" s="95"/>
      <c r="V167" s="95"/>
      <c r="W167" s="95"/>
      <c r="X167" s="95"/>
      <c r="Y167" s="95"/>
      <c r="Z167" s="95"/>
    </row>
    <row r="168">
      <c r="A168" s="259" t="s">
        <v>35</v>
      </c>
      <c r="B168" s="78"/>
      <c r="C168" s="78"/>
      <c r="D168" s="78"/>
      <c r="E168" s="78"/>
      <c r="F168" s="78"/>
      <c r="G168" s="78"/>
      <c r="H168" s="78"/>
      <c r="I168" s="62">
        <f t="shared" si="14"/>
        <v>0</v>
      </c>
      <c r="J168" s="29"/>
      <c r="K168" s="259" t="s">
        <v>35</v>
      </c>
      <c r="L168" s="78"/>
      <c r="M168" s="78"/>
      <c r="N168" s="78"/>
      <c r="O168" s="78"/>
      <c r="P168" s="78"/>
      <c r="Q168" s="78"/>
      <c r="R168" s="78"/>
      <c r="S168" s="62">
        <f t="shared" si="15"/>
        <v>0</v>
      </c>
      <c r="T168" s="95"/>
      <c r="U168" s="95"/>
      <c r="V168" s="95"/>
      <c r="W168" s="95"/>
      <c r="X168" s="95"/>
      <c r="Y168" s="95"/>
      <c r="Z168" s="95"/>
    </row>
    <row r="169">
      <c r="A169" s="259" t="s">
        <v>36</v>
      </c>
      <c r="B169" s="78"/>
      <c r="C169" s="78"/>
      <c r="D169" s="78"/>
      <c r="E169" s="78"/>
      <c r="F169" s="78"/>
      <c r="G169" s="78"/>
      <c r="H169" s="78"/>
      <c r="I169" s="62">
        <f t="shared" si="14"/>
        <v>0</v>
      </c>
      <c r="J169" s="29"/>
      <c r="K169" s="259" t="s">
        <v>36</v>
      </c>
      <c r="L169" s="78"/>
      <c r="M169" s="78"/>
      <c r="N169" s="78"/>
      <c r="O169" s="78"/>
      <c r="P169" s="78"/>
      <c r="Q169" s="78"/>
      <c r="R169" s="78"/>
      <c r="S169" s="62">
        <f t="shared" si="15"/>
        <v>0</v>
      </c>
      <c r="T169" s="95"/>
      <c r="U169" s="95"/>
      <c r="V169" s="95"/>
      <c r="W169" s="95"/>
      <c r="X169" s="95"/>
      <c r="Y169" s="95"/>
      <c r="Z169" s="95"/>
    </row>
    <row r="170">
      <c r="A170" s="259" t="s">
        <v>37</v>
      </c>
      <c r="B170" s="78"/>
      <c r="C170" s="78"/>
      <c r="D170" s="78"/>
      <c r="E170" s="78"/>
      <c r="F170" s="78"/>
      <c r="G170" s="78"/>
      <c r="H170" s="78"/>
      <c r="I170" s="62">
        <f t="shared" si="14"/>
        <v>0</v>
      </c>
      <c r="J170" s="29"/>
      <c r="K170" s="259" t="s">
        <v>37</v>
      </c>
      <c r="L170" s="78"/>
      <c r="M170" s="78"/>
      <c r="N170" s="78"/>
      <c r="O170" s="78"/>
      <c r="P170" s="78"/>
      <c r="Q170" s="78"/>
      <c r="R170" s="78"/>
      <c r="S170" s="62">
        <f t="shared" si="15"/>
        <v>0</v>
      </c>
      <c r="T170" s="95"/>
      <c r="U170" s="95"/>
      <c r="V170" s="95"/>
      <c r="W170" s="95"/>
      <c r="X170" s="95"/>
      <c r="Y170" s="95"/>
      <c r="Z170" s="95"/>
    </row>
    <row r="171">
      <c r="A171" s="259" t="s">
        <v>38</v>
      </c>
      <c r="B171" s="78"/>
      <c r="C171" s="78"/>
      <c r="D171" s="78"/>
      <c r="E171" s="78"/>
      <c r="F171" s="78"/>
      <c r="G171" s="78"/>
      <c r="H171" s="78"/>
      <c r="I171" s="62">
        <f t="shared" si="14"/>
        <v>0</v>
      </c>
      <c r="J171" s="29"/>
      <c r="K171" s="259" t="s">
        <v>38</v>
      </c>
      <c r="L171" s="78"/>
      <c r="M171" s="78"/>
      <c r="N171" s="78"/>
      <c r="O171" s="78"/>
      <c r="P171" s="78"/>
      <c r="Q171" s="78"/>
      <c r="R171" s="78"/>
      <c r="S171" s="62">
        <f t="shared" si="15"/>
        <v>0</v>
      </c>
      <c r="T171" s="95"/>
      <c r="U171" s="95"/>
      <c r="V171" s="95"/>
      <c r="W171" s="95"/>
      <c r="X171" s="95"/>
      <c r="Y171" s="95"/>
      <c r="Z171" s="95"/>
    </row>
    <row r="172">
      <c r="A172" s="259" t="s">
        <v>39</v>
      </c>
      <c r="B172" s="78"/>
      <c r="C172" s="78"/>
      <c r="D172" s="78"/>
      <c r="E172" s="78"/>
      <c r="F172" s="78"/>
      <c r="G172" s="78"/>
      <c r="H172" s="78"/>
      <c r="I172" s="62">
        <f t="shared" si="14"/>
        <v>0</v>
      </c>
      <c r="J172" s="29"/>
      <c r="K172" s="259" t="s">
        <v>39</v>
      </c>
      <c r="L172" s="78"/>
      <c r="M172" s="78"/>
      <c r="N172" s="78"/>
      <c r="O172" s="78"/>
      <c r="P172" s="78"/>
      <c r="Q172" s="78"/>
      <c r="R172" s="78"/>
      <c r="S172" s="62">
        <f t="shared" si="15"/>
        <v>0</v>
      </c>
      <c r="T172" s="95"/>
      <c r="U172" s="95"/>
      <c r="V172" s="95"/>
      <c r="W172" s="95"/>
      <c r="X172" s="95"/>
      <c r="Y172" s="95"/>
      <c r="Z172" s="95"/>
    </row>
    <row r="173">
      <c r="A173" s="259" t="s">
        <v>63</v>
      </c>
      <c r="B173" s="78"/>
      <c r="C173" s="78"/>
      <c r="D173" s="78"/>
      <c r="E173" s="78"/>
      <c r="F173" s="78"/>
      <c r="G173" s="78"/>
      <c r="H173" s="78"/>
      <c r="I173" s="62">
        <f t="shared" si="14"/>
        <v>0</v>
      </c>
      <c r="J173" s="29"/>
      <c r="K173" s="259" t="s">
        <v>63</v>
      </c>
      <c r="L173" s="78"/>
      <c r="M173" s="78"/>
      <c r="N173" s="78"/>
      <c r="O173" s="78"/>
      <c r="P173" s="78"/>
      <c r="Q173" s="78"/>
      <c r="R173" s="78"/>
      <c r="S173" s="62">
        <f t="shared" si="15"/>
        <v>0</v>
      </c>
      <c r="T173" s="95"/>
      <c r="U173" s="95"/>
      <c r="V173" s="95"/>
      <c r="W173" s="95"/>
      <c r="X173" s="95"/>
      <c r="Y173" s="95"/>
      <c r="Z173" s="95"/>
    </row>
    <row r="174">
      <c r="A174" s="259" t="s">
        <v>40</v>
      </c>
      <c r="B174" s="78"/>
      <c r="C174" s="78"/>
      <c r="D174" s="78"/>
      <c r="E174" s="78"/>
      <c r="F174" s="78"/>
      <c r="G174" s="78"/>
      <c r="H174" s="78"/>
      <c r="I174" s="62">
        <f t="shared" si="14"/>
        <v>0</v>
      </c>
      <c r="J174" s="29"/>
      <c r="K174" s="259" t="s">
        <v>40</v>
      </c>
      <c r="L174" s="78"/>
      <c r="M174" s="78"/>
      <c r="N174" s="78"/>
      <c r="O174" s="78"/>
      <c r="P174" s="78"/>
      <c r="Q174" s="78"/>
      <c r="R174" s="78"/>
      <c r="S174" s="62">
        <f t="shared" si="15"/>
        <v>0</v>
      </c>
      <c r="T174" s="95"/>
      <c r="U174" s="95"/>
      <c r="V174" s="95"/>
      <c r="W174" s="95"/>
      <c r="X174" s="95"/>
      <c r="Y174" s="95"/>
      <c r="Z174" s="95"/>
    </row>
    <row r="175">
      <c r="A175" s="259" t="s">
        <v>41</v>
      </c>
      <c r="B175" s="78"/>
      <c r="C175" s="78"/>
      <c r="D175" s="78"/>
      <c r="E175" s="78"/>
      <c r="F175" s="78"/>
      <c r="G175" s="78"/>
      <c r="H175" s="78"/>
      <c r="I175" s="62">
        <f t="shared" si="14"/>
        <v>0</v>
      </c>
      <c r="J175" s="29"/>
      <c r="K175" s="259" t="s">
        <v>41</v>
      </c>
      <c r="L175" s="78"/>
      <c r="M175" s="78"/>
      <c r="N175" s="78"/>
      <c r="O175" s="78"/>
      <c r="P175" s="78"/>
      <c r="Q175" s="78"/>
      <c r="R175" s="78"/>
      <c r="S175" s="62">
        <f t="shared" si="15"/>
        <v>0</v>
      </c>
      <c r="T175" s="95"/>
      <c r="U175" s="95"/>
      <c r="V175" s="95"/>
      <c r="W175" s="95"/>
      <c r="X175" s="95"/>
      <c r="Y175" s="95"/>
      <c r="Z175" s="95"/>
    </row>
    <row r="176">
      <c r="A176" s="259" t="s">
        <v>42</v>
      </c>
      <c r="B176" s="78"/>
      <c r="C176" s="78"/>
      <c r="D176" s="78"/>
      <c r="E176" s="78"/>
      <c r="F176" s="78"/>
      <c r="G176" s="78"/>
      <c r="H176" s="78"/>
      <c r="I176" s="62">
        <f t="shared" si="14"/>
        <v>0</v>
      </c>
      <c r="J176" s="29"/>
      <c r="K176" s="259" t="s">
        <v>42</v>
      </c>
      <c r="L176" s="78"/>
      <c r="M176" s="78"/>
      <c r="N176" s="78"/>
      <c r="O176" s="78"/>
      <c r="P176" s="78"/>
      <c r="Q176" s="78"/>
      <c r="R176" s="78"/>
      <c r="S176" s="62">
        <f t="shared" si="15"/>
        <v>0</v>
      </c>
      <c r="T176" s="95"/>
      <c r="U176" s="95"/>
      <c r="V176" s="95"/>
      <c r="W176" s="95"/>
      <c r="X176" s="95"/>
      <c r="Y176" s="95"/>
      <c r="Z176" s="95"/>
    </row>
    <row r="177">
      <c r="A177" s="259" t="s">
        <v>44</v>
      </c>
      <c r="B177" s="78"/>
      <c r="C177" s="78"/>
      <c r="D177" s="78"/>
      <c r="E177" s="78"/>
      <c r="F177" s="78"/>
      <c r="G177" s="78"/>
      <c r="H177" s="78"/>
      <c r="I177" s="62">
        <f t="shared" si="14"/>
        <v>0</v>
      </c>
      <c r="J177" s="29"/>
      <c r="K177" s="259" t="s">
        <v>44</v>
      </c>
      <c r="L177" s="78"/>
      <c r="M177" s="78"/>
      <c r="N177" s="78"/>
      <c r="O177" s="78"/>
      <c r="P177" s="78"/>
      <c r="Q177" s="78"/>
      <c r="R177" s="78"/>
      <c r="S177" s="62">
        <f t="shared" si="15"/>
        <v>0</v>
      </c>
      <c r="T177" s="95"/>
      <c r="U177" s="95"/>
      <c r="V177" s="95"/>
      <c r="W177" s="95"/>
      <c r="X177" s="95"/>
      <c r="Y177" s="95"/>
      <c r="Z177" s="95"/>
    </row>
    <row r="178">
      <c r="A178" s="259" t="s">
        <v>45</v>
      </c>
      <c r="B178" s="78"/>
      <c r="C178" s="78"/>
      <c r="D178" s="78"/>
      <c r="E178" s="78"/>
      <c r="F178" s="78"/>
      <c r="G178" s="78"/>
      <c r="H178" s="78"/>
      <c r="I178" s="62">
        <v>0.0</v>
      </c>
      <c r="J178" s="29"/>
      <c r="K178" s="259" t="s">
        <v>45</v>
      </c>
      <c r="L178" s="78"/>
      <c r="M178" s="78"/>
      <c r="N178" s="78"/>
      <c r="O178" s="78"/>
      <c r="P178" s="78"/>
      <c r="Q178" s="78"/>
      <c r="R178" s="78"/>
      <c r="S178" s="62">
        <f t="shared" si="15"/>
        <v>0</v>
      </c>
      <c r="T178" s="95"/>
      <c r="U178" s="95"/>
      <c r="V178" s="95"/>
      <c r="W178" s="95"/>
      <c r="X178" s="95"/>
      <c r="Y178" s="95"/>
      <c r="Z178" s="95"/>
    </row>
    <row r="179">
      <c r="A179" s="259" t="s">
        <v>46</v>
      </c>
      <c r="B179" s="78"/>
      <c r="C179" s="78"/>
      <c r="D179" s="78"/>
      <c r="E179" s="78"/>
      <c r="F179" s="78"/>
      <c r="G179" s="78"/>
      <c r="H179" s="78"/>
      <c r="I179" s="62">
        <f t="shared" ref="I179:I188" si="16">SUM(B179:H179)</f>
        <v>0</v>
      </c>
      <c r="J179" s="401"/>
      <c r="K179" s="259" t="s">
        <v>46</v>
      </c>
      <c r="L179" s="78"/>
      <c r="M179" s="78"/>
      <c r="N179" s="78"/>
      <c r="O179" s="78"/>
      <c r="P179" s="78"/>
      <c r="Q179" s="78"/>
      <c r="R179" s="78"/>
      <c r="S179" s="62">
        <f t="shared" si="15"/>
        <v>0</v>
      </c>
      <c r="T179" s="95"/>
      <c r="U179" s="95"/>
      <c r="V179" s="95"/>
      <c r="W179" s="95"/>
      <c r="X179" s="95"/>
      <c r="Y179" s="95"/>
      <c r="Z179" s="95"/>
    </row>
    <row r="180">
      <c r="A180" s="259" t="s">
        <v>47</v>
      </c>
      <c r="B180" s="78"/>
      <c r="C180" s="78"/>
      <c r="D180" s="78"/>
      <c r="E180" s="78"/>
      <c r="F180" s="78"/>
      <c r="G180" s="78"/>
      <c r="H180" s="78"/>
      <c r="I180" s="62">
        <f t="shared" si="16"/>
        <v>0</v>
      </c>
      <c r="J180" s="29"/>
      <c r="K180" s="259" t="s">
        <v>47</v>
      </c>
      <c r="L180" s="78"/>
      <c r="M180" s="78"/>
      <c r="N180" s="78"/>
      <c r="O180" s="78"/>
      <c r="P180" s="78"/>
      <c r="Q180" s="78"/>
      <c r="R180" s="78"/>
      <c r="S180" s="62">
        <f t="shared" si="15"/>
        <v>0</v>
      </c>
      <c r="T180" s="95"/>
      <c r="U180" s="95"/>
      <c r="V180" s="95"/>
      <c r="W180" s="95"/>
      <c r="X180" s="95"/>
      <c r="Y180" s="95"/>
      <c r="Z180" s="95"/>
    </row>
    <row r="181">
      <c r="A181" s="259" t="s">
        <v>74</v>
      </c>
      <c r="B181" s="78"/>
      <c r="C181" s="78"/>
      <c r="D181" s="78"/>
      <c r="E181" s="78"/>
      <c r="F181" s="78"/>
      <c r="G181" s="78"/>
      <c r="H181" s="78"/>
      <c r="I181" s="62">
        <f t="shared" si="16"/>
        <v>0</v>
      </c>
      <c r="J181" s="29"/>
      <c r="K181" s="259" t="s">
        <v>74</v>
      </c>
      <c r="L181" s="78"/>
      <c r="M181" s="78"/>
      <c r="N181" s="78"/>
      <c r="O181" s="78"/>
      <c r="P181" s="78"/>
      <c r="Q181" s="78"/>
      <c r="R181" s="78"/>
      <c r="S181" s="62">
        <f t="shared" si="15"/>
        <v>0</v>
      </c>
      <c r="T181" s="95"/>
      <c r="U181" s="95"/>
      <c r="V181" s="95"/>
      <c r="W181" s="95"/>
      <c r="X181" s="95"/>
      <c r="Y181" s="95"/>
      <c r="Z181" s="95"/>
    </row>
    <row r="182">
      <c r="A182" s="259" t="s">
        <v>49</v>
      </c>
      <c r="B182" s="78"/>
      <c r="C182" s="78"/>
      <c r="D182" s="78"/>
      <c r="E182" s="78"/>
      <c r="F182" s="78"/>
      <c r="G182" s="78"/>
      <c r="H182" s="78"/>
      <c r="I182" s="62">
        <f t="shared" si="16"/>
        <v>0</v>
      </c>
      <c r="J182" s="29"/>
      <c r="K182" s="259" t="s">
        <v>49</v>
      </c>
      <c r="L182" s="78"/>
      <c r="M182" s="78"/>
      <c r="N182" s="78"/>
      <c r="O182" s="78"/>
      <c r="P182" s="78"/>
      <c r="Q182" s="78"/>
      <c r="R182" s="78"/>
      <c r="S182" s="62">
        <f t="shared" si="15"/>
        <v>0</v>
      </c>
      <c r="T182" s="95"/>
      <c r="U182" s="95"/>
      <c r="V182" s="95"/>
      <c r="W182" s="95"/>
      <c r="X182" s="95"/>
      <c r="Y182" s="95"/>
      <c r="Z182" s="95"/>
    </row>
    <row r="183">
      <c r="A183" s="259" t="s">
        <v>50</v>
      </c>
      <c r="B183" s="78"/>
      <c r="C183" s="78"/>
      <c r="D183" s="78"/>
      <c r="E183" s="78"/>
      <c r="F183" s="78"/>
      <c r="G183" s="78"/>
      <c r="H183" s="78"/>
      <c r="I183" s="62">
        <f t="shared" si="16"/>
        <v>0</v>
      </c>
      <c r="J183" s="29"/>
      <c r="K183" s="259" t="s">
        <v>50</v>
      </c>
      <c r="L183" s="78"/>
      <c r="M183" s="78"/>
      <c r="N183" s="78"/>
      <c r="O183" s="78"/>
      <c r="P183" s="78"/>
      <c r="Q183" s="78"/>
      <c r="R183" s="78"/>
      <c r="S183" s="62">
        <f t="shared" si="15"/>
        <v>0</v>
      </c>
      <c r="T183" s="95"/>
      <c r="U183" s="95"/>
      <c r="V183" s="95"/>
      <c r="W183" s="95"/>
      <c r="X183" s="95"/>
      <c r="Y183" s="95"/>
      <c r="Z183" s="95"/>
    </row>
    <row r="184">
      <c r="A184" s="259" t="s">
        <v>51</v>
      </c>
      <c r="B184" s="78"/>
      <c r="C184" s="78"/>
      <c r="D184" s="78"/>
      <c r="E184" s="78"/>
      <c r="F184" s="78"/>
      <c r="G184" s="78"/>
      <c r="H184" s="78"/>
      <c r="I184" s="62">
        <f t="shared" si="16"/>
        <v>0</v>
      </c>
      <c r="J184" s="29"/>
      <c r="K184" s="259" t="s">
        <v>51</v>
      </c>
      <c r="L184" s="78"/>
      <c r="M184" s="78"/>
      <c r="N184" s="78"/>
      <c r="O184" s="78"/>
      <c r="P184" s="78"/>
      <c r="Q184" s="78"/>
      <c r="R184" s="78"/>
      <c r="S184" s="62">
        <f t="shared" si="15"/>
        <v>0</v>
      </c>
      <c r="T184" s="95"/>
      <c r="U184" s="95"/>
      <c r="V184" s="95"/>
      <c r="W184" s="95"/>
      <c r="X184" s="95"/>
      <c r="Y184" s="95"/>
      <c r="Z184" s="95"/>
    </row>
    <row r="185">
      <c r="A185" s="259" t="s">
        <v>52</v>
      </c>
      <c r="B185" s="78"/>
      <c r="C185" s="78"/>
      <c r="D185" s="78"/>
      <c r="E185" s="78"/>
      <c r="F185" s="78"/>
      <c r="G185" s="78"/>
      <c r="H185" s="78"/>
      <c r="I185" s="62">
        <f t="shared" si="16"/>
        <v>0</v>
      </c>
      <c r="J185" s="29"/>
      <c r="K185" s="259" t="s">
        <v>52</v>
      </c>
      <c r="L185" s="78"/>
      <c r="M185" s="78"/>
      <c r="N185" s="78"/>
      <c r="O185" s="78"/>
      <c r="P185" s="78"/>
      <c r="Q185" s="78"/>
      <c r="R185" s="78"/>
      <c r="S185" s="62">
        <f t="shared" si="15"/>
        <v>0</v>
      </c>
      <c r="T185" s="95"/>
      <c r="U185" s="95"/>
      <c r="V185" s="95"/>
      <c r="W185" s="95"/>
      <c r="X185" s="95"/>
      <c r="Y185" s="95"/>
      <c r="Z185" s="95"/>
    </row>
    <row r="186">
      <c r="A186" s="259" t="s">
        <v>53</v>
      </c>
      <c r="B186" s="78"/>
      <c r="C186" s="78"/>
      <c r="D186" s="78"/>
      <c r="E186" s="78"/>
      <c r="F186" s="78"/>
      <c r="G186" s="78"/>
      <c r="H186" s="78"/>
      <c r="I186" s="62">
        <f t="shared" si="16"/>
        <v>0</v>
      </c>
      <c r="J186" s="29"/>
      <c r="K186" s="259" t="s">
        <v>53</v>
      </c>
      <c r="L186" s="78"/>
      <c r="M186" s="78"/>
      <c r="N186" s="78"/>
      <c r="O186" s="78"/>
      <c r="P186" s="78"/>
      <c r="Q186" s="78"/>
      <c r="R186" s="78"/>
      <c r="S186" s="62">
        <f t="shared" si="15"/>
        <v>0</v>
      </c>
      <c r="T186" s="95"/>
      <c r="U186" s="95"/>
      <c r="V186" s="95"/>
      <c r="W186" s="95"/>
      <c r="X186" s="95"/>
      <c r="Y186" s="95"/>
      <c r="Z186" s="95"/>
    </row>
    <row r="187">
      <c r="A187" s="259" t="s">
        <v>451</v>
      </c>
      <c r="B187" s="78"/>
      <c r="C187" s="78"/>
      <c r="D187" s="78"/>
      <c r="E187" s="78"/>
      <c r="F187" s="78"/>
      <c r="G187" s="78"/>
      <c r="H187" s="78"/>
      <c r="I187" s="62">
        <f t="shared" si="16"/>
        <v>0</v>
      </c>
      <c r="J187" s="29"/>
      <c r="K187" s="259" t="s">
        <v>451</v>
      </c>
      <c r="L187" s="78"/>
      <c r="M187" s="78"/>
      <c r="N187" s="78"/>
      <c r="O187" s="78"/>
      <c r="P187" s="78"/>
      <c r="Q187" s="78"/>
      <c r="R187" s="78"/>
      <c r="S187" s="62">
        <f t="shared" si="15"/>
        <v>0</v>
      </c>
      <c r="T187" s="95"/>
      <c r="U187" s="95"/>
      <c r="V187" s="95"/>
      <c r="W187" s="95"/>
      <c r="X187" s="95"/>
      <c r="Y187" s="95"/>
      <c r="Z187" s="95"/>
    </row>
    <row r="188">
      <c r="A188" s="259" t="s">
        <v>55</v>
      </c>
      <c r="B188" s="78"/>
      <c r="C188" s="78"/>
      <c r="D188" s="78"/>
      <c r="E188" s="78"/>
      <c r="F188" s="78"/>
      <c r="G188" s="78"/>
      <c r="H188" s="78"/>
      <c r="I188" s="62">
        <f t="shared" si="16"/>
        <v>0</v>
      </c>
      <c r="J188" s="29"/>
      <c r="K188" s="259" t="s">
        <v>55</v>
      </c>
      <c r="L188" s="78"/>
      <c r="M188" s="78"/>
      <c r="N188" s="78"/>
      <c r="O188" s="78"/>
      <c r="P188" s="78"/>
      <c r="Q188" s="78"/>
      <c r="R188" s="78"/>
      <c r="S188" s="62">
        <f t="shared" si="15"/>
        <v>0</v>
      </c>
      <c r="T188" s="95"/>
      <c r="U188" s="95"/>
      <c r="V188" s="95"/>
      <c r="W188" s="95"/>
      <c r="X188" s="95"/>
      <c r="Y188" s="95"/>
      <c r="Z188" s="95"/>
    </row>
    <row r="189">
      <c r="A189" s="517" t="s">
        <v>20</v>
      </c>
      <c r="B189" s="38"/>
      <c r="C189" s="38"/>
      <c r="D189" s="38"/>
      <c r="E189" s="38"/>
      <c r="F189" s="38"/>
      <c r="G189" s="38"/>
      <c r="H189" s="38"/>
      <c r="I189" s="518">
        <f>SUM(I156:I188)</f>
        <v>0</v>
      </c>
      <c r="J189" s="29"/>
      <c r="K189" s="517" t="s">
        <v>20</v>
      </c>
      <c r="L189" s="38"/>
      <c r="M189" s="38"/>
      <c r="N189" s="38"/>
      <c r="O189" s="38"/>
      <c r="P189" s="38"/>
      <c r="Q189" s="38"/>
      <c r="R189" s="38"/>
      <c r="S189" s="518">
        <f>SUM(S156:S188)</f>
        <v>0</v>
      </c>
      <c r="T189" s="95"/>
      <c r="U189" s="95"/>
      <c r="V189" s="95"/>
      <c r="W189" s="95"/>
      <c r="X189" s="95"/>
      <c r="Y189" s="95"/>
      <c r="Z189" s="95"/>
    </row>
    <row r="190">
      <c r="A190" s="522"/>
      <c r="B190" s="29"/>
      <c r="C190" s="29"/>
      <c r="D190" s="29"/>
      <c r="E190" s="29"/>
      <c r="F190" s="29"/>
      <c r="G190" s="29"/>
      <c r="H190" s="29"/>
      <c r="I190" s="16"/>
      <c r="J190" s="29"/>
      <c r="K190" s="522"/>
      <c r="L190" s="29"/>
      <c r="M190" s="29"/>
      <c r="N190" s="29"/>
      <c r="O190" s="29"/>
      <c r="P190" s="29"/>
      <c r="Q190" s="29"/>
      <c r="R190" s="29"/>
      <c r="S190" s="16"/>
    </row>
    <row r="191">
      <c r="A191" s="507" t="s">
        <v>542</v>
      </c>
      <c r="J191" s="29"/>
      <c r="K191" s="507" t="s">
        <v>542</v>
      </c>
    </row>
    <row r="192">
      <c r="A192" s="254" t="s">
        <v>19</v>
      </c>
      <c r="B192" s="521">
        <v>45570.0</v>
      </c>
      <c r="C192" s="521">
        <v>45571.0</v>
      </c>
      <c r="D192" s="521">
        <v>45572.0</v>
      </c>
      <c r="E192" s="521">
        <v>45573.0</v>
      </c>
      <c r="F192" s="521">
        <v>45574.0</v>
      </c>
      <c r="G192" s="521">
        <v>45575.0</v>
      </c>
      <c r="H192" s="521">
        <v>45576.0</v>
      </c>
      <c r="I192" s="514" t="s">
        <v>541</v>
      </c>
      <c r="J192" s="29"/>
      <c r="K192" s="254" t="s">
        <v>19</v>
      </c>
      <c r="L192" s="521">
        <v>45570.0</v>
      </c>
      <c r="M192" s="521">
        <v>45571.0</v>
      </c>
      <c r="N192" s="521">
        <v>45572.0</v>
      </c>
      <c r="O192" s="521">
        <v>45573.0</v>
      </c>
      <c r="P192" s="521">
        <v>45574.0</v>
      </c>
      <c r="Q192" s="521">
        <v>45575.0</v>
      </c>
      <c r="R192" s="521">
        <v>45576.0</v>
      </c>
      <c r="S192" s="514" t="s">
        <v>20</v>
      </c>
    </row>
    <row r="193">
      <c r="A193" s="215"/>
      <c r="B193" s="516"/>
      <c r="C193" s="516"/>
      <c r="D193" s="516"/>
      <c r="E193" s="38"/>
      <c r="F193" s="38"/>
      <c r="G193" s="38"/>
      <c r="H193" s="38"/>
      <c r="I193" s="38"/>
      <c r="J193" s="29"/>
      <c r="K193" s="215"/>
      <c r="L193" s="516"/>
      <c r="M193" s="516"/>
      <c r="N193" s="516"/>
      <c r="O193" s="38"/>
      <c r="P193" s="38"/>
      <c r="Q193" s="38"/>
      <c r="R193" s="38"/>
      <c r="S193" s="38"/>
    </row>
    <row r="194">
      <c r="A194" s="259" t="s">
        <v>23</v>
      </c>
      <c r="B194" s="78"/>
      <c r="C194" s="78"/>
      <c r="D194" s="78"/>
      <c r="E194" s="78"/>
      <c r="F194" s="78"/>
      <c r="G194" s="78"/>
      <c r="H194" s="78"/>
      <c r="I194" s="62">
        <f t="shared" ref="I194:I215" si="17">SUM(B194:H194)</f>
        <v>0</v>
      </c>
      <c r="J194" s="29"/>
      <c r="K194" s="259" t="s">
        <v>23</v>
      </c>
      <c r="L194" s="78"/>
      <c r="M194" s="78"/>
      <c r="N194" s="78"/>
      <c r="O194" s="78"/>
      <c r="P194" s="78"/>
      <c r="Q194" s="78"/>
      <c r="R194" s="78"/>
      <c r="S194" s="62">
        <f t="shared" ref="S194:S226" si="18">SUM(L194:R194)</f>
        <v>0</v>
      </c>
    </row>
    <row r="195">
      <c r="A195" s="259" t="s">
        <v>24</v>
      </c>
      <c r="B195" s="78"/>
      <c r="C195" s="78"/>
      <c r="D195" s="78"/>
      <c r="E195" s="78"/>
      <c r="F195" s="78"/>
      <c r="G195" s="78"/>
      <c r="H195" s="78"/>
      <c r="I195" s="62">
        <f t="shared" si="17"/>
        <v>0</v>
      </c>
      <c r="J195" s="29"/>
      <c r="K195" s="259" t="s">
        <v>24</v>
      </c>
      <c r="L195" s="78"/>
      <c r="M195" s="78"/>
      <c r="N195" s="78"/>
      <c r="O195" s="78"/>
      <c r="P195" s="78"/>
      <c r="Q195" s="78"/>
      <c r="R195" s="78"/>
      <c r="S195" s="62">
        <f t="shared" si="18"/>
        <v>0</v>
      </c>
    </row>
    <row r="196">
      <c r="A196" s="259" t="s">
        <v>25</v>
      </c>
      <c r="B196" s="78"/>
      <c r="C196" s="78"/>
      <c r="D196" s="78"/>
      <c r="E196" s="78"/>
      <c r="F196" s="78"/>
      <c r="G196" s="78"/>
      <c r="H196" s="78"/>
      <c r="I196" s="62">
        <f t="shared" si="17"/>
        <v>0</v>
      </c>
      <c r="J196" s="29"/>
      <c r="K196" s="259" t="s">
        <v>25</v>
      </c>
      <c r="L196" s="78"/>
      <c r="M196" s="78"/>
      <c r="N196" s="78"/>
      <c r="O196" s="78"/>
      <c r="P196" s="78"/>
      <c r="Q196" s="78"/>
      <c r="R196" s="78"/>
      <c r="S196" s="62">
        <f t="shared" si="18"/>
        <v>0</v>
      </c>
    </row>
    <row r="197">
      <c r="A197" s="259" t="s">
        <v>26</v>
      </c>
      <c r="B197" s="78"/>
      <c r="C197" s="78"/>
      <c r="D197" s="78"/>
      <c r="E197" s="78"/>
      <c r="F197" s="78"/>
      <c r="G197" s="78"/>
      <c r="H197" s="78"/>
      <c r="I197" s="62">
        <f t="shared" si="17"/>
        <v>0</v>
      </c>
      <c r="J197" s="29"/>
      <c r="K197" s="259" t="s">
        <v>26</v>
      </c>
      <c r="L197" s="78"/>
      <c r="M197" s="78"/>
      <c r="N197" s="78"/>
      <c r="O197" s="78"/>
      <c r="P197" s="78"/>
      <c r="Q197" s="78"/>
      <c r="R197" s="78"/>
      <c r="S197" s="62">
        <f t="shared" si="18"/>
        <v>0</v>
      </c>
    </row>
    <row r="198">
      <c r="A198" s="259" t="s">
        <v>27</v>
      </c>
      <c r="B198" s="78"/>
      <c r="C198" s="78"/>
      <c r="D198" s="78"/>
      <c r="E198" s="78"/>
      <c r="F198" s="78"/>
      <c r="G198" s="78"/>
      <c r="H198" s="78"/>
      <c r="I198" s="62">
        <f t="shared" si="17"/>
        <v>0</v>
      </c>
      <c r="J198" s="29"/>
      <c r="K198" s="259" t="s">
        <v>27</v>
      </c>
      <c r="L198" s="78"/>
      <c r="M198" s="78"/>
      <c r="N198" s="78"/>
      <c r="O198" s="78"/>
      <c r="P198" s="78"/>
      <c r="Q198" s="78"/>
      <c r="R198" s="78"/>
      <c r="S198" s="62">
        <f t="shared" si="18"/>
        <v>0</v>
      </c>
    </row>
    <row r="199">
      <c r="A199" s="259" t="s">
        <v>28</v>
      </c>
      <c r="B199" s="78"/>
      <c r="C199" s="78"/>
      <c r="D199" s="78"/>
      <c r="E199" s="78"/>
      <c r="F199" s="78"/>
      <c r="G199" s="78"/>
      <c r="H199" s="78"/>
      <c r="I199" s="62">
        <f t="shared" si="17"/>
        <v>0</v>
      </c>
      <c r="J199" s="29"/>
      <c r="K199" s="259" t="s">
        <v>28</v>
      </c>
      <c r="L199" s="78"/>
      <c r="M199" s="78"/>
      <c r="N199" s="78"/>
      <c r="O199" s="78"/>
      <c r="P199" s="78"/>
      <c r="Q199" s="78"/>
      <c r="R199" s="78"/>
      <c r="S199" s="62">
        <f t="shared" si="18"/>
        <v>0</v>
      </c>
    </row>
    <row r="200">
      <c r="A200" s="259" t="s">
        <v>29</v>
      </c>
      <c r="B200" s="78"/>
      <c r="C200" s="78"/>
      <c r="D200" s="78"/>
      <c r="E200" s="78"/>
      <c r="F200" s="78"/>
      <c r="G200" s="78"/>
      <c r="H200" s="78"/>
      <c r="I200" s="62">
        <f t="shared" si="17"/>
        <v>0</v>
      </c>
      <c r="J200" s="29"/>
      <c r="K200" s="259" t="s">
        <v>29</v>
      </c>
      <c r="L200" s="78"/>
      <c r="M200" s="78"/>
      <c r="N200" s="78"/>
      <c r="O200" s="78"/>
      <c r="P200" s="78"/>
      <c r="Q200" s="78"/>
      <c r="R200" s="78"/>
      <c r="S200" s="62">
        <f t="shared" si="18"/>
        <v>0</v>
      </c>
    </row>
    <row r="201">
      <c r="A201" s="259" t="s">
        <v>30</v>
      </c>
      <c r="B201" s="78"/>
      <c r="C201" s="78"/>
      <c r="D201" s="78"/>
      <c r="E201" s="78"/>
      <c r="F201" s="78"/>
      <c r="G201" s="78"/>
      <c r="H201" s="78"/>
      <c r="I201" s="62">
        <f t="shared" si="17"/>
        <v>0</v>
      </c>
      <c r="J201" s="29"/>
      <c r="K201" s="259" t="s">
        <v>30</v>
      </c>
      <c r="L201" s="78"/>
      <c r="M201" s="78"/>
      <c r="N201" s="78"/>
      <c r="O201" s="78"/>
      <c r="P201" s="78"/>
      <c r="Q201" s="78"/>
      <c r="R201" s="78"/>
      <c r="S201" s="62">
        <f t="shared" si="18"/>
        <v>0</v>
      </c>
    </row>
    <row r="202">
      <c r="A202" s="259" t="s">
        <v>31</v>
      </c>
      <c r="B202" s="78"/>
      <c r="C202" s="78"/>
      <c r="D202" s="78"/>
      <c r="E202" s="78"/>
      <c r="F202" s="78"/>
      <c r="G202" s="78"/>
      <c r="H202" s="78"/>
      <c r="I202" s="62">
        <f t="shared" si="17"/>
        <v>0</v>
      </c>
      <c r="J202" s="29"/>
      <c r="K202" s="259" t="s">
        <v>31</v>
      </c>
      <c r="L202" s="78"/>
      <c r="M202" s="78"/>
      <c r="N202" s="78"/>
      <c r="O202" s="78"/>
      <c r="P202" s="78"/>
      <c r="Q202" s="78"/>
      <c r="R202" s="78"/>
      <c r="S202" s="62">
        <f t="shared" si="18"/>
        <v>0</v>
      </c>
    </row>
    <row r="203">
      <c r="A203" s="259" t="s">
        <v>32</v>
      </c>
      <c r="B203" s="78"/>
      <c r="C203" s="78"/>
      <c r="D203" s="78"/>
      <c r="E203" s="78"/>
      <c r="F203" s="78"/>
      <c r="G203" s="78"/>
      <c r="H203" s="78"/>
      <c r="I203" s="62">
        <f t="shared" si="17"/>
        <v>0</v>
      </c>
      <c r="J203" s="29"/>
      <c r="K203" s="259" t="s">
        <v>32</v>
      </c>
      <c r="L203" s="78"/>
      <c r="M203" s="78"/>
      <c r="N203" s="78"/>
      <c r="O203" s="78"/>
      <c r="P203" s="78"/>
      <c r="Q203" s="78"/>
      <c r="R203" s="78"/>
      <c r="S203" s="62">
        <f t="shared" si="18"/>
        <v>0</v>
      </c>
    </row>
    <row r="204">
      <c r="A204" s="259" t="s">
        <v>241</v>
      </c>
      <c r="B204" s="78"/>
      <c r="C204" s="78"/>
      <c r="D204" s="78"/>
      <c r="E204" s="78"/>
      <c r="F204" s="78"/>
      <c r="G204" s="78"/>
      <c r="H204" s="78"/>
      <c r="I204" s="62">
        <f t="shared" si="17"/>
        <v>0</v>
      </c>
      <c r="J204" s="29"/>
      <c r="K204" s="259" t="s">
        <v>241</v>
      </c>
      <c r="L204" s="78"/>
      <c r="M204" s="78"/>
      <c r="N204" s="78"/>
      <c r="O204" s="78"/>
      <c r="P204" s="78"/>
      <c r="Q204" s="78"/>
      <c r="R204" s="78"/>
      <c r="S204" s="62">
        <f t="shared" si="18"/>
        <v>0</v>
      </c>
    </row>
    <row r="205">
      <c r="A205" s="259" t="s">
        <v>233</v>
      </c>
      <c r="B205" s="78"/>
      <c r="C205" s="78"/>
      <c r="D205" s="78"/>
      <c r="E205" s="78"/>
      <c r="F205" s="78"/>
      <c r="G205" s="78"/>
      <c r="H205" s="78"/>
      <c r="I205" s="62">
        <f t="shared" si="17"/>
        <v>0</v>
      </c>
      <c r="J205" s="29"/>
      <c r="K205" s="259" t="s">
        <v>233</v>
      </c>
      <c r="L205" s="78"/>
      <c r="M205" s="78"/>
      <c r="N205" s="78"/>
      <c r="O205" s="78"/>
      <c r="P205" s="78"/>
      <c r="Q205" s="78"/>
      <c r="R205" s="78"/>
      <c r="S205" s="62">
        <f t="shared" si="18"/>
        <v>0</v>
      </c>
    </row>
    <row r="206">
      <c r="A206" s="259" t="s">
        <v>35</v>
      </c>
      <c r="B206" s="78"/>
      <c r="C206" s="78"/>
      <c r="D206" s="78"/>
      <c r="E206" s="78"/>
      <c r="F206" s="78"/>
      <c r="G206" s="78"/>
      <c r="H206" s="78"/>
      <c r="I206" s="62">
        <f t="shared" si="17"/>
        <v>0</v>
      </c>
      <c r="J206" s="29"/>
      <c r="K206" s="259" t="s">
        <v>35</v>
      </c>
      <c r="L206" s="78"/>
      <c r="M206" s="78"/>
      <c r="N206" s="78"/>
      <c r="O206" s="78"/>
      <c r="P206" s="78"/>
      <c r="Q206" s="78"/>
      <c r="R206" s="78"/>
      <c r="S206" s="62">
        <f t="shared" si="18"/>
        <v>0</v>
      </c>
    </row>
    <row r="207">
      <c r="A207" s="259" t="s">
        <v>36</v>
      </c>
      <c r="B207" s="78"/>
      <c r="C207" s="78"/>
      <c r="D207" s="78"/>
      <c r="E207" s="78"/>
      <c r="F207" s="78"/>
      <c r="G207" s="78"/>
      <c r="H207" s="78"/>
      <c r="I207" s="62">
        <f t="shared" si="17"/>
        <v>0</v>
      </c>
      <c r="J207" s="29"/>
      <c r="K207" s="259" t="s">
        <v>36</v>
      </c>
      <c r="L207" s="78"/>
      <c r="M207" s="78"/>
      <c r="N207" s="78"/>
      <c r="O207" s="78"/>
      <c r="P207" s="78"/>
      <c r="Q207" s="78"/>
      <c r="R207" s="78"/>
      <c r="S207" s="62">
        <f t="shared" si="18"/>
        <v>0</v>
      </c>
    </row>
    <row r="208">
      <c r="A208" s="259" t="s">
        <v>37</v>
      </c>
      <c r="B208" s="78"/>
      <c r="C208" s="78"/>
      <c r="D208" s="78"/>
      <c r="E208" s="78"/>
      <c r="F208" s="78"/>
      <c r="G208" s="78"/>
      <c r="H208" s="78"/>
      <c r="I208" s="62">
        <f t="shared" si="17"/>
        <v>0</v>
      </c>
      <c r="J208" s="29"/>
      <c r="K208" s="259" t="s">
        <v>37</v>
      </c>
      <c r="L208" s="78"/>
      <c r="M208" s="78"/>
      <c r="N208" s="78"/>
      <c r="O208" s="78"/>
      <c r="P208" s="78"/>
      <c r="Q208" s="78"/>
      <c r="R208" s="78"/>
      <c r="S208" s="62">
        <f t="shared" si="18"/>
        <v>0</v>
      </c>
    </row>
    <row r="209">
      <c r="A209" s="259" t="s">
        <v>38</v>
      </c>
      <c r="B209" s="78"/>
      <c r="C209" s="78"/>
      <c r="D209" s="78"/>
      <c r="E209" s="78"/>
      <c r="F209" s="78"/>
      <c r="G209" s="78"/>
      <c r="H209" s="78"/>
      <c r="I209" s="62">
        <f t="shared" si="17"/>
        <v>0</v>
      </c>
      <c r="J209" s="29"/>
      <c r="K209" s="259" t="s">
        <v>38</v>
      </c>
      <c r="L209" s="78"/>
      <c r="M209" s="78"/>
      <c r="N209" s="78"/>
      <c r="O209" s="78"/>
      <c r="P209" s="78"/>
      <c r="Q209" s="78"/>
      <c r="R209" s="78"/>
      <c r="S209" s="62">
        <f t="shared" si="18"/>
        <v>0</v>
      </c>
    </row>
    <row r="210">
      <c r="A210" s="259" t="s">
        <v>39</v>
      </c>
      <c r="B210" s="78"/>
      <c r="C210" s="78"/>
      <c r="D210" s="78"/>
      <c r="E210" s="78"/>
      <c r="F210" s="78"/>
      <c r="G210" s="78"/>
      <c r="H210" s="78"/>
      <c r="I210" s="62">
        <f t="shared" si="17"/>
        <v>0</v>
      </c>
      <c r="J210" s="29"/>
      <c r="K210" s="259" t="s">
        <v>39</v>
      </c>
      <c r="L210" s="78"/>
      <c r="M210" s="78"/>
      <c r="N210" s="78"/>
      <c r="O210" s="78"/>
      <c r="P210" s="78"/>
      <c r="Q210" s="78"/>
      <c r="R210" s="78"/>
      <c r="S210" s="62">
        <f t="shared" si="18"/>
        <v>0</v>
      </c>
    </row>
    <row r="211">
      <c r="A211" s="259" t="s">
        <v>63</v>
      </c>
      <c r="B211" s="78"/>
      <c r="C211" s="78"/>
      <c r="D211" s="78"/>
      <c r="E211" s="78"/>
      <c r="F211" s="78"/>
      <c r="G211" s="78"/>
      <c r="H211" s="78"/>
      <c r="I211" s="62">
        <f t="shared" si="17"/>
        <v>0</v>
      </c>
      <c r="J211" s="29"/>
      <c r="K211" s="259" t="s">
        <v>63</v>
      </c>
      <c r="L211" s="78"/>
      <c r="M211" s="78"/>
      <c r="N211" s="78"/>
      <c r="O211" s="78"/>
      <c r="P211" s="78"/>
      <c r="Q211" s="78"/>
      <c r="R211" s="78"/>
      <c r="S211" s="62">
        <f t="shared" si="18"/>
        <v>0</v>
      </c>
    </row>
    <row r="212">
      <c r="A212" s="259" t="s">
        <v>40</v>
      </c>
      <c r="B212" s="78"/>
      <c r="C212" s="78"/>
      <c r="D212" s="78"/>
      <c r="E212" s="78"/>
      <c r="F212" s="78"/>
      <c r="G212" s="78"/>
      <c r="H212" s="78"/>
      <c r="I212" s="62">
        <f t="shared" si="17"/>
        <v>0</v>
      </c>
      <c r="J212" s="29"/>
      <c r="K212" s="259" t="s">
        <v>40</v>
      </c>
      <c r="L212" s="78"/>
      <c r="M212" s="78"/>
      <c r="N212" s="78"/>
      <c r="O212" s="78"/>
      <c r="P212" s="78"/>
      <c r="Q212" s="78"/>
      <c r="R212" s="78"/>
      <c r="S212" s="62">
        <f t="shared" si="18"/>
        <v>0</v>
      </c>
    </row>
    <row r="213">
      <c r="A213" s="259" t="s">
        <v>41</v>
      </c>
      <c r="B213" s="78"/>
      <c r="C213" s="78"/>
      <c r="D213" s="78"/>
      <c r="E213" s="78"/>
      <c r="F213" s="78"/>
      <c r="G213" s="78"/>
      <c r="H213" s="78"/>
      <c r="I213" s="62">
        <f t="shared" si="17"/>
        <v>0</v>
      </c>
      <c r="J213" s="29"/>
      <c r="K213" s="259" t="s">
        <v>41</v>
      </c>
      <c r="L213" s="78"/>
      <c r="M213" s="78"/>
      <c r="N213" s="78"/>
      <c r="O213" s="78"/>
      <c r="P213" s="78"/>
      <c r="Q213" s="78"/>
      <c r="R213" s="78"/>
      <c r="S213" s="62">
        <f t="shared" si="18"/>
        <v>0</v>
      </c>
    </row>
    <row r="214">
      <c r="A214" s="259" t="s">
        <v>42</v>
      </c>
      <c r="B214" s="78"/>
      <c r="C214" s="78"/>
      <c r="D214" s="78"/>
      <c r="E214" s="78"/>
      <c r="F214" s="78"/>
      <c r="G214" s="78"/>
      <c r="H214" s="78"/>
      <c r="I214" s="62">
        <f t="shared" si="17"/>
        <v>0</v>
      </c>
      <c r="J214" s="29"/>
      <c r="K214" s="259" t="s">
        <v>42</v>
      </c>
      <c r="L214" s="78"/>
      <c r="M214" s="78"/>
      <c r="N214" s="78"/>
      <c r="O214" s="78"/>
      <c r="P214" s="78"/>
      <c r="Q214" s="78"/>
      <c r="R214" s="78"/>
      <c r="S214" s="62">
        <f t="shared" si="18"/>
        <v>0</v>
      </c>
    </row>
    <row r="215">
      <c r="A215" s="259" t="s">
        <v>44</v>
      </c>
      <c r="B215" s="78"/>
      <c r="C215" s="78"/>
      <c r="D215" s="78"/>
      <c r="E215" s="78"/>
      <c r="F215" s="78"/>
      <c r="G215" s="78"/>
      <c r="H215" s="78"/>
      <c r="I215" s="62">
        <f t="shared" si="17"/>
        <v>0</v>
      </c>
      <c r="J215" s="29"/>
      <c r="K215" s="259" t="s">
        <v>44</v>
      </c>
      <c r="L215" s="78"/>
      <c r="M215" s="78"/>
      <c r="N215" s="78"/>
      <c r="O215" s="78"/>
      <c r="P215" s="78"/>
      <c r="Q215" s="78"/>
      <c r="R215" s="78"/>
      <c r="S215" s="62">
        <f t="shared" si="18"/>
        <v>0</v>
      </c>
    </row>
    <row r="216">
      <c r="A216" s="259" t="s">
        <v>45</v>
      </c>
      <c r="B216" s="78"/>
      <c r="C216" s="78"/>
      <c r="D216" s="78"/>
      <c r="E216" s="78"/>
      <c r="F216" s="78"/>
      <c r="G216" s="78"/>
      <c r="H216" s="78"/>
      <c r="I216" s="62">
        <v>0.0</v>
      </c>
      <c r="J216" s="29"/>
      <c r="K216" s="259" t="s">
        <v>45</v>
      </c>
      <c r="L216" s="78"/>
      <c r="M216" s="78"/>
      <c r="N216" s="78"/>
      <c r="O216" s="78"/>
      <c r="P216" s="78"/>
      <c r="Q216" s="78"/>
      <c r="R216" s="78"/>
      <c r="S216" s="62">
        <f t="shared" si="18"/>
        <v>0</v>
      </c>
    </row>
    <row r="217">
      <c r="A217" s="259" t="s">
        <v>46</v>
      </c>
      <c r="B217" s="78"/>
      <c r="C217" s="78"/>
      <c r="D217" s="78"/>
      <c r="E217" s="78"/>
      <c r="F217" s="78"/>
      <c r="G217" s="78"/>
      <c r="H217" s="78"/>
      <c r="I217" s="62">
        <f t="shared" ref="I217:I226" si="19">SUM(B217:H217)</f>
        <v>0</v>
      </c>
      <c r="J217" s="401"/>
      <c r="K217" s="259" t="s">
        <v>46</v>
      </c>
      <c r="L217" s="78"/>
      <c r="M217" s="78"/>
      <c r="N217" s="78"/>
      <c r="O217" s="78"/>
      <c r="P217" s="78"/>
      <c r="Q217" s="78"/>
      <c r="R217" s="78"/>
      <c r="S217" s="62">
        <f t="shared" si="18"/>
        <v>0</v>
      </c>
    </row>
    <row r="218">
      <c r="A218" s="259" t="s">
        <v>47</v>
      </c>
      <c r="B218" s="78"/>
      <c r="C218" s="78"/>
      <c r="D218" s="78"/>
      <c r="E218" s="78"/>
      <c r="F218" s="78"/>
      <c r="G218" s="78"/>
      <c r="H218" s="78"/>
      <c r="I218" s="62">
        <f t="shared" si="19"/>
        <v>0</v>
      </c>
      <c r="J218" s="29"/>
      <c r="K218" s="259" t="s">
        <v>47</v>
      </c>
      <c r="L218" s="78"/>
      <c r="M218" s="78"/>
      <c r="N218" s="78"/>
      <c r="O218" s="78"/>
      <c r="P218" s="78"/>
      <c r="Q218" s="78"/>
      <c r="R218" s="78"/>
      <c r="S218" s="62">
        <f t="shared" si="18"/>
        <v>0</v>
      </c>
    </row>
    <row r="219">
      <c r="A219" s="259" t="s">
        <v>74</v>
      </c>
      <c r="B219" s="78"/>
      <c r="C219" s="78"/>
      <c r="D219" s="78"/>
      <c r="E219" s="78"/>
      <c r="F219" s="78"/>
      <c r="G219" s="78"/>
      <c r="H219" s="78"/>
      <c r="I219" s="62">
        <f t="shared" si="19"/>
        <v>0</v>
      </c>
      <c r="J219" s="29"/>
      <c r="K219" s="259" t="s">
        <v>74</v>
      </c>
      <c r="L219" s="78"/>
      <c r="M219" s="78"/>
      <c r="N219" s="78"/>
      <c r="O219" s="78"/>
      <c r="P219" s="78"/>
      <c r="Q219" s="78"/>
      <c r="R219" s="78"/>
      <c r="S219" s="62">
        <f t="shared" si="18"/>
        <v>0</v>
      </c>
    </row>
    <row r="220">
      <c r="A220" s="259" t="s">
        <v>49</v>
      </c>
      <c r="B220" s="78"/>
      <c r="C220" s="78"/>
      <c r="D220" s="78"/>
      <c r="E220" s="78"/>
      <c r="F220" s="78"/>
      <c r="G220" s="78"/>
      <c r="H220" s="78"/>
      <c r="I220" s="62">
        <f t="shared" si="19"/>
        <v>0</v>
      </c>
      <c r="J220" s="29"/>
      <c r="K220" s="259" t="s">
        <v>49</v>
      </c>
      <c r="L220" s="78"/>
      <c r="M220" s="78"/>
      <c r="N220" s="78"/>
      <c r="O220" s="78"/>
      <c r="P220" s="78"/>
      <c r="Q220" s="78"/>
      <c r="R220" s="78"/>
      <c r="S220" s="62">
        <f t="shared" si="18"/>
        <v>0</v>
      </c>
    </row>
    <row r="221">
      <c r="A221" s="259" t="s">
        <v>50</v>
      </c>
      <c r="B221" s="78"/>
      <c r="C221" s="78"/>
      <c r="D221" s="78"/>
      <c r="E221" s="78"/>
      <c r="F221" s="78"/>
      <c r="G221" s="78"/>
      <c r="H221" s="78"/>
      <c r="I221" s="62">
        <f t="shared" si="19"/>
        <v>0</v>
      </c>
      <c r="J221" s="29"/>
      <c r="K221" s="259" t="s">
        <v>50</v>
      </c>
      <c r="L221" s="78"/>
      <c r="M221" s="78"/>
      <c r="N221" s="78"/>
      <c r="O221" s="78"/>
      <c r="P221" s="78"/>
      <c r="Q221" s="78"/>
      <c r="R221" s="78"/>
      <c r="S221" s="62">
        <f t="shared" si="18"/>
        <v>0</v>
      </c>
    </row>
    <row r="222">
      <c r="A222" s="259" t="s">
        <v>51</v>
      </c>
      <c r="B222" s="78"/>
      <c r="C222" s="78"/>
      <c r="D222" s="78"/>
      <c r="E222" s="78"/>
      <c r="F222" s="78"/>
      <c r="G222" s="78"/>
      <c r="H222" s="78"/>
      <c r="I222" s="62">
        <f t="shared" si="19"/>
        <v>0</v>
      </c>
      <c r="J222" s="29"/>
      <c r="K222" s="259" t="s">
        <v>51</v>
      </c>
      <c r="L222" s="78"/>
      <c r="M222" s="78"/>
      <c r="N222" s="78"/>
      <c r="O222" s="78"/>
      <c r="P222" s="78"/>
      <c r="Q222" s="78"/>
      <c r="R222" s="78"/>
      <c r="S222" s="62">
        <f t="shared" si="18"/>
        <v>0</v>
      </c>
    </row>
    <row r="223">
      <c r="A223" s="259" t="s">
        <v>52</v>
      </c>
      <c r="B223" s="78"/>
      <c r="C223" s="78"/>
      <c r="D223" s="78"/>
      <c r="E223" s="78"/>
      <c r="F223" s="78"/>
      <c r="G223" s="78"/>
      <c r="H223" s="78"/>
      <c r="I223" s="62">
        <f t="shared" si="19"/>
        <v>0</v>
      </c>
      <c r="J223" s="29"/>
      <c r="K223" s="259" t="s">
        <v>52</v>
      </c>
      <c r="L223" s="78"/>
      <c r="M223" s="78"/>
      <c r="N223" s="78"/>
      <c r="O223" s="78"/>
      <c r="P223" s="78"/>
      <c r="Q223" s="78"/>
      <c r="R223" s="78"/>
      <c r="S223" s="62">
        <f t="shared" si="18"/>
        <v>0</v>
      </c>
    </row>
    <row r="224">
      <c r="A224" s="259" t="s">
        <v>53</v>
      </c>
      <c r="B224" s="78"/>
      <c r="C224" s="78"/>
      <c r="D224" s="78"/>
      <c r="E224" s="78"/>
      <c r="F224" s="78"/>
      <c r="G224" s="78"/>
      <c r="H224" s="78"/>
      <c r="I224" s="62">
        <f t="shared" si="19"/>
        <v>0</v>
      </c>
      <c r="J224" s="29"/>
      <c r="K224" s="259" t="s">
        <v>53</v>
      </c>
      <c r="L224" s="78"/>
      <c r="M224" s="78"/>
      <c r="N224" s="78"/>
      <c r="O224" s="78"/>
      <c r="P224" s="78"/>
      <c r="Q224" s="78"/>
      <c r="R224" s="78"/>
      <c r="S224" s="62">
        <f t="shared" si="18"/>
        <v>0</v>
      </c>
    </row>
    <row r="225">
      <c r="A225" s="259" t="s">
        <v>451</v>
      </c>
      <c r="B225" s="78"/>
      <c r="C225" s="78"/>
      <c r="D225" s="78"/>
      <c r="E225" s="78"/>
      <c r="F225" s="78"/>
      <c r="G225" s="78"/>
      <c r="H225" s="78"/>
      <c r="I225" s="62">
        <f t="shared" si="19"/>
        <v>0</v>
      </c>
      <c r="J225" s="29"/>
      <c r="K225" s="259" t="s">
        <v>451</v>
      </c>
      <c r="L225" s="78"/>
      <c r="M225" s="78"/>
      <c r="N225" s="78"/>
      <c r="O225" s="78"/>
      <c r="P225" s="78"/>
      <c r="Q225" s="78"/>
      <c r="R225" s="78"/>
      <c r="S225" s="62">
        <f t="shared" si="18"/>
        <v>0</v>
      </c>
    </row>
    <row r="226">
      <c r="A226" s="259" t="s">
        <v>55</v>
      </c>
      <c r="B226" s="78"/>
      <c r="C226" s="78"/>
      <c r="D226" s="78"/>
      <c r="E226" s="78"/>
      <c r="F226" s="78"/>
      <c r="G226" s="78"/>
      <c r="H226" s="78"/>
      <c r="I226" s="62">
        <f t="shared" si="19"/>
        <v>0</v>
      </c>
      <c r="J226" s="29"/>
      <c r="K226" s="259" t="s">
        <v>55</v>
      </c>
      <c r="L226" s="78"/>
      <c r="M226" s="78"/>
      <c r="N226" s="78"/>
      <c r="O226" s="78"/>
      <c r="P226" s="78"/>
      <c r="Q226" s="78"/>
      <c r="R226" s="78"/>
      <c r="S226" s="62">
        <f t="shared" si="18"/>
        <v>0</v>
      </c>
    </row>
    <row r="227">
      <c r="A227" s="517" t="s">
        <v>20</v>
      </c>
      <c r="B227" s="38"/>
      <c r="C227" s="38"/>
      <c r="D227" s="38"/>
      <c r="E227" s="38"/>
      <c r="F227" s="38"/>
      <c r="G227" s="38"/>
      <c r="H227" s="38"/>
      <c r="I227" s="518">
        <f>SUM(I194:I226)</f>
        <v>0</v>
      </c>
      <c r="J227" s="29"/>
      <c r="K227" s="517" t="s">
        <v>20</v>
      </c>
      <c r="L227" s="38"/>
      <c r="M227" s="38"/>
      <c r="N227" s="38"/>
      <c r="O227" s="38"/>
      <c r="P227" s="38"/>
      <c r="Q227" s="38"/>
      <c r="R227" s="38"/>
      <c r="S227" s="518">
        <f>SUM(S194:S226)</f>
        <v>0</v>
      </c>
    </row>
    <row r="228">
      <c r="A228" s="522"/>
      <c r="B228" s="29"/>
      <c r="C228" s="29"/>
      <c r="D228" s="29"/>
      <c r="E228" s="29"/>
      <c r="F228" s="29"/>
      <c r="G228" s="29"/>
      <c r="H228" s="29"/>
      <c r="I228" s="16"/>
      <c r="J228" s="29"/>
      <c r="K228" s="522"/>
      <c r="L228" s="29"/>
      <c r="M228" s="29"/>
      <c r="N228" s="29"/>
      <c r="O228" s="29"/>
      <c r="P228" s="29"/>
      <c r="Q228" s="29"/>
      <c r="R228" s="29"/>
      <c r="S228" s="16"/>
    </row>
    <row r="229">
      <c r="A229" s="507" t="s">
        <v>542</v>
      </c>
      <c r="J229" s="29"/>
      <c r="K229" s="507" t="s">
        <v>542</v>
      </c>
    </row>
    <row r="230">
      <c r="A230" s="254" t="s">
        <v>19</v>
      </c>
      <c r="B230" s="521">
        <v>45577.0</v>
      </c>
      <c r="C230" s="521">
        <v>45578.0</v>
      </c>
      <c r="D230" s="521">
        <v>45579.0</v>
      </c>
      <c r="E230" s="521">
        <v>45580.0</v>
      </c>
      <c r="F230" s="521">
        <v>45581.0</v>
      </c>
      <c r="G230" s="521">
        <v>45582.0</v>
      </c>
      <c r="H230" s="521">
        <v>45583.0</v>
      </c>
      <c r="I230" s="514" t="s">
        <v>541</v>
      </c>
      <c r="J230" s="29"/>
      <c r="K230" s="254" t="s">
        <v>19</v>
      </c>
      <c r="L230" s="521">
        <v>45577.0</v>
      </c>
      <c r="M230" s="521">
        <v>45578.0</v>
      </c>
      <c r="N230" s="521">
        <v>45579.0</v>
      </c>
      <c r="O230" s="521">
        <v>45580.0</v>
      </c>
      <c r="P230" s="521">
        <v>45581.0</v>
      </c>
      <c r="Q230" s="521">
        <v>45582.0</v>
      </c>
      <c r="R230" s="521">
        <v>45583.0</v>
      </c>
      <c r="S230" s="514" t="s">
        <v>20</v>
      </c>
    </row>
    <row r="231">
      <c r="A231" s="215"/>
      <c r="B231" s="516"/>
      <c r="C231" s="516"/>
      <c r="D231" s="516"/>
      <c r="E231" s="38"/>
      <c r="F231" s="38"/>
      <c r="G231" s="38"/>
      <c r="H231" s="38"/>
      <c r="I231" s="38"/>
      <c r="J231" s="29"/>
      <c r="K231" s="215"/>
      <c r="L231" s="516"/>
      <c r="M231" s="516"/>
      <c r="N231" s="516"/>
      <c r="O231" s="38"/>
      <c r="P231" s="38"/>
      <c r="Q231" s="38"/>
      <c r="R231" s="38"/>
      <c r="S231" s="38"/>
    </row>
    <row r="232">
      <c r="A232" s="259" t="s">
        <v>23</v>
      </c>
      <c r="B232" s="78"/>
      <c r="C232" s="78"/>
      <c r="D232" s="78"/>
      <c r="E232" s="78"/>
      <c r="F232" s="78"/>
      <c r="G232" s="78"/>
      <c r="H232" s="78"/>
      <c r="I232" s="62">
        <f t="shared" ref="I232:I253" si="20">SUM(B232:H232)</f>
        <v>0</v>
      </c>
      <c r="J232" s="29"/>
      <c r="K232" s="259" t="s">
        <v>23</v>
      </c>
      <c r="L232" s="78"/>
      <c r="M232" s="78"/>
      <c r="N232" s="78"/>
      <c r="O232" s="78"/>
      <c r="P232" s="78"/>
      <c r="Q232" s="78"/>
      <c r="R232" s="78"/>
      <c r="S232" s="62">
        <f t="shared" ref="S232:S264" si="21">SUM(L232:R232)</f>
        <v>0</v>
      </c>
    </row>
    <row r="233">
      <c r="A233" s="259" t="s">
        <v>24</v>
      </c>
      <c r="B233" s="78"/>
      <c r="C233" s="78"/>
      <c r="D233" s="78"/>
      <c r="E233" s="78"/>
      <c r="F233" s="78"/>
      <c r="G233" s="78"/>
      <c r="H233" s="78"/>
      <c r="I233" s="62">
        <f t="shared" si="20"/>
        <v>0</v>
      </c>
      <c r="J233" s="29"/>
      <c r="K233" s="259" t="s">
        <v>24</v>
      </c>
      <c r="L233" s="78"/>
      <c r="M233" s="78"/>
      <c r="N233" s="78"/>
      <c r="O233" s="78"/>
      <c r="P233" s="78"/>
      <c r="Q233" s="78"/>
      <c r="R233" s="78"/>
      <c r="S233" s="62">
        <f t="shared" si="21"/>
        <v>0</v>
      </c>
    </row>
    <row r="234">
      <c r="A234" s="259" t="s">
        <v>25</v>
      </c>
      <c r="B234" s="78"/>
      <c r="C234" s="78"/>
      <c r="D234" s="78"/>
      <c r="E234" s="78"/>
      <c r="F234" s="78"/>
      <c r="G234" s="78"/>
      <c r="H234" s="78"/>
      <c r="I234" s="62">
        <f t="shared" si="20"/>
        <v>0</v>
      </c>
      <c r="J234" s="29"/>
      <c r="K234" s="259" t="s">
        <v>25</v>
      </c>
      <c r="L234" s="78"/>
      <c r="M234" s="78"/>
      <c r="N234" s="78"/>
      <c r="O234" s="78"/>
      <c r="P234" s="78"/>
      <c r="Q234" s="78"/>
      <c r="R234" s="78"/>
      <c r="S234" s="62">
        <f t="shared" si="21"/>
        <v>0</v>
      </c>
    </row>
    <row r="235">
      <c r="A235" s="259" t="s">
        <v>26</v>
      </c>
      <c r="B235" s="78"/>
      <c r="C235" s="78"/>
      <c r="D235" s="78"/>
      <c r="E235" s="78"/>
      <c r="F235" s="78"/>
      <c r="G235" s="78"/>
      <c r="H235" s="78"/>
      <c r="I235" s="62">
        <f t="shared" si="20"/>
        <v>0</v>
      </c>
      <c r="J235" s="29"/>
      <c r="K235" s="259" t="s">
        <v>26</v>
      </c>
      <c r="L235" s="78"/>
      <c r="M235" s="78"/>
      <c r="N235" s="78"/>
      <c r="O235" s="78"/>
      <c r="P235" s="78"/>
      <c r="Q235" s="78"/>
      <c r="R235" s="78"/>
      <c r="S235" s="62">
        <f t="shared" si="21"/>
        <v>0</v>
      </c>
    </row>
    <row r="236">
      <c r="A236" s="259" t="s">
        <v>27</v>
      </c>
      <c r="B236" s="78"/>
      <c r="C236" s="78"/>
      <c r="D236" s="78"/>
      <c r="E236" s="78"/>
      <c r="F236" s="78"/>
      <c r="G236" s="78"/>
      <c r="H236" s="78"/>
      <c r="I236" s="62">
        <f t="shared" si="20"/>
        <v>0</v>
      </c>
      <c r="J236" s="29"/>
      <c r="K236" s="259" t="s">
        <v>27</v>
      </c>
      <c r="L236" s="78"/>
      <c r="M236" s="78"/>
      <c r="N236" s="78"/>
      <c r="O236" s="78"/>
      <c r="P236" s="78"/>
      <c r="Q236" s="78"/>
      <c r="R236" s="78"/>
      <c r="S236" s="62">
        <f t="shared" si="21"/>
        <v>0</v>
      </c>
    </row>
    <row r="237">
      <c r="A237" s="259" t="s">
        <v>28</v>
      </c>
      <c r="B237" s="78"/>
      <c r="C237" s="78"/>
      <c r="D237" s="78"/>
      <c r="E237" s="78"/>
      <c r="F237" s="78"/>
      <c r="G237" s="78"/>
      <c r="H237" s="78"/>
      <c r="I237" s="62">
        <f t="shared" si="20"/>
        <v>0</v>
      </c>
      <c r="J237" s="29"/>
      <c r="K237" s="259" t="s">
        <v>28</v>
      </c>
      <c r="L237" s="78"/>
      <c r="M237" s="78"/>
      <c r="N237" s="78"/>
      <c r="O237" s="78"/>
      <c r="P237" s="78"/>
      <c r="Q237" s="78"/>
      <c r="R237" s="78"/>
      <c r="S237" s="62">
        <f t="shared" si="21"/>
        <v>0</v>
      </c>
    </row>
    <row r="238">
      <c r="A238" s="259" t="s">
        <v>29</v>
      </c>
      <c r="B238" s="78"/>
      <c r="C238" s="78"/>
      <c r="D238" s="78"/>
      <c r="E238" s="78"/>
      <c r="F238" s="78"/>
      <c r="G238" s="78"/>
      <c r="H238" s="78"/>
      <c r="I238" s="62">
        <f t="shared" si="20"/>
        <v>0</v>
      </c>
      <c r="J238" s="29"/>
      <c r="K238" s="259" t="s">
        <v>29</v>
      </c>
      <c r="L238" s="78"/>
      <c r="M238" s="78"/>
      <c r="N238" s="78"/>
      <c r="O238" s="78"/>
      <c r="P238" s="78"/>
      <c r="Q238" s="78"/>
      <c r="R238" s="78"/>
      <c r="S238" s="62">
        <f t="shared" si="21"/>
        <v>0</v>
      </c>
    </row>
    <row r="239">
      <c r="A239" s="259" t="s">
        <v>30</v>
      </c>
      <c r="B239" s="78"/>
      <c r="C239" s="78"/>
      <c r="D239" s="78"/>
      <c r="E239" s="78"/>
      <c r="F239" s="78"/>
      <c r="G239" s="78"/>
      <c r="H239" s="78"/>
      <c r="I239" s="62">
        <f t="shared" si="20"/>
        <v>0</v>
      </c>
      <c r="J239" s="29"/>
      <c r="K239" s="259" t="s">
        <v>30</v>
      </c>
      <c r="L239" s="78"/>
      <c r="M239" s="78"/>
      <c r="N239" s="78"/>
      <c r="O239" s="78"/>
      <c r="P239" s="78"/>
      <c r="Q239" s="78"/>
      <c r="R239" s="78"/>
      <c r="S239" s="62">
        <f t="shared" si="21"/>
        <v>0</v>
      </c>
    </row>
    <row r="240">
      <c r="A240" s="259" t="s">
        <v>31</v>
      </c>
      <c r="B240" s="78"/>
      <c r="C240" s="78"/>
      <c r="D240" s="78"/>
      <c r="E240" s="78"/>
      <c r="F240" s="78"/>
      <c r="G240" s="78"/>
      <c r="H240" s="78"/>
      <c r="I240" s="62">
        <f t="shared" si="20"/>
        <v>0</v>
      </c>
      <c r="J240" s="29"/>
      <c r="K240" s="259" t="s">
        <v>31</v>
      </c>
      <c r="L240" s="78"/>
      <c r="M240" s="78"/>
      <c r="N240" s="78"/>
      <c r="O240" s="78"/>
      <c r="P240" s="78"/>
      <c r="Q240" s="78"/>
      <c r="R240" s="78"/>
      <c r="S240" s="62">
        <f t="shared" si="21"/>
        <v>0</v>
      </c>
    </row>
    <row r="241">
      <c r="A241" s="259" t="s">
        <v>32</v>
      </c>
      <c r="B241" s="78"/>
      <c r="C241" s="78"/>
      <c r="D241" s="78"/>
      <c r="E241" s="78"/>
      <c r="F241" s="78"/>
      <c r="G241" s="78"/>
      <c r="H241" s="78"/>
      <c r="I241" s="62">
        <f t="shared" si="20"/>
        <v>0</v>
      </c>
      <c r="J241" s="29"/>
      <c r="K241" s="259" t="s">
        <v>32</v>
      </c>
      <c r="L241" s="78"/>
      <c r="M241" s="78"/>
      <c r="N241" s="78"/>
      <c r="O241" s="78"/>
      <c r="P241" s="78"/>
      <c r="Q241" s="78"/>
      <c r="R241" s="78"/>
      <c r="S241" s="62">
        <f t="shared" si="21"/>
        <v>0</v>
      </c>
    </row>
    <row r="242">
      <c r="A242" s="259" t="s">
        <v>241</v>
      </c>
      <c r="B242" s="78"/>
      <c r="C242" s="78"/>
      <c r="D242" s="78"/>
      <c r="E242" s="78"/>
      <c r="F242" s="78"/>
      <c r="G242" s="78"/>
      <c r="H242" s="78"/>
      <c r="I242" s="62">
        <f t="shared" si="20"/>
        <v>0</v>
      </c>
      <c r="J242" s="29"/>
      <c r="K242" s="259" t="s">
        <v>241</v>
      </c>
      <c r="L242" s="78"/>
      <c r="M242" s="78"/>
      <c r="N242" s="78"/>
      <c r="O242" s="78"/>
      <c r="P242" s="78"/>
      <c r="Q242" s="78"/>
      <c r="R242" s="78"/>
      <c r="S242" s="62">
        <f t="shared" si="21"/>
        <v>0</v>
      </c>
    </row>
    <row r="243">
      <c r="A243" s="259" t="s">
        <v>233</v>
      </c>
      <c r="B243" s="78"/>
      <c r="C243" s="78"/>
      <c r="D243" s="78"/>
      <c r="E243" s="78"/>
      <c r="F243" s="78"/>
      <c r="G243" s="78"/>
      <c r="H243" s="78"/>
      <c r="I243" s="62">
        <f t="shared" si="20"/>
        <v>0</v>
      </c>
      <c r="J243" s="29"/>
      <c r="K243" s="259" t="s">
        <v>233</v>
      </c>
      <c r="L243" s="78"/>
      <c r="M243" s="78"/>
      <c r="N243" s="78"/>
      <c r="O243" s="78"/>
      <c r="P243" s="78"/>
      <c r="Q243" s="78"/>
      <c r="R243" s="78"/>
      <c r="S243" s="62">
        <f t="shared" si="21"/>
        <v>0</v>
      </c>
    </row>
    <row r="244">
      <c r="A244" s="259" t="s">
        <v>35</v>
      </c>
      <c r="B244" s="78"/>
      <c r="C244" s="78"/>
      <c r="D244" s="78"/>
      <c r="E244" s="78"/>
      <c r="F244" s="78"/>
      <c r="G244" s="78"/>
      <c r="H244" s="78"/>
      <c r="I244" s="62">
        <f t="shared" si="20"/>
        <v>0</v>
      </c>
      <c r="J244" s="29"/>
      <c r="K244" s="259" t="s">
        <v>35</v>
      </c>
      <c r="L244" s="78"/>
      <c r="M244" s="78"/>
      <c r="N244" s="78"/>
      <c r="O244" s="78"/>
      <c r="P244" s="78"/>
      <c r="Q244" s="78"/>
      <c r="R244" s="78"/>
      <c r="S244" s="62">
        <f t="shared" si="21"/>
        <v>0</v>
      </c>
    </row>
    <row r="245">
      <c r="A245" s="259" t="s">
        <v>36</v>
      </c>
      <c r="B245" s="78"/>
      <c r="C245" s="78"/>
      <c r="D245" s="78"/>
      <c r="E245" s="78"/>
      <c r="F245" s="78"/>
      <c r="G245" s="78"/>
      <c r="H245" s="78"/>
      <c r="I245" s="62">
        <f t="shared" si="20"/>
        <v>0</v>
      </c>
      <c r="J245" s="29"/>
      <c r="K245" s="259" t="s">
        <v>36</v>
      </c>
      <c r="L245" s="78"/>
      <c r="M245" s="78"/>
      <c r="N245" s="78"/>
      <c r="O245" s="78"/>
      <c r="P245" s="78"/>
      <c r="Q245" s="78"/>
      <c r="R245" s="78"/>
      <c r="S245" s="62">
        <f t="shared" si="21"/>
        <v>0</v>
      </c>
    </row>
    <row r="246">
      <c r="A246" s="259" t="s">
        <v>37</v>
      </c>
      <c r="B246" s="78"/>
      <c r="C246" s="78"/>
      <c r="D246" s="78"/>
      <c r="E246" s="78"/>
      <c r="F246" s="78"/>
      <c r="G246" s="78"/>
      <c r="H246" s="78"/>
      <c r="I246" s="62">
        <f t="shared" si="20"/>
        <v>0</v>
      </c>
      <c r="J246" s="29"/>
      <c r="K246" s="259" t="s">
        <v>37</v>
      </c>
      <c r="L246" s="78"/>
      <c r="M246" s="78"/>
      <c r="N246" s="78"/>
      <c r="O246" s="78"/>
      <c r="P246" s="78"/>
      <c r="Q246" s="78"/>
      <c r="R246" s="78"/>
      <c r="S246" s="62">
        <f t="shared" si="21"/>
        <v>0</v>
      </c>
    </row>
    <row r="247">
      <c r="A247" s="259" t="s">
        <v>38</v>
      </c>
      <c r="B247" s="78"/>
      <c r="C247" s="78"/>
      <c r="D247" s="78"/>
      <c r="E247" s="78"/>
      <c r="F247" s="78"/>
      <c r="G247" s="78"/>
      <c r="H247" s="78"/>
      <c r="I247" s="62">
        <f t="shared" si="20"/>
        <v>0</v>
      </c>
      <c r="J247" s="29"/>
      <c r="K247" s="259" t="s">
        <v>38</v>
      </c>
      <c r="L247" s="78"/>
      <c r="M247" s="78"/>
      <c r="N247" s="78"/>
      <c r="O247" s="78"/>
      <c r="P247" s="78"/>
      <c r="Q247" s="78"/>
      <c r="R247" s="78"/>
      <c r="S247" s="62">
        <f t="shared" si="21"/>
        <v>0</v>
      </c>
    </row>
    <row r="248">
      <c r="A248" s="259" t="s">
        <v>39</v>
      </c>
      <c r="B248" s="78"/>
      <c r="C248" s="78"/>
      <c r="D248" s="78"/>
      <c r="E248" s="78"/>
      <c r="F248" s="78"/>
      <c r="G248" s="78"/>
      <c r="H248" s="78"/>
      <c r="I248" s="62">
        <f t="shared" si="20"/>
        <v>0</v>
      </c>
      <c r="J248" s="29"/>
      <c r="K248" s="259" t="s">
        <v>39</v>
      </c>
      <c r="L248" s="78"/>
      <c r="M248" s="78"/>
      <c r="N248" s="78"/>
      <c r="O248" s="78"/>
      <c r="P248" s="78"/>
      <c r="Q248" s="78"/>
      <c r="R248" s="78"/>
      <c r="S248" s="62">
        <f t="shared" si="21"/>
        <v>0</v>
      </c>
    </row>
    <row r="249">
      <c r="A249" s="259" t="s">
        <v>63</v>
      </c>
      <c r="B249" s="78"/>
      <c r="C249" s="78"/>
      <c r="D249" s="78"/>
      <c r="E249" s="78"/>
      <c r="F249" s="78"/>
      <c r="G249" s="78"/>
      <c r="H249" s="78"/>
      <c r="I249" s="62">
        <f t="shared" si="20"/>
        <v>0</v>
      </c>
      <c r="J249" s="29"/>
      <c r="K249" s="259" t="s">
        <v>63</v>
      </c>
      <c r="L249" s="78"/>
      <c r="M249" s="78"/>
      <c r="N249" s="78"/>
      <c r="O249" s="78"/>
      <c r="P249" s="78"/>
      <c r="Q249" s="78"/>
      <c r="R249" s="78"/>
      <c r="S249" s="62">
        <f t="shared" si="21"/>
        <v>0</v>
      </c>
    </row>
    <row r="250">
      <c r="A250" s="259" t="s">
        <v>40</v>
      </c>
      <c r="B250" s="78"/>
      <c r="C250" s="78"/>
      <c r="D250" s="78"/>
      <c r="E250" s="78"/>
      <c r="F250" s="78"/>
      <c r="G250" s="78"/>
      <c r="H250" s="78"/>
      <c r="I250" s="62">
        <f t="shared" si="20"/>
        <v>0</v>
      </c>
      <c r="J250" s="29"/>
      <c r="K250" s="259" t="s">
        <v>40</v>
      </c>
      <c r="L250" s="78"/>
      <c r="M250" s="78"/>
      <c r="N250" s="78"/>
      <c r="O250" s="78"/>
      <c r="P250" s="78"/>
      <c r="Q250" s="78"/>
      <c r="R250" s="78"/>
      <c r="S250" s="62">
        <f t="shared" si="21"/>
        <v>0</v>
      </c>
    </row>
    <row r="251">
      <c r="A251" s="259" t="s">
        <v>41</v>
      </c>
      <c r="B251" s="78"/>
      <c r="C251" s="78"/>
      <c r="D251" s="78"/>
      <c r="E251" s="78"/>
      <c r="F251" s="78"/>
      <c r="G251" s="78"/>
      <c r="H251" s="78"/>
      <c r="I251" s="62">
        <f t="shared" si="20"/>
        <v>0</v>
      </c>
      <c r="J251" s="29"/>
      <c r="K251" s="259" t="s">
        <v>41</v>
      </c>
      <c r="L251" s="78"/>
      <c r="M251" s="78"/>
      <c r="N251" s="78"/>
      <c r="O251" s="78"/>
      <c r="P251" s="78"/>
      <c r="Q251" s="78"/>
      <c r="R251" s="78"/>
      <c r="S251" s="62">
        <f t="shared" si="21"/>
        <v>0</v>
      </c>
    </row>
    <row r="252">
      <c r="A252" s="259" t="s">
        <v>42</v>
      </c>
      <c r="B252" s="78"/>
      <c r="C252" s="78"/>
      <c r="D252" s="78"/>
      <c r="E252" s="78"/>
      <c r="F252" s="78"/>
      <c r="G252" s="78"/>
      <c r="H252" s="78"/>
      <c r="I252" s="62">
        <f t="shared" si="20"/>
        <v>0</v>
      </c>
      <c r="J252" s="29"/>
      <c r="K252" s="259" t="s">
        <v>42</v>
      </c>
      <c r="L252" s="78"/>
      <c r="M252" s="78"/>
      <c r="N252" s="78"/>
      <c r="O252" s="78"/>
      <c r="P252" s="78"/>
      <c r="Q252" s="78"/>
      <c r="R252" s="78"/>
      <c r="S252" s="62">
        <f t="shared" si="21"/>
        <v>0</v>
      </c>
    </row>
    <row r="253">
      <c r="A253" s="259" t="s">
        <v>44</v>
      </c>
      <c r="B253" s="78"/>
      <c r="C253" s="78"/>
      <c r="D253" s="78"/>
      <c r="E253" s="78"/>
      <c r="F253" s="78"/>
      <c r="G253" s="78"/>
      <c r="H253" s="78"/>
      <c r="I253" s="62">
        <f t="shared" si="20"/>
        <v>0</v>
      </c>
      <c r="J253" s="29"/>
      <c r="K253" s="259" t="s">
        <v>44</v>
      </c>
      <c r="L253" s="78"/>
      <c r="M253" s="78"/>
      <c r="N253" s="78"/>
      <c r="O253" s="78"/>
      <c r="P253" s="78"/>
      <c r="Q253" s="78"/>
      <c r="R253" s="78"/>
      <c r="S253" s="62">
        <f t="shared" si="21"/>
        <v>0</v>
      </c>
    </row>
    <row r="254">
      <c r="A254" s="259" t="s">
        <v>45</v>
      </c>
      <c r="B254" s="78"/>
      <c r="C254" s="78"/>
      <c r="D254" s="78"/>
      <c r="E254" s="78"/>
      <c r="F254" s="78"/>
      <c r="G254" s="78"/>
      <c r="H254" s="78"/>
      <c r="I254" s="62">
        <v>0.0</v>
      </c>
      <c r="J254" s="29"/>
      <c r="K254" s="259" t="s">
        <v>45</v>
      </c>
      <c r="L254" s="78"/>
      <c r="M254" s="78"/>
      <c r="N254" s="78"/>
      <c r="O254" s="78"/>
      <c r="P254" s="78"/>
      <c r="Q254" s="78"/>
      <c r="R254" s="78"/>
      <c r="S254" s="62">
        <f t="shared" si="21"/>
        <v>0</v>
      </c>
    </row>
    <row r="255">
      <c r="A255" s="259" t="s">
        <v>46</v>
      </c>
      <c r="B255" s="78"/>
      <c r="C255" s="78"/>
      <c r="D255" s="78"/>
      <c r="E255" s="78"/>
      <c r="F255" s="78"/>
      <c r="G255" s="78"/>
      <c r="H255" s="78"/>
      <c r="I255" s="62">
        <f t="shared" ref="I255:I264" si="22">SUM(B255:H255)</f>
        <v>0</v>
      </c>
      <c r="J255" s="401"/>
      <c r="K255" s="259" t="s">
        <v>46</v>
      </c>
      <c r="L255" s="78"/>
      <c r="M255" s="78"/>
      <c r="N255" s="78"/>
      <c r="O255" s="78"/>
      <c r="P255" s="78"/>
      <c r="Q255" s="78"/>
      <c r="R255" s="78"/>
      <c r="S255" s="62">
        <f t="shared" si="21"/>
        <v>0</v>
      </c>
    </row>
    <row r="256">
      <c r="A256" s="259" t="s">
        <v>47</v>
      </c>
      <c r="B256" s="78"/>
      <c r="C256" s="78"/>
      <c r="D256" s="78"/>
      <c r="E256" s="78"/>
      <c r="F256" s="78"/>
      <c r="G256" s="78"/>
      <c r="H256" s="78"/>
      <c r="I256" s="62">
        <f t="shared" si="22"/>
        <v>0</v>
      </c>
      <c r="J256" s="29"/>
      <c r="K256" s="259" t="s">
        <v>47</v>
      </c>
      <c r="L256" s="78"/>
      <c r="M256" s="78"/>
      <c r="N256" s="78"/>
      <c r="O256" s="78"/>
      <c r="P256" s="78"/>
      <c r="Q256" s="78"/>
      <c r="R256" s="78"/>
      <c r="S256" s="62">
        <f t="shared" si="21"/>
        <v>0</v>
      </c>
    </row>
    <row r="257">
      <c r="A257" s="259" t="s">
        <v>74</v>
      </c>
      <c r="B257" s="78"/>
      <c r="C257" s="78"/>
      <c r="D257" s="78"/>
      <c r="E257" s="78"/>
      <c r="F257" s="78"/>
      <c r="G257" s="78"/>
      <c r="H257" s="78"/>
      <c r="I257" s="62">
        <f t="shared" si="22"/>
        <v>0</v>
      </c>
      <c r="J257" s="29"/>
      <c r="K257" s="259" t="s">
        <v>74</v>
      </c>
      <c r="L257" s="78"/>
      <c r="M257" s="78"/>
      <c r="N257" s="78"/>
      <c r="O257" s="78"/>
      <c r="P257" s="78"/>
      <c r="Q257" s="78"/>
      <c r="R257" s="78"/>
      <c r="S257" s="62">
        <f t="shared" si="21"/>
        <v>0</v>
      </c>
    </row>
    <row r="258">
      <c r="A258" s="259" t="s">
        <v>49</v>
      </c>
      <c r="B258" s="78"/>
      <c r="C258" s="78"/>
      <c r="D258" s="78"/>
      <c r="E258" s="78"/>
      <c r="F258" s="78"/>
      <c r="G258" s="78"/>
      <c r="H258" s="78"/>
      <c r="I258" s="62">
        <f t="shared" si="22"/>
        <v>0</v>
      </c>
      <c r="J258" s="29"/>
      <c r="K258" s="259" t="s">
        <v>49</v>
      </c>
      <c r="L258" s="78"/>
      <c r="M258" s="78"/>
      <c r="N258" s="78"/>
      <c r="O258" s="78"/>
      <c r="P258" s="78"/>
      <c r="Q258" s="78"/>
      <c r="R258" s="78"/>
      <c r="S258" s="62">
        <f t="shared" si="21"/>
        <v>0</v>
      </c>
    </row>
    <row r="259">
      <c r="A259" s="259" t="s">
        <v>50</v>
      </c>
      <c r="B259" s="78"/>
      <c r="C259" s="78"/>
      <c r="D259" s="78"/>
      <c r="E259" s="78"/>
      <c r="F259" s="78"/>
      <c r="G259" s="78"/>
      <c r="H259" s="78"/>
      <c r="I259" s="62">
        <f t="shared" si="22"/>
        <v>0</v>
      </c>
      <c r="J259" s="29"/>
      <c r="K259" s="259" t="s">
        <v>50</v>
      </c>
      <c r="L259" s="78"/>
      <c r="M259" s="78"/>
      <c r="N259" s="78"/>
      <c r="O259" s="78"/>
      <c r="P259" s="78"/>
      <c r="Q259" s="78"/>
      <c r="R259" s="78"/>
      <c r="S259" s="62">
        <f t="shared" si="21"/>
        <v>0</v>
      </c>
    </row>
    <row r="260">
      <c r="A260" s="259" t="s">
        <v>51</v>
      </c>
      <c r="B260" s="78"/>
      <c r="C260" s="78"/>
      <c r="D260" s="78"/>
      <c r="E260" s="78"/>
      <c r="F260" s="78"/>
      <c r="G260" s="78"/>
      <c r="H260" s="78"/>
      <c r="I260" s="62">
        <f t="shared" si="22"/>
        <v>0</v>
      </c>
      <c r="J260" s="29"/>
      <c r="K260" s="259" t="s">
        <v>51</v>
      </c>
      <c r="L260" s="78"/>
      <c r="M260" s="78"/>
      <c r="N260" s="78"/>
      <c r="O260" s="78"/>
      <c r="P260" s="78"/>
      <c r="Q260" s="78"/>
      <c r="R260" s="78"/>
      <c r="S260" s="62">
        <f t="shared" si="21"/>
        <v>0</v>
      </c>
    </row>
    <row r="261">
      <c r="A261" s="259" t="s">
        <v>52</v>
      </c>
      <c r="B261" s="78"/>
      <c r="C261" s="78"/>
      <c r="D261" s="78"/>
      <c r="E261" s="78"/>
      <c r="F261" s="78"/>
      <c r="G261" s="78"/>
      <c r="H261" s="78"/>
      <c r="I261" s="62">
        <f t="shared" si="22"/>
        <v>0</v>
      </c>
      <c r="J261" s="29"/>
      <c r="K261" s="259" t="s">
        <v>52</v>
      </c>
      <c r="L261" s="78"/>
      <c r="M261" s="78"/>
      <c r="N261" s="78"/>
      <c r="O261" s="78"/>
      <c r="P261" s="78"/>
      <c r="Q261" s="78"/>
      <c r="R261" s="78"/>
      <c r="S261" s="62">
        <f t="shared" si="21"/>
        <v>0</v>
      </c>
    </row>
    <row r="262">
      <c r="A262" s="259" t="s">
        <v>53</v>
      </c>
      <c r="B262" s="78"/>
      <c r="C262" s="78"/>
      <c r="D262" s="78"/>
      <c r="E262" s="78"/>
      <c r="F262" s="78"/>
      <c r="G262" s="78"/>
      <c r="H262" s="78"/>
      <c r="I262" s="62">
        <f t="shared" si="22"/>
        <v>0</v>
      </c>
      <c r="J262" s="29"/>
      <c r="K262" s="259" t="s">
        <v>53</v>
      </c>
      <c r="L262" s="78"/>
      <c r="M262" s="78"/>
      <c r="N262" s="78"/>
      <c r="O262" s="78"/>
      <c r="P262" s="78"/>
      <c r="Q262" s="78"/>
      <c r="R262" s="78"/>
      <c r="S262" s="62">
        <f t="shared" si="21"/>
        <v>0</v>
      </c>
    </row>
    <row r="263">
      <c r="A263" s="259" t="s">
        <v>451</v>
      </c>
      <c r="B263" s="78"/>
      <c r="C263" s="78"/>
      <c r="D263" s="78"/>
      <c r="E263" s="78"/>
      <c r="F263" s="78"/>
      <c r="G263" s="78"/>
      <c r="H263" s="78"/>
      <c r="I263" s="62">
        <f t="shared" si="22"/>
        <v>0</v>
      </c>
      <c r="J263" s="29"/>
      <c r="K263" s="259" t="s">
        <v>451</v>
      </c>
      <c r="L263" s="78"/>
      <c r="M263" s="78"/>
      <c r="N263" s="78"/>
      <c r="O263" s="78"/>
      <c r="P263" s="78"/>
      <c r="Q263" s="78"/>
      <c r="R263" s="78"/>
      <c r="S263" s="62">
        <f t="shared" si="21"/>
        <v>0</v>
      </c>
    </row>
    <row r="264">
      <c r="A264" s="259" t="s">
        <v>55</v>
      </c>
      <c r="B264" s="78"/>
      <c r="C264" s="78"/>
      <c r="D264" s="78"/>
      <c r="E264" s="78"/>
      <c r="F264" s="78"/>
      <c r="G264" s="78"/>
      <c r="H264" s="78"/>
      <c r="I264" s="62">
        <f t="shared" si="22"/>
        <v>0</v>
      </c>
      <c r="J264" s="29"/>
      <c r="K264" s="259" t="s">
        <v>55</v>
      </c>
      <c r="L264" s="78"/>
      <c r="M264" s="78"/>
      <c r="N264" s="78"/>
      <c r="O264" s="78"/>
      <c r="P264" s="78"/>
      <c r="Q264" s="78"/>
      <c r="R264" s="78"/>
      <c r="S264" s="62">
        <f t="shared" si="21"/>
        <v>0</v>
      </c>
    </row>
    <row r="265">
      <c r="A265" s="517" t="s">
        <v>20</v>
      </c>
      <c r="B265" s="38"/>
      <c r="C265" s="38"/>
      <c r="D265" s="38"/>
      <c r="E265" s="38"/>
      <c r="F265" s="38"/>
      <c r="G265" s="38"/>
      <c r="H265" s="38"/>
      <c r="I265" s="518">
        <f>SUM(I232:I264)</f>
        <v>0</v>
      </c>
      <c r="J265" s="29"/>
      <c r="K265" s="517" t="s">
        <v>20</v>
      </c>
      <c r="L265" s="38"/>
      <c r="M265" s="38"/>
      <c r="N265" s="38"/>
      <c r="O265" s="38"/>
      <c r="P265" s="38"/>
      <c r="Q265" s="38"/>
      <c r="R265" s="38"/>
      <c r="S265" s="518">
        <f>SUM(S232:S264)</f>
        <v>0</v>
      </c>
    </row>
    <row r="266">
      <c r="A266" s="522"/>
      <c r="B266" s="29"/>
      <c r="C266" s="29"/>
      <c r="D266" s="29"/>
      <c r="E266" s="29"/>
      <c r="F266" s="29"/>
      <c r="G266" s="29"/>
      <c r="H266" s="29"/>
      <c r="I266" s="16"/>
      <c r="J266" s="29"/>
      <c r="K266" s="522"/>
      <c r="L266" s="29"/>
      <c r="M266" s="29"/>
      <c r="N266" s="29"/>
      <c r="O266" s="29"/>
      <c r="P266" s="29"/>
      <c r="Q266" s="29"/>
      <c r="R266" s="29"/>
      <c r="S266" s="16"/>
    </row>
    <row r="267">
      <c r="A267" s="507" t="s">
        <v>542</v>
      </c>
      <c r="J267" s="29"/>
      <c r="K267" s="507" t="s">
        <v>542</v>
      </c>
    </row>
    <row r="268">
      <c r="A268" s="254" t="s">
        <v>19</v>
      </c>
      <c r="B268" s="521">
        <v>45584.0</v>
      </c>
      <c r="C268" s="521">
        <v>45585.0</v>
      </c>
      <c r="D268" s="521">
        <v>45586.0</v>
      </c>
      <c r="E268" s="521">
        <v>45587.0</v>
      </c>
      <c r="F268" s="521">
        <v>45588.0</v>
      </c>
      <c r="G268" s="521">
        <v>45589.0</v>
      </c>
      <c r="H268" s="521">
        <v>45590.0</v>
      </c>
      <c r="I268" s="514" t="s">
        <v>541</v>
      </c>
      <c r="J268" s="29"/>
      <c r="K268" s="254" t="s">
        <v>19</v>
      </c>
      <c r="L268" s="521">
        <v>45584.0</v>
      </c>
      <c r="M268" s="521">
        <v>45585.0</v>
      </c>
      <c r="N268" s="521">
        <v>45586.0</v>
      </c>
      <c r="O268" s="521">
        <v>45587.0</v>
      </c>
      <c r="P268" s="521">
        <v>45588.0</v>
      </c>
      <c r="Q268" s="521">
        <v>45589.0</v>
      </c>
      <c r="R268" s="521">
        <v>45590.0</v>
      </c>
      <c r="S268" s="514" t="s">
        <v>20</v>
      </c>
    </row>
    <row r="269">
      <c r="A269" s="215"/>
      <c r="B269" s="516"/>
      <c r="C269" s="516"/>
      <c r="D269" s="516"/>
      <c r="E269" s="38"/>
      <c r="F269" s="38"/>
      <c r="G269" s="38"/>
      <c r="H269" s="38"/>
      <c r="I269" s="38"/>
      <c r="J269" s="29"/>
      <c r="K269" s="215"/>
      <c r="L269" s="516"/>
      <c r="M269" s="516"/>
      <c r="N269" s="516"/>
      <c r="O269" s="38"/>
      <c r="P269" s="38"/>
      <c r="Q269" s="38"/>
      <c r="R269" s="38"/>
      <c r="S269" s="38"/>
    </row>
    <row r="270">
      <c r="A270" s="259" t="s">
        <v>23</v>
      </c>
      <c r="B270" s="78"/>
      <c r="C270" s="78"/>
      <c r="D270" s="78"/>
      <c r="E270" s="78"/>
      <c r="F270" s="78"/>
      <c r="G270" s="78"/>
      <c r="H270" s="78"/>
      <c r="I270" s="62">
        <f t="shared" ref="I270:I291" si="23">SUM(B270:H270)</f>
        <v>0</v>
      </c>
      <c r="J270" s="29"/>
      <c r="K270" s="259" t="s">
        <v>23</v>
      </c>
      <c r="L270" s="78"/>
      <c r="M270" s="78"/>
      <c r="N270" s="78"/>
      <c r="O270" s="78"/>
      <c r="P270" s="78"/>
      <c r="Q270" s="78"/>
      <c r="R270" s="78"/>
      <c r="S270" s="62">
        <f t="shared" ref="S270:S302" si="24">SUM(L270:R270)</f>
        <v>0</v>
      </c>
    </row>
    <row r="271">
      <c r="A271" s="259" t="s">
        <v>24</v>
      </c>
      <c r="B271" s="78"/>
      <c r="C271" s="78"/>
      <c r="D271" s="78"/>
      <c r="E271" s="78"/>
      <c r="F271" s="78"/>
      <c r="G271" s="78"/>
      <c r="H271" s="78"/>
      <c r="I271" s="62">
        <f t="shared" si="23"/>
        <v>0</v>
      </c>
      <c r="J271" s="29"/>
      <c r="K271" s="259" t="s">
        <v>24</v>
      </c>
      <c r="L271" s="78"/>
      <c r="M271" s="78"/>
      <c r="N271" s="78"/>
      <c r="O271" s="78"/>
      <c r="P271" s="78"/>
      <c r="Q271" s="78"/>
      <c r="R271" s="78"/>
      <c r="S271" s="62">
        <f t="shared" si="24"/>
        <v>0</v>
      </c>
    </row>
    <row r="272">
      <c r="A272" s="259" t="s">
        <v>25</v>
      </c>
      <c r="B272" s="78"/>
      <c r="C272" s="78"/>
      <c r="D272" s="78"/>
      <c r="E272" s="78"/>
      <c r="F272" s="78"/>
      <c r="G272" s="78"/>
      <c r="H272" s="78"/>
      <c r="I272" s="62">
        <f t="shared" si="23"/>
        <v>0</v>
      </c>
      <c r="J272" s="29"/>
      <c r="K272" s="259" t="s">
        <v>25</v>
      </c>
      <c r="L272" s="78"/>
      <c r="M272" s="78"/>
      <c r="N272" s="78"/>
      <c r="O272" s="78"/>
      <c r="P272" s="78"/>
      <c r="Q272" s="78"/>
      <c r="R272" s="78"/>
      <c r="S272" s="62">
        <f t="shared" si="24"/>
        <v>0</v>
      </c>
    </row>
    <row r="273">
      <c r="A273" s="259" t="s">
        <v>26</v>
      </c>
      <c r="B273" s="78"/>
      <c r="C273" s="78"/>
      <c r="D273" s="78"/>
      <c r="E273" s="78"/>
      <c r="F273" s="78"/>
      <c r="G273" s="78"/>
      <c r="H273" s="78"/>
      <c r="I273" s="62">
        <f t="shared" si="23"/>
        <v>0</v>
      </c>
      <c r="J273" s="29"/>
      <c r="K273" s="259" t="s">
        <v>26</v>
      </c>
      <c r="L273" s="78"/>
      <c r="M273" s="78"/>
      <c r="N273" s="78"/>
      <c r="O273" s="78"/>
      <c r="P273" s="78"/>
      <c r="Q273" s="78"/>
      <c r="R273" s="78"/>
      <c r="S273" s="62">
        <f t="shared" si="24"/>
        <v>0</v>
      </c>
    </row>
    <row r="274">
      <c r="A274" s="259" t="s">
        <v>27</v>
      </c>
      <c r="B274" s="78"/>
      <c r="C274" s="78"/>
      <c r="D274" s="78"/>
      <c r="E274" s="78"/>
      <c r="F274" s="78"/>
      <c r="G274" s="78"/>
      <c r="H274" s="78"/>
      <c r="I274" s="62">
        <f t="shared" si="23"/>
        <v>0</v>
      </c>
      <c r="J274" s="29"/>
      <c r="K274" s="259" t="s">
        <v>27</v>
      </c>
      <c r="L274" s="78"/>
      <c r="M274" s="78"/>
      <c r="N274" s="78"/>
      <c r="O274" s="78"/>
      <c r="P274" s="78"/>
      <c r="Q274" s="78"/>
      <c r="R274" s="78"/>
      <c r="S274" s="62">
        <f t="shared" si="24"/>
        <v>0</v>
      </c>
    </row>
    <row r="275">
      <c r="A275" s="259" t="s">
        <v>28</v>
      </c>
      <c r="B275" s="78"/>
      <c r="C275" s="78"/>
      <c r="D275" s="78"/>
      <c r="E275" s="78"/>
      <c r="F275" s="78"/>
      <c r="G275" s="78"/>
      <c r="H275" s="78"/>
      <c r="I275" s="62">
        <f t="shared" si="23"/>
        <v>0</v>
      </c>
      <c r="J275" s="29"/>
      <c r="K275" s="259" t="s">
        <v>28</v>
      </c>
      <c r="L275" s="78"/>
      <c r="M275" s="78"/>
      <c r="N275" s="78"/>
      <c r="O275" s="78"/>
      <c r="P275" s="78"/>
      <c r="Q275" s="78"/>
      <c r="R275" s="78"/>
      <c r="S275" s="62">
        <f t="shared" si="24"/>
        <v>0</v>
      </c>
    </row>
    <row r="276">
      <c r="A276" s="259" t="s">
        <v>29</v>
      </c>
      <c r="B276" s="78"/>
      <c r="C276" s="78"/>
      <c r="D276" s="78"/>
      <c r="E276" s="78"/>
      <c r="F276" s="78"/>
      <c r="G276" s="78"/>
      <c r="H276" s="78"/>
      <c r="I276" s="62">
        <f t="shared" si="23"/>
        <v>0</v>
      </c>
      <c r="J276" s="29"/>
      <c r="K276" s="259" t="s">
        <v>29</v>
      </c>
      <c r="L276" s="78"/>
      <c r="M276" s="78"/>
      <c r="N276" s="78"/>
      <c r="O276" s="78"/>
      <c r="P276" s="78"/>
      <c r="Q276" s="78"/>
      <c r="R276" s="78"/>
      <c r="S276" s="62">
        <f t="shared" si="24"/>
        <v>0</v>
      </c>
    </row>
    <row r="277">
      <c r="A277" s="259" t="s">
        <v>30</v>
      </c>
      <c r="B277" s="78"/>
      <c r="C277" s="78"/>
      <c r="D277" s="78"/>
      <c r="E277" s="78"/>
      <c r="F277" s="78"/>
      <c r="G277" s="78"/>
      <c r="H277" s="78"/>
      <c r="I277" s="62">
        <f t="shared" si="23"/>
        <v>0</v>
      </c>
      <c r="J277" s="29"/>
      <c r="K277" s="259" t="s">
        <v>30</v>
      </c>
      <c r="L277" s="78"/>
      <c r="M277" s="78"/>
      <c r="N277" s="78"/>
      <c r="O277" s="78"/>
      <c r="P277" s="78"/>
      <c r="Q277" s="78"/>
      <c r="R277" s="78"/>
      <c r="S277" s="62">
        <f t="shared" si="24"/>
        <v>0</v>
      </c>
    </row>
    <row r="278">
      <c r="A278" s="259" t="s">
        <v>31</v>
      </c>
      <c r="B278" s="78"/>
      <c r="C278" s="78"/>
      <c r="D278" s="78"/>
      <c r="E278" s="78"/>
      <c r="F278" s="78"/>
      <c r="G278" s="78"/>
      <c r="H278" s="78"/>
      <c r="I278" s="62">
        <f t="shared" si="23"/>
        <v>0</v>
      </c>
      <c r="J278" s="29"/>
      <c r="K278" s="259" t="s">
        <v>31</v>
      </c>
      <c r="L278" s="78"/>
      <c r="M278" s="78"/>
      <c r="N278" s="78"/>
      <c r="O278" s="78"/>
      <c r="P278" s="78"/>
      <c r="Q278" s="78"/>
      <c r="R278" s="78"/>
      <c r="S278" s="62">
        <f t="shared" si="24"/>
        <v>0</v>
      </c>
    </row>
    <row r="279">
      <c r="A279" s="259" t="s">
        <v>32</v>
      </c>
      <c r="B279" s="78"/>
      <c r="C279" s="78"/>
      <c r="D279" s="78"/>
      <c r="E279" s="78"/>
      <c r="F279" s="78"/>
      <c r="G279" s="78"/>
      <c r="H279" s="78"/>
      <c r="I279" s="62">
        <f t="shared" si="23"/>
        <v>0</v>
      </c>
      <c r="J279" s="29"/>
      <c r="K279" s="259" t="s">
        <v>32</v>
      </c>
      <c r="L279" s="78"/>
      <c r="M279" s="78"/>
      <c r="N279" s="78"/>
      <c r="O279" s="78"/>
      <c r="P279" s="78"/>
      <c r="Q279" s="78"/>
      <c r="R279" s="78"/>
      <c r="S279" s="62">
        <f t="shared" si="24"/>
        <v>0</v>
      </c>
    </row>
    <row r="280">
      <c r="A280" s="259" t="s">
        <v>241</v>
      </c>
      <c r="B280" s="78"/>
      <c r="C280" s="78"/>
      <c r="D280" s="78"/>
      <c r="E280" s="78"/>
      <c r="F280" s="78"/>
      <c r="G280" s="78"/>
      <c r="H280" s="78"/>
      <c r="I280" s="62">
        <f t="shared" si="23"/>
        <v>0</v>
      </c>
      <c r="J280" s="29"/>
      <c r="K280" s="259" t="s">
        <v>241</v>
      </c>
      <c r="L280" s="78"/>
      <c r="M280" s="78"/>
      <c r="N280" s="78"/>
      <c r="O280" s="78"/>
      <c r="P280" s="78"/>
      <c r="Q280" s="78"/>
      <c r="R280" s="78"/>
      <c r="S280" s="62">
        <f t="shared" si="24"/>
        <v>0</v>
      </c>
    </row>
    <row r="281">
      <c r="A281" s="259" t="s">
        <v>233</v>
      </c>
      <c r="B281" s="78"/>
      <c r="C281" s="78"/>
      <c r="D281" s="78"/>
      <c r="E281" s="78"/>
      <c r="F281" s="78"/>
      <c r="G281" s="78"/>
      <c r="H281" s="78"/>
      <c r="I281" s="62">
        <f t="shared" si="23"/>
        <v>0</v>
      </c>
      <c r="J281" s="29"/>
      <c r="K281" s="259" t="s">
        <v>233</v>
      </c>
      <c r="L281" s="78"/>
      <c r="M281" s="78"/>
      <c r="N281" s="78"/>
      <c r="O281" s="78"/>
      <c r="P281" s="78"/>
      <c r="Q281" s="78"/>
      <c r="R281" s="78"/>
      <c r="S281" s="62">
        <f t="shared" si="24"/>
        <v>0</v>
      </c>
    </row>
    <row r="282">
      <c r="A282" s="259" t="s">
        <v>35</v>
      </c>
      <c r="B282" s="78"/>
      <c r="C282" s="78"/>
      <c r="D282" s="78"/>
      <c r="E282" s="78"/>
      <c r="F282" s="78"/>
      <c r="G282" s="78"/>
      <c r="H282" s="78"/>
      <c r="I282" s="62">
        <f t="shared" si="23"/>
        <v>0</v>
      </c>
      <c r="J282" s="29"/>
      <c r="K282" s="259" t="s">
        <v>35</v>
      </c>
      <c r="L282" s="78"/>
      <c r="M282" s="78"/>
      <c r="N282" s="78"/>
      <c r="O282" s="78"/>
      <c r="P282" s="78"/>
      <c r="Q282" s="78"/>
      <c r="R282" s="78"/>
      <c r="S282" s="62">
        <f t="shared" si="24"/>
        <v>0</v>
      </c>
    </row>
    <row r="283">
      <c r="A283" s="259" t="s">
        <v>36</v>
      </c>
      <c r="B283" s="78"/>
      <c r="C283" s="78"/>
      <c r="D283" s="78"/>
      <c r="E283" s="78"/>
      <c r="F283" s="78"/>
      <c r="G283" s="78"/>
      <c r="H283" s="78"/>
      <c r="I283" s="62">
        <f t="shared" si="23"/>
        <v>0</v>
      </c>
      <c r="J283" s="29"/>
      <c r="K283" s="259" t="s">
        <v>36</v>
      </c>
      <c r="L283" s="78"/>
      <c r="M283" s="78"/>
      <c r="N283" s="78"/>
      <c r="O283" s="78"/>
      <c r="P283" s="78"/>
      <c r="Q283" s="78"/>
      <c r="R283" s="78"/>
      <c r="S283" s="62">
        <f t="shared" si="24"/>
        <v>0</v>
      </c>
    </row>
    <row r="284">
      <c r="A284" s="259" t="s">
        <v>37</v>
      </c>
      <c r="B284" s="78"/>
      <c r="C284" s="78"/>
      <c r="D284" s="78"/>
      <c r="E284" s="78"/>
      <c r="F284" s="78"/>
      <c r="G284" s="78"/>
      <c r="H284" s="78"/>
      <c r="I284" s="62">
        <f t="shared" si="23"/>
        <v>0</v>
      </c>
      <c r="J284" s="29"/>
      <c r="K284" s="259" t="s">
        <v>37</v>
      </c>
      <c r="L284" s="78"/>
      <c r="M284" s="78"/>
      <c r="N284" s="78"/>
      <c r="O284" s="78"/>
      <c r="P284" s="78"/>
      <c r="Q284" s="78"/>
      <c r="R284" s="78"/>
      <c r="S284" s="62">
        <f t="shared" si="24"/>
        <v>0</v>
      </c>
    </row>
    <row r="285">
      <c r="A285" s="259" t="s">
        <v>38</v>
      </c>
      <c r="B285" s="78"/>
      <c r="C285" s="78"/>
      <c r="D285" s="78"/>
      <c r="E285" s="78"/>
      <c r="F285" s="78"/>
      <c r="G285" s="78"/>
      <c r="H285" s="78"/>
      <c r="I285" s="62">
        <f t="shared" si="23"/>
        <v>0</v>
      </c>
      <c r="J285" s="29"/>
      <c r="K285" s="259" t="s">
        <v>38</v>
      </c>
      <c r="L285" s="78"/>
      <c r="M285" s="78"/>
      <c r="N285" s="78"/>
      <c r="O285" s="78"/>
      <c r="P285" s="78"/>
      <c r="Q285" s="78"/>
      <c r="R285" s="78"/>
      <c r="S285" s="62">
        <f t="shared" si="24"/>
        <v>0</v>
      </c>
    </row>
    <row r="286">
      <c r="A286" s="259" t="s">
        <v>39</v>
      </c>
      <c r="B286" s="78"/>
      <c r="C286" s="78"/>
      <c r="D286" s="78"/>
      <c r="E286" s="78"/>
      <c r="F286" s="78"/>
      <c r="G286" s="78"/>
      <c r="H286" s="78"/>
      <c r="I286" s="62">
        <f t="shared" si="23"/>
        <v>0</v>
      </c>
      <c r="J286" s="29"/>
      <c r="K286" s="259" t="s">
        <v>39</v>
      </c>
      <c r="L286" s="78"/>
      <c r="M286" s="78"/>
      <c r="N286" s="78"/>
      <c r="O286" s="78"/>
      <c r="P286" s="78"/>
      <c r="Q286" s="78"/>
      <c r="R286" s="78"/>
      <c r="S286" s="62">
        <f t="shared" si="24"/>
        <v>0</v>
      </c>
    </row>
    <row r="287">
      <c r="A287" s="259" t="s">
        <v>63</v>
      </c>
      <c r="B287" s="78"/>
      <c r="C287" s="78"/>
      <c r="D287" s="78"/>
      <c r="E287" s="78"/>
      <c r="F287" s="78"/>
      <c r="G287" s="78"/>
      <c r="H287" s="78"/>
      <c r="I287" s="62">
        <f t="shared" si="23"/>
        <v>0</v>
      </c>
      <c r="J287" s="29"/>
      <c r="K287" s="259" t="s">
        <v>63</v>
      </c>
      <c r="L287" s="78"/>
      <c r="M287" s="78"/>
      <c r="N287" s="78"/>
      <c r="O287" s="78"/>
      <c r="P287" s="78"/>
      <c r="Q287" s="78"/>
      <c r="R287" s="78"/>
      <c r="S287" s="62">
        <f t="shared" si="24"/>
        <v>0</v>
      </c>
    </row>
    <row r="288">
      <c r="A288" s="259" t="s">
        <v>40</v>
      </c>
      <c r="B288" s="78"/>
      <c r="C288" s="78"/>
      <c r="D288" s="78"/>
      <c r="E288" s="78"/>
      <c r="F288" s="78"/>
      <c r="G288" s="78"/>
      <c r="H288" s="78"/>
      <c r="I288" s="62">
        <f t="shared" si="23"/>
        <v>0</v>
      </c>
      <c r="J288" s="29"/>
      <c r="K288" s="259" t="s">
        <v>40</v>
      </c>
      <c r="L288" s="78"/>
      <c r="M288" s="78"/>
      <c r="N288" s="78"/>
      <c r="O288" s="78"/>
      <c r="P288" s="78"/>
      <c r="Q288" s="78"/>
      <c r="R288" s="78"/>
      <c r="S288" s="62">
        <f t="shared" si="24"/>
        <v>0</v>
      </c>
    </row>
    <row r="289">
      <c r="A289" s="259" t="s">
        <v>41</v>
      </c>
      <c r="B289" s="78"/>
      <c r="C289" s="78"/>
      <c r="D289" s="78"/>
      <c r="E289" s="78"/>
      <c r="F289" s="78"/>
      <c r="G289" s="78"/>
      <c r="H289" s="78"/>
      <c r="I289" s="62">
        <f t="shared" si="23"/>
        <v>0</v>
      </c>
      <c r="J289" s="29"/>
      <c r="K289" s="259" t="s">
        <v>41</v>
      </c>
      <c r="L289" s="78"/>
      <c r="M289" s="78"/>
      <c r="N289" s="78"/>
      <c r="O289" s="78"/>
      <c r="P289" s="78"/>
      <c r="Q289" s="78"/>
      <c r="R289" s="78"/>
      <c r="S289" s="62">
        <f t="shared" si="24"/>
        <v>0</v>
      </c>
    </row>
    <row r="290">
      <c r="A290" s="259" t="s">
        <v>42</v>
      </c>
      <c r="B290" s="78"/>
      <c r="C290" s="78"/>
      <c r="D290" s="78"/>
      <c r="E290" s="78"/>
      <c r="F290" s="78"/>
      <c r="G290" s="78"/>
      <c r="H290" s="78"/>
      <c r="I290" s="62">
        <f t="shared" si="23"/>
        <v>0</v>
      </c>
      <c r="J290" s="29"/>
      <c r="K290" s="259" t="s">
        <v>42</v>
      </c>
      <c r="L290" s="78"/>
      <c r="M290" s="78"/>
      <c r="N290" s="78"/>
      <c r="O290" s="78"/>
      <c r="P290" s="78"/>
      <c r="Q290" s="78"/>
      <c r="R290" s="78"/>
      <c r="S290" s="62">
        <f t="shared" si="24"/>
        <v>0</v>
      </c>
    </row>
    <row r="291">
      <c r="A291" s="259" t="s">
        <v>44</v>
      </c>
      <c r="B291" s="78"/>
      <c r="C291" s="78"/>
      <c r="D291" s="78"/>
      <c r="E291" s="78"/>
      <c r="F291" s="78"/>
      <c r="G291" s="78"/>
      <c r="H291" s="78"/>
      <c r="I291" s="62">
        <f t="shared" si="23"/>
        <v>0</v>
      </c>
      <c r="J291" s="29"/>
      <c r="K291" s="259" t="s">
        <v>44</v>
      </c>
      <c r="L291" s="78"/>
      <c r="M291" s="78"/>
      <c r="N291" s="78"/>
      <c r="O291" s="78"/>
      <c r="P291" s="78"/>
      <c r="Q291" s="78"/>
      <c r="R291" s="78"/>
      <c r="S291" s="62">
        <f t="shared" si="24"/>
        <v>0</v>
      </c>
    </row>
    <row r="292">
      <c r="A292" s="259" t="s">
        <v>45</v>
      </c>
      <c r="B292" s="78"/>
      <c r="C292" s="78"/>
      <c r="D292" s="78"/>
      <c r="E292" s="78"/>
      <c r="F292" s="78"/>
      <c r="G292" s="78"/>
      <c r="H292" s="78"/>
      <c r="I292" s="62">
        <v>0.0</v>
      </c>
      <c r="J292" s="29"/>
      <c r="K292" s="259" t="s">
        <v>45</v>
      </c>
      <c r="L292" s="78"/>
      <c r="M292" s="78"/>
      <c r="N292" s="78"/>
      <c r="O292" s="78"/>
      <c r="P292" s="78"/>
      <c r="Q292" s="78"/>
      <c r="R292" s="78"/>
      <c r="S292" s="62">
        <f t="shared" si="24"/>
        <v>0</v>
      </c>
    </row>
    <row r="293">
      <c r="A293" s="259" t="s">
        <v>46</v>
      </c>
      <c r="B293" s="78"/>
      <c r="C293" s="78"/>
      <c r="D293" s="78"/>
      <c r="E293" s="78"/>
      <c r="F293" s="78"/>
      <c r="G293" s="78"/>
      <c r="H293" s="78"/>
      <c r="I293" s="62">
        <f t="shared" ref="I293:I302" si="25">SUM(B293:H293)</f>
        <v>0</v>
      </c>
      <c r="J293" s="401"/>
      <c r="K293" s="259" t="s">
        <v>46</v>
      </c>
      <c r="L293" s="78"/>
      <c r="M293" s="78"/>
      <c r="N293" s="78"/>
      <c r="O293" s="78"/>
      <c r="P293" s="78"/>
      <c r="Q293" s="78"/>
      <c r="R293" s="78"/>
      <c r="S293" s="62">
        <f t="shared" si="24"/>
        <v>0</v>
      </c>
    </row>
    <row r="294">
      <c r="A294" s="259" t="s">
        <v>47</v>
      </c>
      <c r="B294" s="78"/>
      <c r="C294" s="78"/>
      <c r="D294" s="78"/>
      <c r="E294" s="78"/>
      <c r="F294" s="78"/>
      <c r="G294" s="78"/>
      <c r="H294" s="78"/>
      <c r="I294" s="62">
        <f t="shared" si="25"/>
        <v>0</v>
      </c>
      <c r="J294" s="29"/>
      <c r="K294" s="259" t="s">
        <v>47</v>
      </c>
      <c r="L294" s="78"/>
      <c r="M294" s="78"/>
      <c r="N294" s="78"/>
      <c r="O294" s="78"/>
      <c r="P294" s="78"/>
      <c r="Q294" s="78"/>
      <c r="R294" s="78"/>
      <c r="S294" s="62">
        <f t="shared" si="24"/>
        <v>0</v>
      </c>
    </row>
    <row r="295">
      <c r="A295" s="259" t="s">
        <v>74</v>
      </c>
      <c r="B295" s="78"/>
      <c r="C295" s="78"/>
      <c r="D295" s="78"/>
      <c r="E295" s="78"/>
      <c r="F295" s="78"/>
      <c r="G295" s="78"/>
      <c r="H295" s="78"/>
      <c r="I295" s="62">
        <f t="shared" si="25"/>
        <v>0</v>
      </c>
      <c r="J295" s="29"/>
      <c r="K295" s="259" t="s">
        <v>74</v>
      </c>
      <c r="L295" s="78"/>
      <c r="M295" s="78"/>
      <c r="N295" s="78"/>
      <c r="O295" s="78"/>
      <c r="P295" s="78"/>
      <c r="Q295" s="78"/>
      <c r="R295" s="78"/>
      <c r="S295" s="62">
        <f t="shared" si="24"/>
        <v>0</v>
      </c>
    </row>
    <row r="296">
      <c r="A296" s="259" t="s">
        <v>49</v>
      </c>
      <c r="B296" s="78"/>
      <c r="C296" s="78"/>
      <c r="D296" s="78"/>
      <c r="E296" s="78"/>
      <c r="F296" s="78"/>
      <c r="G296" s="78"/>
      <c r="H296" s="78"/>
      <c r="I296" s="62">
        <f t="shared" si="25"/>
        <v>0</v>
      </c>
      <c r="J296" s="29"/>
      <c r="K296" s="259" t="s">
        <v>49</v>
      </c>
      <c r="L296" s="78"/>
      <c r="M296" s="78"/>
      <c r="N296" s="78"/>
      <c r="O296" s="78"/>
      <c r="P296" s="78"/>
      <c r="Q296" s="78"/>
      <c r="R296" s="78"/>
      <c r="S296" s="62">
        <f t="shared" si="24"/>
        <v>0</v>
      </c>
    </row>
    <row r="297">
      <c r="A297" s="259" t="s">
        <v>50</v>
      </c>
      <c r="B297" s="78"/>
      <c r="C297" s="78"/>
      <c r="D297" s="78"/>
      <c r="E297" s="78"/>
      <c r="F297" s="78"/>
      <c r="G297" s="78"/>
      <c r="H297" s="78"/>
      <c r="I297" s="62">
        <f t="shared" si="25"/>
        <v>0</v>
      </c>
      <c r="J297" s="29"/>
      <c r="K297" s="259" t="s">
        <v>50</v>
      </c>
      <c r="L297" s="78"/>
      <c r="M297" s="78"/>
      <c r="N297" s="78"/>
      <c r="O297" s="78"/>
      <c r="P297" s="78"/>
      <c r="Q297" s="78"/>
      <c r="R297" s="78"/>
      <c r="S297" s="62">
        <f t="shared" si="24"/>
        <v>0</v>
      </c>
    </row>
    <row r="298">
      <c r="A298" s="259" t="s">
        <v>51</v>
      </c>
      <c r="B298" s="78"/>
      <c r="C298" s="78"/>
      <c r="D298" s="78"/>
      <c r="E298" s="78"/>
      <c r="F298" s="78"/>
      <c r="G298" s="78"/>
      <c r="H298" s="78"/>
      <c r="I298" s="62">
        <f t="shared" si="25"/>
        <v>0</v>
      </c>
      <c r="J298" s="29"/>
      <c r="K298" s="259" t="s">
        <v>51</v>
      </c>
      <c r="L298" s="78"/>
      <c r="M298" s="78"/>
      <c r="N298" s="78"/>
      <c r="O298" s="78"/>
      <c r="P298" s="78"/>
      <c r="Q298" s="78"/>
      <c r="R298" s="78"/>
      <c r="S298" s="62">
        <f t="shared" si="24"/>
        <v>0</v>
      </c>
    </row>
    <row r="299">
      <c r="A299" s="259" t="s">
        <v>52</v>
      </c>
      <c r="B299" s="78"/>
      <c r="C299" s="78"/>
      <c r="D299" s="78"/>
      <c r="E299" s="78"/>
      <c r="F299" s="78"/>
      <c r="G299" s="78"/>
      <c r="H299" s="78"/>
      <c r="I299" s="62">
        <f t="shared" si="25"/>
        <v>0</v>
      </c>
      <c r="J299" s="29"/>
      <c r="K299" s="259" t="s">
        <v>52</v>
      </c>
      <c r="L299" s="78"/>
      <c r="M299" s="78"/>
      <c r="N299" s="78"/>
      <c r="O299" s="78"/>
      <c r="P299" s="78"/>
      <c r="Q299" s="78"/>
      <c r="R299" s="78"/>
      <c r="S299" s="62">
        <f t="shared" si="24"/>
        <v>0</v>
      </c>
    </row>
    <row r="300">
      <c r="A300" s="259" t="s">
        <v>53</v>
      </c>
      <c r="B300" s="78"/>
      <c r="C300" s="78"/>
      <c r="D300" s="78"/>
      <c r="E300" s="78"/>
      <c r="F300" s="78"/>
      <c r="G300" s="78"/>
      <c r="H300" s="78"/>
      <c r="I300" s="62">
        <f t="shared" si="25"/>
        <v>0</v>
      </c>
      <c r="J300" s="29"/>
      <c r="K300" s="259" t="s">
        <v>53</v>
      </c>
      <c r="L300" s="78"/>
      <c r="M300" s="78"/>
      <c r="N300" s="78"/>
      <c r="O300" s="78"/>
      <c r="P300" s="78"/>
      <c r="Q300" s="78"/>
      <c r="R300" s="78"/>
      <c r="S300" s="62">
        <f t="shared" si="24"/>
        <v>0</v>
      </c>
    </row>
    <row r="301">
      <c r="A301" s="259" t="s">
        <v>451</v>
      </c>
      <c r="B301" s="78"/>
      <c r="C301" s="78"/>
      <c r="D301" s="78"/>
      <c r="E301" s="78"/>
      <c r="F301" s="78"/>
      <c r="G301" s="78"/>
      <c r="H301" s="78"/>
      <c r="I301" s="62">
        <f t="shared" si="25"/>
        <v>0</v>
      </c>
      <c r="J301" s="29"/>
      <c r="K301" s="259" t="s">
        <v>451</v>
      </c>
      <c r="L301" s="78"/>
      <c r="M301" s="78"/>
      <c r="N301" s="78"/>
      <c r="O301" s="78"/>
      <c r="P301" s="78"/>
      <c r="Q301" s="78"/>
      <c r="R301" s="78"/>
      <c r="S301" s="62">
        <f t="shared" si="24"/>
        <v>0</v>
      </c>
    </row>
    <row r="302">
      <c r="A302" s="259" t="s">
        <v>55</v>
      </c>
      <c r="B302" s="78"/>
      <c r="C302" s="78"/>
      <c r="D302" s="78"/>
      <c r="E302" s="78"/>
      <c r="F302" s="78"/>
      <c r="G302" s="78"/>
      <c r="H302" s="78"/>
      <c r="I302" s="62">
        <f t="shared" si="25"/>
        <v>0</v>
      </c>
      <c r="J302" s="29"/>
      <c r="K302" s="259" t="s">
        <v>55</v>
      </c>
      <c r="L302" s="78"/>
      <c r="M302" s="78"/>
      <c r="N302" s="78"/>
      <c r="O302" s="78"/>
      <c r="P302" s="78"/>
      <c r="Q302" s="78"/>
      <c r="R302" s="78"/>
      <c r="S302" s="62">
        <f t="shared" si="24"/>
        <v>0</v>
      </c>
    </row>
    <row r="303">
      <c r="A303" s="517" t="s">
        <v>20</v>
      </c>
      <c r="B303" s="38"/>
      <c r="C303" s="38"/>
      <c r="D303" s="38"/>
      <c r="E303" s="38"/>
      <c r="F303" s="38"/>
      <c r="G303" s="38"/>
      <c r="H303" s="38"/>
      <c r="I303" s="518">
        <f>SUM(I270:I302)</f>
        <v>0</v>
      </c>
      <c r="J303" s="29"/>
      <c r="K303" s="517" t="s">
        <v>20</v>
      </c>
      <c r="L303" s="38"/>
      <c r="M303" s="38"/>
      <c r="N303" s="38"/>
      <c r="O303" s="38"/>
      <c r="P303" s="38"/>
      <c r="Q303" s="38"/>
      <c r="R303" s="38"/>
      <c r="S303" s="518">
        <f>SUM(S270:S302)</f>
        <v>0</v>
      </c>
    </row>
    <row r="304">
      <c r="A304" s="522"/>
      <c r="B304" s="29"/>
      <c r="C304" s="29"/>
      <c r="D304" s="29"/>
      <c r="E304" s="29"/>
      <c r="F304" s="29"/>
      <c r="G304" s="29"/>
      <c r="H304" s="29"/>
      <c r="I304" s="16"/>
      <c r="J304" s="29"/>
      <c r="K304" s="522"/>
      <c r="L304" s="29"/>
      <c r="M304" s="29"/>
      <c r="N304" s="29"/>
      <c r="O304" s="29"/>
      <c r="P304" s="29"/>
      <c r="Q304" s="29"/>
      <c r="R304" s="29"/>
      <c r="S304" s="16"/>
    </row>
    <row r="305">
      <c r="A305" s="507" t="s">
        <v>542</v>
      </c>
      <c r="J305" s="29"/>
      <c r="K305" s="507" t="s">
        <v>542</v>
      </c>
    </row>
    <row r="306">
      <c r="A306" s="254" t="s">
        <v>19</v>
      </c>
      <c r="B306" s="521">
        <v>45591.0</v>
      </c>
      <c r="C306" s="521">
        <v>45592.0</v>
      </c>
      <c r="D306" s="521">
        <v>45593.0</v>
      </c>
      <c r="E306" s="521">
        <v>45594.0</v>
      </c>
      <c r="F306" s="521">
        <v>45595.0</v>
      </c>
      <c r="G306" s="521">
        <v>45596.0</v>
      </c>
      <c r="H306" s="521">
        <v>45597.0</v>
      </c>
      <c r="I306" s="514" t="s">
        <v>541</v>
      </c>
      <c r="J306" s="29"/>
      <c r="K306" s="254" t="s">
        <v>19</v>
      </c>
      <c r="L306" s="521">
        <v>45591.0</v>
      </c>
      <c r="M306" s="521">
        <v>45592.0</v>
      </c>
      <c r="N306" s="521">
        <v>45593.0</v>
      </c>
      <c r="O306" s="521">
        <v>45594.0</v>
      </c>
      <c r="P306" s="521">
        <v>45595.0</v>
      </c>
      <c r="Q306" s="521">
        <v>45596.0</v>
      </c>
      <c r="R306" s="521">
        <v>45597.0</v>
      </c>
      <c r="S306" s="514" t="s">
        <v>20</v>
      </c>
    </row>
    <row r="307">
      <c r="A307" s="215"/>
      <c r="B307" s="516"/>
      <c r="C307" s="516"/>
      <c r="D307" s="516"/>
      <c r="E307" s="38"/>
      <c r="F307" s="38"/>
      <c r="G307" s="38"/>
      <c r="H307" s="38"/>
      <c r="I307" s="38"/>
      <c r="J307" s="29"/>
      <c r="K307" s="215"/>
      <c r="L307" s="516"/>
      <c r="M307" s="516"/>
      <c r="N307" s="516"/>
      <c r="O307" s="38"/>
      <c r="P307" s="38"/>
      <c r="Q307" s="38"/>
      <c r="R307" s="38"/>
      <c r="S307" s="38"/>
    </row>
    <row r="308">
      <c r="A308" s="259" t="s">
        <v>23</v>
      </c>
      <c r="B308" s="78"/>
      <c r="C308" s="78"/>
      <c r="D308" s="78"/>
      <c r="E308" s="78"/>
      <c r="F308" s="78"/>
      <c r="G308" s="78"/>
      <c r="H308" s="78"/>
      <c r="I308" s="62">
        <f t="shared" ref="I308:I329" si="26">SUM(B308:H308)</f>
        <v>0</v>
      </c>
      <c r="J308" s="29"/>
      <c r="K308" s="259" t="s">
        <v>23</v>
      </c>
      <c r="L308" s="78"/>
      <c r="M308" s="78"/>
      <c r="N308" s="78"/>
      <c r="O308" s="78"/>
      <c r="P308" s="78"/>
      <c r="Q308" s="78"/>
      <c r="R308" s="78"/>
      <c r="S308" s="62">
        <f t="shared" ref="S308:S340" si="27">SUM(L308:R308)</f>
        <v>0</v>
      </c>
    </row>
    <row r="309">
      <c r="A309" s="259" t="s">
        <v>24</v>
      </c>
      <c r="B309" s="78"/>
      <c r="C309" s="78"/>
      <c r="D309" s="78"/>
      <c r="E309" s="78"/>
      <c r="F309" s="78"/>
      <c r="G309" s="78"/>
      <c r="H309" s="78"/>
      <c r="I309" s="62">
        <f t="shared" si="26"/>
        <v>0</v>
      </c>
      <c r="J309" s="29"/>
      <c r="K309" s="259" t="s">
        <v>24</v>
      </c>
      <c r="L309" s="78"/>
      <c r="M309" s="78"/>
      <c r="N309" s="78"/>
      <c r="O309" s="78"/>
      <c r="P309" s="78"/>
      <c r="Q309" s="78"/>
      <c r="R309" s="78"/>
      <c r="S309" s="62">
        <f t="shared" si="27"/>
        <v>0</v>
      </c>
    </row>
    <row r="310">
      <c r="A310" s="259" t="s">
        <v>25</v>
      </c>
      <c r="B310" s="78"/>
      <c r="C310" s="78"/>
      <c r="D310" s="78"/>
      <c r="E310" s="78"/>
      <c r="F310" s="78"/>
      <c r="G310" s="78"/>
      <c r="H310" s="78"/>
      <c r="I310" s="62">
        <f t="shared" si="26"/>
        <v>0</v>
      </c>
      <c r="J310" s="29"/>
      <c r="K310" s="259" t="s">
        <v>25</v>
      </c>
      <c r="L310" s="78"/>
      <c r="M310" s="78"/>
      <c r="N310" s="78"/>
      <c r="O310" s="78"/>
      <c r="P310" s="78"/>
      <c r="Q310" s="78"/>
      <c r="R310" s="78"/>
      <c r="S310" s="62">
        <f t="shared" si="27"/>
        <v>0</v>
      </c>
    </row>
    <row r="311">
      <c r="A311" s="259" t="s">
        <v>26</v>
      </c>
      <c r="B311" s="78"/>
      <c r="C311" s="78"/>
      <c r="D311" s="78"/>
      <c r="E311" s="78"/>
      <c r="F311" s="78"/>
      <c r="G311" s="78"/>
      <c r="H311" s="78"/>
      <c r="I311" s="62">
        <f t="shared" si="26"/>
        <v>0</v>
      </c>
      <c r="J311" s="29"/>
      <c r="K311" s="259" t="s">
        <v>26</v>
      </c>
      <c r="L311" s="78"/>
      <c r="M311" s="78"/>
      <c r="N311" s="78"/>
      <c r="O311" s="78"/>
      <c r="P311" s="78"/>
      <c r="Q311" s="78"/>
      <c r="R311" s="78"/>
      <c r="S311" s="62">
        <f t="shared" si="27"/>
        <v>0</v>
      </c>
    </row>
    <row r="312">
      <c r="A312" s="259" t="s">
        <v>27</v>
      </c>
      <c r="B312" s="78"/>
      <c r="C312" s="78"/>
      <c r="D312" s="78"/>
      <c r="E312" s="78"/>
      <c r="F312" s="78"/>
      <c r="G312" s="78"/>
      <c r="H312" s="78"/>
      <c r="I312" s="62">
        <f t="shared" si="26"/>
        <v>0</v>
      </c>
      <c r="J312" s="29"/>
      <c r="K312" s="259" t="s">
        <v>27</v>
      </c>
      <c r="L312" s="78"/>
      <c r="M312" s="78"/>
      <c r="N312" s="78"/>
      <c r="O312" s="78"/>
      <c r="P312" s="78"/>
      <c r="Q312" s="78"/>
      <c r="R312" s="78"/>
      <c r="S312" s="62">
        <f t="shared" si="27"/>
        <v>0</v>
      </c>
    </row>
    <row r="313">
      <c r="A313" s="259" t="s">
        <v>28</v>
      </c>
      <c r="B313" s="78"/>
      <c r="C313" s="78"/>
      <c r="D313" s="78"/>
      <c r="E313" s="78"/>
      <c r="F313" s="78"/>
      <c r="G313" s="78"/>
      <c r="H313" s="78"/>
      <c r="I313" s="62">
        <f t="shared" si="26"/>
        <v>0</v>
      </c>
      <c r="J313" s="29"/>
      <c r="K313" s="259" t="s">
        <v>28</v>
      </c>
      <c r="L313" s="78"/>
      <c r="M313" s="78"/>
      <c r="N313" s="78"/>
      <c r="O313" s="78"/>
      <c r="P313" s="78"/>
      <c r="Q313" s="78"/>
      <c r="R313" s="78"/>
      <c r="S313" s="62">
        <f t="shared" si="27"/>
        <v>0</v>
      </c>
    </row>
    <row r="314">
      <c r="A314" s="259" t="s">
        <v>29</v>
      </c>
      <c r="B314" s="78"/>
      <c r="C314" s="78"/>
      <c r="D314" s="78"/>
      <c r="E314" s="78"/>
      <c r="F314" s="78"/>
      <c r="G314" s="78"/>
      <c r="H314" s="78"/>
      <c r="I314" s="62">
        <f t="shared" si="26"/>
        <v>0</v>
      </c>
      <c r="J314" s="29"/>
      <c r="K314" s="259" t="s">
        <v>29</v>
      </c>
      <c r="L314" s="78"/>
      <c r="M314" s="78"/>
      <c r="N314" s="78"/>
      <c r="O314" s="78"/>
      <c r="P314" s="78"/>
      <c r="Q314" s="78"/>
      <c r="R314" s="78"/>
      <c r="S314" s="62">
        <f t="shared" si="27"/>
        <v>0</v>
      </c>
    </row>
    <row r="315">
      <c r="A315" s="259" t="s">
        <v>30</v>
      </c>
      <c r="B315" s="78"/>
      <c r="C315" s="78"/>
      <c r="D315" s="78"/>
      <c r="E315" s="78"/>
      <c r="F315" s="78"/>
      <c r="G315" s="78"/>
      <c r="H315" s="78"/>
      <c r="I315" s="62">
        <f t="shared" si="26"/>
        <v>0</v>
      </c>
      <c r="J315" s="29"/>
      <c r="K315" s="259" t="s">
        <v>30</v>
      </c>
      <c r="L315" s="78"/>
      <c r="M315" s="78"/>
      <c r="N315" s="78"/>
      <c r="O315" s="78"/>
      <c r="P315" s="78"/>
      <c r="Q315" s="78"/>
      <c r="R315" s="78"/>
      <c r="S315" s="62">
        <f t="shared" si="27"/>
        <v>0</v>
      </c>
    </row>
    <row r="316">
      <c r="A316" s="259" t="s">
        <v>31</v>
      </c>
      <c r="B316" s="78"/>
      <c r="C316" s="78"/>
      <c r="D316" s="78"/>
      <c r="E316" s="78"/>
      <c r="F316" s="78"/>
      <c r="G316" s="78"/>
      <c r="H316" s="78"/>
      <c r="I316" s="62">
        <f t="shared" si="26"/>
        <v>0</v>
      </c>
      <c r="J316" s="29"/>
      <c r="K316" s="259" t="s">
        <v>31</v>
      </c>
      <c r="L316" s="78"/>
      <c r="M316" s="78"/>
      <c r="N316" s="78"/>
      <c r="O316" s="78"/>
      <c r="P316" s="78"/>
      <c r="Q316" s="78"/>
      <c r="R316" s="78"/>
      <c r="S316" s="62">
        <f t="shared" si="27"/>
        <v>0</v>
      </c>
    </row>
    <row r="317">
      <c r="A317" s="259" t="s">
        <v>32</v>
      </c>
      <c r="B317" s="78"/>
      <c r="C317" s="78"/>
      <c r="D317" s="78"/>
      <c r="E317" s="78"/>
      <c r="F317" s="78"/>
      <c r="G317" s="78"/>
      <c r="H317" s="78"/>
      <c r="I317" s="62">
        <f t="shared" si="26"/>
        <v>0</v>
      </c>
      <c r="J317" s="29"/>
      <c r="K317" s="259" t="s">
        <v>32</v>
      </c>
      <c r="L317" s="78"/>
      <c r="M317" s="78"/>
      <c r="N317" s="78"/>
      <c r="O317" s="78"/>
      <c r="P317" s="78"/>
      <c r="Q317" s="78"/>
      <c r="R317" s="78"/>
      <c r="S317" s="62">
        <f t="shared" si="27"/>
        <v>0</v>
      </c>
    </row>
    <row r="318">
      <c r="A318" s="259" t="s">
        <v>241</v>
      </c>
      <c r="B318" s="78"/>
      <c r="C318" s="78"/>
      <c r="D318" s="78"/>
      <c r="E318" s="78"/>
      <c r="F318" s="78"/>
      <c r="G318" s="78"/>
      <c r="H318" s="78"/>
      <c r="I318" s="62">
        <f t="shared" si="26"/>
        <v>0</v>
      </c>
      <c r="J318" s="29"/>
      <c r="K318" s="259" t="s">
        <v>241</v>
      </c>
      <c r="L318" s="78"/>
      <c r="M318" s="78"/>
      <c r="N318" s="78"/>
      <c r="O318" s="78"/>
      <c r="P318" s="78"/>
      <c r="Q318" s="78"/>
      <c r="R318" s="78"/>
      <c r="S318" s="62">
        <f t="shared" si="27"/>
        <v>0</v>
      </c>
    </row>
    <row r="319">
      <c r="A319" s="259" t="s">
        <v>233</v>
      </c>
      <c r="B319" s="78"/>
      <c r="C319" s="78"/>
      <c r="D319" s="78"/>
      <c r="E319" s="78"/>
      <c r="F319" s="78"/>
      <c r="G319" s="78"/>
      <c r="H319" s="78"/>
      <c r="I319" s="62">
        <f t="shared" si="26"/>
        <v>0</v>
      </c>
      <c r="J319" s="29"/>
      <c r="K319" s="259" t="s">
        <v>233</v>
      </c>
      <c r="L319" s="78"/>
      <c r="M319" s="78"/>
      <c r="N319" s="78"/>
      <c r="O319" s="78"/>
      <c r="P319" s="78"/>
      <c r="Q319" s="78"/>
      <c r="R319" s="78"/>
      <c r="S319" s="62">
        <f t="shared" si="27"/>
        <v>0</v>
      </c>
    </row>
    <row r="320">
      <c r="A320" s="259" t="s">
        <v>35</v>
      </c>
      <c r="B320" s="78"/>
      <c r="C320" s="78"/>
      <c r="D320" s="78"/>
      <c r="E320" s="78"/>
      <c r="F320" s="78"/>
      <c r="G320" s="78"/>
      <c r="H320" s="78"/>
      <c r="I320" s="62">
        <f t="shared" si="26"/>
        <v>0</v>
      </c>
      <c r="J320" s="29"/>
      <c r="K320" s="259" t="s">
        <v>35</v>
      </c>
      <c r="L320" s="78"/>
      <c r="M320" s="78"/>
      <c r="N320" s="78"/>
      <c r="O320" s="78"/>
      <c r="P320" s="78"/>
      <c r="Q320" s="78"/>
      <c r="R320" s="78"/>
      <c r="S320" s="62">
        <f t="shared" si="27"/>
        <v>0</v>
      </c>
    </row>
    <row r="321">
      <c r="A321" s="259" t="s">
        <v>36</v>
      </c>
      <c r="B321" s="78"/>
      <c r="C321" s="78"/>
      <c r="D321" s="78"/>
      <c r="E321" s="78"/>
      <c r="F321" s="78"/>
      <c r="G321" s="78"/>
      <c r="H321" s="78"/>
      <c r="I321" s="62">
        <f t="shared" si="26"/>
        <v>0</v>
      </c>
      <c r="J321" s="29"/>
      <c r="K321" s="259" t="s">
        <v>36</v>
      </c>
      <c r="L321" s="78"/>
      <c r="M321" s="78"/>
      <c r="N321" s="78"/>
      <c r="O321" s="78"/>
      <c r="P321" s="78"/>
      <c r="Q321" s="78"/>
      <c r="R321" s="78"/>
      <c r="S321" s="62">
        <f t="shared" si="27"/>
        <v>0</v>
      </c>
    </row>
    <row r="322">
      <c r="A322" s="259" t="s">
        <v>37</v>
      </c>
      <c r="B322" s="78"/>
      <c r="C322" s="78"/>
      <c r="D322" s="78"/>
      <c r="E322" s="78"/>
      <c r="F322" s="78"/>
      <c r="G322" s="78"/>
      <c r="H322" s="78"/>
      <c r="I322" s="62">
        <f t="shared" si="26"/>
        <v>0</v>
      </c>
      <c r="J322" s="29"/>
      <c r="K322" s="259" t="s">
        <v>37</v>
      </c>
      <c r="L322" s="78"/>
      <c r="M322" s="78"/>
      <c r="N322" s="78"/>
      <c r="O322" s="78"/>
      <c r="P322" s="78"/>
      <c r="Q322" s="78"/>
      <c r="R322" s="78"/>
      <c r="S322" s="62">
        <f t="shared" si="27"/>
        <v>0</v>
      </c>
    </row>
    <row r="323">
      <c r="A323" s="259" t="s">
        <v>38</v>
      </c>
      <c r="B323" s="78"/>
      <c r="C323" s="78"/>
      <c r="D323" s="78"/>
      <c r="E323" s="78"/>
      <c r="F323" s="78"/>
      <c r="G323" s="78"/>
      <c r="H323" s="78"/>
      <c r="I323" s="62">
        <f t="shared" si="26"/>
        <v>0</v>
      </c>
      <c r="J323" s="29"/>
      <c r="K323" s="259" t="s">
        <v>38</v>
      </c>
      <c r="L323" s="78"/>
      <c r="M323" s="78"/>
      <c r="N323" s="78"/>
      <c r="O323" s="78"/>
      <c r="P323" s="78"/>
      <c r="Q323" s="78"/>
      <c r="R323" s="78"/>
      <c r="S323" s="62">
        <f t="shared" si="27"/>
        <v>0</v>
      </c>
    </row>
    <row r="324">
      <c r="A324" s="259" t="s">
        <v>39</v>
      </c>
      <c r="B324" s="78"/>
      <c r="C324" s="78"/>
      <c r="D324" s="78"/>
      <c r="E324" s="78"/>
      <c r="F324" s="78"/>
      <c r="G324" s="78"/>
      <c r="H324" s="78"/>
      <c r="I324" s="62">
        <f t="shared" si="26"/>
        <v>0</v>
      </c>
      <c r="J324" s="29"/>
      <c r="K324" s="259" t="s">
        <v>39</v>
      </c>
      <c r="L324" s="78"/>
      <c r="M324" s="78"/>
      <c r="N324" s="78"/>
      <c r="O324" s="78"/>
      <c r="P324" s="78"/>
      <c r="Q324" s="78"/>
      <c r="R324" s="78"/>
      <c r="S324" s="62">
        <f t="shared" si="27"/>
        <v>0</v>
      </c>
    </row>
    <row r="325">
      <c r="A325" s="259" t="s">
        <v>63</v>
      </c>
      <c r="B325" s="78"/>
      <c r="C325" s="78"/>
      <c r="D325" s="78"/>
      <c r="E325" s="78"/>
      <c r="F325" s="78"/>
      <c r="G325" s="78"/>
      <c r="H325" s="78"/>
      <c r="I325" s="62">
        <f t="shared" si="26"/>
        <v>0</v>
      </c>
      <c r="J325" s="29"/>
      <c r="K325" s="259" t="s">
        <v>63</v>
      </c>
      <c r="L325" s="78"/>
      <c r="M325" s="78"/>
      <c r="N325" s="78"/>
      <c r="O325" s="78"/>
      <c r="P325" s="78"/>
      <c r="Q325" s="78"/>
      <c r="R325" s="78"/>
      <c r="S325" s="62">
        <f t="shared" si="27"/>
        <v>0</v>
      </c>
    </row>
    <row r="326">
      <c r="A326" s="259" t="s">
        <v>40</v>
      </c>
      <c r="B326" s="78"/>
      <c r="C326" s="78"/>
      <c r="D326" s="78"/>
      <c r="E326" s="78"/>
      <c r="F326" s="78"/>
      <c r="G326" s="78"/>
      <c r="H326" s="78"/>
      <c r="I326" s="62">
        <f t="shared" si="26"/>
        <v>0</v>
      </c>
      <c r="J326" s="29"/>
      <c r="K326" s="259" t="s">
        <v>40</v>
      </c>
      <c r="L326" s="78"/>
      <c r="M326" s="78"/>
      <c r="N326" s="78"/>
      <c r="O326" s="78"/>
      <c r="P326" s="78"/>
      <c r="Q326" s="78"/>
      <c r="R326" s="78"/>
      <c r="S326" s="62">
        <f t="shared" si="27"/>
        <v>0</v>
      </c>
    </row>
    <row r="327">
      <c r="A327" s="259" t="s">
        <v>41</v>
      </c>
      <c r="B327" s="78"/>
      <c r="C327" s="78"/>
      <c r="D327" s="78"/>
      <c r="E327" s="78"/>
      <c r="F327" s="78"/>
      <c r="G327" s="78"/>
      <c r="H327" s="78"/>
      <c r="I327" s="62">
        <f t="shared" si="26"/>
        <v>0</v>
      </c>
      <c r="J327" s="29"/>
      <c r="K327" s="259" t="s">
        <v>41</v>
      </c>
      <c r="L327" s="78"/>
      <c r="M327" s="78"/>
      <c r="N327" s="78"/>
      <c r="O327" s="78"/>
      <c r="P327" s="78"/>
      <c r="Q327" s="78"/>
      <c r="R327" s="78"/>
      <c r="S327" s="62">
        <f t="shared" si="27"/>
        <v>0</v>
      </c>
    </row>
    <row r="328">
      <c r="A328" s="259" t="s">
        <v>42</v>
      </c>
      <c r="B328" s="78"/>
      <c r="C328" s="78"/>
      <c r="D328" s="78"/>
      <c r="E328" s="78"/>
      <c r="F328" s="78"/>
      <c r="G328" s="78"/>
      <c r="H328" s="78"/>
      <c r="I328" s="62">
        <f t="shared" si="26"/>
        <v>0</v>
      </c>
      <c r="J328" s="29"/>
      <c r="K328" s="259" t="s">
        <v>42</v>
      </c>
      <c r="L328" s="78"/>
      <c r="M328" s="78"/>
      <c r="N328" s="78"/>
      <c r="O328" s="78"/>
      <c r="P328" s="78"/>
      <c r="Q328" s="78"/>
      <c r="R328" s="78"/>
      <c r="S328" s="62">
        <f t="shared" si="27"/>
        <v>0</v>
      </c>
    </row>
    <row r="329">
      <c r="A329" s="259" t="s">
        <v>44</v>
      </c>
      <c r="B329" s="78"/>
      <c r="C329" s="78"/>
      <c r="D329" s="78"/>
      <c r="E329" s="78"/>
      <c r="F329" s="78"/>
      <c r="G329" s="78"/>
      <c r="H329" s="78"/>
      <c r="I329" s="62">
        <f t="shared" si="26"/>
        <v>0</v>
      </c>
      <c r="J329" s="29"/>
      <c r="K329" s="259" t="s">
        <v>44</v>
      </c>
      <c r="L329" s="78"/>
      <c r="M329" s="78"/>
      <c r="N329" s="78"/>
      <c r="O329" s="78"/>
      <c r="P329" s="78"/>
      <c r="Q329" s="78"/>
      <c r="R329" s="78"/>
      <c r="S329" s="62">
        <f t="shared" si="27"/>
        <v>0</v>
      </c>
    </row>
    <row r="330">
      <c r="A330" s="259" t="s">
        <v>45</v>
      </c>
      <c r="B330" s="78"/>
      <c r="C330" s="78"/>
      <c r="D330" s="78"/>
      <c r="E330" s="78"/>
      <c r="F330" s="78"/>
      <c r="G330" s="78"/>
      <c r="H330" s="78"/>
      <c r="I330" s="62">
        <v>0.0</v>
      </c>
      <c r="J330" s="29"/>
      <c r="K330" s="259" t="s">
        <v>45</v>
      </c>
      <c r="L330" s="78"/>
      <c r="M330" s="78"/>
      <c r="N330" s="78"/>
      <c r="O330" s="78"/>
      <c r="P330" s="78"/>
      <c r="Q330" s="78"/>
      <c r="R330" s="78"/>
      <c r="S330" s="62">
        <f t="shared" si="27"/>
        <v>0</v>
      </c>
    </row>
    <row r="331">
      <c r="A331" s="259" t="s">
        <v>46</v>
      </c>
      <c r="B331" s="78"/>
      <c r="C331" s="78"/>
      <c r="D331" s="78"/>
      <c r="E331" s="78"/>
      <c r="F331" s="78"/>
      <c r="G331" s="78"/>
      <c r="H331" s="78"/>
      <c r="I331" s="62">
        <f t="shared" ref="I331:I340" si="28">SUM(B331:H331)</f>
        <v>0</v>
      </c>
      <c r="J331" s="401"/>
      <c r="K331" s="259" t="s">
        <v>46</v>
      </c>
      <c r="L331" s="78"/>
      <c r="M331" s="78"/>
      <c r="N331" s="78"/>
      <c r="O331" s="78"/>
      <c r="P331" s="78"/>
      <c r="Q331" s="78"/>
      <c r="R331" s="78"/>
      <c r="S331" s="62">
        <f t="shared" si="27"/>
        <v>0</v>
      </c>
    </row>
    <row r="332">
      <c r="A332" s="259" t="s">
        <v>47</v>
      </c>
      <c r="B332" s="78"/>
      <c r="C332" s="78"/>
      <c r="D332" s="78"/>
      <c r="E332" s="78"/>
      <c r="F332" s="78"/>
      <c r="G332" s="78"/>
      <c r="H332" s="78"/>
      <c r="I332" s="62">
        <f t="shared" si="28"/>
        <v>0</v>
      </c>
      <c r="J332" s="29"/>
      <c r="K332" s="259" t="s">
        <v>47</v>
      </c>
      <c r="L332" s="78"/>
      <c r="M332" s="78"/>
      <c r="N332" s="78"/>
      <c r="O332" s="78"/>
      <c r="P332" s="78"/>
      <c r="Q332" s="78"/>
      <c r="R332" s="78"/>
      <c r="S332" s="62">
        <f t="shared" si="27"/>
        <v>0</v>
      </c>
    </row>
    <row r="333">
      <c r="A333" s="259" t="s">
        <v>74</v>
      </c>
      <c r="B333" s="78"/>
      <c r="C333" s="78"/>
      <c r="D333" s="78"/>
      <c r="E333" s="78"/>
      <c r="F333" s="78"/>
      <c r="G333" s="78"/>
      <c r="H333" s="78"/>
      <c r="I333" s="62">
        <f t="shared" si="28"/>
        <v>0</v>
      </c>
      <c r="J333" s="29"/>
      <c r="K333" s="259" t="s">
        <v>74</v>
      </c>
      <c r="L333" s="78"/>
      <c r="M333" s="78"/>
      <c r="N333" s="78"/>
      <c r="O333" s="78"/>
      <c r="P333" s="78"/>
      <c r="Q333" s="78"/>
      <c r="R333" s="78"/>
      <c r="S333" s="62">
        <f t="shared" si="27"/>
        <v>0</v>
      </c>
    </row>
    <row r="334">
      <c r="A334" s="259" t="s">
        <v>49</v>
      </c>
      <c r="B334" s="78"/>
      <c r="C334" s="78"/>
      <c r="D334" s="78"/>
      <c r="E334" s="78"/>
      <c r="F334" s="78"/>
      <c r="G334" s="78"/>
      <c r="H334" s="78"/>
      <c r="I334" s="62">
        <f t="shared" si="28"/>
        <v>0</v>
      </c>
      <c r="J334" s="29"/>
      <c r="K334" s="259" t="s">
        <v>49</v>
      </c>
      <c r="L334" s="78"/>
      <c r="M334" s="78"/>
      <c r="N334" s="78"/>
      <c r="O334" s="78"/>
      <c r="P334" s="78"/>
      <c r="Q334" s="78"/>
      <c r="R334" s="78"/>
      <c r="S334" s="62">
        <f t="shared" si="27"/>
        <v>0</v>
      </c>
    </row>
    <row r="335">
      <c r="A335" s="259" t="s">
        <v>50</v>
      </c>
      <c r="B335" s="78"/>
      <c r="C335" s="78"/>
      <c r="D335" s="78"/>
      <c r="E335" s="78"/>
      <c r="F335" s="78"/>
      <c r="G335" s="78"/>
      <c r="H335" s="78"/>
      <c r="I335" s="62">
        <f t="shared" si="28"/>
        <v>0</v>
      </c>
      <c r="J335" s="29"/>
      <c r="K335" s="259" t="s">
        <v>50</v>
      </c>
      <c r="L335" s="78"/>
      <c r="M335" s="78"/>
      <c r="N335" s="78"/>
      <c r="O335" s="78"/>
      <c r="P335" s="78"/>
      <c r="Q335" s="78"/>
      <c r="R335" s="78"/>
      <c r="S335" s="62">
        <f t="shared" si="27"/>
        <v>0</v>
      </c>
    </row>
    <row r="336">
      <c r="A336" s="259" t="s">
        <v>51</v>
      </c>
      <c r="B336" s="78"/>
      <c r="C336" s="78"/>
      <c r="D336" s="78"/>
      <c r="E336" s="78"/>
      <c r="F336" s="78"/>
      <c r="G336" s="78"/>
      <c r="H336" s="78"/>
      <c r="I336" s="62">
        <f t="shared" si="28"/>
        <v>0</v>
      </c>
      <c r="J336" s="29"/>
      <c r="K336" s="259" t="s">
        <v>51</v>
      </c>
      <c r="L336" s="78"/>
      <c r="M336" s="78"/>
      <c r="N336" s="78"/>
      <c r="O336" s="78"/>
      <c r="P336" s="78"/>
      <c r="Q336" s="78"/>
      <c r="R336" s="78"/>
      <c r="S336" s="62">
        <f t="shared" si="27"/>
        <v>0</v>
      </c>
    </row>
    <row r="337">
      <c r="A337" s="259" t="s">
        <v>52</v>
      </c>
      <c r="B337" s="78"/>
      <c r="C337" s="78"/>
      <c r="D337" s="78"/>
      <c r="E337" s="78"/>
      <c r="F337" s="78"/>
      <c r="G337" s="78"/>
      <c r="H337" s="78"/>
      <c r="I337" s="62">
        <f t="shared" si="28"/>
        <v>0</v>
      </c>
      <c r="J337" s="29"/>
      <c r="K337" s="259" t="s">
        <v>52</v>
      </c>
      <c r="L337" s="78"/>
      <c r="M337" s="78"/>
      <c r="N337" s="78"/>
      <c r="O337" s="78"/>
      <c r="P337" s="78"/>
      <c r="Q337" s="78"/>
      <c r="R337" s="78"/>
      <c r="S337" s="62">
        <f t="shared" si="27"/>
        <v>0</v>
      </c>
    </row>
    <row r="338">
      <c r="A338" s="259" t="s">
        <v>53</v>
      </c>
      <c r="B338" s="78"/>
      <c r="C338" s="78"/>
      <c r="D338" s="78"/>
      <c r="E338" s="78"/>
      <c r="F338" s="78"/>
      <c r="G338" s="78"/>
      <c r="H338" s="78"/>
      <c r="I338" s="62">
        <f t="shared" si="28"/>
        <v>0</v>
      </c>
      <c r="J338" s="29"/>
      <c r="K338" s="259" t="s">
        <v>53</v>
      </c>
      <c r="L338" s="78"/>
      <c r="M338" s="78"/>
      <c r="N338" s="78"/>
      <c r="O338" s="78"/>
      <c r="P338" s="78"/>
      <c r="Q338" s="78"/>
      <c r="R338" s="78"/>
      <c r="S338" s="62">
        <f t="shared" si="27"/>
        <v>0</v>
      </c>
    </row>
    <row r="339">
      <c r="A339" s="259" t="s">
        <v>451</v>
      </c>
      <c r="B339" s="78"/>
      <c r="C339" s="78"/>
      <c r="D339" s="78"/>
      <c r="E339" s="78"/>
      <c r="F339" s="78"/>
      <c r="G339" s="78"/>
      <c r="H339" s="78"/>
      <c r="I339" s="62">
        <f t="shared" si="28"/>
        <v>0</v>
      </c>
      <c r="J339" s="29"/>
      <c r="K339" s="259" t="s">
        <v>451</v>
      </c>
      <c r="L339" s="78"/>
      <c r="M339" s="78"/>
      <c r="N339" s="78"/>
      <c r="O339" s="78"/>
      <c r="P339" s="78"/>
      <c r="Q339" s="78"/>
      <c r="R339" s="78"/>
      <c r="S339" s="62">
        <f t="shared" si="27"/>
        <v>0</v>
      </c>
    </row>
    <row r="340">
      <c r="A340" s="259" t="s">
        <v>55</v>
      </c>
      <c r="B340" s="78"/>
      <c r="C340" s="78"/>
      <c r="D340" s="78"/>
      <c r="E340" s="78"/>
      <c r="F340" s="78"/>
      <c r="G340" s="78"/>
      <c r="H340" s="78"/>
      <c r="I340" s="62">
        <f t="shared" si="28"/>
        <v>0</v>
      </c>
      <c r="J340" s="29"/>
      <c r="K340" s="259" t="s">
        <v>55</v>
      </c>
      <c r="L340" s="78"/>
      <c r="M340" s="78"/>
      <c r="N340" s="78"/>
      <c r="O340" s="78"/>
      <c r="P340" s="78"/>
      <c r="Q340" s="78"/>
      <c r="R340" s="78"/>
      <c r="S340" s="62">
        <f t="shared" si="27"/>
        <v>0</v>
      </c>
    </row>
    <row r="341">
      <c r="A341" s="517" t="s">
        <v>20</v>
      </c>
      <c r="B341" s="38"/>
      <c r="C341" s="38"/>
      <c r="D341" s="38"/>
      <c r="E341" s="38"/>
      <c r="F341" s="38"/>
      <c r="G341" s="38"/>
      <c r="H341" s="38"/>
      <c r="I341" s="518">
        <f>SUM(I308:I340)</f>
        <v>0</v>
      </c>
      <c r="J341" s="29"/>
      <c r="K341" s="517" t="s">
        <v>20</v>
      </c>
      <c r="L341" s="38"/>
      <c r="M341" s="38"/>
      <c r="N341" s="38"/>
      <c r="O341" s="38"/>
      <c r="P341" s="38"/>
      <c r="Q341" s="38"/>
      <c r="R341" s="38"/>
      <c r="S341" s="518">
        <f>SUM(S308:S340)</f>
        <v>0</v>
      </c>
    </row>
  </sheetData>
  <mergeCells count="18">
    <mergeCell ref="A1:I1"/>
    <mergeCell ref="K1:S1"/>
    <mergeCell ref="A39:I39"/>
    <mergeCell ref="K39:S39"/>
    <mergeCell ref="A77:I77"/>
    <mergeCell ref="K77:S77"/>
    <mergeCell ref="K115:S115"/>
    <mergeCell ref="A267:I267"/>
    <mergeCell ref="K267:S267"/>
    <mergeCell ref="A305:I305"/>
    <mergeCell ref="K305:S305"/>
    <mergeCell ref="A115:I115"/>
    <mergeCell ref="A153:I153"/>
    <mergeCell ref="K153:S153"/>
    <mergeCell ref="A191:I191"/>
    <mergeCell ref="K191:S191"/>
    <mergeCell ref="A229:I229"/>
    <mergeCell ref="K229:S2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8.63"/>
    <col customWidth="1" min="4" max="4" width="8.13"/>
    <col customWidth="1" min="5" max="5" width="9.63"/>
    <col customWidth="1" min="6" max="6" width="8.75"/>
    <col customWidth="1" min="7" max="7" width="8.63"/>
    <col customWidth="1" min="8" max="8" width="8.38"/>
    <col customWidth="1" min="9" max="9" width="17.38"/>
    <col customWidth="1" min="12" max="12" width="10.13"/>
    <col customWidth="1" min="13" max="13" width="10.25"/>
    <col customWidth="1" min="14" max="14" width="9.38"/>
    <col customWidth="1" min="15" max="15" width="9.63"/>
    <col customWidth="1" min="16" max="16" width="9.13"/>
    <col customWidth="1" min="17" max="17" width="8.75"/>
    <col customWidth="1" min="18" max="18" width="8.38"/>
    <col customWidth="1" min="19" max="19" width="20.25"/>
  </cols>
  <sheetData>
    <row r="1" ht="33.75" customHeight="1">
      <c r="A1" s="507" t="s">
        <v>540</v>
      </c>
      <c r="K1" s="507" t="s">
        <v>540</v>
      </c>
    </row>
    <row r="2">
      <c r="A2" s="30" t="s">
        <v>19</v>
      </c>
      <c r="B2" s="478">
        <v>45535.0</v>
      </c>
      <c r="C2" s="478">
        <v>45536.0</v>
      </c>
      <c r="D2" s="478">
        <v>45537.0</v>
      </c>
      <c r="E2" s="478">
        <v>45538.0</v>
      </c>
      <c r="F2" s="478">
        <v>45539.0</v>
      </c>
      <c r="G2" s="478">
        <v>45540.0</v>
      </c>
      <c r="H2" s="478">
        <v>45541.0</v>
      </c>
      <c r="I2" s="508" t="s">
        <v>541</v>
      </c>
      <c r="K2" s="30" t="s">
        <v>19</v>
      </c>
      <c r="L2" s="478">
        <v>45535.0</v>
      </c>
      <c r="M2" s="478">
        <v>45536.0</v>
      </c>
      <c r="N2" s="478">
        <v>45537.0</v>
      </c>
      <c r="O2" s="478">
        <v>45538.0</v>
      </c>
      <c r="P2" s="478">
        <v>45539.0</v>
      </c>
      <c r="Q2" s="478">
        <v>45540.0</v>
      </c>
      <c r="R2" s="478">
        <v>45541.0</v>
      </c>
      <c r="S2" s="508" t="s">
        <v>20</v>
      </c>
    </row>
    <row r="3">
      <c r="A3" s="215"/>
      <c r="B3" s="510"/>
      <c r="C3" s="511"/>
      <c r="D3" s="230"/>
      <c r="E3" s="99"/>
      <c r="F3" s="78"/>
      <c r="G3" s="89"/>
      <c r="H3" s="78"/>
      <c r="I3" s="78"/>
      <c r="J3" s="291"/>
      <c r="K3" s="215"/>
      <c r="L3" s="510"/>
      <c r="M3" s="511"/>
      <c r="N3" s="230"/>
      <c r="O3" s="99"/>
      <c r="P3" s="78"/>
      <c r="Q3" s="89"/>
      <c r="R3" s="78"/>
      <c r="S3" s="78"/>
    </row>
    <row r="4">
      <c r="A4" s="55" t="s">
        <v>23</v>
      </c>
      <c r="B4" s="318">
        <v>1.0</v>
      </c>
      <c r="C4" s="318">
        <v>0.0</v>
      </c>
      <c r="D4" s="318">
        <v>0.0</v>
      </c>
      <c r="E4" s="318">
        <v>0.0</v>
      </c>
      <c r="F4" s="318">
        <v>1.0</v>
      </c>
      <c r="G4" s="318">
        <v>0.0</v>
      </c>
      <c r="H4" s="318">
        <v>2.0</v>
      </c>
      <c r="I4" s="89">
        <f t="shared" ref="I4:I25" si="1">SUM(B4:H4)</f>
        <v>4</v>
      </c>
      <c r="J4" s="333"/>
      <c r="K4" s="55" t="s">
        <v>23</v>
      </c>
      <c r="L4" s="318">
        <v>85.0</v>
      </c>
      <c r="M4" s="318">
        <v>0.0</v>
      </c>
      <c r="N4" s="318">
        <v>0.0</v>
      </c>
      <c r="O4" s="318">
        <v>0.0</v>
      </c>
      <c r="P4" s="318">
        <v>88.0</v>
      </c>
      <c r="Q4" s="318">
        <v>0.0</v>
      </c>
      <c r="R4" s="318">
        <v>225.0</v>
      </c>
      <c r="S4" s="89">
        <f t="shared" ref="S4:S36" si="2">SUM(L4:R4)</f>
        <v>398</v>
      </c>
    </row>
    <row r="5">
      <c r="A5" s="55" t="s">
        <v>24</v>
      </c>
      <c r="B5" s="318">
        <v>7.0</v>
      </c>
      <c r="C5" s="318">
        <v>6.0</v>
      </c>
      <c r="D5" s="318">
        <v>0.0</v>
      </c>
      <c r="E5" s="318">
        <v>6.0</v>
      </c>
      <c r="F5" s="318">
        <v>4.0</v>
      </c>
      <c r="G5" s="318">
        <v>4.0</v>
      </c>
      <c r="H5" s="318">
        <v>2.0</v>
      </c>
      <c r="I5" s="89">
        <f t="shared" si="1"/>
        <v>29</v>
      </c>
      <c r="K5" s="55" t="s">
        <v>24</v>
      </c>
      <c r="L5" s="318">
        <v>771.0</v>
      </c>
      <c r="M5" s="318">
        <v>666.0</v>
      </c>
      <c r="N5" s="318">
        <v>0.0</v>
      </c>
      <c r="O5" s="318">
        <v>508.0</v>
      </c>
      <c r="P5" s="318">
        <v>613.0</v>
      </c>
      <c r="Q5" s="318">
        <v>534.0</v>
      </c>
      <c r="R5" s="318">
        <v>373.0</v>
      </c>
      <c r="S5" s="89">
        <f t="shared" si="2"/>
        <v>3465</v>
      </c>
    </row>
    <row r="6">
      <c r="A6" s="55" t="s">
        <v>25</v>
      </c>
      <c r="B6" s="318">
        <v>0.0</v>
      </c>
      <c r="C6" s="318">
        <v>0.0</v>
      </c>
      <c r="D6" s="318">
        <v>0.0</v>
      </c>
      <c r="E6" s="318">
        <v>1.0</v>
      </c>
      <c r="F6" s="318">
        <v>2.0</v>
      </c>
      <c r="G6" s="318">
        <v>0.0</v>
      </c>
      <c r="H6" s="318">
        <v>1.0</v>
      </c>
      <c r="I6" s="89">
        <f t="shared" si="1"/>
        <v>4</v>
      </c>
      <c r="K6" s="55" t="s">
        <v>25</v>
      </c>
      <c r="L6" s="318">
        <v>0.0</v>
      </c>
      <c r="M6" s="318">
        <v>0.0</v>
      </c>
      <c r="N6" s="318">
        <v>0.0</v>
      </c>
      <c r="O6" s="318">
        <v>80.0</v>
      </c>
      <c r="P6" s="318">
        <v>173.0</v>
      </c>
      <c r="Q6" s="318">
        <v>0.0</v>
      </c>
      <c r="R6" s="318">
        <v>70.0</v>
      </c>
      <c r="S6" s="89">
        <f t="shared" si="2"/>
        <v>323</v>
      </c>
    </row>
    <row r="7">
      <c r="A7" s="55" t="s">
        <v>26</v>
      </c>
      <c r="B7" s="318">
        <v>0.0</v>
      </c>
      <c r="C7" s="318">
        <v>0.0</v>
      </c>
      <c r="D7" s="318">
        <v>0.0</v>
      </c>
      <c r="E7" s="318">
        <v>0.0</v>
      </c>
      <c r="F7" s="318">
        <v>0.0</v>
      </c>
      <c r="G7" s="318">
        <v>0.0</v>
      </c>
      <c r="H7" s="318">
        <v>0.0</v>
      </c>
      <c r="I7" s="89">
        <f t="shared" si="1"/>
        <v>0</v>
      </c>
      <c r="J7" s="291"/>
      <c r="K7" s="55" t="s">
        <v>26</v>
      </c>
      <c r="L7" s="318">
        <v>0.0</v>
      </c>
      <c r="M7" s="318">
        <v>0.0</v>
      </c>
      <c r="N7" s="318">
        <v>0.0</v>
      </c>
      <c r="O7" s="318">
        <v>0.0</v>
      </c>
      <c r="P7" s="318">
        <v>0.0</v>
      </c>
      <c r="Q7" s="318">
        <v>0.0</v>
      </c>
      <c r="R7" s="318">
        <v>0.0</v>
      </c>
      <c r="S7" s="89">
        <f t="shared" si="2"/>
        <v>0</v>
      </c>
    </row>
    <row r="8">
      <c r="A8" s="55" t="s">
        <v>27</v>
      </c>
      <c r="B8" s="318">
        <v>0.0</v>
      </c>
      <c r="C8" s="318">
        <v>0.0</v>
      </c>
      <c r="D8" s="318">
        <v>0.0</v>
      </c>
      <c r="E8" s="318">
        <v>0.0</v>
      </c>
      <c r="F8" s="318">
        <v>0.0</v>
      </c>
      <c r="G8" s="318">
        <v>0.0</v>
      </c>
      <c r="H8" s="318">
        <v>0.0</v>
      </c>
      <c r="I8" s="89">
        <f t="shared" si="1"/>
        <v>0</v>
      </c>
      <c r="J8" s="291"/>
      <c r="K8" s="55" t="s">
        <v>27</v>
      </c>
      <c r="L8" s="318">
        <v>0.0</v>
      </c>
      <c r="M8" s="318">
        <v>0.0</v>
      </c>
      <c r="N8" s="318">
        <v>0.0</v>
      </c>
      <c r="O8" s="318">
        <v>0.0</v>
      </c>
      <c r="P8" s="318">
        <v>0.0</v>
      </c>
      <c r="Q8" s="318">
        <v>0.0</v>
      </c>
      <c r="R8" s="318">
        <v>0.0</v>
      </c>
      <c r="S8" s="89">
        <f t="shared" si="2"/>
        <v>0</v>
      </c>
    </row>
    <row r="9">
      <c r="A9" s="55" t="s">
        <v>28</v>
      </c>
      <c r="B9" s="318">
        <v>0.0</v>
      </c>
      <c r="C9" s="318">
        <v>0.0</v>
      </c>
      <c r="D9" s="318">
        <v>0.0</v>
      </c>
      <c r="E9" s="318">
        <v>0.0</v>
      </c>
      <c r="F9" s="318">
        <v>0.0</v>
      </c>
      <c r="G9" s="318">
        <v>0.0</v>
      </c>
      <c r="H9" s="318">
        <v>0.0</v>
      </c>
      <c r="I9" s="89">
        <f t="shared" si="1"/>
        <v>0</v>
      </c>
      <c r="K9" s="55" t="s">
        <v>28</v>
      </c>
      <c r="L9" s="318">
        <v>0.0</v>
      </c>
      <c r="M9" s="318">
        <v>0.0</v>
      </c>
      <c r="N9" s="318">
        <v>0.0</v>
      </c>
      <c r="O9" s="318">
        <v>0.0</v>
      </c>
      <c r="P9" s="318">
        <v>0.0</v>
      </c>
      <c r="Q9" s="318">
        <v>0.0</v>
      </c>
      <c r="R9" s="318">
        <v>0.0</v>
      </c>
      <c r="S9" s="89">
        <f t="shared" si="2"/>
        <v>0</v>
      </c>
    </row>
    <row r="10">
      <c r="A10" s="55" t="s">
        <v>29</v>
      </c>
      <c r="B10" s="318">
        <v>0.0</v>
      </c>
      <c r="C10" s="318">
        <v>0.0</v>
      </c>
      <c r="D10" s="318">
        <v>0.0</v>
      </c>
      <c r="E10" s="318">
        <v>0.0</v>
      </c>
      <c r="F10" s="318">
        <v>0.0</v>
      </c>
      <c r="G10" s="318">
        <v>0.0</v>
      </c>
      <c r="H10" s="318">
        <v>0.0</v>
      </c>
      <c r="I10" s="89">
        <f t="shared" si="1"/>
        <v>0</v>
      </c>
      <c r="K10" s="55" t="s">
        <v>29</v>
      </c>
      <c r="L10" s="318">
        <v>0.0</v>
      </c>
      <c r="M10" s="318">
        <v>0.0</v>
      </c>
      <c r="N10" s="318">
        <v>0.0</v>
      </c>
      <c r="O10" s="318">
        <v>0.0</v>
      </c>
      <c r="P10" s="318">
        <v>0.0</v>
      </c>
      <c r="Q10" s="318">
        <v>0.0</v>
      </c>
      <c r="R10" s="318">
        <v>0.0</v>
      </c>
      <c r="S10" s="89">
        <f t="shared" si="2"/>
        <v>0</v>
      </c>
    </row>
    <row r="11">
      <c r="A11" s="55" t="s">
        <v>30</v>
      </c>
      <c r="B11" s="318">
        <v>0.0</v>
      </c>
      <c r="C11" s="318">
        <v>0.0</v>
      </c>
      <c r="D11" s="318">
        <v>0.0</v>
      </c>
      <c r="E11" s="318">
        <v>0.0</v>
      </c>
      <c r="F11" s="318">
        <v>40.0</v>
      </c>
      <c r="G11" s="318">
        <v>20.0</v>
      </c>
      <c r="H11" s="318">
        <v>0.0</v>
      </c>
      <c r="I11" s="89">
        <f t="shared" si="1"/>
        <v>60</v>
      </c>
      <c r="K11" s="55" t="s">
        <v>30</v>
      </c>
      <c r="L11" s="318">
        <v>0.0</v>
      </c>
      <c r="M11" s="318">
        <v>0.0</v>
      </c>
      <c r="N11" s="318">
        <v>0.0</v>
      </c>
      <c r="O11" s="318">
        <v>0.0</v>
      </c>
      <c r="P11" s="318">
        <v>3290.0</v>
      </c>
      <c r="Q11" s="318">
        <v>1735.0</v>
      </c>
      <c r="R11" s="318">
        <v>0.0</v>
      </c>
      <c r="S11" s="89">
        <f t="shared" si="2"/>
        <v>5025</v>
      </c>
    </row>
    <row r="12">
      <c r="A12" s="55" t="s">
        <v>31</v>
      </c>
      <c r="B12" s="318">
        <v>3.0</v>
      </c>
      <c r="C12" s="318">
        <v>2.0</v>
      </c>
      <c r="D12" s="318">
        <v>3.0</v>
      </c>
      <c r="E12" s="318">
        <v>2.0</v>
      </c>
      <c r="F12" s="318">
        <v>5.0</v>
      </c>
      <c r="G12" s="318">
        <v>1.0</v>
      </c>
      <c r="H12" s="318">
        <v>2.0</v>
      </c>
      <c r="I12" s="89">
        <f t="shared" si="1"/>
        <v>18</v>
      </c>
      <c r="K12" s="55" t="s">
        <v>31</v>
      </c>
      <c r="L12" s="318">
        <v>645.0</v>
      </c>
      <c r="M12" s="318">
        <v>585.0</v>
      </c>
      <c r="N12" s="318">
        <v>565.0</v>
      </c>
      <c r="O12" s="318">
        <v>235.0</v>
      </c>
      <c r="P12" s="318">
        <v>820.0</v>
      </c>
      <c r="Q12" s="318">
        <v>275.0</v>
      </c>
      <c r="R12" s="318">
        <v>495.0</v>
      </c>
      <c r="S12" s="89">
        <f t="shared" si="2"/>
        <v>3620</v>
      </c>
    </row>
    <row r="13">
      <c r="A13" s="55" t="s">
        <v>32</v>
      </c>
      <c r="B13" s="318">
        <v>0.0</v>
      </c>
      <c r="C13" s="318">
        <v>1.0</v>
      </c>
      <c r="D13" s="318">
        <v>0.0</v>
      </c>
      <c r="E13" s="318">
        <v>0.0</v>
      </c>
      <c r="F13" s="318">
        <v>0.0</v>
      </c>
      <c r="G13" s="318">
        <v>0.0</v>
      </c>
      <c r="H13" s="318">
        <v>0.0</v>
      </c>
      <c r="I13" s="89">
        <f t="shared" si="1"/>
        <v>1</v>
      </c>
      <c r="K13" s="55" t="s">
        <v>32</v>
      </c>
      <c r="L13" s="318">
        <v>0.0</v>
      </c>
      <c r="M13" s="318">
        <v>54.0</v>
      </c>
      <c r="N13" s="318">
        <v>0.0</v>
      </c>
      <c r="O13" s="318">
        <v>0.0</v>
      </c>
      <c r="P13" s="318">
        <v>0.0</v>
      </c>
      <c r="Q13" s="318">
        <v>0.0</v>
      </c>
      <c r="R13" s="318">
        <v>0.0</v>
      </c>
      <c r="S13" s="89">
        <f t="shared" si="2"/>
        <v>54</v>
      </c>
    </row>
    <row r="14">
      <c r="A14" s="55" t="s">
        <v>241</v>
      </c>
      <c r="B14" s="318">
        <v>0.0</v>
      </c>
      <c r="C14" s="318">
        <v>0.0</v>
      </c>
      <c r="D14" s="318">
        <v>0.0</v>
      </c>
      <c r="E14" s="318">
        <v>0.0</v>
      </c>
      <c r="F14" s="318">
        <v>0.0</v>
      </c>
      <c r="G14" s="318">
        <v>0.0</v>
      </c>
      <c r="H14" s="318">
        <v>0.0</v>
      </c>
      <c r="I14" s="89">
        <f t="shared" si="1"/>
        <v>0</v>
      </c>
      <c r="K14" s="55" t="s">
        <v>241</v>
      </c>
      <c r="L14" s="318">
        <v>0.0</v>
      </c>
      <c r="M14" s="318">
        <v>0.0</v>
      </c>
      <c r="N14" s="318">
        <v>0.0</v>
      </c>
      <c r="O14" s="318">
        <v>0.0</v>
      </c>
      <c r="P14" s="318">
        <v>0.0</v>
      </c>
      <c r="Q14" s="318">
        <v>0.0</v>
      </c>
      <c r="R14" s="318">
        <v>0.0</v>
      </c>
      <c r="S14" s="89">
        <f t="shared" si="2"/>
        <v>0</v>
      </c>
    </row>
    <row r="15">
      <c r="A15" s="55" t="s">
        <v>233</v>
      </c>
      <c r="B15" s="318">
        <v>0.0</v>
      </c>
      <c r="C15" s="318">
        <v>0.0</v>
      </c>
      <c r="D15" s="318">
        <v>0.0</v>
      </c>
      <c r="E15" s="318">
        <v>0.0</v>
      </c>
      <c r="F15" s="318">
        <v>0.0</v>
      </c>
      <c r="G15" s="318">
        <v>0.0</v>
      </c>
      <c r="H15" s="318">
        <v>0.0</v>
      </c>
      <c r="I15" s="89">
        <f t="shared" si="1"/>
        <v>0</v>
      </c>
      <c r="K15" s="55" t="s">
        <v>233</v>
      </c>
      <c r="L15" s="318">
        <v>0.0</v>
      </c>
      <c r="M15" s="318">
        <v>0.0</v>
      </c>
      <c r="N15" s="318">
        <v>0.0</v>
      </c>
      <c r="O15" s="318">
        <v>0.0</v>
      </c>
      <c r="P15" s="318">
        <v>0.0</v>
      </c>
      <c r="Q15" s="318">
        <v>0.0</v>
      </c>
      <c r="R15" s="318">
        <v>0.0</v>
      </c>
      <c r="S15" s="89">
        <f t="shared" si="2"/>
        <v>0</v>
      </c>
    </row>
    <row r="16">
      <c r="A16" s="55" t="s">
        <v>35</v>
      </c>
      <c r="B16" s="318">
        <v>0.0</v>
      </c>
      <c r="C16" s="318">
        <v>0.0</v>
      </c>
      <c r="D16" s="318">
        <v>0.0</v>
      </c>
      <c r="E16" s="318">
        <v>0.0</v>
      </c>
      <c r="F16" s="318">
        <v>0.0</v>
      </c>
      <c r="G16" s="318">
        <v>0.0</v>
      </c>
      <c r="H16" s="318">
        <v>1.0</v>
      </c>
      <c r="I16" s="89">
        <f t="shared" si="1"/>
        <v>1</v>
      </c>
      <c r="K16" s="55" t="s">
        <v>35</v>
      </c>
      <c r="L16" s="318">
        <v>0.0</v>
      </c>
      <c r="M16" s="318">
        <v>0.0</v>
      </c>
      <c r="N16" s="318">
        <v>0.0</v>
      </c>
      <c r="O16" s="318">
        <v>0.0</v>
      </c>
      <c r="P16" s="318">
        <v>0.0</v>
      </c>
      <c r="Q16" s="318">
        <v>0.0</v>
      </c>
      <c r="R16" s="318">
        <v>85.0</v>
      </c>
      <c r="S16" s="89">
        <f t="shared" si="2"/>
        <v>85</v>
      </c>
    </row>
    <row r="17">
      <c r="A17" s="55" t="s">
        <v>36</v>
      </c>
      <c r="B17" s="318">
        <v>2.0</v>
      </c>
      <c r="C17" s="318">
        <v>0.0</v>
      </c>
      <c r="D17" s="318">
        <v>0.0</v>
      </c>
      <c r="E17" s="318">
        <v>0.0</v>
      </c>
      <c r="F17" s="318">
        <v>2.0</v>
      </c>
      <c r="G17" s="318">
        <v>0.0</v>
      </c>
      <c r="H17" s="318">
        <v>2.0</v>
      </c>
      <c r="I17" s="89">
        <f t="shared" si="1"/>
        <v>6</v>
      </c>
      <c r="K17" s="55" t="s">
        <v>36</v>
      </c>
      <c r="L17" s="318">
        <v>135.0</v>
      </c>
      <c r="M17" s="318">
        <v>0.0</v>
      </c>
      <c r="N17" s="318">
        <v>0.0</v>
      </c>
      <c r="O17" s="318">
        <v>0.0</v>
      </c>
      <c r="P17" s="318">
        <v>175.0</v>
      </c>
      <c r="Q17" s="318">
        <v>0.0</v>
      </c>
      <c r="R17" s="318">
        <v>190.0</v>
      </c>
      <c r="S17" s="89">
        <f t="shared" si="2"/>
        <v>500</v>
      </c>
    </row>
    <row r="18">
      <c r="A18" s="55" t="s">
        <v>37</v>
      </c>
      <c r="B18" s="318">
        <v>0.0</v>
      </c>
      <c r="C18" s="318">
        <v>0.0</v>
      </c>
      <c r="D18" s="318">
        <v>0.0</v>
      </c>
      <c r="E18" s="318">
        <v>0.0</v>
      </c>
      <c r="F18" s="318">
        <v>0.0</v>
      </c>
      <c r="G18" s="318">
        <v>0.0</v>
      </c>
      <c r="H18" s="318">
        <v>0.0</v>
      </c>
      <c r="I18" s="89">
        <f t="shared" si="1"/>
        <v>0</v>
      </c>
      <c r="K18" s="55" t="s">
        <v>37</v>
      </c>
      <c r="L18" s="318">
        <v>0.0</v>
      </c>
      <c r="M18" s="318">
        <v>0.0</v>
      </c>
      <c r="N18" s="318">
        <v>0.0</v>
      </c>
      <c r="O18" s="318">
        <v>0.0</v>
      </c>
      <c r="P18" s="318">
        <v>0.0</v>
      </c>
      <c r="Q18" s="318">
        <v>0.0</v>
      </c>
      <c r="R18" s="318">
        <v>0.0</v>
      </c>
      <c r="S18" s="89">
        <f t="shared" si="2"/>
        <v>0</v>
      </c>
    </row>
    <row r="19">
      <c r="A19" s="55" t="s">
        <v>38</v>
      </c>
      <c r="B19" s="318">
        <v>0.0</v>
      </c>
      <c r="C19" s="318">
        <v>0.0</v>
      </c>
      <c r="D19" s="318">
        <v>0.0</v>
      </c>
      <c r="E19" s="318">
        <v>0.0</v>
      </c>
      <c r="F19" s="318">
        <v>0.0</v>
      </c>
      <c r="G19" s="318">
        <v>0.0</v>
      </c>
      <c r="H19" s="318">
        <v>0.0</v>
      </c>
      <c r="I19" s="89">
        <f t="shared" si="1"/>
        <v>0</v>
      </c>
      <c r="K19" s="55" t="s">
        <v>38</v>
      </c>
      <c r="L19" s="318">
        <v>0.0</v>
      </c>
      <c r="M19" s="318">
        <v>0.0</v>
      </c>
      <c r="N19" s="318">
        <v>0.0</v>
      </c>
      <c r="O19" s="318">
        <v>0.0</v>
      </c>
      <c r="P19" s="318">
        <v>0.0</v>
      </c>
      <c r="Q19" s="318">
        <v>0.0</v>
      </c>
      <c r="R19" s="318">
        <v>0.0</v>
      </c>
      <c r="S19" s="89">
        <f t="shared" si="2"/>
        <v>0</v>
      </c>
    </row>
    <row r="20">
      <c r="A20" s="55" t="s">
        <v>39</v>
      </c>
      <c r="B20" s="318">
        <v>4.0</v>
      </c>
      <c r="C20" s="318">
        <v>4.0</v>
      </c>
      <c r="D20" s="318">
        <v>1.0</v>
      </c>
      <c r="E20" s="318">
        <v>9.0</v>
      </c>
      <c r="F20" s="318">
        <v>8.0</v>
      </c>
      <c r="G20" s="318">
        <v>7.0</v>
      </c>
      <c r="H20" s="318">
        <v>0.0</v>
      </c>
      <c r="I20" s="89">
        <f t="shared" si="1"/>
        <v>33</v>
      </c>
      <c r="K20" s="55" t="s">
        <v>39</v>
      </c>
      <c r="L20" s="318">
        <v>456.0</v>
      </c>
      <c r="M20" s="318">
        <v>463.0</v>
      </c>
      <c r="N20" s="318">
        <v>70.0</v>
      </c>
      <c r="O20" s="318">
        <v>606.0</v>
      </c>
      <c r="P20" s="318">
        <v>833.0</v>
      </c>
      <c r="Q20" s="318">
        <v>744.0</v>
      </c>
      <c r="R20" s="318">
        <v>0.0</v>
      </c>
      <c r="S20" s="89">
        <f t="shared" si="2"/>
        <v>3172</v>
      </c>
    </row>
    <row r="21">
      <c r="A21" s="55" t="s">
        <v>63</v>
      </c>
      <c r="B21" s="318">
        <v>0.0</v>
      </c>
      <c r="C21" s="318">
        <v>0.0</v>
      </c>
      <c r="D21" s="318">
        <v>0.0</v>
      </c>
      <c r="E21" s="318">
        <v>0.0</v>
      </c>
      <c r="F21" s="318">
        <v>0.0</v>
      </c>
      <c r="G21" s="318">
        <v>0.0</v>
      </c>
      <c r="H21" s="318">
        <v>0.0</v>
      </c>
      <c r="I21" s="89">
        <f t="shared" si="1"/>
        <v>0</v>
      </c>
      <c r="K21" s="55" t="s">
        <v>63</v>
      </c>
      <c r="L21" s="318">
        <v>0.0</v>
      </c>
      <c r="M21" s="318">
        <v>0.0</v>
      </c>
      <c r="N21" s="318">
        <v>0.0</v>
      </c>
      <c r="O21" s="318">
        <v>0.0</v>
      </c>
      <c r="P21" s="318">
        <v>0.0</v>
      </c>
      <c r="Q21" s="318">
        <v>0.0</v>
      </c>
      <c r="R21" s="318">
        <v>0.0</v>
      </c>
      <c r="S21" s="89">
        <f t="shared" si="2"/>
        <v>0</v>
      </c>
    </row>
    <row r="22">
      <c r="A22" s="55" t="s">
        <v>40</v>
      </c>
      <c r="B22" s="318">
        <v>0.0</v>
      </c>
      <c r="C22" s="318">
        <v>0.0</v>
      </c>
      <c r="D22" s="318">
        <v>0.0</v>
      </c>
      <c r="E22" s="318">
        <v>0.0</v>
      </c>
      <c r="F22" s="318">
        <v>0.0</v>
      </c>
      <c r="G22" s="318">
        <v>1.0</v>
      </c>
      <c r="H22" s="318">
        <v>0.0</v>
      </c>
      <c r="I22" s="89">
        <f t="shared" si="1"/>
        <v>1</v>
      </c>
      <c r="K22" s="55" t="s">
        <v>40</v>
      </c>
      <c r="L22" s="318">
        <v>0.0</v>
      </c>
      <c r="M22" s="318">
        <v>0.0</v>
      </c>
      <c r="N22" s="318">
        <v>0.0</v>
      </c>
      <c r="O22" s="318">
        <v>0.0</v>
      </c>
      <c r="P22" s="318">
        <v>0.0</v>
      </c>
      <c r="Q22" s="318">
        <v>135.0</v>
      </c>
      <c r="R22" s="318">
        <v>0.0</v>
      </c>
      <c r="S22" s="89">
        <f t="shared" si="2"/>
        <v>135</v>
      </c>
    </row>
    <row r="23">
      <c r="A23" s="55" t="s">
        <v>41</v>
      </c>
      <c r="B23" s="318">
        <v>0.0</v>
      </c>
      <c r="C23" s="318">
        <v>0.0</v>
      </c>
      <c r="D23" s="318">
        <v>0.0</v>
      </c>
      <c r="E23" s="318">
        <v>0.0</v>
      </c>
      <c r="F23" s="318">
        <v>0.0</v>
      </c>
      <c r="G23" s="318">
        <v>0.0</v>
      </c>
      <c r="H23" s="318">
        <v>0.0</v>
      </c>
      <c r="I23" s="89">
        <f t="shared" si="1"/>
        <v>0</v>
      </c>
      <c r="K23" s="55" t="s">
        <v>41</v>
      </c>
      <c r="L23" s="318">
        <v>0.0</v>
      </c>
      <c r="M23" s="318">
        <v>0.0</v>
      </c>
      <c r="N23" s="318">
        <v>0.0</v>
      </c>
      <c r="O23" s="318">
        <v>0.0</v>
      </c>
      <c r="P23" s="318">
        <v>0.0</v>
      </c>
      <c r="Q23" s="318">
        <v>0.0</v>
      </c>
      <c r="R23" s="318">
        <v>0.0</v>
      </c>
      <c r="S23" s="89">
        <f t="shared" si="2"/>
        <v>0</v>
      </c>
    </row>
    <row r="24">
      <c r="A24" s="55" t="s">
        <v>42</v>
      </c>
      <c r="B24" s="318">
        <v>0.0</v>
      </c>
      <c r="C24" s="318">
        <v>0.0</v>
      </c>
      <c r="D24" s="318">
        <v>0.0</v>
      </c>
      <c r="E24" s="318">
        <v>0.0</v>
      </c>
      <c r="F24" s="318">
        <v>0.0</v>
      </c>
      <c r="G24" s="318">
        <v>0.0</v>
      </c>
      <c r="H24" s="318">
        <v>0.0</v>
      </c>
      <c r="I24" s="89">
        <f t="shared" si="1"/>
        <v>0</v>
      </c>
      <c r="K24" s="55" t="s">
        <v>42</v>
      </c>
      <c r="L24" s="318">
        <v>0.0</v>
      </c>
      <c r="M24" s="318">
        <v>0.0</v>
      </c>
      <c r="N24" s="318">
        <v>0.0</v>
      </c>
      <c r="O24" s="318">
        <v>0.0</v>
      </c>
      <c r="P24" s="318">
        <v>0.0</v>
      </c>
      <c r="Q24" s="318">
        <v>0.0</v>
      </c>
      <c r="R24" s="318">
        <v>0.0</v>
      </c>
      <c r="S24" s="89">
        <f t="shared" si="2"/>
        <v>0</v>
      </c>
    </row>
    <row r="25">
      <c r="A25" s="55" t="s">
        <v>44</v>
      </c>
      <c r="B25" s="318">
        <v>0.0</v>
      </c>
      <c r="C25" s="318">
        <v>0.0</v>
      </c>
      <c r="D25" s="318">
        <v>0.0</v>
      </c>
      <c r="E25" s="318">
        <v>0.0</v>
      </c>
      <c r="F25" s="318">
        <v>0.0</v>
      </c>
      <c r="G25" s="318">
        <v>0.0</v>
      </c>
      <c r="H25" s="318">
        <v>0.0</v>
      </c>
      <c r="I25" s="89">
        <f t="shared" si="1"/>
        <v>0</v>
      </c>
      <c r="K25" s="55" t="s">
        <v>44</v>
      </c>
      <c r="L25" s="318">
        <v>0.0</v>
      </c>
      <c r="M25" s="318">
        <v>0.0</v>
      </c>
      <c r="N25" s="318">
        <v>0.0</v>
      </c>
      <c r="O25" s="318">
        <v>0.0</v>
      </c>
      <c r="P25" s="318">
        <v>0.0</v>
      </c>
      <c r="Q25" s="318">
        <v>0.0</v>
      </c>
      <c r="R25" s="318">
        <v>0.0</v>
      </c>
      <c r="S25" s="89">
        <f t="shared" si="2"/>
        <v>0</v>
      </c>
    </row>
    <row r="26">
      <c r="A26" s="55" t="s">
        <v>45</v>
      </c>
      <c r="B26" s="318">
        <v>0.0</v>
      </c>
      <c r="C26" s="318">
        <v>0.0</v>
      </c>
      <c r="D26" s="318">
        <v>0.0</v>
      </c>
      <c r="E26" s="318">
        <v>0.0</v>
      </c>
      <c r="F26" s="318">
        <v>0.0</v>
      </c>
      <c r="G26" s="318">
        <v>0.0</v>
      </c>
      <c r="H26" s="318">
        <v>0.0</v>
      </c>
      <c r="I26" s="89">
        <v>0.0</v>
      </c>
      <c r="K26" s="55" t="s">
        <v>45</v>
      </c>
      <c r="L26" s="318">
        <v>0.0</v>
      </c>
      <c r="M26" s="318">
        <v>0.0</v>
      </c>
      <c r="N26" s="318">
        <v>0.0</v>
      </c>
      <c r="O26" s="318">
        <v>0.0</v>
      </c>
      <c r="P26" s="318">
        <v>0.0</v>
      </c>
      <c r="Q26" s="318">
        <v>0.0</v>
      </c>
      <c r="R26" s="318">
        <v>0.0</v>
      </c>
      <c r="S26" s="89">
        <f t="shared" si="2"/>
        <v>0</v>
      </c>
    </row>
    <row r="27">
      <c r="A27" s="55" t="s">
        <v>46</v>
      </c>
      <c r="B27" s="318">
        <v>1.0</v>
      </c>
      <c r="C27" s="318">
        <v>0.0</v>
      </c>
      <c r="D27" s="318">
        <v>0.0</v>
      </c>
      <c r="E27" s="318">
        <v>0.0</v>
      </c>
      <c r="F27" s="318">
        <v>1.0</v>
      </c>
      <c r="G27" s="318">
        <v>0.0</v>
      </c>
      <c r="H27" s="318">
        <v>0.0</v>
      </c>
      <c r="I27" s="89">
        <f t="shared" ref="I27:I36" si="3">SUM(B27:H27)</f>
        <v>2</v>
      </c>
      <c r="K27" s="55" t="s">
        <v>46</v>
      </c>
      <c r="L27" s="318">
        <v>120.0</v>
      </c>
      <c r="M27" s="318">
        <v>0.0</v>
      </c>
      <c r="N27" s="318">
        <v>0.0</v>
      </c>
      <c r="O27" s="318">
        <v>0.0</v>
      </c>
      <c r="P27" s="318">
        <v>815.0</v>
      </c>
      <c r="Q27" s="318">
        <v>0.0</v>
      </c>
      <c r="R27" s="318">
        <v>0.0</v>
      </c>
      <c r="S27" s="89">
        <f t="shared" si="2"/>
        <v>935</v>
      </c>
    </row>
    <row r="28">
      <c r="A28" s="55" t="s">
        <v>47</v>
      </c>
      <c r="B28" s="318">
        <v>0.0</v>
      </c>
      <c r="C28" s="318">
        <v>0.0</v>
      </c>
      <c r="D28" s="318">
        <v>0.0</v>
      </c>
      <c r="E28" s="318">
        <v>0.0</v>
      </c>
      <c r="F28" s="318">
        <v>0.0</v>
      </c>
      <c r="G28" s="318">
        <v>0.0</v>
      </c>
      <c r="H28" s="318">
        <v>0.0</v>
      </c>
      <c r="I28" s="89">
        <f t="shared" si="3"/>
        <v>0</v>
      </c>
      <c r="K28" s="55" t="s">
        <v>47</v>
      </c>
      <c r="L28" s="318">
        <v>0.0</v>
      </c>
      <c r="M28" s="318">
        <v>0.0</v>
      </c>
      <c r="N28" s="318">
        <v>0.0</v>
      </c>
      <c r="O28" s="318">
        <v>0.0</v>
      </c>
      <c r="P28" s="318">
        <v>0.0</v>
      </c>
      <c r="Q28" s="318">
        <v>0.0</v>
      </c>
      <c r="R28" s="318">
        <v>0.0</v>
      </c>
      <c r="S28" s="89">
        <f t="shared" si="2"/>
        <v>0</v>
      </c>
    </row>
    <row r="29">
      <c r="A29" s="55" t="s">
        <v>74</v>
      </c>
      <c r="B29" s="318">
        <v>0.0</v>
      </c>
      <c r="C29" s="318">
        <v>0.0</v>
      </c>
      <c r="D29" s="318">
        <v>0.0</v>
      </c>
      <c r="E29" s="318">
        <v>0.0</v>
      </c>
      <c r="F29" s="318">
        <v>0.0</v>
      </c>
      <c r="G29" s="318">
        <v>0.0</v>
      </c>
      <c r="H29" s="318">
        <v>0.0</v>
      </c>
      <c r="I29" s="89">
        <f t="shared" si="3"/>
        <v>0</v>
      </c>
      <c r="K29" s="55" t="s">
        <v>74</v>
      </c>
      <c r="L29" s="318">
        <v>0.0</v>
      </c>
      <c r="M29" s="318">
        <v>0.0</v>
      </c>
      <c r="N29" s="318">
        <v>0.0</v>
      </c>
      <c r="O29" s="318">
        <v>0.0</v>
      </c>
      <c r="P29" s="318">
        <v>0.0</v>
      </c>
      <c r="Q29" s="318">
        <v>0.0</v>
      </c>
      <c r="R29" s="318">
        <v>0.0</v>
      </c>
      <c r="S29" s="89">
        <f t="shared" si="2"/>
        <v>0</v>
      </c>
    </row>
    <row r="30">
      <c r="A30" s="55" t="s">
        <v>49</v>
      </c>
      <c r="B30" s="318">
        <v>0.0</v>
      </c>
      <c r="C30" s="318">
        <v>0.0</v>
      </c>
      <c r="D30" s="318">
        <v>0.0</v>
      </c>
      <c r="E30" s="318">
        <v>0.0</v>
      </c>
      <c r="F30" s="318">
        <v>0.0</v>
      </c>
      <c r="G30" s="318">
        <v>0.0</v>
      </c>
      <c r="H30" s="318">
        <v>0.0</v>
      </c>
      <c r="I30" s="89">
        <f t="shared" si="3"/>
        <v>0</v>
      </c>
      <c r="K30" s="55" t="s">
        <v>49</v>
      </c>
      <c r="L30" s="318">
        <v>0.0</v>
      </c>
      <c r="M30" s="318">
        <v>0.0</v>
      </c>
      <c r="N30" s="318">
        <v>0.0</v>
      </c>
      <c r="O30" s="318">
        <v>0.0</v>
      </c>
      <c r="P30" s="318">
        <v>0.0</v>
      </c>
      <c r="Q30" s="318">
        <v>0.0</v>
      </c>
      <c r="R30" s="318">
        <v>0.0</v>
      </c>
      <c r="S30" s="89">
        <f t="shared" si="2"/>
        <v>0</v>
      </c>
    </row>
    <row r="31">
      <c r="A31" s="55" t="s">
        <v>50</v>
      </c>
      <c r="B31" s="318">
        <v>0.0</v>
      </c>
      <c r="C31" s="318">
        <v>0.0</v>
      </c>
      <c r="D31" s="318">
        <v>0.0</v>
      </c>
      <c r="E31" s="318">
        <v>0.0</v>
      </c>
      <c r="F31" s="318">
        <v>0.0</v>
      </c>
      <c r="G31" s="318">
        <v>0.0</v>
      </c>
      <c r="H31" s="318">
        <v>0.0</v>
      </c>
      <c r="I31" s="89">
        <f t="shared" si="3"/>
        <v>0</v>
      </c>
      <c r="K31" s="55" t="s">
        <v>50</v>
      </c>
      <c r="L31" s="318">
        <v>0.0</v>
      </c>
      <c r="M31" s="318">
        <v>0.0</v>
      </c>
      <c r="N31" s="318">
        <v>0.0</v>
      </c>
      <c r="O31" s="318">
        <v>0.0</v>
      </c>
      <c r="P31" s="318">
        <v>0.0</v>
      </c>
      <c r="Q31" s="318">
        <v>0.0</v>
      </c>
      <c r="R31" s="318">
        <v>0.0</v>
      </c>
      <c r="S31" s="89">
        <f t="shared" si="2"/>
        <v>0</v>
      </c>
    </row>
    <row r="32">
      <c r="A32" s="55" t="s">
        <v>51</v>
      </c>
      <c r="B32" s="318">
        <v>0.0</v>
      </c>
      <c r="C32" s="318">
        <v>0.0</v>
      </c>
      <c r="D32" s="318">
        <v>0.0</v>
      </c>
      <c r="E32" s="318">
        <v>0.0</v>
      </c>
      <c r="F32" s="318">
        <v>0.0</v>
      </c>
      <c r="G32" s="318">
        <v>0.0</v>
      </c>
      <c r="H32" s="318">
        <v>0.0</v>
      </c>
      <c r="I32" s="89">
        <f t="shared" si="3"/>
        <v>0</v>
      </c>
      <c r="K32" s="55" t="s">
        <v>51</v>
      </c>
      <c r="L32" s="318">
        <v>0.0</v>
      </c>
      <c r="M32" s="318">
        <v>0.0</v>
      </c>
      <c r="N32" s="318">
        <v>0.0</v>
      </c>
      <c r="O32" s="318">
        <v>0.0</v>
      </c>
      <c r="P32" s="318">
        <v>0.0</v>
      </c>
      <c r="Q32" s="318">
        <v>0.0</v>
      </c>
      <c r="R32" s="318">
        <v>0.0</v>
      </c>
      <c r="S32" s="89">
        <f t="shared" si="2"/>
        <v>0</v>
      </c>
    </row>
    <row r="33">
      <c r="A33" s="55" t="s">
        <v>52</v>
      </c>
      <c r="B33" s="318">
        <v>0.0</v>
      </c>
      <c r="C33" s="318">
        <v>0.0</v>
      </c>
      <c r="D33" s="318">
        <v>0.0</v>
      </c>
      <c r="E33" s="318">
        <v>0.0</v>
      </c>
      <c r="F33" s="318">
        <v>0.0</v>
      </c>
      <c r="G33" s="318">
        <v>0.0</v>
      </c>
      <c r="H33" s="318">
        <v>0.0</v>
      </c>
      <c r="I33" s="89">
        <f t="shared" si="3"/>
        <v>0</v>
      </c>
      <c r="K33" s="55" t="s">
        <v>52</v>
      </c>
      <c r="L33" s="318">
        <v>0.0</v>
      </c>
      <c r="M33" s="318">
        <v>0.0</v>
      </c>
      <c r="N33" s="318">
        <v>0.0</v>
      </c>
      <c r="O33" s="318">
        <v>0.0</v>
      </c>
      <c r="P33" s="318">
        <v>0.0</v>
      </c>
      <c r="Q33" s="318">
        <v>0.0</v>
      </c>
      <c r="R33" s="318">
        <v>0.0</v>
      </c>
      <c r="S33" s="89">
        <f t="shared" si="2"/>
        <v>0</v>
      </c>
    </row>
    <row r="34">
      <c r="A34" s="55" t="s">
        <v>53</v>
      </c>
      <c r="B34" s="318">
        <v>0.0</v>
      </c>
      <c r="C34" s="318">
        <v>0.0</v>
      </c>
      <c r="D34" s="318">
        <v>0.0</v>
      </c>
      <c r="E34" s="318">
        <v>0.0</v>
      </c>
      <c r="F34" s="318">
        <v>0.0</v>
      </c>
      <c r="G34" s="318">
        <v>0.0</v>
      </c>
      <c r="H34" s="318">
        <v>0.0</v>
      </c>
      <c r="I34" s="89">
        <f t="shared" si="3"/>
        <v>0</v>
      </c>
      <c r="K34" s="55" t="s">
        <v>53</v>
      </c>
      <c r="L34" s="318">
        <v>0.0</v>
      </c>
      <c r="M34" s="318">
        <v>0.0</v>
      </c>
      <c r="N34" s="318">
        <v>0.0</v>
      </c>
      <c r="O34" s="318">
        <v>0.0</v>
      </c>
      <c r="P34" s="318">
        <v>0.0</v>
      </c>
      <c r="Q34" s="318">
        <v>0.0</v>
      </c>
      <c r="R34" s="318">
        <v>0.0</v>
      </c>
      <c r="S34" s="89">
        <f t="shared" si="2"/>
        <v>0</v>
      </c>
    </row>
    <row r="35">
      <c r="A35" s="76" t="s">
        <v>451</v>
      </c>
      <c r="B35" s="318">
        <v>0.0</v>
      </c>
      <c r="C35" s="318">
        <v>0.0</v>
      </c>
      <c r="D35" s="318">
        <v>0.0</v>
      </c>
      <c r="E35" s="318">
        <v>0.0</v>
      </c>
      <c r="F35" s="318">
        <v>0.0</v>
      </c>
      <c r="G35" s="318">
        <v>0.0</v>
      </c>
      <c r="H35" s="318">
        <v>0.0</v>
      </c>
      <c r="I35" s="89">
        <f t="shared" si="3"/>
        <v>0</v>
      </c>
      <c r="K35" s="76" t="s">
        <v>451</v>
      </c>
      <c r="L35" s="318">
        <v>0.0</v>
      </c>
      <c r="M35" s="318">
        <v>0.0</v>
      </c>
      <c r="N35" s="318">
        <v>0.0</v>
      </c>
      <c r="O35" s="318">
        <v>0.0</v>
      </c>
      <c r="P35" s="318">
        <v>0.0</v>
      </c>
      <c r="Q35" s="318">
        <v>0.0</v>
      </c>
      <c r="R35" s="318">
        <v>0.0</v>
      </c>
      <c r="S35" s="89">
        <f t="shared" si="2"/>
        <v>0</v>
      </c>
    </row>
    <row r="36">
      <c r="A36" s="76" t="s">
        <v>55</v>
      </c>
      <c r="B36" s="318">
        <v>0.0</v>
      </c>
      <c r="C36" s="318">
        <v>0.0</v>
      </c>
      <c r="D36" s="318">
        <v>0.0</v>
      </c>
      <c r="E36" s="318">
        <v>0.0</v>
      </c>
      <c r="F36" s="318">
        <v>0.0</v>
      </c>
      <c r="G36" s="318">
        <v>0.0</v>
      </c>
      <c r="H36" s="318">
        <v>0.0</v>
      </c>
      <c r="I36" s="89">
        <f t="shared" si="3"/>
        <v>0</v>
      </c>
      <c r="K36" s="76" t="s">
        <v>55</v>
      </c>
      <c r="L36" s="318">
        <v>0.0</v>
      </c>
      <c r="M36" s="318">
        <v>0.0</v>
      </c>
      <c r="N36" s="318">
        <v>0.0</v>
      </c>
      <c r="O36" s="318">
        <v>0.0</v>
      </c>
      <c r="P36" s="318">
        <v>0.0</v>
      </c>
      <c r="Q36" s="318">
        <v>0.0</v>
      </c>
      <c r="R36" s="318">
        <v>0.0</v>
      </c>
      <c r="S36" s="89">
        <f t="shared" si="2"/>
        <v>0</v>
      </c>
    </row>
    <row r="37">
      <c r="A37" s="512" t="s">
        <v>20</v>
      </c>
      <c r="B37" s="99"/>
      <c r="C37" s="99"/>
      <c r="D37" s="99"/>
      <c r="E37" s="99"/>
      <c r="F37" s="99"/>
      <c r="G37" s="99"/>
      <c r="H37" s="99"/>
      <c r="I37" s="513">
        <f>SUM(I4:I36)</f>
        <v>159</v>
      </c>
      <c r="K37" s="512" t="s">
        <v>20</v>
      </c>
      <c r="L37" s="99"/>
      <c r="M37" s="99"/>
      <c r="N37" s="99"/>
      <c r="O37" s="99"/>
      <c r="P37" s="99"/>
      <c r="Q37" s="99"/>
      <c r="R37" s="99"/>
      <c r="S37" s="513">
        <f>SUM(S4:S36)</f>
        <v>17712</v>
      </c>
    </row>
    <row r="38">
      <c r="A38" s="258"/>
      <c r="I38" s="519"/>
      <c r="K38" s="258"/>
      <c r="S38" s="519"/>
    </row>
    <row r="39">
      <c r="A39" s="520" t="s">
        <v>540</v>
      </c>
      <c r="J39" s="29"/>
      <c r="K39" s="520" t="s">
        <v>540</v>
      </c>
    </row>
    <row r="40">
      <c r="A40" s="254" t="s">
        <v>19</v>
      </c>
      <c r="B40" s="521">
        <v>45542.0</v>
      </c>
      <c r="C40" s="521">
        <v>45543.0</v>
      </c>
      <c r="D40" s="521">
        <v>45544.0</v>
      </c>
      <c r="E40" s="521">
        <v>45545.0</v>
      </c>
      <c r="F40" s="521">
        <v>45546.0</v>
      </c>
      <c r="G40" s="521">
        <v>45547.0</v>
      </c>
      <c r="H40" s="521">
        <v>45548.0</v>
      </c>
      <c r="I40" s="514" t="s">
        <v>541</v>
      </c>
      <c r="J40" s="29"/>
      <c r="K40" s="254" t="s">
        <v>19</v>
      </c>
      <c r="L40" s="521">
        <v>45542.0</v>
      </c>
      <c r="M40" s="521">
        <v>45543.0</v>
      </c>
      <c r="N40" s="521">
        <v>45544.0</v>
      </c>
      <c r="O40" s="521">
        <v>45545.0</v>
      </c>
      <c r="P40" s="521">
        <v>45546.0</v>
      </c>
      <c r="Q40" s="521">
        <v>45547.0</v>
      </c>
      <c r="R40" s="521">
        <v>45548.0</v>
      </c>
      <c r="S40" s="514" t="s">
        <v>20</v>
      </c>
    </row>
    <row r="41">
      <c r="A41" s="215"/>
      <c r="B41" s="516"/>
      <c r="C41" s="516"/>
      <c r="D41" s="516"/>
      <c r="E41" s="38"/>
      <c r="F41" s="38"/>
      <c r="G41" s="38"/>
      <c r="H41" s="38"/>
      <c r="I41" s="38"/>
      <c r="J41" s="29"/>
      <c r="K41" s="215"/>
      <c r="L41" s="516"/>
      <c r="M41" s="516"/>
      <c r="N41" s="516"/>
      <c r="O41" s="38"/>
      <c r="P41" s="38"/>
      <c r="Q41" s="38"/>
      <c r="R41" s="38"/>
      <c r="S41" s="38"/>
    </row>
    <row r="42">
      <c r="A42" s="259" t="s">
        <v>23</v>
      </c>
      <c r="B42" s="318">
        <v>0.0</v>
      </c>
      <c r="C42" s="318">
        <v>0.0</v>
      </c>
      <c r="D42" s="318">
        <v>0.0</v>
      </c>
      <c r="E42" s="318">
        <v>0.0</v>
      </c>
      <c r="F42" s="318">
        <v>0.0</v>
      </c>
      <c r="G42" s="318">
        <v>0.0</v>
      </c>
      <c r="H42" s="318">
        <v>0.0</v>
      </c>
      <c r="I42" s="62">
        <f t="shared" ref="I42:I63" si="4">SUM(B42:H42)</f>
        <v>0</v>
      </c>
      <c r="J42" s="29"/>
      <c r="K42" s="259" t="s">
        <v>23</v>
      </c>
      <c r="L42" s="318">
        <v>0.0</v>
      </c>
      <c r="M42" s="318">
        <v>0.0</v>
      </c>
      <c r="N42" s="318">
        <v>0.0</v>
      </c>
      <c r="O42" s="318">
        <v>0.0</v>
      </c>
      <c r="P42" s="318">
        <v>0.0</v>
      </c>
      <c r="Q42" s="318">
        <v>0.0</v>
      </c>
      <c r="R42" s="318">
        <v>0.0</v>
      </c>
      <c r="S42" s="62">
        <f t="shared" ref="S42:S74" si="5">SUM(L42:R42)</f>
        <v>0</v>
      </c>
    </row>
    <row r="43">
      <c r="A43" s="259" t="s">
        <v>24</v>
      </c>
      <c r="B43" s="78">
        <v>6.0</v>
      </c>
      <c r="C43" s="78">
        <v>6.0</v>
      </c>
      <c r="D43" s="78">
        <v>0.0</v>
      </c>
      <c r="E43" s="78">
        <v>7.0</v>
      </c>
      <c r="F43" s="78">
        <v>7.0</v>
      </c>
      <c r="G43" s="78">
        <v>5.0</v>
      </c>
      <c r="H43" s="78">
        <v>7.0</v>
      </c>
      <c r="I43" s="62">
        <f t="shared" si="4"/>
        <v>38</v>
      </c>
      <c r="J43" s="29"/>
      <c r="K43" s="259" t="s">
        <v>24</v>
      </c>
      <c r="L43" s="78">
        <v>852.0</v>
      </c>
      <c r="M43" s="78">
        <v>786.0</v>
      </c>
      <c r="N43" s="78">
        <v>0.0</v>
      </c>
      <c r="O43" s="78">
        <v>745.0</v>
      </c>
      <c r="P43" s="78">
        <v>852.0</v>
      </c>
      <c r="Q43" s="78">
        <v>511.0</v>
      </c>
      <c r="R43" s="78">
        <v>880.0</v>
      </c>
      <c r="S43" s="62">
        <f t="shared" si="5"/>
        <v>4626</v>
      </c>
    </row>
    <row r="44">
      <c r="A44" s="259" t="s">
        <v>25</v>
      </c>
      <c r="B44" s="78">
        <v>0.0</v>
      </c>
      <c r="C44" s="78">
        <v>2.0</v>
      </c>
      <c r="D44" s="78">
        <v>0.0</v>
      </c>
      <c r="E44" s="78">
        <v>0.0</v>
      </c>
      <c r="F44" s="78">
        <v>0.0</v>
      </c>
      <c r="G44" s="78">
        <v>0.0</v>
      </c>
      <c r="H44" s="78">
        <v>0.0</v>
      </c>
      <c r="I44" s="62">
        <f t="shared" si="4"/>
        <v>2</v>
      </c>
      <c r="J44" s="29"/>
      <c r="K44" s="259" t="s">
        <v>25</v>
      </c>
      <c r="L44" s="78">
        <v>0.0</v>
      </c>
      <c r="M44" s="78">
        <v>150.0</v>
      </c>
      <c r="N44" s="78">
        <v>0.0</v>
      </c>
      <c r="O44" s="78">
        <v>0.0</v>
      </c>
      <c r="P44" s="78">
        <v>0.0</v>
      </c>
      <c r="Q44" s="78">
        <v>0.0</v>
      </c>
      <c r="R44" s="78">
        <v>0.0</v>
      </c>
      <c r="S44" s="62">
        <f t="shared" si="5"/>
        <v>150</v>
      </c>
    </row>
    <row r="45">
      <c r="A45" s="259" t="s">
        <v>26</v>
      </c>
      <c r="B45" s="318">
        <v>0.0</v>
      </c>
      <c r="C45" s="318">
        <v>0.0</v>
      </c>
      <c r="D45" s="318">
        <v>0.0</v>
      </c>
      <c r="E45" s="318">
        <v>0.0</v>
      </c>
      <c r="F45" s="318">
        <v>0.0</v>
      </c>
      <c r="G45" s="318">
        <v>0.0</v>
      </c>
      <c r="H45" s="318">
        <v>0.0</v>
      </c>
      <c r="I45" s="62">
        <f t="shared" si="4"/>
        <v>0</v>
      </c>
      <c r="J45" s="29"/>
      <c r="K45" s="259" t="s">
        <v>26</v>
      </c>
      <c r="L45" s="72">
        <v>0.0</v>
      </c>
      <c r="M45" s="72">
        <v>0.0</v>
      </c>
      <c r="N45" s="72">
        <v>0.0</v>
      </c>
      <c r="O45" s="72">
        <v>0.0</v>
      </c>
      <c r="P45" s="72">
        <v>0.0</v>
      </c>
      <c r="Q45" s="72">
        <v>0.0</v>
      </c>
      <c r="R45" s="72">
        <v>0.0</v>
      </c>
      <c r="S45" s="62">
        <f t="shared" si="5"/>
        <v>0</v>
      </c>
    </row>
    <row r="46">
      <c r="A46" s="259" t="s">
        <v>27</v>
      </c>
      <c r="B46" s="318">
        <v>0.0</v>
      </c>
      <c r="C46" s="318">
        <v>0.0</v>
      </c>
      <c r="D46" s="318">
        <v>0.0</v>
      </c>
      <c r="E46" s="318">
        <v>0.0</v>
      </c>
      <c r="F46" s="318">
        <v>0.0</v>
      </c>
      <c r="G46" s="318">
        <v>0.0</v>
      </c>
      <c r="H46" s="318">
        <v>0.0</v>
      </c>
      <c r="I46" s="62">
        <f t="shared" si="4"/>
        <v>0</v>
      </c>
      <c r="J46" s="29"/>
      <c r="K46" s="259" t="s">
        <v>27</v>
      </c>
      <c r="L46" s="72">
        <v>0.0</v>
      </c>
      <c r="M46" s="72">
        <v>0.0</v>
      </c>
      <c r="N46" s="72">
        <v>0.0</v>
      </c>
      <c r="O46" s="72">
        <v>0.0</v>
      </c>
      <c r="P46" s="72">
        <v>0.0</v>
      </c>
      <c r="Q46" s="72">
        <v>0.0</v>
      </c>
      <c r="R46" s="72">
        <v>0.0</v>
      </c>
      <c r="S46" s="62">
        <f t="shared" si="5"/>
        <v>0</v>
      </c>
    </row>
    <row r="47">
      <c r="A47" s="259" t="s">
        <v>28</v>
      </c>
      <c r="B47" s="318">
        <v>0.0</v>
      </c>
      <c r="C47" s="318">
        <v>0.0</v>
      </c>
      <c r="D47" s="318">
        <v>0.0</v>
      </c>
      <c r="E47" s="318">
        <v>0.0</v>
      </c>
      <c r="F47" s="318">
        <v>0.0</v>
      </c>
      <c r="G47" s="318">
        <v>0.0</v>
      </c>
      <c r="H47" s="318">
        <v>0.0</v>
      </c>
      <c r="I47" s="62">
        <f t="shared" si="4"/>
        <v>0</v>
      </c>
      <c r="J47" s="29"/>
      <c r="K47" s="259" t="s">
        <v>28</v>
      </c>
      <c r="L47" s="72">
        <v>0.0</v>
      </c>
      <c r="M47" s="72">
        <v>0.0</v>
      </c>
      <c r="N47" s="72">
        <v>0.0</v>
      </c>
      <c r="O47" s="72">
        <v>0.0</v>
      </c>
      <c r="P47" s="72">
        <v>0.0</v>
      </c>
      <c r="Q47" s="72">
        <v>0.0</v>
      </c>
      <c r="R47" s="72">
        <v>0.0</v>
      </c>
      <c r="S47" s="62">
        <f t="shared" si="5"/>
        <v>0</v>
      </c>
    </row>
    <row r="48">
      <c r="A48" s="259" t="s">
        <v>29</v>
      </c>
      <c r="B48" s="318">
        <v>0.0</v>
      </c>
      <c r="C48" s="318">
        <v>0.0</v>
      </c>
      <c r="D48" s="318">
        <v>0.0</v>
      </c>
      <c r="E48" s="318">
        <v>0.0</v>
      </c>
      <c r="F48" s="318">
        <v>0.0</v>
      </c>
      <c r="G48" s="318">
        <v>0.0</v>
      </c>
      <c r="H48" s="318">
        <v>0.0</v>
      </c>
      <c r="I48" s="62">
        <f t="shared" si="4"/>
        <v>0</v>
      </c>
      <c r="J48" s="29"/>
      <c r="K48" s="259" t="s">
        <v>29</v>
      </c>
      <c r="L48" s="72">
        <v>0.0</v>
      </c>
      <c r="M48" s="72">
        <v>0.0</v>
      </c>
      <c r="N48" s="72">
        <v>0.0</v>
      </c>
      <c r="O48" s="72">
        <v>0.0</v>
      </c>
      <c r="P48" s="72">
        <v>0.0</v>
      </c>
      <c r="Q48" s="72">
        <v>0.0</v>
      </c>
      <c r="R48" s="72">
        <v>0.0</v>
      </c>
      <c r="S48" s="62">
        <f t="shared" si="5"/>
        <v>0</v>
      </c>
    </row>
    <row r="49">
      <c r="A49" s="259" t="s">
        <v>30</v>
      </c>
      <c r="B49" s="78">
        <v>0.0</v>
      </c>
      <c r="C49" s="78">
        <v>0.0</v>
      </c>
      <c r="D49" s="78">
        <v>0.0</v>
      </c>
      <c r="E49" s="78">
        <v>32.0</v>
      </c>
      <c r="F49" s="78">
        <v>44.0</v>
      </c>
      <c r="G49" s="78">
        <v>16.0</v>
      </c>
      <c r="H49" s="78">
        <v>0.0</v>
      </c>
      <c r="I49" s="62">
        <f t="shared" si="4"/>
        <v>92</v>
      </c>
      <c r="J49" s="29"/>
      <c r="K49" s="259" t="s">
        <v>30</v>
      </c>
      <c r="L49" s="78">
        <v>0.0</v>
      </c>
      <c r="M49" s="78">
        <v>0.0</v>
      </c>
      <c r="N49" s="78">
        <v>0.0</v>
      </c>
      <c r="O49" s="78">
        <v>2110.0</v>
      </c>
      <c r="P49" s="78">
        <v>4395.0</v>
      </c>
      <c r="Q49" s="78">
        <v>1160.0</v>
      </c>
      <c r="R49" s="78">
        <v>0.0</v>
      </c>
      <c r="S49" s="62">
        <f t="shared" si="5"/>
        <v>7665</v>
      </c>
    </row>
    <row r="50">
      <c r="A50" s="259" t="s">
        <v>31</v>
      </c>
      <c r="B50" s="78">
        <v>2.0</v>
      </c>
      <c r="C50" s="78">
        <v>3.0</v>
      </c>
      <c r="D50" s="78">
        <v>0.0</v>
      </c>
      <c r="E50" s="78">
        <v>1.0</v>
      </c>
      <c r="F50" s="78">
        <v>2.0</v>
      </c>
      <c r="G50" s="78">
        <v>1.0</v>
      </c>
      <c r="H50" s="78">
        <v>2.0</v>
      </c>
      <c r="I50" s="62">
        <f t="shared" si="4"/>
        <v>11</v>
      </c>
      <c r="J50" s="29"/>
      <c r="K50" s="259" t="s">
        <v>31</v>
      </c>
      <c r="L50" s="78">
        <v>495.0</v>
      </c>
      <c r="M50" s="78">
        <v>760.0</v>
      </c>
      <c r="N50" s="78">
        <v>0.0</v>
      </c>
      <c r="O50" s="78">
        <v>360.0</v>
      </c>
      <c r="P50" s="78">
        <v>755.0</v>
      </c>
      <c r="Q50" s="78">
        <v>360.0</v>
      </c>
      <c r="R50" s="78">
        <v>465.0</v>
      </c>
      <c r="S50" s="62">
        <f t="shared" si="5"/>
        <v>3195</v>
      </c>
    </row>
    <row r="51">
      <c r="A51" s="259" t="s">
        <v>32</v>
      </c>
      <c r="B51" s="318">
        <v>0.0</v>
      </c>
      <c r="C51" s="318">
        <v>0.0</v>
      </c>
      <c r="D51" s="318">
        <v>0.0</v>
      </c>
      <c r="E51" s="318">
        <v>0.0</v>
      </c>
      <c r="F51" s="318">
        <v>0.0</v>
      </c>
      <c r="G51" s="318">
        <v>0.0</v>
      </c>
      <c r="H51" s="318">
        <v>0.0</v>
      </c>
      <c r="I51" s="62">
        <f t="shared" si="4"/>
        <v>0</v>
      </c>
      <c r="J51" s="29"/>
      <c r="K51" s="259" t="s">
        <v>32</v>
      </c>
      <c r="L51" s="318">
        <v>0.0</v>
      </c>
      <c r="M51" s="318">
        <v>0.0</v>
      </c>
      <c r="N51" s="318">
        <v>0.0</v>
      </c>
      <c r="O51" s="318">
        <v>0.0</v>
      </c>
      <c r="P51" s="318">
        <v>0.0</v>
      </c>
      <c r="Q51" s="318">
        <v>0.0</v>
      </c>
      <c r="R51" s="318">
        <v>0.0</v>
      </c>
      <c r="S51" s="62">
        <f t="shared" si="5"/>
        <v>0</v>
      </c>
    </row>
    <row r="52">
      <c r="A52" s="259" t="s">
        <v>241</v>
      </c>
      <c r="B52" s="318">
        <v>0.0</v>
      </c>
      <c r="C52" s="318">
        <v>0.0</v>
      </c>
      <c r="D52" s="318">
        <v>0.0</v>
      </c>
      <c r="E52" s="318">
        <v>0.0</v>
      </c>
      <c r="F52" s="318">
        <v>0.0</v>
      </c>
      <c r="G52" s="318">
        <v>0.0</v>
      </c>
      <c r="H52" s="318">
        <v>0.0</v>
      </c>
      <c r="I52" s="62">
        <f t="shared" si="4"/>
        <v>0</v>
      </c>
      <c r="J52" s="29"/>
      <c r="K52" s="259" t="s">
        <v>241</v>
      </c>
      <c r="L52" s="318">
        <v>0.0</v>
      </c>
      <c r="M52" s="318">
        <v>0.0</v>
      </c>
      <c r="N52" s="318">
        <v>0.0</v>
      </c>
      <c r="O52" s="318">
        <v>0.0</v>
      </c>
      <c r="P52" s="318">
        <v>0.0</v>
      </c>
      <c r="Q52" s="318">
        <v>0.0</v>
      </c>
      <c r="R52" s="318">
        <v>0.0</v>
      </c>
      <c r="S52" s="62">
        <f t="shared" si="5"/>
        <v>0</v>
      </c>
    </row>
    <row r="53">
      <c r="A53" s="259" t="s">
        <v>233</v>
      </c>
      <c r="B53" s="318">
        <v>0.0</v>
      </c>
      <c r="C53" s="318">
        <v>0.0</v>
      </c>
      <c r="D53" s="318">
        <v>0.0</v>
      </c>
      <c r="E53" s="318">
        <v>0.0</v>
      </c>
      <c r="F53" s="318">
        <v>0.0</v>
      </c>
      <c r="G53" s="318">
        <v>0.0</v>
      </c>
      <c r="H53" s="318">
        <v>0.0</v>
      </c>
      <c r="I53" s="62">
        <f t="shared" si="4"/>
        <v>0</v>
      </c>
      <c r="J53" s="29"/>
      <c r="K53" s="259" t="s">
        <v>233</v>
      </c>
      <c r="L53" s="318">
        <v>0.0</v>
      </c>
      <c r="M53" s="318">
        <v>0.0</v>
      </c>
      <c r="N53" s="318">
        <v>0.0</v>
      </c>
      <c r="O53" s="318">
        <v>0.0</v>
      </c>
      <c r="P53" s="318">
        <v>0.0</v>
      </c>
      <c r="Q53" s="318">
        <v>0.0</v>
      </c>
      <c r="R53" s="318">
        <v>0.0</v>
      </c>
      <c r="S53" s="62">
        <f t="shared" si="5"/>
        <v>0</v>
      </c>
    </row>
    <row r="54">
      <c r="A54" s="259" t="s">
        <v>35</v>
      </c>
      <c r="B54" s="78">
        <v>0.0</v>
      </c>
      <c r="C54" s="78">
        <v>0.0</v>
      </c>
      <c r="D54" s="78">
        <v>0.0</v>
      </c>
      <c r="E54" s="78">
        <v>0.0</v>
      </c>
      <c r="F54" s="78">
        <v>0.0</v>
      </c>
      <c r="G54" s="78">
        <v>1.0</v>
      </c>
      <c r="H54" s="318">
        <v>0.0</v>
      </c>
      <c r="I54" s="62">
        <f t="shared" si="4"/>
        <v>1</v>
      </c>
      <c r="J54" s="29"/>
      <c r="K54" s="259" t="s">
        <v>35</v>
      </c>
      <c r="L54" s="318">
        <v>0.0</v>
      </c>
      <c r="M54" s="318">
        <v>0.0</v>
      </c>
      <c r="N54" s="318">
        <v>0.0</v>
      </c>
      <c r="O54" s="318">
        <v>0.0</v>
      </c>
      <c r="P54" s="318">
        <v>0.0</v>
      </c>
      <c r="Q54" s="78">
        <v>105.0</v>
      </c>
      <c r="R54" s="318">
        <v>0.0</v>
      </c>
      <c r="S54" s="62">
        <f t="shared" si="5"/>
        <v>105</v>
      </c>
    </row>
    <row r="55">
      <c r="A55" s="259" t="s">
        <v>36</v>
      </c>
      <c r="B55" s="78">
        <v>2.0</v>
      </c>
      <c r="C55" s="78">
        <v>1.0</v>
      </c>
      <c r="D55" s="78">
        <v>0.0</v>
      </c>
      <c r="E55" s="78">
        <v>6.0</v>
      </c>
      <c r="F55" s="78">
        <v>0.0</v>
      </c>
      <c r="G55" s="78">
        <v>1.0</v>
      </c>
      <c r="H55" s="78">
        <v>1.0</v>
      </c>
      <c r="I55" s="62">
        <f t="shared" si="4"/>
        <v>11</v>
      </c>
      <c r="J55" s="29"/>
      <c r="K55" s="259" t="s">
        <v>36</v>
      </c>
      <c r="L55" s="78">
        <v>135.0</v>
      </c>
      <c r="M55" s="78">
        <v>140.0</v>
      </c>
      <c r="N55" s="78">
        <v>0.0</v>
      </c>
      <c r="O55" s="78">
        <v>508.0</v>
      </c>
      <c r="P55" s="78">
        <v>0.0</v>
      </c>
      <c r="Q55" s="78">
        <v>75.0</v>
      </c>
      <c r="R55" s="78">
        <v>130.0</v>
      </c>
      <c r="S55" s="62">
        <f t="shared" si="5"/>
        <v>988</v>
      </c>
    </row>
    <row r="56">
      <c r="A56" s="259" t="s">
        <v>37</v>
      </c>
      <c r="B56" s="78">
        <v>0.0</v>
      </c>
      <c r="C56" s="78">
        <v>0.0</v>
      </c>
      <c r="D56" s="78">
        <v>5.0</v>
      </c>
      <c r="E56" s="78">
        <v>7.0</v>
      </c>
      <c r="F56" s="78">
        <v>2.0</v>
      </c>
      <c r="G56" s="78">
        <v>2.0</v>
      </c>
      <c r="H56" s="78">
        <v>6.0</v>
      </c>
      <c r="I56" s="62">
        <f t="shared" si="4"/>
        <v>22</v>
      </c>
      <c r="J56" s="29"/>
      <c r="K56" s="259" t="s">
        <v>37</v>
      </c>
      <c r="L56" s="78">
        <v>0.0</v>
      </c>
      <c r="M56" s="78">
        <v>0.0</v>
      </c>
      <c r="N56" s="78">
        <v>403.0</v>
      </c>
      <c r="O56" s="78">
        <v>938.0</v>
      </c>
      <c r="P56" s="78">
        <v>155.0</v>
      </c>
      <c r="Q56" s="78">
        <v>205.0</v>
      </c>
      <c r="R56" s="78">
        <v>560.0</v>
      </c>
      <c r="S56" s="62">
        <f t="shared" si="5"/>
        <v>2261</v>
      </c>
    </row>
    <row r="57">
      <c r="A57" s="259" t="s">
        <v>38</v>
      </c>
      <c r="B57" s="318">
        <v>0.0</v>
      </c>
      <c r="C57" s="318">
        <v>0.0</v>
      </c>
      <c r="D57" s="318">
        <v>0.0</v>
      </c>
      <c r="E57" s="318">
        <v>0.0</v>
      </c>
      <c r="F57" s="318">
        <v>0.0</v>
      </c>
      <c r="G57" s="318">
        <v>0.0</v>
      </c>
      <c r="H57" s="318">
        <v>0.0</v>
      </c>
      <c r="I57" s="62">
        <f t="shared" si="4"/>
        <v>0</v>
      </c>
      <c r="J57" s="29"/>
      <c r="K57" s="259" t="s">
        <v>38</v>
      </c>
      <c r="L57" s="318">
        <v>0.0</v>
      </c>
      <c r="M57" s="318">
        <v>0.0</v>
      </c>
      <c r="N57" s="318">
        <v>0.0</v>
      </c>
      <c r="O57" s="318">
        <v>0.0</v>
      </c>
      <c r="P57" s="318">
        <v>0.0</v>
      </c>
      <c r="Q57" s="318">
        <v>0.0</v>
      </c>
      <c r="R57" s="318">
        <v>0.0</v>
      </c>
      <c r="S57" s="62">
        <f t="shared" si="5"/>
        <v>0</v>
      </c>
    </row>
    <row r="58">
      <c r="A58" s="259" t="s">
        <v>39</v>
      </c>
      <c r="B58" s="78">
        <v>4.0</v>
      </c>
      <c r="C58" s="78">
        <v>4.0</v>
      </c>
      <c r="D58" s="78">
        <v>0.0</v>
      </c>
      <c r="E58" s="78">
        <v>0.0</v>
      </c>
      <c r="F58" s="78">
        <v>1.0</v>
      </c>
      <c r="G58" s="78">
        <v>0.0</v>
      </c>
      <c r="H58" s="78">
        <v>0.0</v>
      </c>
      <c r="I58" s="62">
        <f t="shared" si="4"/>
        <v>9</v>
      </c>
      <c r="J58" s="29"/>
      <c r="K58" s="259" t="s">
        <v>39</v>
      </c>
      <c r="L58" s="78">
        <v>404.0</v>
      </c>
      <c r="M58" s="78">
        <v>414.0</v>
      </c>
      <c r="N58" s="78">
        <v>0.0</v>
      </c>
      <c r="O58" s="78">
        <v>0.0</v>
      </c>
      <c r="P58" s="78">
        <v>85.0</v>
      </c>
      <c r="Q58" s="78">
        <v>0.0</v>
      </c>
      <c r="R58" s="78">
        <v>0.0</v>
      </c>
      <c r="S58" s="62">
        <f t="shared" si="5"/>
        <v>903</v>
      </c>
    </row>
    <row r="59">
      <c r="A59" s="259" t="s">
        <v>63</v>
      </c>
      <c r="B59" s="318">
        <v>0.0</v>
      </c>
      <c r="C59" s="318">
        <v>0.0</v>
      </c>
      <c r="D59" s="318">
        <v>0.0</v>
      </c>
      <c r="E59" s="318">
        <v>0.0</v>
      </c>
      <c r="F59" s="318">
        <v>0.0</v>
      </c>
      <c r="G59" s="318">
        <v>0.0</v>
      </c>
      <c r="H59" s="318">
        <v>0.0</v>
      </c>
      <c r="I59" s="62">
        <f t="shared" si="4"/>
        <v>0</v>
      </c>
      <c r="J59" s="29"/>
      <c r="K59" s="259" t="s">
        <v>63</v>
      </c>
      <c r="L59" s="318">
        <v>0.0</v>
      </c>
      <c r="M59" s="318">
        <v>0.0</v>
      </c>
      <c r="N59" s="318">
        <v>0.0</v>
      </c>
      <c r="O59" s="318">
        <v>0.0</v>
      </c>
      <c r="P59" s="318">
        <v>0.0</v>
      </c>
      <c r="Q59" s="318">
        <v>0.0</v>
      </c>
      <c r="R59" s="318">
        <v>0.0</v>
      </c>
      <c r="S59" s="62">
        <f t="shared" si="5"/>
        <v>0</v>
      </c>
    </row>
    <row r="60">
      <c r="A60" s="259" t="s">
        <v>40</v>
      </c>
      <c r="B60" s="78">
        <v>4.0</v>
      </c>
      <c r="C60" s="78">
        <v>0.0</v>
      </c>
      <c r="D60" s="78">
        <v>0.0</v>
      </c>
      <c r="E60" s="78">
        <v>1.0</v>
      </c>
      <c r="F60" s="78">
        <v>0.0</v>
      </c>
      <c r="G60" s="78">
        <v>1.0</v>
      </c>
      <c r="H60" s="78">
        <v>0.0</v>
      </c>
      <c r="I60" s="62">
        <f t="shared" si="4"/>
        <v>6</v>
      </c>
      <c r="J60" s="29"/>
      <c r="K60" s="259" t="s">
        <v>40</v>
      </c>
      <c r="L60" s="78">
        <v>325.0</v>
      </c>
      <c r="M60" s="78">
        <v>0.0</v>
      </c>
      <c r="N60" s="78">
        <v>0.0</v>
      </c>
      <c r="O60" s="78">
        <v>80.0</v>
      </c>
      <c r="P60" s="78">
        <v>0.0</v>
      </c>
      <c r="Q60" s="78">
        <v>80.0</v>
      </c>
      <c r="R60" s="78">
        <v>0.0</v>
      </c>
      <c r="S60" s="62">
        <f t="shared" si="5"/>
        <v>485</v>
      </c>
    </row>
    <row r="61">
      <c r="A61" s="259" t="s">
        <v>41</v>
      </c>
      <c r="B61" s="78">
        <v>0.0</v>
      </c>
      <c r="C61" s="78">
        <v>0.0</v>
      </c>
      <c r="D61" s="78">
        <v>0.0</v>
      </c>
      <c r="E61" s="78">
        <v>1.0</v>
      </c>
      <c r="F61" s="78">
        <v>0.0</v>
      </c>
      <c r="G61" s="78">
        <v>0.0</v>
      </c>
      <c r="H61" s="78">
        <v>0.0</v>
      </c>
      <c r="I61" s="62">
        <f t="shared" si="4"/>
        <v>1</v>
      </c>
      <c r="J61" s="29"/>
      <c r="K61" s="259" t="s">
        <v>41</v>
      </c>
      <c r="L61" s="78">
        <v>0.0</v>
      </c>
      <c r="M61" s="78">
        <v>0.0</v>
      </c>
      <c r="N61" s="78">
        <v>0.0</v>
      </c>
      <c r="O61" s="78">
        <v>115.0</v>
      </c>
      <c r="P61" s="78">
        <v>0.0</v>
      </c>
      <c r="Q61" s="78">
        <v>0.0</v>
      </c>
      <c r="R61" s="78">
        <v>0.0</v>
      </c>
      <c r="S61" s="62">
        <f t="shared" si="5"/>
        <v>115</v>
      </c>
    </row>
    <row r="62">
      <c r="A62" s="259" t="s">
        <v>42</v>
      </c>
      <c r="B62" s="78">
        <v>0.0</v>
      </c>
      <c r="C62" s="78">
        <v>0.0</v>
      </c>
      <c r="D62" s="78">
        <v>1.0</v>
      </c>
      <c r="E62" s="78">
        <v>0.0</v>
      </c>
      <c r="F62" s="78">
        <v>0.0</v>
      </c>
      <c r="G62" s="78">
        <v>0.0</v>
      </c>
      <c r="H62" s="78">
        <v>3.0</v>
      </c>
      <c r="I62" s="62">
        <f t="shared" si="4"/>
        <v>4</v>
      </c>
      <c r="J62" s="29"/>
      <c r="K62" s="259" t="s">
        <v>42</v>
      </c>
      <c r="L62" s="78">
        <v>0.0</v>
      </c>
      <c r="M62" s="78">
        <v>0.0</v>
      </c>
      <c r="N62" s="78">
        <v>65.0</v>
      </c>
      <c r="O62" s="78">
        <v>0.0</v>
      </c>
      <c r="P62" s="78">
        <v>0.0</v>
      </c>
      <c r="Q62" s="78">
        <v>0.0</v>
      </c>
      <c r="R62" s="78">
        <v>637.0</v>
      </c>
      <c r="S62" s="62">
        <f t="shared" si="5"/>
        <v>702</v>
      </c>
    </row>
    <row r="63">
      <c r="A63" s="259" t="s">
        <v>44</v>
      </c>
      <c r="B63" s="78">
        <v>0.0</v>
      </c>
      <c r="C63" s="78">
        <v>0.0</v>
      </c>
      <c r="D63" s="78">
        <v>0.0</v>
      </c>
      <c r="E63" s="78">
        <v>0.0</v>
      </c>
      <c r="F63" s="78">
        <v>0.0</v>
      </c>
      <c r="G63" s="78">
        <v>0.0</v>
      </c>
      <c r="H63" s="78">
        <v>0.0</v>
      </c>
      <c r="I63" s="62">
        <f t="shared" si="4"/>
        <v>0</v>
      </c>
      <c r="J63" s="29"/>
      <c r="K63" s="259" t="s">
        <v>44</v>
      </c>
      <c r="L63" s="78">
        <v>0.0</v>
      </c>
      <c r="M63" s="78">
        <v>0.0</v>
      </c>
      <c r="N63" s="78">
        <v>0.0</v>
      </c>
      <c r="O63" s="78">
        <v>0.0</v>
      </c>
      <c r="P63" s="78">
        <v>0.0</v>
      </c>
      <c r="Q63" s="78">
        <v>0.0</v>
      </c>
      <c r="R63" s="78">
        <v>0.0</v>
      </c>
      <c r="S63" s="62">
        <f t="shared" si="5"/>
        <v>0</v>
      </c>
    </row>
    <row r="64">
      <c r="A64" s="259" t="s">
        <v>45</v>
      </c>
      <c r="B64" s="78">
        <v>0.0</v>
      </c>
      <c r="C64" s="78">
        <v>0.0</v>
      </c>
      <c r="D64" s="78">
        <v>0.0</v>
      </c>
      <c r="E64" s="78">
        <v>0.0</v>
      </c>
      <c r="F64" s="78">
        <v>0.0</v>
      </c>
      <c r="G64" s="78">
        <v>0.0</v>
      </c>
      <c r="H64" s="78">
        <v>0.0</v>
      </c>
      <c r="I64" s="62">
        <v>0.0</v>
      </c>
      <c r="J64" s="29"/>
      <c r="K64" s="259" t="s">
        <v>45</v>
      </c>
      <c r="L64" s="78">
        <v>0.0</v>
      </c>
      <c r="M64" s="78">
        <v>0.0</v>
      </c>
      <c r="N64" s="78">
        <v>0.0</v>
      </c>
      <c r="O64" s="78">
        <v>0.0</v>
      </c>
      <c r="P64" s="78">
        <v>0.0</v>
      </c>
      <c r="Q64" s="78">
        <v>0.0</v>
      </c>
      <c r="R64" s="78">
        <v>0.0</v>
      </c>
      <c r="S64" s="62">
        <f t="shared" si="5"/>
        <v>0</v>
      </c>
    </row>
    <row r="65">
      <c r="A65" s="259" t="s">
        <v>46</v>
      </c>
      <c r="B65" s="78">
        <v>1.0</v>
      </c>
      <c r="C65" s="78">
        <v>0.0</v>
      </c>
      <c r="D65" s="78">
        <v>0.0</v>
      </c>
      <c r="E65" s="78">
        <v>1.0</v>
      </c>
      <c r="F65" s="78">
        <v>0.0</v>
      </c>
      <c r="G65" s="78">
        <v>0.0</v>
      </c>
      <c r="H65" s="78">
        <v>0.0</v>
      </c>
      <c r="I65" s="62">
        <f t="shared" ref="I65:I74" si="6">SUM(B65:H65)</f>
        <v>2</v>
      </c>
      <c r="J65" s="401"/>
      <c r="K65" s="259" t="s">
        <v>46</v>
      </c>
      <c r="L65" s="78">
        <v>120.0</v>
      </c>
      <c r="M65" s="78">
        <v>0.0</v>
      </c>
      <c r="N65" s="78">
        <v>0.0</v>
      </c>
      <c r="O65" s="78">
        <v>75.0</v>
      </c>
      <c r="P65" s="78">
        <v>0.0</v>
      </c>
      <c r="Q65" s="78">
        <v>0.0</v>
      </c>
      <c r="R65" s="78">
        <v>0.0</v>
      </c>
      <c r="S65" s="62">
        <f t="shared" si="5"/>
        <v>195</v>
      </c>
    </row>
    <row r="66">
      <c r="A66" s="259" t="s">
        <v>47</v>
      </c>
      <c r="B66" s="78">
        <v>0.0</v>
      </c>
      <c r="C66" s="78">
        <v>0.0</v>
      </c>
      <c r="D66" s="78">
        <v>0.0</v>
      </c>
      <c r="E66" s="78">
        <v>0.0</v>
      </c>
      <c r="F66" s="78">
        <v>0.0</v>
      </c>
      <c r="G66" s="78">
        <v>0.0</v>
      </c>
      <c r="H66" s="78">
        <v>0.0</v>
      </c>
      <c r="I66" s="62">
        <f t="shared" si="6"/>
        <v>0</v>
      </c>
      <c r="J66" s="29"/>
      <c r="K66" s="259" t="s">
        <v>47</v>
      </c>
      <c r="L66" s="78">
        <v>0.0</v>
      </c>
      <c r="M66" s="78">
        <v>0.0</v>
      </c>
      <c r="N66" s="78">
        <v>0.0</v>
      </c>
      <c r="O66" s="78">
        <v>0.0</v>
      </c>
      <c r="P66" s="78">
        <v>0.0</v>
      </c>
      <c r="Q66" s="78">
        <v>0.0</v>
      </c>
      <c r="R66" s="78">
        <v>0.0</v>
      </c>
      <c r="S66" s="62">
        <f t="shared" si="5"/>
        <v>0</v>
      </c>
    </row>
    <row r="67">
      <c r="A67" s="259" t="s">
        <v>74</v>
      </c>
      <c r="B67" s="78">
        <v>0.0</v>
      </c>
      <c r="C67" s="78">
        <v>0.0</v>
      </c>
      <c r="D67" s="78">
        <v>0.0</v>
      </c>
      <c r="E67" s="78">
        <v>0.0</v>
      </c>
      <c r="F67" s="78">
        <v>0.0</v>
      </c>
      <c r="G67" s="78">
        <v>0.0</v>
      </c>
      <c r="H67" s="78">
        <v>0.0</v>
      </c>
      <c r="I67" s="62">
        <f t="shared" si="6"/>
        <v>0</v>
      </c>
      <c r="J67" s="29"/>
      <c r="K67" s="259" t="s">
        <v>74</v>
      </c>
      <c r="L67" s="78">
        <v>0.0</v>
      </c>
      <c r="M67" s="78">
        <v>0.0</v>
      </c>
      <c r="N67" s="78">
        <v>0.0</v>
      </c>
      <c r="O67" s="78">
        <v>0.0</v>
      </c>
      <c r="P67" s="78">
        <v>0.0</v>
      </c>
      <c r="Q67" s="78">
        <v>0.0</v>
      </c>
      <c r="R67" s="78">
        <v>0.0</v>
      </c>
      <c r="S67" s="62">
        <f t="shared" si="5"/>
        <v>0</v>
      </c>
    </row>
    <row r="68">
      <c r="A68" s="259" t="s">
        <v>49</v>
      </c>
      <c r="B68" s="318">
        <v>0.0</v>
      </c>
      <c r="C68" s="318">
        <v>0.0</v>
      </c>
      <c r="D68" s="318">
        <v>0.0</v>
      </c>
      <c r="E68" s="318">
        <v>0.0</v>
      </c>
      <c r="F68" s="318">
        <v>0.0</v>
      </c>
      <c r="G68" s="318">
        <v>0.0</v>
      </c>
      <c r="H68" s="318">
        <v>0.0</v>
      </c>
      <c r="I68" s="62">
        <f t="shared" si="6"/>
        <v>0</v>
      </c>
      <c r="J68" s="29"/>
      <c r="K68" s="259" t="s">
        <v>49</v>
      </c>
      <c r="L68" s="318">
        <v>0.0</v>
      </c>
      <c r="M68" s="318">
        <v>0.0</v>
      </c>
      <c r="N68" s="318">
        <v>0.0</v>
      </c>
      <c r="O68" s="318">
        <v>0.0</v>
      </c>
      <c r="P68" s="318">
        <v>0.0</v>
      </c>
      <c r="Q68" s="318">
        <v>0.0</v>
      </c>
      <c r="R68" s="318">
        <v>0.0</v>
      </c>
      <c r="S68" s="62">
        <f t="shared" si="5"/>
        <v>0</v>
      </c>
    </row>
    <row r="69">
      <c r="A69" s="259" t="s">
        <v>50</v>
      </c>
      <c r="B69" s="318">
        <v>0.0</v>
      </c>
      <c r="C69" s="318">
        <v>0.0</v>
      </c>
      <c r="D69" s="318">
        <v>0.0</v>
      </c>
      <c r="E69" s="318">
        <v>0.0</v>
      </c>
      <c r="F69" s="318">
        <v>0.0</v>
      </c>
      <c r="G69" s="318">
        <v>0.0</v>
      </c>
      <c r="H69" s="318">
        <v>0.0</v>
      </c>
      <c r="I69" s="62">
        <f t="shared" si="6"/>
        <v>0</v>
      </c>
      <c r="J69" s="29"/>
      <c r="K69" s="259" t="s">
        <v>50</v>
      </c>
      <c r="L69" s="318">
        <v>0.0</v>
      </c>
      <c r="M69" s="318">
        <v>0.0</v>
      </c>
      <c r="N69" s="318">
        <v>0.0</v>
      </c>
      <c r="O69" s="318">
        <v>0.0</v>
      </c>
      <c r="P69" s="318">
        <v>0.0</v>
      </c>
      <c r="Q69" s="318">
        <v>0.0</v>
      </c>
      <c r="R69" s="318">
        <v>0.0</v>
      </c>
      <c r="S69" s="62">
        <f t="shared" si="5"/>
        <v>0</v>
      </c>
    </row>
    <row r="70">
      <c r="A70" s="259" t="s">
        <v>51</v>
      </c>
      <c r="B70" s="318">
        <v>0.0</v>
      </c>
      <c r="C70" s="318">
        <v>0.0</v>
      </c>
      <c r="D70" s="318">
        <v>0.0</v>
      </c>
      <c r="E70" s="318">
        <v>0.0</v>
      </c>
      <c r="F70" s="318">
        <v>0.0</v>
      </c>
      <c r="G70" s="318">
        <v>0.0</v>
      </c>
      <c r="H70" s="318">
        <v>0.0</v>
      </c>
      <c r="I70" s="62">
        <f t="shared" si="6"/>
        <v>0</v>
      </c>
      <c r="J70" s="29"/>
      <c r="K70" s="259" t="s">
        <v>51</v>
      </c>
      <c r="L70" s="318">
        <v>0.0</v>
      </c>
      <c r="M70" s="318">
        <v>0.0</v>
      </c>
      <c r="N70" s="318">
        <v>0.0</v>
      </c>
      <c r="O70" s="318">
        <v>0.0</v>
      </c>
      <c r="P70" s="318">
        <v>0.0</v>
      </c>
      <c r="Q70" s="318">
        <v>0.0</v>
      </c>
      <c r="R70" s="318">
        <v>0.0</v>
      </c>
      <c r="S70" s="62">
        <f t="shared" si="5"/>
        <v>0</v>
      </c>
    </row>
    <row r="71">
      <c r="A71" s="259" t="s">
        <v>52</v>
      </c>
      <c r="B71" s="318">
        <v>0.0</v>
      </c>
      <c r="C71" s="318">
        <v>0.0</v>
      </c>
      <c r="D71" s="318">
        <v>0.0</v>
      </c>
      <c r="E71" s="318">
        <v>0.0</v>
      </c>
      <c r="F71" s="318">
        <v>0.0</v>
      </c>
      <c r="G71" s="318">
        <v>0.0</v>
      </c>
      <c r="H71" s="318">
        <v>0.0</v>
      </c>
      <c r="I71" s="62">
        <f t="shared" si="6"/>
        <v>0</v>
      </c>
      <c r="J71" s="29"/>
      <c r="K71" s="259" t="s">
        <v>52</v>
      </c>
      <c r="L71" s="318">
        <v>0.0</v>
      </c>
      <c r="M71" s="318">
        <v>0.0</v>
      </c>
      <c r="N71" s="318">
        <v>0.0</v>
      </c>
      <c r="O71" s="318">
        <v>0.0</v>
      </c>
      <c r="P71" s="318">
        <v>0.0</v>
      </c>
      <c r="Q71" s="318">
        <v>0.0</v>
      </c>
      <c r="R71" s="318">
        <v>0.0</v>
      </c>
      <c r="S71" s="62">
        <f t="shared" si="5"/>
        <v>0</v>
      </c>
    </row>
    <row r="72">
      <c r="A72" s="259" t="s">
        <v>53</v>
      </c>
      <c r="B72" s="38"/>
      <c r="C72" s="38"/>
      <c r="D72" s="38"/>
      <c r="E72" s="38"/>
      <c r="F72" s="38"/>
      <c r="G72" s="38"/>
      <c r="H72" s="38"/>
      <c r="I72" s="62">
        <f t="shared" si="6"/>
        <v>0</v>
      </c>
      <c r="J72" s="29"/>
      <c r="K72" s="259" t="s">
        <v>53</v>
      </c>
      <c r="L72" s="38"/>
      <c r="M72" s="38"/>
      <c r="N72" s="38"/>
      <c r="O72" s="38"/>
      <c r="P72" s="38"/>
      <c r="Q72" s="38"/>
      <c r="R72" s="38"/>
      <c r="S72" s="62">
        <f t="shared" si="5"/>
        <v>0</v>
      </c>
    </row>
    <row r="73">
      <c r="A73" s="259" t="s">
        <v>451</v>
      </c>
      <c r="B73" s="318">
        <v>0.0</v>
      </c>
      <c r="C73" s="318">
        <v>0.0</v>
      </c>
      <c r="D73" s="318">
        <v>0.0</v>
      </c>
      <c r="E73" s="318">
        <v>0.0</v>
      </c>
      <c r="F73" s="318">
        <v>0.0</v>
      </c>
      <c r="G73" s="318">
        <v>0.0</v>
      </c>
      <c r="H73" s="318">
        <v>0.0</v>
      </c>
      <c r="I73" s="62">
        <f t="shared" si="6"/>
        <v>0</v>
      </c>
      <c r="J73" s="29"/>
      <c r="K73" s="259" t="s">
        <v>451</v>
      </c>
      <c r="L73" s="318">
        <v>0.0</v>
      </c>
      <c r="M73" s="318">
        <v>0.0</v>
      </c>
      <c r="N73" s="318">
        <v>0.0</v>
      </c>
      <c r="O73" s="318">
        <v>0.0</v>
      </c>
      <c r="P73" s="318">
        <v>0.0</v>
      </c>
      <c r="Q73" s="318">
        <v>0.0</v>
      </c>
      <c r="R73" s="318">
        <v>0.0</v>
      </c>
      <c r="S73" s="62">
        <f t="shared" si="5"/>
        <v>0</v>
      </c>
    </row>
    <row r="74">
      <c r="A74" s="259" t="s">
        <v>55</v>
      </c>
      <c r="B74" s="318">
        <v>0.0</v>
      </c>
      <c r="C74" s="318">
        <v>0.0</v>
      </c>
      <c r="D74" s="318">
        <v>0.0</v>
      </c>
      <c r="E74" s="318">
        <v>0.0</v>
      </c>
      <c r="F74" s="318">
        <v>0.0</v>
      </c>
      <c r="G74" s="318">
        <v>0.0</v>
      </c>
      <c r="H74" s="318">
        <v>0.0</v>
      </c>
      <c r="I74" s="62">
        <f t="shared" si="6"/>
        <v>0</v>
      </c>
      <c r="J74" s="29"/>
      <c r="K74" s="259" t="s">
        <v>55</v>
      </c>
      <c r="L74" s="318">
        <v>0.0</v>
      </c>
      <c r="M74" s="318">
        <v>0.0</v>
      </c>
      <c r="N74" s="318">
        <v>0.0</v>
      </c>
      <c r="O74" s="318">
        <v>0.0</v>
      </c>
      <c r="P74" s="318">
        <v>0.0</v>
      </c>
      <c r="Q74" s="318">
        <v>0.0</v>
      </c>
      <c r="R74" s="318">
        <v>0.0</v>
      </c>
      <c r="S74" s="62">
        <f t="shared" si="5"/>
        <v>0</v>
      </c>
    </row>
    <row r="75">
      <c r="A75" s="517" t="s">
        <v>20</v>
      </c>
      <c r="B75" s="38"/>
      <c r="C75" s="38"/>
      <c r="D75" s="38"/>
      <c r="E75" s="38"/>
      <c r="F75" s="38"/>
      <c r="G75" s="38"/>
      <c r="H75" s="38"/>
      <c r="I75" s="518">
        <f>SUM(I42:I74)</f>
        <v>199</v>
      </c>
      <c r="J75" s="29"/>
      <c r="K75" s="517" t="s">
        <v>20</v>
      </c>
      <c r="L75" s="38"/>
      <c r="M75" s="38"/>
      <c r="N75" s="38"/>
      <c r="O75" s="38"/>
      <c r="P75" s="38"/>
      <c r="Q75" s="38"/>
      <c r="R75" s="38"/>
      <c r="S75" s="518">
        <f>SUM(S42:S74)</f>
        <v>21390</v>
      </c>
    </row>
    <row r="76">
      <c r="A76" s="522"/>
      <c r="B76" s="29"/>
      <c r="C76" s="29"/>
      <c r="D76" s="29"/>
      <c r="E76" s="29"/>
      <c r="F76" s="29"/>
      <c r="G76" s="29"/>
      <c r="H76" s="29"/>
      <c r="I76" s="16"/>
      <c r="J76" s="29"/>
      <c r="K76" s="522"/>
      <c r="L76" s="29"/>
      <c r="M76" s="29"/>
      <c r="N76" s="29"/>
      <c r="O76" s="29"/>
      <c r="P76" s="29"/>
      <c r="Q76" s="29"/>
      <c r="R76" s="29"/>
      <c r="S76" s="16"/>
    </row>
    <row r="77">
      <c r="A77" s="520" t="s">
        <v>540</v>
      </c>
      <c r="J77" s="29"/>
      <c r="K77" s="520" t="s">
        <v>540</v>
      </c>
    </row>
    <row r="78">
      <c r="A78" s="254" t="s">
        <v>19</v>
      </c>
      <c r="B78" s="521">
        <v>45549.0</v>
      </c>
      <c r="C78" s="521">
        <v>45550.0</v>
      </c>
      <c r="D78" s="521">
        <v>45551.0</v>
      </c>
      <c r="E78" s="521">
        <v>45552.0</v>
      </c>
      <c r="F78" s="521">
        <v>45553.0</v>
      </c>
      <c r="G78" s="521">
        <v>45554.0</v>
      </c>
      <c r="H78" s="521">
        <v>45555.0</v>
      </c>
      <c r="I78" s="514" t="s">
        <v>541</v>
      </c>
      <c r="J78" s="29"/>
      <c r="K78" s="254" t="s">
        <v>19</v>
      </c>
      <c r="L78" s="521">
        <v>45549.0</v>
      </c>
      <c r="M78" s="521">
        <v>45550.0</v>
      </c>
      <c r="N78" s="521">
        <v>45551.0</v>
      </c>
      <c r="O78" s="521">
        <v>45552.0</v>
      </c>
      <c r="P78" s="521">
        <v>45553.0</v>
      </c>
      <c r="Q78" s="521">
        <v>45554.0</v>
      </c>
      <c r="R78" s="521">
        <v>45555.0</v>
      </c>
      <c r="S78" s="514" t="s">
        <v>20</v>
      </c>
    </row>
    <row r="79">
      <c r="A79" s="215"/>
      <c r="B79" s="516"/>
      <c r="C79" s="516"/>
      <c r="D79" s="516"/>
      <c r="E79" s="38"/>
      <c r="F79" s="38"/>
      <c r="G79" s="38"/>
      <c r="H79" s="38"/>
      <c r="I79" s="38"/>
      <c r="J79" s="29"/>
      <c r="K79" s="215"/>
      <c r="L79" s="516"/>
      <c r="M79" s="516"/>
      <c r="N79" s="516"/>
      <c r="O79" s="38"/>
      <c r="P79" s="38"/>
      <c r="Q79" s="38"/>
      <c r="R79" s="38"/>
      <c r="S79" s="38"/>
    </row>
    <row r="80">
      <c r="A80" s="259" t="s">
        <v>23</v>
      </c>
      <c r="B80" s="78">
        <v>0.0</v>
      </c>
      <c r="C80" s="78">
        <v>0.0</v>
      </c>
      <c r="D80" s="78">
        <v>0.0</v>
      </c>
      <c r="E80" s="78">
        <v>0.0</v>
      </c>
      <c r="F80" s="78">
        <v>0.0</v>
      </c>
      <c r="G80" s="78">
        <v>0.0</v>
      </c>
      <c r="H80" s="78">
        <v>0.0</v>
      </c>
      <c r="I80" s="62">
        <f t="shared" ref="I80:I101" si="7">SUM(B80:H80)</f>
        <v>0</v>
      </c>
      <c r="J80" s="29"/>
      <c r="K80" s="259" t="s">
        <v>23</v>
      </c>
      <c r="L80" s="78">
        <v>0.0</v>
      </c>
      <c r="M80" s="78">
        <v>0.0</v>
      </c>
      <c r="N80" s="78">
        <v>0.0</v>
      </c>
      <c r="O80" s="78">
        <v>0.0</v>
      </c>
      <c r="P80" s="78">
        <v>0.0</v>
      </c>
      <c r="Q80" s="78">
        <v>0.0</v>
      </c>
      <c r="R80" s="78">
        <v>0.0</v>
      </c>
      <c r="S80" s="62">
        <f t="shared" ref="S80:S112" si="8">SUM(L80:R80)</f>
        <v>0</v>
      </c>
    </row>
    <row r="81">
      <c r="A81" s="259" t="s">
        <v>24</v>
      </c>
      <c r="B81" s="78">
        <v>8.0</v>
      </c>
      <c r="C81" s="78">
        <v>5.0</v>
      </c>
      <c r="D81" s="78">
        <v>0.0</v>
      </c>
      <c r="E81" s="78">
        <v>3.0</v>
      </c>
      <c r="F81" s="78">
        <v>6.0</v>
      </c>
      <c r="G81" s="78">
        <v>6.0</v>
      </c>
      <c r="H81" s="78">
        <v>7.0</v>
      </c>
      <c r="I81" s="62">
        <f t="shared" si="7"/>
        <v>35</v>
      </c>
      <c r="J81" s="29"/>
      <c r="K81" s="259" t="s">
        <v>24</v>
      </c>
      <c r="L81" s="78">
        <v>936.0</v>
      </c>
      <c r="M81" s="78">
        <v>546.0</v>
      </c>
      <c r="N81" s="78">
        <v>0.0</v>
      </c>
      <c r="O81" s="78">
        <v>346.0</v>
      </c>
      <c r="P81" s="78">
        <v>757.0</v>
      </c>
      <c r="Q81" s="78">
        <v>629.0</v>
      </c>
      <c r="R81" s="78">
        <v>655.0</v>
      </c>
      <c r="S81" s="62">
        <f t="shared" si="8"/>
        <v>3869</v>
      </c>
    </row>
    <row r="82">
      <c r="A82" s="259" t="s">
        <v>25</v>
      </c>
      <c r="B82" s="78">
        <v>4.0</v>
      </c>
      <c r="C82" s="78">
        <v>0.0</v>
      </c>
      <c r="D82" s="78">
        <v>0.0</v>
      </c>
      <c r="E82" s="78">
        <v>0.0</v>
      </c>
      <c r="F82" s="78">
        <v>0.0</v>
      </c>
      <c r="G82" s="78">
        <v>0.0</v>
      </c>
      <c r="H82" s="78">
        <v>0.0</v>
      </c>
      <c r="I82" s="62">
        <f t="shared" si="7"/>
        <v>4</v>
      </c>
      <c r="J82" s="29"/>
      <c r="K82" s="259" t="s">
        <v>25</v>
      </c>
      <c r="L82" s="78">
        <v>333.0</v>
      </c>
      <c r="M82" s="78">
        <v>0.0</v>
      </c>
      <c r="N82" s="78">
        <v>0.0</v>
      </c>
      <c r="O82" s="78">
        <v>0.0</v>
      </c>
      <c r="P82" s="78">
        <v>0.0</v>
      </c>
      <c r="Q82" s="78">
        <v>0.0</v>
      </c>
      <c r="R82" s="78">
        <v>0.0</v>
      </c>
      <c r="S82" s="62">
        <f t="shared" si="8"/>
        <v>333</v>
      </c>
    </row>
    <row r="83">
      <c r="A83" s="259" t="s">
        <v>26</v>
      </c>
      <c r="B83" s="78">
        <v>0.0</v>
      </c>
      <c r="C83" s="78">
        <v>0.0</v>
      </c>
      <c r="D83" s="78">
        <v>0.0</v>
      </c>
      <c r="E83" s="78">
        <v>0.0</v>
      </c>
      <c r="F83" s="78">
        <v>0.0</v>
      </c>
      <c r="G83" s="78">
        <v>0.0</v>
      </c>
      <c r="H83" s="78">
        <v>0.0</v>
      </c>
      <c r="I83" s="62">
        <f t="shared" si="7"/>
        <v>0</v>
      </c>
      <c r="J83" s="29"/>
      <c r="K83" s="259" t="s">
        <v>26</v>
      </c>
      <c r="L83" s="78">
        <v>0.0</v>
      </c>
      <c r="M83" s="78">
        <v>0.0</v>
      </c>
      <c r="N83" s="78">
        <v>0.0</v>
      </c>
      <c r="O83" s="78">
        <v>0.0</v>
      </c>
      <c r="P83" s="78">
        <v>0.0</v>
      </c>
      <c r="Q83" s="78">
        <v>0.0</v>
      </c>
      <c r="R83" s="78">
        <v>0.0</v>
      </c>
      <c r="S83" s="62">
        <f t="shared" si="8"/>
        <v>0</v>
      </c>
    </row>
    <row r="84">
      <c r="A84" s="259" t="s">
        <v>27</v>
      </c>
      <c r="B84" s="78">
        <v>0.0</v>
      </c>
      <c r="C84" s="78">
        <v>0.0</v>
      </c>
      <c r="D84" s="78">
        <v>0.0</v>
      </c>
      <c r="E84" s="78">
        <v>0.0</v>
      </c>
      <c r="F84" s="78">
        <v>0.0</v>
      </c>
      <c r="G84" s="78">
        <v>0.0</v>
      </c>
      <c r="H84" s="78">
        <v>0.0</v>
      </c>
      <c r="I84" s="62">
        <f t="shared" si="7"/>
        <v>0</v>
      </c>
      <c r="J84" s="29"/>
      <c r="K84" s="259" t="s">
        <v>27</v>
      </c>
      <c r="L84" s="78">
        <v>0.0</v>
      </c>
      <c r="M84" s="78">
        <v>0.0</v>
      </c>
      <c r="N84" s="78">
        <v>0.0</v>
      </c>
      <c r="O84" s="78">
        <v>0.0</v>
      </c>
      <c r="P84" s="78">
        <v>0.0</v>
      </c>
      <c r="Q84" s="78">
        <v>0.0</v>
      </c>
      <c r="R84" s="78">
        <v>0.0</v>
      </c>
      <c r="S84" s="62">
        <f t="shared" si="8"/>
        <v>0</v>
      </c>
    </row>
    <row r="85">
      <c r="A85" s="259" t="s">
        <v>28</v>
      </c>
      <c r="B85" s="78">
        <v>0.0</v>
      </c>
      <c r="C85" s="78">
        <v>0.0</v>
      </c>
      <c r="D85" s="78">
        <v>0.0</v>
      </c>
      <c r="E85" s="78">
        <v>0.0</v>
      </c>
      <c r="F85" s="78">
        <v>0.0</v>
      </c>
      <c r="G85" s="78">
        <v>0.0</v>
      </c>
      <c r="H85" s="78">
        <v>0.0</v>
      </c>
      <c r="I85" s="62">
        <f t="shared" si="7"/>
        <v>0</v>
      </c>
      <c r="J85" s="29"/>
      <c r="K85" s="259" t="s">
        <v>28</v>
      </c>
      <c r="L85" s="78">
        <v>0.0</v>
      </c>
      <c r="M85" s="78">
        <v>0.0</v>
      </c>
      <c r="N85" s="78">
        <v>0.0</v>
      </c>
      <c r="O85" s="78">
        <v>0.0</v>
      </c>
      <c r="P85" s="78">
        <v>0.0</v>
      </c>
      <c r="Q85" s="78">
        <v>0.0</v>
      </c>
      <c r="R85" s="78">
        <v>0.0</v>
      </c>
      <c r="S85" s="62">
        <f t="shared" si="8"/>
        <v>0</v>
      </c>
    </row>
    <row r="86">
      <c r="A86" s="259" t="s">
        <v>29</v>
      </c>
      <c r="B86" s="78">
        <v>0.0</v>
      </c>
      <c r="C86" s="78">
        <v>0.0</v>
      </c>
      <c r="D86" s="78">
        <v>0.0</v>
      </c>
      <c r="E86" s="78">
        <v>0.0</v>
      </c>
      <c r="F86" s="78">
        <v>0.0</v>
      </c>
      <c r="G86" s="78">
        <v>0.0</v>
      </c>
      <c r="H86" s="78">
        <v>0.0</v>
      </c>
      <c r="I86" s="62">
        <f t="shared" si="7"/>
        <v>0</v>
      </c>
      <c r="J86" s="29"/>
      <c r="K86" s="259" t="s">
        <v>29</v>
      </c>
      <c r="L86" s="78">
        <v>0.0</v>
      </c>
      <c r="M86" s="78">
        <v>0.0</v>
      </c>
      <c r="N86" s="78">
        <v>0.0</v>
      </c>
      <c r="O86" s="78">
        <v>0.0</v>
      </c>
      <c r="P86" s="78">
        <v>0.0</v>
      </c>
      <c r="Q86" s="78">
        <v>0.0</v>
      </c>
      <c r="R86" s="78">
        <v>0.0</v>
      </c>
      <c r="S86" s="62">
        <f t="shared" si="8"/>
        <v>0</v>
      </c>
    </row>
    <row r="87">
      <c r="A87" s="259" t="s">
        <v>30</v>
      </c>
      <c r="B87" s="78">
        <v>0.0</v>
      </c>
      <c r="C87" s="78">
        <v>0.0</v>
      </c>
      <c r="D87" s="78">
        <v>0.0</v>
      </c>
      <c r="E87" s="78">
        <v>0.0</v>
      </c>
      <c r="F87" s="78">
        <v>36.0</v>
      </c>
      <c r="G87" s="78">
        <v>26.0</v>
      </c>
      <c r="H87" s="78">
        <v>0.0</v>
      </c>
      <c r="I87" s="62">
        <f t="shared" si="7"/>
        <v>62</v>
      </c>
      <c r="J87" s="29"/>
      <c r="K87" s="259" t="s">
        <v>30</v>
      </c>
      <c r="L87" s="78">
        <v>0.0</v>
      </c>
      <c r="M87" s="78">
        <v>0.0</v>
      </c>
      <c r="N87" s="78">
        <v>0.0</v>
      </c>
      <c r="O87" s="78">
        <v>0.0</v>
      </c>
      <c r="P87" s="78">
        <v>2880.0</v>
      </c>
      <c r="Q87" s="78">
        <v>2195.0</v>
      </c>
      <c r="R87" s="78">
        <v>0.0</v>
      </c>
      <c r="S87" s="62">
        <f t="shared" si="8"/>
        <v>5075</v>
      </c>
    </row>
    <row r="88">
      <c r="A88" s="259" t="s">
        <v>31</v>
      </c>
      <c r="B88" s="78">
        <v>6.0</v>
      </c>
      <c r="C88" s="78">
        <v>4.0</v>
      </c>
      <c r="D88" s="78">
        <v>3.0</v>
      </c>
      <c r="E88" s="78">
        <v>2.0</v>
      </c>
      <c r="F88" s="78">
        <v>4.0</v>
      </c>
      <c r="G88" s="78">
        <v>1.0</v>
      </c>
      <c r="H88" s="78">
        <v>4.0</v>
      </c>
      <c r="I88" s="62">
        <f t="shared" si="7"/>
        <v>24</v>
      </c>
      <c r="J88" s="29"/>
      <c r="K88" s="259" t="s">
        <v>31</v>
      </c>
      <c r="L88" s="78">
        <v>1255.0</v>
      </c>
      <c r="M88" s="78">
        <v>645.0</v>
      </c>
      <c r="N88" s="78">
        <v>573.0</v>
      </c>
      <c r="O88" s="78">
        <v>460.0</v>
      </c>
      <c r="P88" s="78">
        <v>955.0</v>
      </c>
      <c r="Q88" s="78">
        <v>360.0</v>
      </c>
      <c r="R88" s="78">
        <v>635.0</v>
      </c>
      <c r="S88" s="62">
        <f t="shared" si="8"/>
        <v>4883</v>
      </c>
    </row>
    <row r="89">
      <c r="A89" s="259" t="s">
        <v>32</v>
      </c>
      <c r="B89" s="78">
        <v>0.0</v>
      </c>
      <c r="C89" s="78">
        <v>0.0</v>
      </c>
      <c r="D89" s="78">
        <v>0.0</v>
      </c>
      <c r="E89" s="78">
        <v>0.0</v>
      </c>
      <c r="F89" s="78">
        <v>0.0</v>
      </c>
      <c r="G89" s="78">
        <v>0.0</v>
      </c>
      <c r="H89" s="78">
        <v>0.0</v>
      </c>
      <c r="I89" s="62">
        <f t="shared" si="7"/>
        <v>0</v>
      </c>
      <c r="J89" s="29"/>
      <c r="K89" s="259" t="s">
        <v>32</v>
      </c>
      <c r="L89" s="78">
        <v>0.0</v>
      </c>
      <c r="M89" s="78">
        <v>0.0</v>
      </c>
      <c r="N89" s="78">
        <v>0.0</v>
      </c>
      <c r="O89" s="78">
        <v>0.0</v>
      </c>
      <c r="P89" s="78">
        <v>0.0</v>
      </c>
      <c r="Q89" s="78">
        <v>0.0</v>
      </c>
      <c r="R89" s="78">
        <v>0.0</v>
      </c>
      <c r="S89" s="62">
        <f t="shared" si="8"/>
        <v>0</v>
      </c>
    </row>
    <row r="90">
      <c r="A90" s="259" t="s">
        <v>241</v>
      </c>
      <c r="B90" s="78">
        <v>0.0</v>
      </c>
      <c r="C90" s="78">
        <v>0.0</v>
      </c>
      <c r="D90" s="318">
        <v>1.0</v>
      </c>
      <c r="E90" s="78">
        <v>0.0</v>
      </c>
      <c r="F90" s="78">
        <v>0.0</v>
      </c>
      <c r="G90" s="78">
        <v>0.0</v>
      </c>
      <c r="H90" s="78">
        <v>0.0</v>
      </c>
      <c r="I90" s="62">
        <f t="shared" si="7"/>
        <v>1</v>
      </c>
      <c r="J90" s="29"/>
      <c r="K90" s="259" t="s">
        <v>241</v>
      </c>
      <c r="L90" s="78">
        <v>0.0</v>
      </c>
      <c r="M90" s="78">
        <v>0.0</v>
      </c>
      <c r="N90" s="318">
        <v>70.0</v>
      </c>
      <c r="O90" s="78">
        <v>0.0</v>
      </c>
      <c r="P90" s="78">
        <v>0.0</v>
      </c>
      <c r="Q90" s="78">
        <v>0.0</v>
      </c>
      <c r="R90" s="78">
        <v>0.0</v>
      </c>
      <c r="S90" s="62">
        <f t="shared" si="8"/>
        <v>70</v>
      </c>
    </row>
    <row r="91">
      <c r="A91" s="259" t="s">
        <v>233</v>
      </c>
      <c r="B91" s="78">
        <v>0.0</v>
      </c>
      <c r="C91" s="78">
        <v>0.0</v>
      </c>
      <c r="D91" s="78">
        <v>0.0</v>
      </c>
      <c r="E91" s="78">
        <v>0.0</v>
      </c>
      <c r="F91" s="78">
        <v>0.0</v>
      </c>
      <c r="G91" s="78">
        <v>0.0</v>
      </c>
      <c r="H91" s="78">
        <v>0.0</v>
      </c>
      <c r="I91" s="62">
        <f t="shared" si="7"/>
        <v>0</v>
      </c>
      <c r="J91" s="29"/>
      <c r="K91" s="259" t="s">
        <v>233</v>
      </c>
      <c r="L91" s="78">
        <v>0.0</v>
      </c>
      <c r="M91" s="78">
        <v>0.0</v>
      </c>
      <c r="N91" s="78">
        <v>0.0</v>
      </c>
      <c r="O91" s="78">
        <v>0.0</v>
      </c>
      <c r="P91" s="78">
        <v>0.0</v>
      </c>
      <c r="Q91" s="78">
        <v>0.0</v>
      </c>
      <c r="R91" s="78">
        <v>0.0</v>
      </c>
      <c r="S91" s="62">
        <f t="shared" si="8"/>
        <v>0</v>
      </c>
    </row>
    <row r="92">
      <c r="A92" s="259" t="s">
        <v>35</v>
      </c>
      <c r="B92" s="78">
        <v>0.0</v>
      </c>
      <c r="C92" s="78">
        <v>0.0</v>
      </c>
      <c r="D92" s="78">
        <v>0.0</v>
      </c>
      <c r="E92" s="78">
        <v>0.0</v>
      </c>
      <c r="F92" s="78">
        <v>0.0</v>
      </c>
      <c r="G92" s="78">
        <v>0.0</v>
      </c>
      <c r="H92" s="78">
        <v>0.0</v>
      </c>
      <c r="I92" s="62">
        <f t="shared" si="7"/>
        <v>0</v>
      </c>
      <c r="J92" s="29"/>
      <c r="K92" s="259" t="s">
        <v>35</v>
      </c>
      <c r="L92" s="78">
        <v>0.0</v>
      </c>
      <c r="M92" s="78">
        <v>0.0</v>
      </c>
      <c r="N92" s="78">
        <v>0.0</v>
      </c>
      <c r="O92" s="78">
        <v>0.0</v>
      </c>
      <c r="P92" s="78">
        <v>0.0</v>
      </c>
      <c r="Q92" s="78">
        <v>0.0</v>
      </c>
      <c r="R92" s="78">
        <v>0.0</v>
      </c>
      <c r="S92" s="62">
        <f t="shared" si="8"/>
        <v>0</v>
      </c>
    </row>
    <row r="93">
      <c r="A93" s="259" t="s">
        <v>36</v>
      </c>
      <c r="B93" s="78">
        <v>1.0</v>
      </c>
      <c r="C93" s="78">
        <v>2.0</v>
      </c>
      <c r="D93" s="78">
        <v>0.0</v>
      </c>
      <c r="E93" s="78">
        <v>1.0</v>
      </c>
      <c r="F93" s="78">
        <v>0.0</v>
      </c>
      <c r="G93" s="78">
        <v>1.0</v>
      </c>
      <c r="H93" s="78">
        <v>0.0</v>
      </c>
      <c r="I93" s="62">
        <f t="shared" si="7"/>
        <v>5</v>
      </c>
      <c r="J93" s="29"/>
      <c r="K93" s="259" t="s">
        <v>36</v>
      </c>
      <c r="L93" s="78">
        <v>115.0</v>
      </c>
      <c r="M93" s="78">
        <v>195.0</v>
      </c>
      <c r="N93" s="78">
        <v>0.0</v>
      </c>
      <c r="O93" s="78">
        <v>115.0</v>
      </c>
      <c r="P93" s="78">
        <v>0.0</v>
      </c>
      <c r="Q93" s="78">
        <v>75.0</v>
      </c>
      <c r="R93" s="78">
        <v>0.0</v>
      </c>
      <c r="S93" s="62">
        <f t="shared" si="8"/>
        <v>500</v>
      </c>
    </row>
    <row r="94">
      <c r="A94" s="259" t="s">
        <v>37</v>
      </c>
      <c r="B94" s="78">
        <v>0.0</v>
      </c>
      <c r="C94" s="78">
        <v>2.0</v>
      </c>
      <c r="D94" s="78">
        <v>3.0</v>
      </c>
      <c r="E94" s="78">
        <v>2.0</v>
      </c>
      <c r="F94" s="78">
        <v>3.0</v>
      </c>
      <c r="G94" s="78">
        <v>3.0</v>
      </c>
      <c r="H94" s="78">
        <v>3.0</v>
      </c>
      <c r="I94" s="62">
        <f t="shared" si="7"/>
        <v>16</v>
      </c>
      <c r="J94" s="29"/>
      <c r="K94" s="259" t="s">
        <v>37</v>
      </c>
      <c r="L94" s="78">
        <v>0.0</v>
      </c>
      <c r="M94" s="78">
        <v>170.0</v>
      </c>
      <c r="N94" s="78">
        <v>230.0</v>
      </c>
      <c r="O94" s="78">
        <v>260.0</v>
      </c>
      <c r="P94" s="78">
        <v>270.0</v>
      </c>
      <c r="Q94" s="78">
        <v>355.0</v>
      </c>
      <c r="R94" s="78">
        <v>210.0</v>
      </c>
      <c r="S94" s="62">
        <f t="shared" si="8"/>
        <v>1495</v>
      </c>
    </row>
    <row r="95">
      <c r="A95" s="259" t="s">
        <v>38</v>
      </c>
      <c r="B95" s="78">
        <v>0.0</v>
      </c>
      <c r="C95" s="78">
        <v>0.0</v>
      </c>
      <c r="D95" s="78">
        <v>0.0</v>
      </c>
      <c r="E95" s="78">
        <v>0.0</v>
      </c>
      <c r="F95" s="78">
        <v>0.0</v>
      </c>
      <c r="G95" s="78">
        <v>0.0</v>
      </c>
      <c r="H95" s="78">
        <v>0.0</v>
      </c>
      <c r="I95" s="62">
        <f t="shared" si="7"/>
        <v>0</v>
      </c>
      <c r="J95" s="29"/>
      <c r="K95" s="259" t="s">
        <v>38</v>
      </c>
      <c r="L95" s="78">
        <v>0.0</v>
      </c>
      <c r="M95" s="78">
        <v>0.0</v>
      </c>
      <c r="N95" s="78">
        <v>0.0</v>
      </c>
      <c r="O95" s="78">
        <v>0.0</v>
      </c>
      <c r="P95" s="78">
        <v>0.0</v>
      </c>
      <c r="Q95" s="78">
        <v>0.0</v>
      </c>
      <c r="R95" s="78">
        <v>0.0</v>
      </c>
      <c r="S95" s="62">
        <f t="shared" si="8"/>
        <v>0</v>
      </c>
    </row>
    <row r="96">
      <c r="A96" s="259" t="s">
        <v>39</v>
      </c>
      <c r="B96" s="78">
        <v>2.0</v>
      </c>
      <c r="C96" s="78">
        <v>1.0</v>
      </c>
      <c r="D96" s="78">
        <v>1.0</v>
      </c>
      <c r="E96" s="78">
        <v>2.0</v>
      </c>
      <c r="F96" s="78">
        <v>0.0</v>
      </c>
      <c r="G96" s="78">
        <v>0.0</v>
      </c>
      <c r="H96" s="78">
        <v>2.0</v>
      </c>
      <c r="I96" s="62">
        <f t="shared" si="7"/>
        <v>8</v>
      </c>
      <c r="J96" s="29"/>
      <c r="K96" s="259" t="s">
        <v>39</v>
      </c>
      <c r="L96" s="78">
        <v>129.0</v>
      </c>
      <c r="M96" s="78">
        <v>75.0</v>
      </c>
      <c r="N96" s="78">
        <v>92.0</v>
      </c>
      <c r="O96" s="78">
        <v>597.0</v>
      </c>
      <c r="P96" s="78">
        <v>0.0</v>
      </c>
      <c r="Q96" s="78">
        <v>0.0</v>
      </c>
      <c r="R96" s="78">
        <v>155.0</v>
      </c>
      <c r="S96" s="62">
        <f t="shared" si="8"/>
        <v>1048</v>
      </c>
    </row>
    <row r="97">
      <c r="A97" s="259" t="s">
        <v>63</v>
      </c>
      <c r="B97" s="78">
        <v>0.0</v>
      </c>
      <c r="C97" s="78">
        <v>0.0</v>
      </c>
      <c r="D97" s="78">
        <v>0.0</v>
      </c>
      <c r="E97" s="78">
        <v>0.0</v>
      </c>
      <c r="F97" s="78">
        <v>0.0</v>
      </c>
      <c r="G97" s="78">
        <v>0.0</v>
      </c>
      <c r="H97" s="78">
        <v>0.0</v>
      </c>
      <c r="I97" s="62">
        <f t="shared" si="7"/>
        <v>0</v>
      </c>
      <c r="J97" s="29"/>
      <c r="K97" s="259" t="s">
        <v>63</v>
      </c>
      <c r="L97" s="78">
        <v>0.0</v>
      </c>
      <c r="M97" s="78">
        <v>0.0</v>
      </c>
      <c r="N97" s="78">
        <v>0.0</v>
      </c>
      <c r="O97" s="78">
        <v>0.0</v>
      </c>
      <c r="P97" s="78">
        <v>0.0</v>
      </c>
      <c r="Q97" s="78">
        <v>0.0</v>
      </c>
      <c r="R97" s="78">
        <v>0.0</v>
      </c>
      <c r="S97" s="62">
        <f t="shared" si="8"/>
        <v>0</v>
      </c>
    </row>
    <row r="98">
      <c r="A98" s="259" t="s">
        <v>40</v>
      </c>
      <c r="B98" s="78">
        <v>0.0</v>
      </c>
      <c r="C98" s="78">
        <v>0.0</v>
      </c>
      <c r="D98" s="78">
        <v>1.0</v>
      </c>
      <c r="E98" s="78">
        <v>0.0</v>
      </c>
      <c r="F98" s="78">
        <v>0.0</v>
      </c>
      <c r="G98" s="78">
        <v>0.0</v>
      </c>
      <c r="H98" s="78">
        <v>0.0</v>
      </c>
      <c r="I98" s="62">
        <f t="shared" si="7"/>
        <v>1</v>
      </c>
      <c r="J98" s="29"/>
      <c r="K98" s="259" t="s">
        <v>40</v>
      </c>
      <c r="L98" s="78">
        <v>0.0</v>
      </c>
      <c r="M98" s="78">
        <v>0.0</v>
      </c>
      <c r="N98" s="78">
        <v>75.0</v>
      </c>
      <c r="O98" s="78">
        <v>0.0</v>
      </c>
      <c r="P98" s="78">
        <v>0.0</v>
      </c>
      <c r="Q98" s="78">
        <v>0.0</v>
      </c>
      <c r="R98" s="78">
        <v>0.0</v>
      </c>
      <c r="S98" s="62">
        <f t="shared" si="8"/>
        <v>75</v>
      </c>
    </row>
    <row r="99">
      <c r="A99" s="259" t="s">
        <v>41</v>
      </c>
      <c r="B99" s="78">
        <v>0.0</v>
      </c>
      <c r="C99" s="78">
        <v>0.0</v>
      </c>
      <c r="D99" s="78">
        <v>0.0</v>
      </c>
      <c r="E99" s="78">
        <v>0.0</v>
      </c>
      <c r="F99" s="78">
        <v>1.0</v>
      </c>
      <c r="G99" s="78">
        <v>1.0</v>
      </c>
      <c r="H99" s="78">
        <v>0.0</v>
      </c>
      <c r="I99" s="62">
        <f t="shared" si="7"/>
        <v>2</v>
      </c>
      <c r="J99" s="29"/>
      <c r="K99" s="259" t="s">
        <v>41</v>
      </c>
      <c r="L99" s="78">
        <v>0.0</v>
      </c>
      <c r="M99" s="78">
        <v>0.0</v>
      </c>
      <c r="N99" s="78">
        <v>0.0</v>
      </c>
      <c r="O99" s="78">
        <v>0.0</v>
      </c>
      <c r="P99" s="78">
        <v>135.0</v>
      </c>
      <c r="Q99" s="78">
        <v>160.0</v>
      </c>
      <c r="R99" s="78">
        <v>0.0</v>
      </c>
      <c r="S99" s="62">
        <f t="shared" si="8"/>
        <v>295</v>
      </c>
    </row>
    <row r="100">
      <c r="A100" s="259" t="s">
        <v>42</v>
      </c>
      <c r="B100" s="78">
        <v>0.0</v>
      </c>
      <c r="C100" s="78">
        <v>0.0</v>
      </c>
      <c r="D100" s="78">
        <v>0.0</v>
      </c>
      <c r="E100" s="78">
        <v>0.0</v>
      </c>
      <c r="F100" s="78">
        <v>0.0</v>
      </c>
      <c r="G100" s="78">
        <v>0.0</v>
      </c>
      <c r="H100" s="78">
        <v>0.0</v>
      </c>
      <c r="I100" s="62">
        <f t="shared" si="7"/>
        <v>0</v>
      </c>
      <c r="J100" s="29"/>
      <c r="K100" s="259" t="s">
        <v>42</v>
      </c>
      <c r="L100" s="78">
        <v>0.0</v>
      </c>
      <c r="M100" s="78">
        <v>0.0</v>
      </c>
      <c r="N100" s="78">
        <v>0.0</v>
      </c>
      <c r="O100" s="78">
        <v>0.0</v>
      </c>
      <c r="P100" s="78">
        <v>0.0</v>
      </c>
      <c r="Q100" s="78">
        <v>0.0</v>
      </c>
      <c r="R100" s="78">
        <v>0.0</v>
      </c>
      <c r="S100" s="62">
        <f t="shared" si="8"/>
        <v>0</v>
      </c>
    </row>
    <row r="101">
      <c r="A101" s="259" t="s">
        <v>44</v>
      </c>
      <c r="B101" s="78">
        <v>0.0</v>
      </c>
      <c r="C101" s="78">
        <v>0.0</v>
      </c>
      <c r="D101" s="78">
        <v>0.0</v>
      </c>
      <c r="E101" s="78">
        <v>0.0</v>
      </c>
      <c r="F101" s="78">
        <v>0.0</v>
      </c>
      <c r="G101" s="78">
        <v>0.0</v>
      </c>
      <c r="H101" s="78">
        <v>0.0</v>
      </c>
      <c r="I101" s="62">
        <f t="shared" si="7"/>
        <v>0</v>
      </c>
      <c r="J101" s="29"/>
      <c r="K101" s="259" t="s">
        <v>44</v>
      </c>
      <c r="L101" s="78">
        <v>0.0</v>
      </c>
      <c r="M101" s="78">
        <v>0.0</v>
      </c>
      <c r="N101" s="78">
        <v>0.0</v>
      </c>
      <c r="O101" s="78">
        <v>0.0</v>
      </c>
      <c r="P101" s="78">
        <v>0.0</v>
      </c>
      <c r="Q101" s="78">
        <v>0.0</v>
      </c>
      <c r="R101" s="78">
        <v>0.0</v>
      </c>
      <c r="S101" s="62">
        <f t="shared" si="8"/>
        <v>0</v>
      </c>
    </row>
    <row r="102">
      <c r="A102" s="259" t="s">
        <v>45</v>
      </c>
      <c r="B102" s="78">
        <v>0.0</v>
      </c>
      <c r="C102" s="78">
        <v>0.0</v>
      </c>
      <c r="D102" s="78">
        <v>0.0</v>
      </c>
      <c r="E102" s="78">
        <v>0.0</v>
      </c>
      <c r="F102" s="78">
        <v>0.0</v>
      </c>
      <c r="G102" s="78">
        <v>0.0</v>
      </c>
      <c r="H102" s="78">
        <v>0.0</v>
      </c>
      <c r="I102" s="62">
        <v>0.0</v>
      </c>
      <c r="J102" s="29"/>
      <c r="K102" s="259" t="s">
        <v>45</v>
      </c>
      <c r="L102" s="78">
        <v>0.0</v>
      </c>
      <c r="M102" s="78">
        <v>0.0</v>
      </c>
      <c r="N102" s="78">
        <v>0.0</v>
      </c>
      <c r="O102" s="78">
        <v>0.0</v>
      </c>
      <c r="P102" s="78">
        <v>0.0</v>
      </c>
      <c r="Q102" s="78">
        <v>0.0</v>
      </c>
      <c r="R102" s="78">
        <v>0.0</v>
      </c>
      <c r="S102" s="62">
        <f t="shared" si="8"/>
        <v>0</v>
      </c>
    </row>
    <row r="103">
      <c r="A103" s="259" t="s">
        <v>46</v>
      </c>
      <c r="B103" s="78">
        <v>0.0</v>
      </c>
      <c r="C103" s="78">
        <v>0.0</v>
      </c>
      <c r="D103" s="78">
        <v>0.0</v>
      </c>
      <c r="E103" s="78">
        <v>0.0</v>
      </c>
      <c r="F103" s="78">
        <v>1.0</v>
      </c>
      <c r="G103" s="78">
        <v>0.0</v>
      </c>
      <c r="H103" s="78">
        <v>0.0</v>
      </c>
      <c r="I103" s="62">
        <f t="shared" ref="I103:I112" si="9">SUM(B103:H103)</f>
        <v>1</v>
      </c>
      <c r="J103" s="29"/>
      <c r="K103" s="259" t="s">
        <v>46</v>
      </c>
      <c r="L103" s="78">
        <v>0.0</v>
      </c>
      <c r="M103" s="78">
        <v>0.0</v>
      </c>
      <c r="N103" s="78">
        <v>0.0</v>
      </c>
      <c r="O103" s="78">
        <v>0.0</v>
      </c>
      <c r="P103" s="78">
        <v>310.0</v>
      </c>
      <c r="Q103" s="78">
        <v>0.0</v>
      </c>
      <c r="R103" s="78">
        <v>0.0</v>
      </c>
      <c r="S103" s="62">
        <f t="shared" si="8"/>
        <v>310</v>
      </c>
    </row>
    <row r="104">
      <c r="A104" s="259" t="s">
        <v>47</v>
      </c>
      <c r="B104" s="78">
        <v>0.0</v>
      </c>
      <c r="C104" s="78">
        <v>0.0</v>
      </c>
      <c r="D104" s="78">
        <v>0.0</v>
      </c>
      <c r="E104" s="78">
        <v>0.0</v>
      </c>
      <c r="F104" s="78">
        <v>0.0</v>
      </c>
      <c r="G104" s="78">
        <v>0.0</v>
      </c>
      <c r="H104" s="78">
        <v>0.0</v>
      </c>
      <c r="I104" s="62">
        <f t="shared" si="9"/>
        <v>0</v>
      </c>
      <c r="J104" s="29"/>
      <c r="K104" s="259" t="s">
        <v>47</v>
      </c>
      <c r="L104" s="78">
        <v>0.0</v>
      </c>
      <c r="M104" s="78">
        <v>0.0</v>
      </c>
      <c r="N104" s="78">
        <v>0.0</v>
      </c>
      <c r="O104" s="78">
        <v>0.0</v>
      </c>
      <c r="P104" s="78">
        <v>0.0</v>
      </c>
      <c r="Q104" s="78">
        <v>0.0</v>
      </c>
      <c r="R104" s="78">
        <v>0.0</v>
      </c>
      <c r="S104" s="62">
        <f t="shared" si="8"/>
        <v>0</v>
      </c>
    </row>
    <row r="105">
      <c r="A105" s="259" t="s">
        <v>74</v>
      </c>
      <c r="B105" s="78">
        <v>0.0</v>
      </c>
      <c r="C105" s="78">
        <v>0.0</v>
      </c>
      <c r="D105" s="78">
        <v>0.0</v>
      </c>
      <c r="E105" s="78">
        <v>0.0</v>
      </c>
      <c r="F105" s="78">
        <v>0.0</v>
      </c>
      <c r="G105" s="78">
        <v>0.0</v>
      </c>
      <c r="H105" s="78">
        <v>0.0</v>
      </c>
      <c r="I105" s="62">
        <f t="shared" si="9"/>
        <v>0</v>
      </c>
      <c r="J105" s="29"/>
      <c r="K105" s="259" t="s">
        <v>74</v>
      </c>
      <c r="L105" s="78">
        <v>0.0</v>
      </c>
      <c r="M105" s="78">
        <v>0.0</v>
      </c>
      <c r="N105" s="78">
        <v>0.0</v>
      </c>
      <c r="O105" s="78">
        <v>0.0</v>
      </c>
      <c r="P105" s="78">
        <v>0.0</v>
      </c>
      <c r="Q105" s="78">
        <v>0.0</v>
      </c>
      <c r="R105" s="78">
        <v>0.0</v>
      </c>
      <c r="S105" s="62">
        <f t="shared" si="8"/>
        <v>0</v>
      </c>
    </row>
    <row r="106">
      <c r="A106" s="259" t="s">
        <v>49</v>
      </c>
      <c r="B106" s="78">
        <v>0.0</v>
      </c>
      <c r="C106" s="78">
        <v>0.0</v>
      </c>
      <c r="D106" s="78">
        <v>0.0</v>
      </c>
      <c r="E106" s="78">
        <v>0.0</v>
      </c>
      <c r="F106" s="78">
        <v>0.0</v>
      </c>
      <c r="G106" s="78">
        <v>0.0</v>
      </c>
      <c r="H106" s="78">
        <v>0.0</v>
      </c>
      <c r="I106" s="62">
        <f t="shared" si="9"/>
        <v>0</v>
      </c>
      <c r="J106" s="29"/>
      <c r="K106" s="259" t="s">
        <v>49</v>
      </c>
      <c r="L106" s="78">
        <v>0.0</v>
      </c>
      <c r="M106" s="78">
        <v>0.0</v>
      </c>
      <c r="N106" s="78">
        <v>0.0</v>
      </c>
      <c r="O106" s="78">
        <v>0.0</v>
      </c>
      <c r="P106" s="78">
        <v>0.0</v>
      </c>
      <c r="Q106" s="78">
        <v>0.0</v>
      </c>
      <c r="R106" s="78">
        <v>0.0</v>
      </c>
      <c r="S106" s="62">
        <f t="shared" si="8"/>
        <v>0</v>
      </c>
    </row>
    <row r="107">
      <c r="A107" s="259" t="s">
        <v>50</v>
      </c>
      <c r="B107" s="78">
        <v>0.0</v>
      </c>
      <c r="C107" s="78">
        <v>0.0</v>
      </c>
      <c r="D107" s="78">
        <v>0.0</v>
      </c>
      <c r="E107" s="78">
        <v>0.0</v>
      </c>
      <c r="F107" s="78">
        <v>0.0</v>
      </c>
      <c r="G107" s="78">
        <v>0.0</v>
      </c>
      <c r="H107" s="78">
        <v>0.0</v>
      </c>
      <c r="I107" s="62">
        <f t="shared" si="9"/>
        <v>0</v>
      </c>
      <c r="J107" s="29"/>
      <c r="K107" s="259" t="s">
        <v>50</v>
      </c>
      <c r="L107" s="78">
        <v>0.0</v>
      </c>
      <c r="M107" s="78">
        <v>0.0</v>
      </c>
      <c r="N107" s="78">
        <v>0.0</v>
      </c>
      <c r="O107" s="78">
        <v>0.0</v>
      </c>
      <c r="P107" s="78">
        <v>0.0</v>
      </c>
      <c r="Q107" s="78">
        <v>0.0</v>
      </c>
      <c r="R107" s="78">
        <v>0.0</v>
      </c>
      <c r="S107" s="62">
        <f t="shared" si="8"/>
        <v>0</v>
      </c>
    </row>
    <row r="108">
      <c r="A108" s="259" t="s">
        <v>51</v>
      </c>
      <c r="B108" s="78">
        <v>0.0</v>
      </c>
      <c r="C108" s="78">
        <v>0.0</v>
      </c>
      <c r="D108" s="78">
        <v>0.0</v>
      </c>
      <c r="E108" s="78">
        <v>0.0</v>
      </c>
      <c r="F108" s="78">
        <v>0.0</v>
      </c>
      <c r="G108" s="78">
        <v>0.0</v>
      </c>
      <c r="H108" s="78">
        <v>0.0</v>
      </c>
      <c r="I108" s="62">
        <f t="shared" si="9"/>
        <v>0</v>
      </c>
      <c r="J108" s="29"/>
      <c r="K108" s="259" t="s">
        <v>51</v>
      </c>
      <c r="L108" s="78">
        <v>0.0</v>
      </c>
      <c r="M108" s="78">
        <v>0.0</v>
      </c>
      <c r="N108" s="78">
        <v>0.0</v>
      </c>
      <c r="O108" s="78">
        <v>0.0</v>
      </c>
      <c r="P108" s="78">
        <v>0.0</v>
      </c>
      <c r="Q108" s="78">
        <v>0.0</v>
      </c>
      <c r="R108" s="78">
        <v>0.0</v>
      </c>
      <c r="S108" s="62">
        <f t="shared" si="8"/>
        <v>0</v>
      </c>
    </row>
    <row r="109">
      <c r="A109" s="259" t="s">
        <v>52</v>
      </c>
      <c r="B109" s="78">
        <v>0.0</v>
      </c>
      <c r="C109" s="78">
        <v>0.0</v>
      </c>
      <c r="D109" s="78">
        <v>0.0</v>
      </c>
      <c r="E109" s="78">
        <v>0.0</v>
      </c>
      <c r="F109" s="78">
        <v>0.0</v>
      </c>
      <c r="G109" s="78">
        <v>0.0</v>
      </c>
      <c r="H109" s="78">
        <v>0.0</v>
      </c>
      <c r="I109" s="62">
        <f t="shared" si="9"/>
        <v>0</v>
      </c>
      <c r="J109" s="29"/>
      <c r="K109" s="259" t="s">
        <v>52</v>
      </c>
      <c r="L109" s="78">
        <v>0.0</v>
      </c>
      <c r="M109" s="78">
        <v>0.0</v>
      </c>
      <c r="N109" s="78">
        <v>0.0</v>
      </c>
      <c r="O109" s="78">
        <v>0.0</v>
      </c>
      <c r="P109" s="78">
        <v>0.0</v>
      </c>
      <c r="Q109" s="78">
        <v>0.0</v>
      </c>
      <c r="R109" s="78">
        <v>0.0</v>
      </c>
      <c r="S109" s="62">
        <f t="shared" si="8"/>
        <v>0</v>
      </c>
    </row>
    <row r="110">
      <c r="A110" s="259" t="s">
        <v>53</v>
      </c>
      <c r="B110" s="78">
        <v>0.0</v>
      </c>
      <c r="C110" s="78">
        <v>0.0</v>
      </c>
      <c r="D110" s="78">
        <v>0.0</v>
      </c>
      <c r="E110" s="78">
        <v>0.0</v>
      </c>
      <c r="F110" s="78">
        <v>0.0</v>
      </c>
      <c r="G110" s="78">
        <v>0.0</v>
      </c>
      <c r="H110" s="78">
        <v>0.0</v>
      </c>
      <c r="I110" s="62">
        <f t="shared" si="9"/>
        <v>0</v>
      </c>
      <c r="J110" s="29"/>
      <c r="K110" s="259" t="s">
        <v>53</v>
      </c>
      <c r="L110" s="78">
        <v>0.0</v>
      </c>
      <c r="M110" s="78">
        <v>0.0</v>
      </c>
      <c r="N110" s="78">
        <v>0.0</v>
      </c>
      <c r="O110" s="78">
        <v>0.0</v>
      </c>
      <c r="P110" s="78">
        <v>0.0</v>
      </c>
      <c r="Q110" s="78">
        <v>0.0</v>
      </c>
      <c r="R110" s="78">
        <v>0.0</v>
      </c>
      <c r="S110" s="62">
        <f t="shared" si="8"/>
        <v>0</v>
      </c>
    </row>
    <row r="111">
      <c r="A111" s="259" t="s">
        <v>451</v>
      </c>
      <c r="B111" s="78">
        <v>0.0</v>
      </c>
      <c r="C111" s="78">
        <v>0.0</v>
      </c>
      <c r="D111" s="78">
        <v>0.0</v>
      </c>
      <c r="E111" s="78">
        <v>0.0</v>
      </c>
      <c r="F111" s="78">
        <v>0.0</v>
      </c>
      <c r="G111" s="78">
        <v>0.0</v>
      </c>
      <c r="H111" s="78">
        <v>0.0</v>
      </c>
      <c r="I111" s="62">
        <f t="shared" si="9"/>
        <v>0</v>
      </c>
      <c r="J111" s="29"/>
      <c r="K111" s="259" t="s">
        <v>451</v>
      </c>
      <c r="L111" s="78">
        <v>0.0</v>
      </c>
      <c r="M111" s="78">
        <v>0.0</v>
      </c>
      <c r="N111" s="78">
        <v>0.0</v>
      </c>
      <c r="O111" s="78">
        <v>0.0</v>
      </c>
      <c r="P111" s="78">
        <v>0.0</v>
      </c>
      <c r="Q111" s="78">
        <v>0.0</v>
      </c>
      <c r="R111" s="78">
        <v>0.0</v>
      </c>
      <c r="S111" s="62">
        <f t="shared" si="8"/>
        <v>0</v>
      </c>
    </row>
    <row r="112">
      <c r="A112" s="259" t="s">
        <v>55</v>
      </c>
      <c r="B112" s="78">
        <v>0.0</v>
      </c>
      <c r="C112" s="78">
        <v>0.0</v>
      </c>
      <c r="D112" s="78">
        <v>0.0</v>
      </c>
      <c r="E112" s="78">
        <v>0.0</v>
      </c>
      <c r="F112" s="78">
        <v>0.0</v>
      </c>
      <c r="G112" s="78">
        <v>0.0</v>
      </c>
      <c r="H112" s="78">
        <v>0.0</v>
      </c>
      <c r="I112" s="62">
        <f t="shared" si="9"/>
        <v>0</v>
      </c>
      <c r="J112" s="29"/>
      <c r="K112" s="259" t="s">
        <v>55</v>
      </c>
      <c r="L112" s="78">
        <v>0.0</v>
      </c>
      <c r="M112" s="78">
        <v>0.0</v>
      </c>
      <c r="N112" s="78">
        <v>0.0</v>
      </c>
      <c r="O112" s="78">
        <v>0.0</v>
      </c>
      <c r="P112" s="78">
        <v>0.0</v>
      </c>
      <c r="Q112" s="78">
        <v>0.0</v>
      </c>
      <c r="R112" s="78">
        <v>0.0</v>
      </c>
      <c r="S112" s="62">
        <f t="shared" si="8"/>
        <v>0</v>
      </c>
    </row>
    <row r="113">
      <c r="A113" s="517" t="s">
        <v>20</v>
      </c>
      <c r="B113" s="38"/>
      <c r="C113" s="38"/>
      <c r="D113" s="38"/>
      <c r="E113" s="38"/>
      <c r="F113" s="38"/>
      <c r="G113" s="38"/>
      <c r="H113" s="38"/>
      <c r="I113" s="518">
        <f>SUM(I80:I112)</f>
        <v>159</v>
      </c>
      <c r="J113" s="29"/>
      <c r="K113" s="517" t="s">
        <v>20</v>
      </c>
      <c r="L113" s="38"/>
      <c r="M113" s="38"/>
      <c r="N113" s="38"/>
      <c r="O113" s="38"/>
      <c r="P113" s="38"/>
      <c r="Q113" s="38"/>
      <c r="R113" s="38"/>
      <c r="S113" s="518">
        <f>SUM(S80:S112)</f>
        <v>17953</v>
      </c>
    </row>
    <row r="114">
      <c r="A114" s="522"/>
      <c r="B114" s="29"/>
      <c r="C114" s="29"/>
      <c r="D114" s="29"/>
      <c r="E114" s="29"/>
      <c r="F114" s="29"/>
      <c r="G114" s="29"/>
      <c r="H114" s="29"/>
      <c r="I114" s="16"/>
      <c r="J114" s="29"/>
      <c r="K114" s="522"/>
      <c r="L114" s="29"/>
      <c r="M114" s="29"/>
      <c r="N114" s="29"/>
      <c r="O114" s="29"/>
      <c r="P114" s="29"/>
      <c r="Q114" s="29"/>
      <c r="R114" s="29"/>
      <c r="S114" s="16"/>
    </row>
    <row r="115">
      <c r="A115" s="520" t="s">
        <v>540</v>
      </c>
      <c r="J115" s="29"/>
      <c r="K115" s="520" t="s">
        <v>540</v>
      </c>
    </row>
    <row r="116">
      <c r="A116" s="254" t="s">
        <v>19</v>
      </c>
      <c r="B116" s="521">
        <v>45556.0</v>
      </c>
      <c r="C116" s="521">
        <v>45557.0</v>
      </c>
      <c r="D116" s="521">
        <v>45558.0</v>
      </c>
      <c r="E116" s="521">
        <v>45559.0</v>
      </c>
      <c r="F116" s="521">
        <v>45560.0</v>
      </c>
      <c r="G116" s="521">
        <v>45561.0</v>
      </c>
      <c r="H116" s="521">
        <v>45562.0</v>
      </c>
      <c r="I116" s="514" t="s">
        <v>541</v>
      </c>
      <c r="J116" s="29"/>
      <c r="K116" s="254" t="s">
        <v>19</v>
      </c>
      <c r="L116" s="521">
        <v>45556.0</v>
      </c>
      <c r="M116" s="521">
        <v>45557.0</v>
      </c>
      <c r="N116" s="521">
        <v>45558.0</v>
      </c>
      <c r="O116" s="521">
        <v>45559.0</v>
      </c>
      <c r="P116" s="521">
        <v>45560.0</v>
      </c>
      <c r="Q116" s="521">
        <v>45561.0</v>
      </c>
      <c r="R116" s="521">
        <v>45562.0</v>
      </c>
      <c r="S116" s="514" t="s">
        <v>20</v>
      </c>
    </row>
    <row r="117">
      <c r="A117" s="215"/>
      <c r="B117" s="516"/>
      <c r="C117" s="516"/>
      <c r="D117" s="516"/>
      <c r="E117" s="38"/>
      <c r="F117" s="38"/>
      <c r="G117" s="38"/>
      <c r="H117" s="38"/>
      <c r="I117" s="38"/>
      <c r="J117" s="29"/>
      <c r="K117" s="215"/>
      <c r="L117" s="516"/>
      <c r="M117" s="516"/>
      <c r="N117" s="516"/>
      <c r="O117" s="38"/>
      <c r="P117" s="38"/>
      <c r="Q117" s="38"/>
      <c r="R117" s="38"/>
      <c r="S117" s="38"/>
    </row>
    <row r="118">
      <c r="A118" s="259" t="s">
        <v>23</v>
      </c>
      <c r="B118" s="89">
        <v>0.0</v>
      </c>
      <c r="C118" s="89">
        <v>0.0</v>
      </c>
      <c r="D118" s="89">
        <v>0.0</v>
      </c>
      <c r="E118" s="89">
        <v>0.0</v>
      </c>
      <c r="F118" s="89">
        <v>0.0</v>
      </c>
      <c r="G118" s="89">
        <v>0.0</v>
      </c>
      <c r="H118" s="89">
        <v>0.0</v>
      </c>
      <c r="I118" s="62">
        <f t="shared" ref="I118:I139" si="10">SUM(B118:H118)</f>
        <v>0</v>
      </c>
      <c r="J118" s="29"/>
      <c r="K118" s="259" t="s">
        <v>23</v>
      </c>
      <c r="L118" s="89">
        <v>0.0</v>
      </c>
      <c r="M118" s="89">
        <v>0.0</v>
      </c>
      <c r="N118" s="89">
        <v>0.0</v>
      </c>
      <c r="O118" s="89">
        <v>0.0</v>
      </c>
      <c r="P118" s="89">
        <v>0.0</v>
      </c>
      <c r="Q118" s="89">
        <v>0.0</v>
      </c>
      <c r="R118" s="89">
        <v>0.0</v>
      </c>
      <c r="S118" s="62">
        <f t="shared" ref="S118:S150" si="11">SUM(L118:R118)</f>
        <v>0</v>
      </c>
    </row>
    <row r="119">
      <c r="A119" s="259" t="s">
        <v>24</v>
      </c>
      <c r="B119" s="78">
        <v>8.0</v>
      </c>
      <c r="C119" s="78">
        <v>7.0</v>
      </c>
      <c r="D119" s="78">
        <v>0.0</v>
      </c>
      <c r="E119" s="78">
        <v>8.0</v>
      </c>
      <c r="F119" s="78">
        <v>2.0</v>
      </c>
      <c r="G119" s="78">
        <v>5.0</v>
      </c>
      <c r="H119" s="78">
        <v>7.0</v>
      </c>
      <c r="I119" s="62">
        <f t="shared" si="10"/>
        <v>37</v>
      </c>
      <c r="J119" s="29"/>
      <c r="K119" s="259" t="s">
        <v>24</v>
      </c>
      <c r="L119" s="78">
        <v>810.0</v>
      </c>
      <c r="M119" s="78">
        <v>801.0</v>
      </c>
      <c r="N119" s="78">
        <v>0.0</v>
      </c>
      <c r="O119" s="78">
        <v>947.0</v>
      </c>
      <c r="P119" s="78">
        <v>420.0</v>
      </c>
      <c r="Q119" s="78">
        <v>458.0</v>
      </c>
      <c r="R119" s="78">
        <v>677.0</v>
      </c>
      <c r="S119" s="62">
        <f t="shared" si="11"/>
        <v>4113</v>
      </c>
    </row>
    <row r="120">
      <c r="A120" s="259" t="s">
        <v>25</v>
      </c>
      <c r="B120" s="78">
        <v>0.0</v>
      </c>
      <c r="C120" s="78">
        <v>0.0</v>
      </c>
      <c r="D120" s="78">
        <v>0.0</v>
      </c>
      <c r="E120" s="78">
        <v>1.0</v>
      </c>
      <c r="F120" s="78">
        <v>1.0</v>
      </c>
      <c r="G120" s="78">
        <v>0.0</v>
      </c>
      <c r="H120" s="78">
        <v>1.0</v>
      </c>
      <c r="I120" s="62">
        <f t="shared" si="10"/>
        <v>3</v>
      </c>
      <c r="J120" s="29"/>
      <c r="K120" s="259" t="s">
        <v>25</v>
      </c>
      <c r="L120" s="78">
        <v>0.0</v>
      </c>
      <c r="M120" s="78">
        <v>0.0</v>
      </c>
      <c r="N120" s="78">
        <v>0.0</v>
      </c>
      <c r="O120" s="78">
        <v>54.0</v>
      </c>
      <c r="P120" s="78">
        <v>90.0</v>
      </c>
      <c r="Q120" s="78">
        <v>0.0</v>
      </c>
      <c r="R120" s="78">
        <v>65.0</v>
      </c>
      <c r="S120" s="62">
        <f t="shared" si="11"/>
        <v>209</v>
      </c>
    </row>
    <row r="121">
      <c r="A121" s="259" t="s">
        <v>26</v>
      </c>
      <c r="B121" s="78">
        <v>0.0</v>
      </c>
      <c r="C121" s="78">
        <v>0.0</v>
      </c>
      <c r="D121" s="78">
        <v>0.0</v>
      </c>
      <c r="E121" s="78">
        <v>0.0</v>
      </c>
      <c r="F121" s="78">
        <v>0.0</v>
      </c>
      <c r="G121" s="78">
        <v>0.0</v>
      </c>
      <c r="H121" s="78">
        <v>0.0</v>
      </c>
      <c r="I121" s="62">
        <f t="shared" si="10"/>
        <v>0</v>
      </c>
      <c r="J121" s="29"/>
      <c r="K121" s="259" t="s">
        <v>26</v>
      </c>
      <c r="L121" s="78">
        <v>0.0</v>
      </c>
      <c r="M121" s="78">
        <v>0.0</v>
      </c>
      <c r="N121" s="78">
        <v>0.0</v>
      </c>
      <c r="O121" s="78">
        <v>0.0</v>
      </c>
      <c r="P121" s="78">
        <v>0.0</v>
      </c>
      <c r="Q121" s="78">
        <v>0.0</v>
      </c>
      <c r="R121" s="78">
        <v>0.0</v>
      </c>
      <c r="S121" s="62">
        <f t="shared" si="11"/>
        <v>0</v>
      </c>
    </row>
    <row r="122">
      <c r="A122" s="259" t="s">
        <v>27</v>
      </c>
      <c r="B122" s="78">
        <v>0.0</v>
      </c>
      <c r="C122" s="78">
        <v>0.0</v>
      </c>
      <c r="D122" s="78">
        <v>0.0</v>
      </c>
      <c r="E122" s="78">
        <v>0.0</v>
      </c>
      <c r="F122" s="78">
        <v>0.0</v>
      </c>
      <c r="G122" s="78">
        <v>0.0</v>
      </c>
      <c r="H122" s="78">
        <v>0.0</v>
      </c>
      <c r="I122" s="62">
        <f t="shared" si="10"/>
        <v>0</v>
      </c>
      <c r="J122" s="29"/>
      <c r="K122" s="259" t="s">
        <v>27</v>
      </c>
      <c r="L122" s="78">
        <v>0.0</v>
      </c>
      <c r="M122" s="78">
        <v>0.0</v>
      </c>
      <c r="N122" s="78">
        <v>0.0</v>
      </c>
      <c r="O122" s="78">
        <v>0.0</v>
      </c>
      <c r="P122" s="78">
        <v>0.0</v>
      </c>
      <c r="Q122" s="78">
        <v>0.0</v>
      </c>
      <c r="R122" s="78">
        <v>0.0</v>
      </c>
      <c r="S122" s="62">
        <f t="shared" si="11"/>
        <v>0</v>
      </c>
    </row>
    <row r="123">
      <c r="A123" s="259" t="s">
        <v>28</v>
      </c>
      <c r="B123" s="78">
        <v>0.0</v>
      </c>
      <c r="C123" s="78">
        <v>0.0</v>
      </c>
      <c r="D123" s="78">
        <v>0.0</v>
      </c>
      <c r="E123" s="78">
        <v>0.0</v>
      </c>
      <c r="F123" s="78">
        <v>0.0</v>
      </c>
      <c r="G123" s="78">
        <v>0.0</v>
      </c>
      <c r="H123" s="78">
        <v>0.0</v>
      </c>
      <c r="I123" s="62">
        <f t="shared" si="10"/>
        <v>0</v>
      </c>
      <c r="J123" s="29"/>
      <c r="K123" s="259" t="s">
        <v>28</v>
      </c>
      <c r="L123" s="78">
        <v>0.0</v>
      </c>
      <c r="M123" s="78">
        <v>0.0</v>
      </c>
      <c r="N123" s="78">
        <v>0.0</v>
      </c>
      <c r="O123" s="78">
        <v>0.0</v>
      </c>
      <c r="P123" s="78">
        <v>0.0</v>
      </c>
      <c r="Q123" s="78">
        <v>0.0</v>
      </c>
      <c r="R123" s="78">
        <v>0.0</v>
      </c>
      <c r="S123" s="62">
        <f t="shared" si="11"/>
        <v>0</v>
      </c>
    </row>
    <row r="124">
      <c r="A124" s="259" t="s">
        <v>29</v>
      </c>
      <c r="B124" s="78">
        <v>0.0</v>
      </c>
      <c r="C124" s="78">
        <v>0.0</v>
      </c>
      <c r="D124" s="78">
        <v>0.0</v>
      </c>
      <c r="E124" s="78">
        <v>0.0</v>
      </c>
      <c r="F124" s="78">
        <v>0.0</v>
      </c>
      <c r="G124" s="78">
        <v>0.0</v>
      </c>
      <c r="H124" s="78">
        <v>0.0</v>
      </c>
      <c r="I124" s="62">
        <f t="shared" si="10"/>
        <v>0</v>
      </c>
      <c r="J124" s="29"/>
      <c r="K124" s="259" t="s">
        <v>29</v>
      </c>
      <c r="L124" s="78">
        <v>0.0</v>
      </c>
      <c r="M124" s="78">
        <v>0.0</v>
      </c>
      <c r="N124" s="78">
        <v>0.0</v>
      </c>
      <c r="O124" s="78">
        <v>0.0</v>
      </c>
      <c r="P124" s="78">
        <v>0.0</v>
      </c>
      <c r="Q124" s="78">
        <v>0.0</v>
      </c>
      <c r="R124" s="78">
        <v>0.0</v>
      </c>
      <c r="S124" s="62">
        <f t="shared" si="11"/>
        <v>0</v>
      </c>
    </row>
    <row r="125">
      <c r="A125" s="259" t="s">
        <v>30</v>
      </c>
      <c r="B125" s="78">
        <v>0.0</v>
      </c>
      <c r="C125" s="78">
        <v>0.0</v>
      </c>
      <c r="D125" s="78">
        <v>0.0</v>
      </c>
      <c r="E125" s="78">
        <v>0.0</v>
      </c>
      <c r="F125" s="78">
        <v>0.0</v>
      </c>
      <c r="G125" s="78">
        <v>0.0</v>
      </c>
      <c r="H125" s="78">
        <v>0.0</v>
      </c>
      <c r="I125" s="62">
        <f t="shared" si="10"/>
        <v>0</v>
      </c>
      <c r="J125" s="29"/>
      <c r="K125" s="259" t="s">
        <v>30</v>
      </c>
      <c r="L125" s="78">
        <v>0.0</v>
      </c>
      <c r="M125" s="78">
        <v>0.0</v>
      </c>
      <c r="N125" s="78">
        <v>0.0</v>
      </c>
      <c r="O125" s="78">
        <v>0.0</v>
      </c>
      <c r="P125" s="78">
        <v>0.0</v>
      </c>
      <c r="Q125" s="78">
        <v>0.0</v>
      </c>
      <c r="R125" s="78">
        <v>0.0</v>
      </c>
      <c r="S125" s="62">
        <f t="shared" si="11"/>
        <v>0</v>
      </c>
    </row>
    <row r="126">
      <c r="A126" s="259" t="s">
        <v>31</v>
      </c>
      <c r="B126" s="78">
        <v>5.0</v>
      </c>
      <c r="C126" s="78">
        <v>4.0</v>
      </c>
      <c r="D126" s="78">
        <v>3.0</v>
      </c>
      <c r="E126" s="78">
        <v>3.0</v>
      </c>
      <c r="F126" s="78">
        <v>7.0</v>
      </c>
      <c r="G126" s="78">
        <v>1.0</v>
      </c>
      <c r="H126" s="78">
        <v>3.0</v>
      </c>
      <c r="I126" s="62">
        <f t="shared" si="10"/>
        <v>26</v>
      </c>
      <c r="J126" s="29"/>
      <c r="K126" s="259" t="s">
        <v>31</v>
      </c>
      <c r="L126" s="78">
        <v>775.0</v>
      </c>
      <c r="M126" s="78">
        <v>665.0</v>
      </c>
      <c r="N126" s="78">
        <v>780.0</v>
      </c>
      <c r="O126" s="78">
        <v>370.0</v>
      </c>
      <c r="P126" s="78">
        <v>845.0</v>
      </c>
      <c r="Q126" s="78">
        <v>360.0</v>
      </c>
      <c r="R126" s="78">
        <v>470.0</v>
      </c>
      <c r="S126" s="62">
        <f t="shared" si="11"/>
        <v>4265</v>
      </c>
    </row>
    <row r="127">
      <c r="A127" s="259" t="s">
        <v>32</v>
      </c>
      <c r="B127" s="78">
        <v>0.0</v>
      </c>
      <c r="C127" s="78">
        <v>0.0</v>
      </c>
      <c r="D127" s="78">
        <v>0.0</v>
      </c>
      <c r="E127" s="78">
        <v>0.0</v>
      </c>
      <c r="F127" s="78">
        <v>0.0</v>
      </c>
      <c r="G127" s="78">
        <v>0.0</v>
      </c>
      <c r="H127" s="78">
        <v>0.0</v>
      </c>
      <c r="I127" s="62">
        <f t="shared" si="10"/>
        <v>0</v>
      </c>
      <c r="J127" s="29"/>
      <c r="K127" s="259" t="s">
        <v>32</v>
      </c>
      <c r="L127" s="78">
        <v>0.0</v>
      </c>
      <c r="M127" s="78">
        <v>0.0</v>
      </c>
      <c r="N127" s="78">
        <v>0.0</v>
      </c>
      <c r="O127" s="78">
        <v>0.0</v>
      </c>
      <c r="P127" s="78">
        <v>0.0</v>
      </c>
      <c r="Q127" s="78">
        <v>0.0</v>
      </c>
      <c r="R127" s="78">
        <v>0.0</v>
      </c>
      <c r="S127" s="62">
        <f t="shared" si="11"/>
        <v>0</v>
      </c>
    </row>
    <row r="128">
      <c r="A128" s="259" t="s">
        <v>241</v>
      </c>
      <c r="B128" s="78">
        <v>0.0</v>
      </c>
      <c r="C128" s="78">
        <v>0.0</v>
      </c>
      <c r="D128" s="318">
        <v>2.0</v>
      </c>
      <c r="E128" s="78">
        <v>0.0</v>
      </c>
      <c r="F128" s="78">
        <v>0.0</v>
      </c>
      <c r="G128" s="78">
        <v>0.0</v>
      </c>
      <c r="H128" s="78">
        <v>0.0</v>
      </c>
      <c r="I128" s="62">
        <f t="shared" si="10"/>
        <v>2</v>
      </c>
      <c r="J128" s="29"/>
      <c r="K128" s="259" t="s">
        <v>241</v>
      </c>
      <c r="L128" s="78">
        <v>0.0</v>
      </c>
      <c r="M128" s="78">
        <v>0.0</v>
      </c>
      <c r="N128" s="318">
        <v>175.0</v>
      </c>
      <c r="O128" s="78">
        <v>0.0</v>
      </c>
      <c r="P128" s="78">
        <v>0.0</v>
      </c>
      <c r="Q128" s="78">
        <v>0.0</v>
      </c>
      <c r="R128" s="78">
        <v>0.0</v>
      </c>
      <c r="S128" s="62">
        <f t="shared" si="11"/>
        <v>175</v>
      </c>
    </row>
    <row r="129">
      <c r="A129" s="259" t="s">
        <v>233</v>
      </c>
      <c r="B129" s="78">
        <v>0.0</v>
      </c>
      <c r="C129" s="78">
        <v>0.0</v>
      </c>
      <c r="D129" s="78">
        <v>0.0</v>
      </c>
      <c r="E129" s="78">
        <v>0.0</v>
      </c>
      <c r="F129" s="78">
        <v>0.0</v>
      </c>
      <c r="G129" s="78">
        <v>0.0</v>
      </c>
      <c r="H129" s="78">
        <v>0.0</v>
      </c>
      <c r="I129" s="62">
        <f t="shared" si="10"/>
        <v>0</v>
      </c>
      <c r="J129" s="29"/>
      <c r="K129" s="259" t="s">
        <v>233</v>
      </c>
      <c r="L129" s="78">
        <v>0.0</v>
      </c>
      <c r="M129" s="78">
        <v>0.0</v>
      </c>
      <c r="N129" s="78">
        <v>0.0</v>
      </c>
      <c r="O129" s="78">
        <v>0.0</v>
      </c>
      <c r="P129" s="78">
        <v>0.0</v>
      </c>
      <c r="Q129" s="78">
        <v>0.0</v>
      </c>
      <c r="R129" s="78">
        <v>0.0</v>
      </c>
      <c r="S129" s="62">
        <f t="shared" si="11"/>
        <v>0</v>
      </c>
    </row>
    <row r="130">
      <c r="A130" s="259" t="s">
        <v>35</v>
      </c>
      <c r="B130" s="78">
        <v>1.0</v>
      </c>
      <c r="C130" s="78">
        <v>0.0</v>
      </c>
      <c r="D130" s="78">
        <v>0.0</v>
      </c>
      <c r="E130" s="78">
        <v>0.0</v>
      </c>
      <c r="F130" s="78">
        <v>0.0</v>
      </c>
      <c r="G130" s="78">
        <v>0.0</v>
      </c>
      <c r="H130" s="78">
        <v>0.0</v>
      </c>
      <c r="I130" s="62">
        <f t="shared" si="10"/>
        <v>1</v>
      </c>
      <c r="J130" s="29"/>
      <c r="K130" s="259" t="s">
        <v>35</v>
      </c>
      <c r="L130" s="78">
        <v>85.0</v>
      </c>
      <c r="M130" s="78">
        <v>0.0</v>
      </c>
      <c r="N130" s="78">
        <v>0.0</v>
      </c>
      <c r="O130" s="78">
        <v>0.0</v>
      </c>
      <c r="P130" s="78">
        <v>0.0</v>
      </c>
      <c r="Q130" s="78">
        <v>0.0</v>
      </c>
      <c r="R130" s="78">
        <v>0.0</v>
      </c>
      <c r="S130" s="62">
        <f t="shared" si="11"/>
        <v>85</v>
      </c>
    </row>
    <row r="131">
      <c r="A131" s="259" t="s">
        <v>36</v>
      </c>
      <c r="B131" s="78">
        <v>0.0</v>
      </c>
      <c r="C131" s="78">
        <v>0.0</v>
      </c>
      <c r="D131" s="78">
        <v>0.0</v>
      </c>
      <c r="E131" s="78">
        <v>0.0</v>
      </c>
      <c r="F131" s="78">
        <v>0.0</v>
      </c>
      <c r="G131" s="78">
        <v>0.0</v>
      </c>
      <c r="H131" s="78">
        <v>0.0</v>
      </c>
      <c r="I131" s="62">
        <f t="shared" si="10"/>
        <v>0</v>
      </c>
      <c r="J131" s="29"/>
      <c r="K131" s="259" t="s">
        <v>36</v>
      </c>
      <c r="L131" s="78">
        <v>0.0</v>
      </c>
      <c r="M131" s="78">
        <v>0.0</v>
      </c>
      <c r="N131" s="78">
        <v>0.0</v>
      </c>
      <c r="O131" s="78">
        <v>0.0</v>
      </c>
      <c r="P131" s="78">
        <v>0.0</v>
      </c>
      <c r="Q131" s="78">
        <v>0.0</v>
      </c>
      <c r="R131" s="78">
        <v>0.0</v>
      </c>
      <c r="S131" s="62">
        <f t="shared" si="11"/>
        <v>0</v>
      </c>
    </row>
    <row r="132">
      <c r="A132" s="259" t="s">
        <v>37</v>
      </c>
      <c r="B132" s="78">
        <v>0.0</v>
      </c>
      <c r="C132" s="78">
        <v>1.0</v>
      </c>
      <c r="D132" s="78">
        <v>6.0</v>
      </c>
      <c r="E132" s="78">
        <v>4.0</v>
      </c>
      <c r="F132" s="78">
        <v>6.0</v>
      </c>
      <c r="G132" s="78">
        <v>3.0</v>
      </c>
      <c r="H132" s="78">
        <v>5.0</v>
      </c>
      <c r="I132" s="62">
        <f t="shared" si="10"/>
        <v>25</v>
      </c>
      <c r="J132" s="29"/>
      <c r="K132" s="259" t="s">
        <v>37</v>
      </c>
      <c r="L132" s="78">
        <v>0.0</v>
      </c>
      <c r="M132" s="78">
        <v>160.0</v>
      </c>
      <c r="N132" s="78">
        <v>423.0</v>
      </c>
      <c r="O132" s="78">
        <v>480.0</v>
      </c>
      <c r="P132" s="78">
        <v>703.0</v>
      </c>
      <c r="Q132" s="78">
        <v>420.0</v>
      </c>
      <c r="R132" s="78">
        <v>706.0</v>
      </c>
      <c r="S132" s="62">
        <f t="shared" si="11"/>
        <v>2892</v>
      </c>
    </row>
    <row r="133">
      <c r="A133" s="259" t="s">
        <v>38</v>
      </c>
      <c r="B133" s="78">
        <v>0.0</v>
      </c>
      <c r="C133" s="78">
        <v>0.0</v>
      </c>
      <c r="D133" s="78">
        <v>0.0</v>
      </c>
      <c r="E133" s="78">
        <v>0.0</v>
      </c>
      <c r="F133" s="78">
        <v>0.0</v>
      </c>
      <c r="G133" s="78">
        <v>0.0</v>
      </c>
      <c r="H133" s="78">
        <v>0.0</v>
      </c>
      <c r="I133" s="62">
        <f t="shared" si="10"/>
        <v>0</v>
      </c>
      <c r="J133" s="29"/>
      <c r="K133" s="259" t="s">
        <v>38</v>
      </c>
      <c r="L133" s="78">
        <v>0.0</v>
      </c>
      <c r="M133" s="78">
        <v>0.0</v>
      </c>
      <c r="N133" s="78">
        <v>0.0</v>
      </c>
      <c r="O133" s="78">
        <v>0.0</v>
      </c>
      <c r="P133" s="78">
        <v>0.0</v>
      </c>
      <c r="Q133" s="78">
        <v>0.0</v>
      </c>
      <c r="R133" s="78">
        <v>0.0</v>
      </c>
      <c r="S133" s="62">
        <f t="shared" si="11"/>
        <v>0</v>
      </c>
    </row>
    <row r="134">
      <c r="A134" s="259" t="s">
        <v>39</v>
      </c>
      <c r="B134" s="78">
        <v>3.0</v>
      </c>
      <c r="C134" s="78">
        <v>3.0</v>
      </c>
      <c r="D134" s="78">
        <v>5.0</v>
      </c>
      <c r="E134" s="78">
        <v>0.0</v>
      </c>
      <c r="F134" s="78">
        <v>1.0</v>
      </c>
      <c r="G134" s="78">
        <v>4.0</v>
      </c>
      <c r="H134" s="78">
        <v>9.0</v>
      </c>
      <c r="I134" s="62">
        <f t="shared" si="10"/>
        <v>25</v>
      </c>
      <c r="J134" s="29"/>
      <c r="K134" s="259" t="s">
        <v>39</v>
      </c>
      <c r="L134" s="78">
        <v>288.0</v>
      </c>
      <c r="M134" s="78">
        <v>530.0</v>
      </c>
      <c r="N134" s="78">
        <v>415.0</v>
      </c>
      <c r="O134" s="78">
        <v>0.0</v>
      </c>
      <c r="P134" s="78">
        <v>195.0</v>
      </c>
      <c r="Q134" s="78">
        <v>294.0</v>
      </c>
      <c r="R134" s="78">
        <v>568.0</v>
      </c>
      <c r="S134" s="62">
        <f t="shared" si="11"/>
        <v>2290</v>
      </c>
    </row>
    <row r="135">
      <c r="A135" s="259" t="s">
        <v>63</v>
      </c>
      <c r="B135" s="78">
        <v>0.0</v>
      </c>
      <c r="C135" s="78">
        <v>0.0</v>
      </c>
      <c r="D135" s="78">
        <v>0.0</v>
      </c>
      <c r="E135" s="78">
        <v>0.0</v>
      </c>
      <c r="F135" s="78">
        <v>0.0</v>
      </c>
      <c r="G135" s="78">
        <v>0.0</v>
      </c>
      <c r="H135" s="78">
        <v>0.0</v>
      </c>
      <c r="I135" s="62">
        <f t="shared" si="10"/>
        <v>0</v>
      </c>
      <c r="J135" s="29"/>
      <c r="K135" s="259" t="s">
        <v>63</v>
      </c>
      <c r="L135" s="78">
        <v>0.0</v>
      </c>
      <c r="M135" s="78">
        <v>0.0</v>
      </c>
      <c r="N135" s="78">
        <v>0.0</v>
      </c>
      <c r="O135" s="78">
        <v>0.0</v>
      </c>
      <c r="P135" s="78">
        <v>0.0</v>
      </c>
      <c r="Q135" s="78">
        <v>0.0</v>
      </c>
      <c r="R135" s="78">
        <v>0.0</v>
      </c>
      <c r="S135" s="62">
        <f t="shared" si="11"/>
        <v>0</v>
      </c>
    </row>
    <row r="136">
      <c r="A136" s="259" t="s">
        <v>40</v>
      </c>
      <c r="B136" s="78">
        <v>0.0</v>
      </c>
      <c r="C136" s="78">
        <v>0.0</v>
      </c>
      <c r="D136" s="78">
        <v>0.0</v>
      </c>
      <c r="E136" s="78">
        <v>0.0</v>
      </c>
      <c r="F136" s="78">
        <v>0.0</v>
      </c>
      <c r="G136" s="78">
        <v>0.0</v>
      </c>
      <c r="H136" s="78">
        <v>0.0</v>
      </c>
      <c r="I136" s="62">
        <f t="shared" si="10"/>
        <v>0</v>
      </c>
      <c r="J136" s="29"/>
      <c r="K136" s="259" t="s">
        <v>40</v>
      </c>
      <c r="L136" s="78">
        <v>0.0</v>
      </c>
      <c r="M136" s="78">
        <v>0.0</v>
      </c>
      <c r="N136" s="78">
        <v>0.0</v>
      </c>
      <c r="O136" s="78">
        <v>0.0</v>
      </c>
      <c r="P136" s="78">
        <v>0.0</v>
      </c>
      <c r="Q136" s="78">
        <v>0.0</v>
      </c>
      <c r="R136" s="78">
        <v>0.0</v>
      </c>
      <c r="S136" s="62">
        <f t="shared" si="11"/>
        <v>0</v>
      </c>
    </row>
    <row r="137">
      <c r="A137" s="259" t="s">
        <v>41</v>
      </c>
      <c r="B137" s="78">
        <v>0.0</v>
      </c>
      <c r="C137" s="78">
        <v>0.0</v>
      </c>
      <c r="D137" s="78">
        <v>0.0</v>
      </c>
      <c r="E137" s="78">
        <v>0.0</v>
      </c>
      <c r="F137" s="78">
        <v>0.0</v>
      </c>
      <c r="G137" s="78">
        <v>0.0</v>
      </c>
      <c r="H137" s="78">
        <v>0.0</v>
      </c>
      <c r="I137" s="62">
        <f t="shared" si="10"/>
        <v>0</v>
      </c>
      <c r="J137" s="29"/>
      <c r="K137" s="259" t="s">
        <v>41</v>
      </c>
      <c r="L137" s="78">
        <v>0.0</v>
      </c>
      <c r="M137" s="78">
        <v>0.0</v>
      </c>
      <c r="N137" s="78">
        <v>0.0</v>
      </c>
      <c r="O137" s="78">
        <v>0.0</v>
      </c>
      <c r="P137" s="78">
        <v>0.0</v>
      </c>
      <c r="Q137" s="78">
        <v>0.0</v>
      </c>
      <c r="R137" s="78">
        <v>0.0</v>
      </c>
      <c r="S137" s="62">
        <f t="shared" si="11"/>
        <v>0</v>
      </c>
    </row>
    <row r="138">
      <c r="A138" s="259" t="s">
        <v>42</v>
      </c>
      <c r="B138" s="78">
        <v>0.0</v>
      </c>
      <c r="C138" s="78">
        <v>0.0</v>
      </c>
      <c r="D138" s="78">
        <v>0.0</v>
      </c>
      <c r="E138" s="78">
        <v>0.0</v>
      </c>
      <c r="F138" s="78">
        <v>0.0</v>
      </c>
      <c r="G138" s="78">
        <v>0.0</v>
      </c>
      <c r="H138" s="78">
        <v>0.0</v>
      </c>
      <c r="I138" s="62">
        <f t="shared" si="10"/>
        <v>0</v>
      </c>
      <c r="J138" s="29"/>
      <c r="K138" s="259" t="s">
        <v>42</v>
      </c>
      <c r="L138" s="78">
        <v>0.0</v>
      </c>
      <c r="M138" s="78">
        <v>0.0</v>
      </c>
      <c r="N138" s="78">
        <v>0.0</v>
      </c>
      <c r="O138" s="78">
        <v>0.0</v>
      </c>
      <c r="P138" s="78">
        <v>0.0</v>
      </c>
      <c r="Q138" s="78">
        <v>0.0</v>
      </c>
      <c r="R138" s="78">
        <v>0.0</v>
      </c>
      <c r="S138" s="62">
        <f t="shared" si="11"/>
        <v>0</v>
      </c>
    </row>
    <row r="139">
      <c r="A139" s="259" t="s">
        <v>44</v>
      </c>
      <c r="B139" s="78">
        <v>0.0</v>
      </c>
      <c r="C139" s="78">
        <v>0.0</v>
      </c>
      <c r="D139" s="78">
        <v>0.0</v>
      </c>
      <c r="E139" s="78">
        <v>0.0</v>
      </c>
      <c r="F139" s="78">
        <v>0.0</v>
      </c>
      <c r="G139" s="78">
        <v>0.0</v>
      </c>
      <c r="H139" s="78">
        <v>0.0</v>
      </c>
      <c r="I139" s="62">
        <f t="shared" si="10"/>
        <v>0</v>
      </c>
      <c r="J139" s="29"/>
      <c r="K139" s="259" t="s">
        <v>44</v>
      </c>
      <c r="L139" s="78">
        <v>0.0</v>
      </c>
      <c r="M139" s="78">
        <v>0.0</v>
      </c>
      <c r="N139" s="78">
        <v>0.0</v>
      </c>
      <c r="O139" s="78">
        <v>0.0</v>
      </c>
      <c r="P139" s="78">
        <v>0.0</v>
      </c>
      <c r="Q139" s="78">
        <v>0.0</v>
      </c>
      <c r="R139" s="78">
        <v>0.0</v>
      </c>
      <c r="S139" s="62">
        <f t="shared" si="11"/>
        <v>0</v>
      </c>
    </row>
    <row r="140">
      <c r="A140" s="259" t="s">
        <v>45</v>
      </c>
      <c r="B140" s="78">
        <v>0.0</v>
      </c>
      <c r="C140" s="78">
        <v>0.0</v>
      </c>
      <c r="D140" s="78">
        <v>0.0</v>
      </c>
      <c r="E140" s="78">
        <v>0.0</v>
      </c>
      <c r="F140" s="78">
        <v>0.0</v>
      </c>
      <c r="G140" s="78">
        <v>0.0</v>
      </c>
      <c r="H140" s="78">
        <v>0.0</v>
      </c>
      <c r="I140" s="62">
        <v>0.0</v>
      </c>
      <c r="J140" s="29"/>
      <c r="K140" s="259" t="s">
        <v>45</v>
      </c>
      <c r="L140" s="78">
        <v>0.0</v>
      </c>
      <c r="M140" s="78">
        <v>0.0</v>
      </c>
      <c r="N140" s="78">
        <v>0.0</v>
      </c>
      <c r="O140" s="78">
        <v>0.0</v>
      </c>
      <c r="P140" s="78">
        <v>0.0</v>
      </c>
      <c r="Q140" s="78">
        <v>0.0</v>
      </c>
      <c r="R140" s="78">
        <v>0.0</v>
      </c>
      <c r="S140" s="62">
        <f t="shared" si="11"/>
        <v>0</v>
      </c>
    </row>
    <row r="141">
      <c r="A141" s="259" t="s">
        <v>46</v>
      </c>
      <c r="B141" s="78">
        <v>0.0</v>
      </c>
      <c r="C141" s="78">
        <v>0.0</v>
      </c>
      <c r="D141" s="78">
        <v>0.0</v>
      </c>
      <c r="E141" s="78">
        <v>0.0</v>
      </c>
      <c r="F141" s="78">
        <v>0.0</v>
      </c>
      <c r="G141" s="78">
        <v>0.0</v>
      </c>
      <c r="H141" s="78">
        <v>0.0</v>
      </c>
      <c r="I141" s="62">
        <f t="shared" ref="I141:I150" si="12">SUM(B141:H141)</f>
        <v>0</v>
      </c>
      <c r="J141" s="29"/>
      <c r="K141" s="259" t="s">
        <v>46</v>
      </c>
      <c r="L141" s="78">
        <v>0.0</v>
      </c>
      <c r="M141" s="78">
        <v>0.0</v>
      </c>
      <c r="N141" s="78">
        <v>0.0</v>
      </c>
      <c r="O141" s="78">
        <v>0.0</v>
      </c>
      <c r="P141" s="78">
        <v>0.0</v>
      </c>
      <c r="Q141" s="78">
        <v>0.0</v>
      </c>
      <c r="R141" s="78">
        <v>0.0</v>
      </c>
      <c r="S141" s="62">
        <f t="shared" si="11"/>
        <v>0</v>
      </c>
    </row>
    <row r="142">
      <c r="A142" s="259" t="s">
        <v>47</v>
      </c>
      <c r="B142" s="78">
        <v>0.0</v>
      </c>
      <c r="C142" s="78">
        <v>0.0</v>
      </c>
      <c r="D142" s="78">
        <v>0.0</v>
      </c>
      <c r="E142" s="78">
        <v>0.0</v>
      </c>
      <c r="F142" s="78">
        <v>0.0</v>
      </c>
      <c r="G142" s="78">
        <v>0.0</v>
      </c>
      <c r="H142" s="78">
        <v>0.0</v>
      </c>
      <c r="I142" s="62">
        <f t="shared" si="12"/>
        <v>0</v>
      </c>
      <c r="J142" s="29"/>
      <c r="K142" s="259" t="s">
        <v>47</v>
      </c>
      <c r="L142" s="78">
        <v>0.0</v>
      </c>
      <c r="M142" s="78">
        <v>0.0</v>
      </c>
      <c r="N142" s="78">
        <v>0.0</v>
      </c>
      <c r="O142" s="78">
        <v>0.0</v>
      </c>
      <c r="P142" s="78">
        <v>0.0</v>
      </c>
      <c r="Q142" s="78">
        <v>0.0</v>
      </c>
      <c r="R142" s="78">
        <v>0.0</v>
      </c>
      <c r="S142" s="62">
        <f t="shared" si="11"/>
        <v>0</v>
      </c>
    </row>
    <row r="143">
      <c r="A143" s="259" t="s">
        <v>74</v>
      </c>
      <c r="B143" s="78">
        <v>0.0</v>
      </c>
      <c r="C143" s="78">
        <v>0.0</v>
      </c>
      <c r="D143" s="78">
        <v>0.0</v>
      </c>
      <c r="E143" s="78">
        <v>0.0</v>
      </c>
      <c r="F143" s="78">
        <v>0.0</v>
      </c>
      <c r="G143" s="78">
        <v>0.0</v>
      </c>
      <c r="H143" s="78">
        <v>0.0</v>
      </c>
      <c r="I143" s="62">
        <f t="shared" si="12"/>
        <v>0</v>
      </c>
      <c r="J143" s="29"/>
      <c r="K143" s="259" t="s">
        <v>74</v>
      </c>
      <c r="L143" s="78">
        <v>0.0</v>
      </c>
      <c r="M143" s="78">
        <v>0.0</v>
      </c>
      <c r="N143" s="78">
        <v>0.0</v>
      </c>
      <c r="O143" s="78">
        <v>0.0</v>
      </c>
      <c r="P143" s="78">
        <v>0.0</v>
      </c>
      <c r="Q143" s="78">
        <v>0.0</v>
      </c>
      <c r="R143" s="78">
        <v>0.0</v>
      </c>
      <c r="S143" s="62">
        <f t="shared" si="11"/>
        <v>0</v>
      </c>
    </row>
    <row r="144">
      <c r="A144" s="259" t="s">
        <v>49</v>
      </c>
      <c r="B144" s="78">
        <v>0.0</v>
      </c>
      <c r="C144" s="78">
        <v>0.0</v>
      </c>
      <c r="D144" s="78">
        <v>0.0</v>
      </c>
      <c r="E144" s="78">
        <v>0.0</v>
      </c>
      <c r="F144" s="78">
        <v>0.0</v>
      </c>
      <c r="G144" s="78">
        <v>0.0</v>
      </c>
      <c r="H144" s="78">
        <v>0.0</v>
      </c>
      <c r="I144" s="62">
        <f t="shared" si="12"/>
        <v>0</v>
      </c>
      <c r="J144" s="29"/>
      <c r="K144" s="259" t="s">
        <v>49</v>
      </c>
      <c r="L144" s="78">
        <v>0.0</v>
      </c>
      <c r="M144" s="78">
        <v>0.0</v>
      </c>
      <c r="N144" s="78">
        <v>0.0</v>
      </c>
      <c r="O144" s="78">
        <v>0.0</v>
      </c>
      <c r="P144" s="78">
        <v>0.0</v>
      </c>
      <c r="Q144" s="78">
        <v>0.0</v>
      </c>
      <c r="R144" s="78">
        <v>0.0</v>
      </c>
      <c r="S144" s="62">
        <f t="shared" si="11"/>
        <v>0</v>
      </c>
    </row>
    <row r="145">
      <c r="A145" s="259" t="s">
        <v>50</v>
      </c>
      <c r="B145" s="78">
        <v>0.0</v>
      </c>
      <c r="C145" s="78">
        <v>0.0</v>
      </c>
      <c r="D145" s="78">
        <v>0.0</v>
      </c>
      <c r="E145" s="78">
        <v>0.0</v>
      </c>
      <c r="F145" s="78">
        <v>0.0</v>
      </c>
      <c r="G145" s="78">
        <v>0.0</v>
      </c>
      <c r="H145" s="78">
        <v>0.0</v>
      </c>
      <c r="I145" s="62">
        <f t="shared" si="12"/>
        <v>0</v>
      </c>
      <c r="J145" s="29"/>
      <c r="K145" s="259" t="s">
        <v>50</v>
      </c>
      <c r="L145" s="78">
        <v>0.0</v>
      </c>
      <c r="M145" s="78">
        <v>0.0</v>
      </c>
      <c r="N145" s="78">
        <v>0.0</v>
      </c>
      <c r="O145" s="78">
        <v>0.0</v>
      </c>
      <c r="P145" s="78">
        <v>0.0</v>
      </c>
      <c r="Q145" s="78">
        <v>0.0</v>
      </c>
      <c r="R145" s="78">
        <v>0.0</v>
      </c>
      <c r="S145" s="62">
        <f t="shared" si="11"/>
        <v>0</v>
      </c>
    </row>
    <row r="146">
      <c r="A146" s="259" t="s">
        <v>51</v>
      </c>
      <c r="B146" s="78">
        <v>0.0</v>
      </c>
      <c r="C146" s="78">
        <v>0.0</v>
      </c>
      <c r="D146" s="78">
        <v>0.0</v>
      </c>
      <c r="E146" s="78">
        <v>0.0</v>
      </c>
      <c r="F146" s="78">
        <v>0.0</v>
      </c>
      <c r="G146" s="78">
        <v>0.0</v>
      </c>
      <c r="H146" s="78">
        <v>0.0</v>
      </c>
      <c r="I146" s="62">
        <f t="shared" si="12"/>
        <v>0</v>
      </c>
      <c r="J146" s="29"/>
      <c r="K146" s="259" t="s">
        <v>51</v>
      </c>
      <c r="L146" s="78">
        <v>0.0</v>
      </c>
      <c r="M146" s="78">
        <v>0.0</v>
      </c>
      <c r="N146" s="78">
        <v>0.0</v>
      </c>
      <c r="O146" s="78">
        <v>0.0</v>
      </c>
      <c r="P146" s="78">
        <v>0.0</v>
      </c>
      <c r="Q146" s="78">
        <v>0.0</v>
      </c>
      <c r="R146" s="78">
        <v>0.0</v>
      </c>
      <c r="S146" s="62">
        <f t="shared" si="11"/>
        <v>0</v>
      </c>
    </row>
    <row r="147">
      <c r="A147" s="259" t="s">
        <v>52</v>
      </c>
      <c r="B147" s="78">
        <v>0.0</v>
      </c>
      <c r="C147" s="78">
        <v>0.0</v>
      </c>
      <c r="D147" s="78">
        <v>0.0</v>
      </c>
      <c r="E147" s="78">
        <v>0.0</v>
      </c>
      <c r="F147" s="78">
        <v>0.0</v>
      </c>
      <c r="G147" s="78">
        <v>0.0</v>
      </c>
      <c r="H147" s="78">
        <v>0.0</v>
      </c>
      <c r="I147" s="62">
        <f t="shared" si="12"/>
        <v>0</v>
      </c>
      <c r="J147" s="29"/>
      <c r="K147" s="259" t="s">
        <v>52</v>
      </c>
      <c r="L147" s="78">
        <v>0.0</v>
      </c>
      <c r="M147" s="78">
        <v>0.0</v>
      </c>
      <c r="N147" s="78">
        <v>0.0</v>
      </c>
      <c r="O147" s="78">
        <v>0.0</v>
      </c>
      <c r="P147" s="78">
        <v>0.0</v>
      </c>
      <c r="Q147" s="78">
        <v>0.0</v>
      </c>
      <c r="R147" s="78">
        <v>0.0</v>
      </c>
      <c r="S147" s="62">
        <f t="shared" si="11"/>
        <v>0</v>
      </c>
    </row>
    <row r="148">
      <c r="A148" s="259" t="s">
        <v>53</v>
      </c>
      <c r="B148" s="78">
        <v>0.0</v>
      </c>
      <c r="C148" s="78">
        <v>0.0</v>
      </c>
      <c r="D148" s="78">
        <v>0.0</v>
      </c>
      <c r="E148" s="78">
        <v>0.0</v>
      </c>
      <c r="F148" s="78">
        <v>0.0</v>
      </c>
      <c r="G148" s="78">
        <v>0.0</v>
      </c>
      <c r="H148" s="78">
        <v>0.0</v>
      </c>
      <c r="I148" s="62">
        <f t="shared" si="12"/>
        <v>0</v>
      </c>
      <c r="J148" s="29"/>
      <c r="K148" s="259" t="s">
        <v>53</v>
      </c>
      <c r="L148" s="78">
        <v>0.0</v>
      </c>
      <c r="M148" s="78">
        <v>0.0</v>
      </c>
      <c r="N148" s="78">
        <v>0.0</v>
      </c>
      <c r="O148" s="78">
        <v>0.0</v>
      </c>
      <c r="P148" s="78">
        <v>0.0</v>
      </c>
      <c r="Q148" s="78">
        <v>0.0</v>
      </c>
      <c r="R148" s="78">
        <v>0.0</v>
      </c>
      <c r="S148" s="62">
        <f t="shared" si="11"/>
        <v>0</v>
      </c>
    </row>
    <row r="149">
      <c r="A149" s="259" t="s">
        <v>451</v>
      </c>
      <c r="B149" s="78">
        <v>0.0</v>
      </c>
      <c r="C149" s="78">
        <v>0.0</v>
      </c>
      <c r="D149" s="78">
        <v>0.0</v>
      </c>
      <c r="E149" s="78">
        <v>0.0</v>
      </c>
      <c r="F149" s="78">
        <v>0.0</v>
      </c>
      <c r="G149" s="78">
        <v>0.0</v>
      </c>
      <c r="H149" s="78">
        <v>0.0</v>
      </c>
      <c r="I149" s="62">
        <f t="shared" si="12"/>
        <v>0</v>
      </c>
      <c r="J149" s="29"/>
      <c r="K149" s="259" t="s">
        <v>451</v>
      </c>
      <c r="L149" s="78">
        <v>0.0</v>
      </c>
      <c r="M149" s="78">
        <v>0.0</v>
      </c>
      <c r="N149" s="78">
        <v>0.0</v>
      </c>
      <c r="O149" s="78">
        <v>0.0</v>
      </c>
      <c r="P149" s="78">
        <v>0.0</v>
      </c>
      <c r="Q149" s="78">
        <v>0.0</v>
      </c>
      <c r="R149" s="78">
        <v>0.0</v>
      </c>
      <c r="S149" s="62">
        <f t="shared" si="11"/>
        <v>0</v>
      </c>
    </row>
    <row r="150">
      <c r="A150" s="259" t="s">
        <v>55</v>
      </c>
      <c r="B150" s="78">
        <v>0.0</v>
      </c>
      <c r="C150" s="78">
        <v>0.0</v>
      </c>
      <c r="D150" s="78">
        <v>0.0</v>
      </c>
      <c r="E150" s="78">
        <v>0.0</v>
      </c>
      <c r="F150" s="78">
        <v>0.0</v>
      </c>
      <c r="G150" s="78">
        <v>0.0</v>
      </c>
      <c r="H150" s="78">
        <v>0.0</v>
      </c>
      <c r="I150" s="62">
        <f t="shared" si="12"/>
        <v>0</v>
      </c>
      <c r="J150" s="29"/>
      <c r="K150" s="259" t="s">
        <v>55</v>
      </c>
      <c r="L150" s="78">
        <v>0.0</v>
      </c>
      <c r="M150" s="78">
        <v>0.0</v>
      </c>
      <c r="N150" s="78">
        <v>0.0</v>
      </c>
      <c r="O150" s="78">
        <v>0.0</v>
      </c>
      <c r="P150" s="78">
        <v>0.0</v>
      </c>
      <c r="Q150" s="78">
        <v>0.0</v>
      </c>
      <c r="R150" s="78">
        <v>0.0</v>
      </c>
      <c r="S150" s="62">
        <f t="shared" si="11"/>
        <v>0</v>
      </c>
    </row>
    <row r="151">
      <c r="A151" s="517" t="s">
        <v>20</v>
      </c>
      <c r="B151" s="38"/>
      <c r="C151" s="38"/>
      <c r="D151" s="38"/>
      <c r="E151" s="38"/>
      <c r="F151" s="38"/>
      <c r="G151" s="38"/>
      <c r="H151" s="38"/>
      <c r="I151" s="518">
        <f>SUM(I118:I150)</f>
        <v>119</v>
      </c>
      <c r="J151" s="29"/>
      <c r="K151" s="517" t="s">
        <v>20</v>
      </c>
      <c r="L151" s="38"/>
      <c r="M151" s="38"/>
      <c r="N151" s="38"/>
      <c r="O151" s="38"/>
      <c r="P151" s="38"/>
      <c r="Q151" s="38"/>
      <c r="R151" s="38"/>
      <c r="S151" s="518">
        <f>SUM(S118:S150)</f>
        <v>14029</v>
      </c>
    </row>
    <row r="152">
      <c r="A152" s="523"/>
      <c r="B152" s="524"/>
      <c r="C152" s="524"/>
      <c r="D152" s="524"/>
      <c r="E152" s="524"/>
      <c r="F152" s="524"/>
      <c r="G152" s="524"/>
      <c r="H152" s="524"/>
      <c r="I152" s="22"/>
      <c r="J152" s="524"/>
      <c r="K152" s="523"/>
      <c r="L152" s="524"/>
      <c r="M152" s="524"/>
      <c r="N152" s="524"/>
      <c r="O152" s="524"/>
      <c r="P152" s="524"/>
      <c r="Q152" s="524"/>
      <c r="R152" s="524"/>
      <c r="S152" s="22"/>
      <c r="T152" s="95"/>
      <c r="U152" s="95"/>
      <c r="V152" s="95"/>
      <c r="W152" s="95"/>
      <c r="X152" s="95"/>
      <c r="Y152" s="95"/>
      <c r="Z152" s="95"/>
    </row>
    <row r="153">
      <c r="A153" s="507" t="s">
        <v>542</v>
      </c>
      <c r="J153" s="29"/>
      <c r="K153" s="507" t="s">
        <v>542</v>
      </c>
      <c r="T153" s="95"/>
      <c r="U153" s="95"/>
      <c r="V153" s="95"/>
      <c r="W153" s="95"/>
      <c r="X153" s="95"/>
      <c r="Y153" s="95"/>
      <c r="Z153" s="95"/>
    </row>
    <row r="154">
      <c r="A154" s="254" t="s">
        <v>19</v>
      </c>
      <c r="B154" s="521">
        <v>45563.0</v>
      </c>
      <c r="C154" s="521">
        <v>45564.0</v>
      </c>
      <c r="D154" s="521">
        <v>45565.0</v>
      </c>
      <c r="E154" s="521">
        <v>45566.0</v>
      </c>
      <c r="F154" s="521">
        <v>45567.0</v>
      </c>
      <c r="G154" s="521">
        <v>45568.0</v>
      </c>
      <c r="H154" s="521">
        <v>45569.0</v>
      </c>
      <c r="I154" s="514" t="s">
        <v>541</v>
      </c>
      <c r="J154" s="29"/>
      <c r="K154" s="254" t="s">
        <v>19</v>
      </c>
      <c r="L154" s="521">
        <v>45563.0</v>
      </c>
      <c r="M154" s="521">
        <v>45564.0</v>
      </c>
      <c r="N154" s="521">
        <v>45565.0</v>
      </c>
      <c r="O154" s="521">
        <v>45566.0</v>
      </c>
      <c r="P154" s="521">
        <v>45567.0</v>
      </c>
      <c r="Q154" s="521">
        <v>45568.0</v>
      </c>
      <c r="R154" s="521">
        <v>45569.0</v>
      </c>
      <c r="S154" s="514" t="s">
        <v>20</v>
      </c>
      <c r="T154" s="95"/>
      <c r="U154" s="95"/>
      <c r="V154" s="95"/>
      <c r="W154" s="95"/>
      <c r="X154" s="95"/>
      <c r="Y154" s="95"/>
      <c r="Z154" s="95"/>
    </row>
    <row r="155">
      <c r="A155" s="215"/>
      <c r="B155" s="516"/>
      <c r="C155" s="516"/>
      <c r="D155" s="516"/>
      <c r="E155" s="38"/>
      <c r="F155" s="38"/>
      <c r="G155" s="38"/>
      <c r="H155" s="38"/>
      <c r="I155" s="38"/>
      <c r="J155" s="29"/>
      <c r="K155" s="215"/>
      <c r="L155" s="516"/>
      <c r="M155" s="516"/>
      <c r="N155" s="516"/>
      <c r="O155" s="38"/>
      <c r="P155" s="38"/>
      <c r="Q155" s="38"/>
      <c r="R155" s="38"/>
      <c r="S155" s="38"/>
      <c r="T155" s="95"/>
      <c r="U155" s="95"/>
      <c r="V155" s="95"/>
      <c r="W155" s="95"/>
      <c r="X155" s="95"/>
      <c r="Y155" s="95"/>
      <c r="Z155" s="95"/>
    </row>
    <row r="156">
      <c r="A156" s="259" t="s">
        <v>23</v>
      </c>
      <c r="B156" s="78">
        <v>0.0</v>
      </c>
      <c r="C156" s="78">
        <v>0.0</v>
      </c>
      <c r="D156" s="78">
        <v>0.0</v>
      </c>
      <c r="E156" s="78">
        <v>0.0</v>
      </c>
      <c r="F156" s="78">
        <v>0.0</v>
      </c>
      <c r="G156" s="78">
        <v>0.0</v>
      </c>
      <c r="H156" s="78">
        <v>0.0</v>
      </c>
      <c r="I156" s="62">
        <f t="shared" ref="I156:I177" si="13">SUM(B156:H156)</f>
        <v>0</v>
      </c>
      <c r="J156" s="29"/>
      <c r="K156" s="259" t="s">
        <v>23</v>
      </c>
      <c r="L156" s="78">
        <v>0.0</v>
      </c>
      <c r="M156" s="78">
        <v>0.0</v>
      </c>
      <c r="N156" s="78">
        <v>0.0</v>
      </c>
      <c r="O156" s="78">
        <v>0.0</v>
      </c>
      <c r="P156" s="78">
        <v>0.0</v>
      </c>
      <c r="Q156" s="78">
        <v>0.0</v>
      </c>
      <c r="R156" s="78">
        <v>0.0</v>
      </c>
      <c r="S156" s="62">
        <f t="shared" ref="S156:S188" si="14">SUM(L156:R156)</f>
        <v>0</v>
      </c>
      <c r="T156" s="95"/>
      <c r="U156" s="95"/>
      <c r="V156" s="95"/>
      <c r="W156" s="95"/>
      <c r="X156" s="95"/>
      <c r="Y156" s="95"/>
      <c r="Z156" s="95"/>
    </row>
    <row r="157">
      <c r="A157" s="259" t="s">
        <v>24</v>
      </c>
      <c r="B157" s="78">
        <v>9.0</v>
      </c>
      <c r="C157" s="78">
        <v>7.0</v>
      </c>
      <c r="D157" s="78">
        <v>0.0</v>
      </c>
      <c r="E157" s="78">
        <v>2.0</v>
      </c>
      <c r="F157" s="78">
        <v>5.0</v>
      </c>
      <c r="G157" s="78">
        <v>5.0</v>
      </c>
      <c r="H157" s="78">
        <v>5.0</v>
      </c>
      <c r="I157" s="62">
        <f t="shared" si="13"/>
        <v>33</v>
      </c>
      <c r="J157" s="29"/>
      <c r="K157" s="259" t="s">
        <v>24</v>
      </c>
      <c r="L157" s="78">
        <v>1073.0</v>
      </c>
      <c r="M157" s="78">
        <v>921.0</v>
      </c>
      <c r="N157" s="78">
        <v>0.0</v>
      </c>
      <c r="O157" s="78">
        <v>220.0</v>
      </c>
      <c r="P157" s="78">
        <v>600.0</v>
      </c>
      <c r="Q157" s="78">
        <v>635.0</v>
      </c>
      <c r="R157" s="78">
        <v>689.0</v>
      </c>
      <c r="S157" s="62">
        <f t="shared" si="14"/>
        <v>4138</v>
      </c>
      <c r="T157" s="95"/>
      <c r="U157" s="95"/>
      <c r="V157" s="95"/>
      <c r="W157" s="95"/>
      <c r="X157" s="95"/>
      <c r="Y157" s="95"/>
      <c r="Z157" s="95"/>
    </row>
    <row r="158">
      <c r="A158" s="259" t="s">
        <v>25</v>
      </c>
      <c r="B158" s="78">
        <v>0.0</v>
      </c>
      <c r="C158" s="78">
        <v>0.0</v>
      </c>
      <c r="D158" s="78">
        <v>0.0</v>
      </c>
      <c r="E158" s="78">
        <v>0.0</v>
      </c>
      <c r="F158" s="78">
        <v>0.0</v>
      </c>
      <c r="G158" s="78">
        <v>0.0</v>
      </c>
      <c r="H158" s="78">
        <v>0.0</v>
      </c>
      <c r="I158" s="62">
        <f t="shared" si="13"/>
        <v>0</v>
      </c>
      <c r="J158" s="29"/>
      <c r="K158" s="259" t="s">
        <v>25</v>
      </c>
      <c r="L158" s="78">
        <v>0.0</v>
      </c>
      <c r="M158" s="78">
        <v>0.0</v>
      </c>
      <c r="N158" s="78">
        <v>0.0</v>
      </c>
      <c r="O158" s="78">
        <v>0.0</v>
      </c>
      <c r="P158" s="78">
        <v>0.0</v>
      </c>
      <c r="Q158" s="78">
        <v>0.0</v>
      </c>
      <c r="R158" s="78">
        <v>0.0</v>
      </c>
      <c r="S158" s="62">
        <f t="shared" si="14"/>
        <v>0</v>
      </c>
      <c r="T158" s="95"/>
      <c r="U158" s="95"/>
      <c r="V158" s="95"/>
      <c r="W158" s="95"/>
      <c r="X158" s="95"/>
      <c r="Y158" s="95"/>
      <c r="Z158" s="95"/>
    </row>
    <row r="159">
      <c r="A159" s="259" t="s">
        <v>26</v>
      </c>
      <c r="B159" s="78">
        <v>0.0</v>
      </c>
      <c r="C159" s="78">
        <v>0.0</v>
      </c>
      <c r="D159" s="78">
        <v>0.0</v>
      </c>
      <c r="E159" s="78">
        <v>0.0</v>
      </c>
      <c r="F159" s="78">
        <v>0.0</v>
      </c>
      <c r="G159" s="78">
        <v>0.0</v>
      </c>
      <c r="H159" s="78">
        <v>0.0</v>
      </c>
      <c r="I159" s="62">
        <f t="shared" si="13"/>
        <v>0</v>
      </c>
      <c r="J159" s="29"/>
      <c r="K159" s="259" t="s">
        <v>26</v>
      </c>
      <c r="L159" s="78">
        <v>0.0</v>
      </c>
      <c r="M159" s="78">
        <v>0.0</v>
      </c>
      <c r="N159" s="78">
        <v>0.0</v>
      </c>
      <c r="O159" s="78">
        <v>0.0</v>
      </c>
      <c r="P159" s="78">
        <v>0.0</v>
      </c>
      <c r="Q159" s="78">
        <v>0.0</v>
      </c>
      <c r="R159" s="78">
        <v>0.0</v>
      </c>
      <c r="S159" s="62">
        <f t="shared" si="14"/>
        <v>0</v>
      </c>
      <c r="T159" s="95"/>
      <c r="U159" s="95"/>
      <c r="V159" s="95"/>
      <c r="W159" s="95"/>
      <c r="X159" s="95"/>
      <c r="Y159" s="95"/>
      <c r="Z159" s="95"/>
    </row>
    <row r="160">
      <c r="A160" s="259" t="s">
        <v>27</v>
      </c>
      <c r="B160" s="78">
        <v>0.0</v>
      </c>
      <c r="C160" s="78">
        <v>0.0</v>
      </c>
      <c r="D160" s="78">
        <v>0.0</v>
      </c>
      <c r="E160" s="78">
        <v>0.0</v>
      </c>
      <c r="F160" s="78">
        <v>0.0</v>
      </c>
      <c r="G160" s="78">
        <v>0.0</v>
      </c>
      <c r="H160" s="78">
        <v>0.0</v>
      </c>
      <c r="I160" s="62">
        <f t="shared" si="13"/>
        <v>0</v>
      </c>
      <c r="J160" s="29"/>
      <c r="K160" s="259" t="s">
        <v>27</v>
      </c>
      <c r="L160" s="78">
        <v>0.0</v>
      </c>
      <c r="M160" s="78">
        <v>0.0</v>
      </c>
      <c r="N160" s="78">
        <v>0.0</v>
      </c>
      <c r="O160" s="78">
        <v>0.0</v>
      </c>
      <c r="P160" s="78">
        <v>0.0</v>
      </c>
      <c r="Q160" s="78">
        <v>0.0</v>
      </c>
      <c r="R160" s="78">
        <v>0.0</v>
      </c>
      <c r="S160" s="62">
        <f t="shared" si="14"/>
        <v>0</v>
      </c>
      <c r="T160" s="95"/>
      <c r="U160" s="95"/>
      <c r="V160" s="95"/>
      <c r="W160" s="95"/>
      <c r="X160" s="95"/>
      <c r="Y160" s="95"/>
      <c r="Z160" s="95"/>
    </row>
    <row r="161">
      <c r="A161" s="259" t="s">
        <v>28</v>
      </c>
      <c r="B161" s="78">
        <v>0.0</v>
      </c>
      <c r="C161" s="78">
        <v>0.0</v>
      </c>
      <c r="D161" s="78">
        <v>0.0</v>
      </c>
      <c r="E161" s="78">
        <v>0.0</v>
      </c>
      <c r="F161" s="78">
        <v>0.0</v>
      </c>
      <c r="G161" s="78">
        <v>0.0</v>
      </c>
      <c r="H161" s="78">
        <v>0.0</v>
      </c>
      <c r="I161" s="62">
        <f t="shared" si="13"/>
        <v>0</v>
      </c>
      <c r="J161" s="29"/>
      <c r="K161" s="259" t="s">
        <v>28</v>
      </c>
      <c r="L161" s="78">
        <v>0.0</v>
      </c>
      <c r="M161" s="78">
        <v>0.0</v>
      </c>
      <c r="N161" s="78">
        <v>0.0</v>
      </c>
      <c r="O161" s="78">
        <v>0.0</v>
      </c>
      <c r="P161" s="78">
        <v>0.0</v>
      </c>
      <c r="Q161" s="78">
        <v>0.0</v>
      </c>
      <c r="R161" s="78">
        <v>0.0</v>
      </c>
      <c r="S161" s="62">
        <f t="shared" si="14"/>
        <v>0</v>
      </c>
      <c r="T161" s="95"/>
      <c r="U161" s="95"/>
      <c r="V161" s="95"/>
      <c r="W161" s="95"/>
      <c r="X161" s="95"/>
      <c r="Y161" s="95"/>
      <c r="Z161" s="95"/>
    </row>
    <row r="162">
      <c r="A162" s="259" t="s">
        <v>29</v>
      </c>
      <c r="B162" s="78">
        <v>0.0</v>
      </c>
      <c r="C162" s="78">
        <v>0.0</v>
      </c>
      <c r="D162" s="78">
        <v>0.0</v>
      </c>
      <c r="E162" s="78">
        <v>0.0</v>
      </c>
      <c r="F162" s="78">
        <v>0.0</v>
      </c>
      <c r="G162" s="78">
        <v>0.0</v>
      </c>
      <c r="H162" s="78">
        <v>0.0</v>
      </c>
      <c r="I162" s="62">
        <f t="shared" si="13"/>
        <v>0</v>
      </c>
      <c r="J162" s="29"/>
      <c r="K162" s="259" t="s">
        <v>29</v>
      </c>
      <c r="L162" s="78">
        <v>0.0</v>
      </c>
      <c r="M162" s="78">
        <v>0.0</v>
      </c>
      <c r="N162" s="78">
        <v>0.0</v>
      </c>
      <c r="O162" s="78">
        <v>0.0</v>
      </c>
      <c r="P162" s="78">
        <v>0.0</v>
      </c>
      <c r="Q162" s="78">
        <v>0.0</v>
      </c>
      <c r="R162" s="78">
        <v>0.0</v>
      </c>
      <c r="S162" s="62">
        <f t="shared" si="14"/>
        <v>0</v>
      </c>
      <c r="T162" s="95"/>
      <c r="U162" s="95"/>
      <c r="V162" s="95"/>
      <c r="W162" s="95"/>
      <c r="X162" s="95"/>
      <c r="Y162" s="95"/>
      <c r="Z162" s="95"/>
    </row>
    <row r="163">
      <c r="A163" s="259" t="s">
        <v>30</v>
      </c>
      <c r="B163" s="78">
        <v>0.0</v>
      </c>
      <c r="C163" s="78">
        <v>0.0</v>
      </c>
      <c r="D163" s="78">
        <v>0.0</v>
      </c>
      <c r="E163" s="78">
        <v>0.0</v>
      </c>
      <c r="F163" s="78">
        <v>0.0</v>
      </c>
      <c r="G163" s="78">
        <v>4.0</v>
      </c>
      <c r="H163" s="78">
        <v>0.0</v>
      </c>
      <c r="I163" s="62">
        <f t="shared" si="13"/>
        <v>4</v>
      </c>
      <c r="J163" s="29"/>
      <c r="K163" s="259" t="s">
        <v>30</v>
      </c>
      <c r="L163" s="78">
        <v>0.0</v>
      </c>
      <c r="M163" s="78">
        <v>0.0</v>
      </c>
      <c r="N163" s="78">
        <v>0.0</v>
      </c>
      <c r="O163" s="78">
        <v>0.0</v>
      </c>
      <c r="P163" s="78">
        <v>0.0</v>
      </c>
      <c r="Q163" s="78">
        <v>320.0</v>
      </c>
      <c r="R163" s="78">
        <v>0.0</v>
      </c>
      <c r="S163" s="62">
        <f t="shared" si="14"/>
        <v>320</v>
      </c>
      <c r="T163" s="95"/>
      <c r="U163" s="95"/>
      <c r="V163" s="95"/>
      <c r="W163" s="95"/>
      <c r="X163" s="95"/>
      <c r="Y163" s="95"/>
      <c r="Z163" s="95"/>
    </row>
    <row r="164">
      <c r="A164" s="259" t="s">
        <v>31</v>
      </c>
      <c r="B164" s="78">
        <v>3.0</v>
      </c>
      <c r="C164" s="78">
        <v>3.0</v>
      </c>
      <c r="D164" s="78">
        <v>1.0</v>
      </c>
      <c r="E164" s="78">
        <v>1.0</v>
      </c>
      <c r="F164" s="78">
        <v>1.0</v>
      </c>
      <c r="G164" s="78">
        <v>1.0</v>
      </c>
      <c r="H164" s="78">
        <v>3.0</v>
      </c>
      <c r="I164" s="62">
        <f t="shared" si="13"/>
        <v>13</v>
      </c>
      <c r="J164" s="29"/>
      <c r="K164" s="259" t="s">
        <v>31</v>
      </c>
      <c r="L164" s="78">
        <v>570.0</v>
      </c>
      <c r="M164" s="78">
        <v>768.0</v>
      </c>
      <c r="N164" s="78">
        <v>120.0</v>
      </c>
      <c r="O164" s="78">
        <v>360.0</v>
      </c>
      <c r="P164" s="78">
        <v>360.0</v>
      </c>
      <c r="Q164" s="78">
        <v>360.0</v>
      </c>
      <c r="R164" s="78">
        <v>645.0</v>
      </c>
      <c r="S164" s="62">
        <f t="shared" si="14"/>
        <v>3183</v>
      </c>
      <c r="T164" s="95"/>
      <c r="U164" s="95"/>
      <c r="V164" s="95"/>
      <c r="W164" s="95"/>
      <c r="X164" s="95"/>
      <c r="Y164" s="95"/>
      <c r="Z164" s="95"/>
    </row>
    <row r="165">
      <c r="A165" s="259" t="s">
        <v>32</v>
      </c>
      <c r="B165" s="78">
        <v>0.0</v>
      </c>
      <c r="C165" s="78">
        <v>0.0</v>
      </c>
      <c r="D165" s="78">
        <v>0.0</v>
      </c>
      <c r="E165" s="78">
        <v>0.0</v>
      </c>
      <c r="F165" s="78">
        <v>0.0</v>
      </c>
      <c r="G165" s="78">
        <v>0.0</v>
      </c>
      <c r="H165" s="78">
        <v>0.0</v>
      </c>
      <c r="I165" s="62">
        <f t="shared" si="13"/>
        <v>0</v>
      </c>
      <c r="J165" s="29"/>
      <c r="K165" s="259" t="s">
        <v>32</v>
      </c>
      <c r="L165" s="78">
        <v>0.0</v>
      </c>
      <c r="M165" s="78">
        <v>0.0</v>
      </c>
      <c r="N165" s="78">
        <v>0.0</v>
      </c>
      <c r="O165" s="78">
        <v>0.0</v>
      </c>
      <c r="P165" s="78">
        <v>0.0</v>
      </c>
      <c r="Q165" s="78">
        <v>0.0</v>
      </c>
      <c r="R165" s="78">
        <v>0.0</v>
      </c>
      <c r="S165" s="62">
        <f t="shared" si="14"/>
        <v>0</v>
      </c>
      <c r="T165" s="95"/>
      <c r="U165" s="95"/>
      <c r="V165" s="95"/>
      <c r="W165" s="95"/>
      <c r="X165" s="95"/>
      <c r="Y165" s="95"/>
      <c r="Z165" s="95"/>
    </row>
    <row r="166">
      <c r="A166" s="259" t="s">
        <v>241</v>
      </c>
      <c r="B166" s="78">
        <v>0.0</v>
      </c>
      <c r="C166" s="78">
        <v>0.0</v>
      </c>
      <c r="D166" s="318">
        <v>0.0</v>
      </c>
      <c r="E166" s="78">
        <v>0.0</v>
      </c>
      <c r="F166" s="78">
        <v>0.0</v>
      </c>
      <c r="G166" s="78">
        <v>0.0</v>
      </c>
      <c r="H166" s="78">
        <v>0.0</v>
      </c>
      <c r="I166" s="62">
        <f t="shared" si="13"/>
        <v>0</v>
      </c>
      <c r="J166" s="29"/>
      <c r="K166" s="259" t="s">
        <v>241</v>
      </c>
      <c r="L166" s="78">
        <v>0.0</v>
      </c>
      <c r="M166" s="78">
        <v>0.0</v>
      </c>
      <c r="N166" s="318">
        <v>0.0</v>
      </c>
      <c r="O166" s="78">
        <v>0.0</v>
      </c>
      <c r="P166" s="78">
        <v>0.0</v>
      </c>
      <c r="Q166" s="78">
        <v>0.0</v>
      </c>
      <c r="R166" s="78">
        <v>0.0</v>
      </c>
      <c r="S166" s="62">
        <f t="shared" si="14"/>
        <v>0</v>
      </c>
      <c r="T166" s="95"/>
      <c r="U166" s="95"/>
      <c r="V166" s="95"/>
      <c r="W166" s="95"/>
      <c r="X166" s="95"/>
      <c r="Y166" s="95"/>
      <c r="Z166" s="95"/>
    </row>
    <row r="167">
      <c r="A167" s="259" t="s">
        <v>233</v>
      </c>
      <c r="B167" s="78">
        <v>0.0</v>
      </c>
      <c r="C167" s="78">
        <v>0.0</v>
      </c>
      <c r="D167" s="78">
        <v>0.0</v>
      </c>
      <c r="E167" s="78">
        <v>0.0</v>
      </c>
      <c r="F167" s="78">
        <v>0.0</v>
      </c>
      <c r="G167" s="78">
        <v>0.0</v>
      </c>
      <c r="H167" s="78">
        <v>0.0</v>
      </c>
      <c r="I167" s="62">
        <f t="shared" si="13"/>
        <v>0</v>
      </c>
      <c r="J167" s="29"/>
      <c r="K167" s="259" t="s">
        <v>233</v>
      </c>
      <c r="L167" s="78">
        <v>0.0</v>
      </c>
      <c r="M167" s="78">
        <v>0.0</v>
      </c>
      <c r="N167" s="78">
        <v>0.0</v>
      </c>
      <c r="O167" s="78">
        <v>0.0</v>
      </c>
      <c r="P167" s="78">
        <v>0.0</v>
      </c>
      <c r="Q167" s="78">
        <v>0.0</v>
      </c>
      <c r="R167" s="78">
        <v>0.0</v>
      </c>
      <c r="S167" s="62">
        <f t="shared" si="14"/>
        <v>0</v>
      </c>
      <c r="T167" s="95"/>
      <c r="U167" s="95"/>
      <c r="V167" s="95"/>
      <c r="W167" s="95"/>
      <c r="X167" s="95"/>
      <c r="Y167" s="95"/>
      <c r="Z167" s="95"/>
    </row>
    <row r="168">
      <c r="A168" s="259" t="s">
        <v>35</v>
      </c>
      <c r="B168" s="78">
        <v>0.0</v>
      </c>
      <c r="C168" s="78">
        <v>0.0</v>
      </c>
      <c r="D168" s="78">
        <v>0.0</v>
      </c>
      <c r="E168" s="78">
        <v>0.0</v>
      </c>
      <c r="F168" s="78">
        <v>0.0</v>
      </c>
      <c r="G168" s="78">
        <v>1.0</v>
      </c>
      <c r="H168" s="78">
        <v>0.0</v>
      </c>
      <c r="I168" s="62">
        <f t="shared" si="13"/>
        <v>1</v>
      </c>
      <c r="J168" s="29"/>
      <c r="K168" s="259" t="s">
        <v>35</v>
      </c>
      <c r="L168" s="78">
        <v>0.0</v>
      </c>
      <c r="M168" s="78">
        <v>0.0</v>
      </c>
      <c r="N168" s="78">
        <v>0.0</v>
      </c>
      <c r="O168" s="78">
        <v>0.0</v>
      </c>
      <c r="P168" s="78">
        <v>0.0</v>
      </c>
      <c r="Q168" s="78">
        <v>80.0</v>
      </c>
      <c r="R168" s="78">
        <v>0.0</v>
      </c>
      <c r="S168" s="62">
        <f t="shared" si="14"/>
        <v>80</v>
      </c>
      <c r="T168" s="95"/>
      <c r="U168" s="95"/>
      <c r="V168" s="95"/>
      <c r="W168" s="95"/>
      <c r="X168" s="95"/>
      <c r="Y168" s="95"/>
      <c r="Z168" s="95"/>
    </row>
    <row r="169">
      <c r="A169" s="259" t="s">
        <v>36</v>
      </c>
      <c r="B169" s="78">
        <v>0.0</v>
      </c>
      <c r="C169" s="78">
        <v>0.0</v>
      </c>
      <c r="D169" s="78">
        <v>0.0</v>
      </c>
      <c r="E169" s="78">
        <v>0.0</v>
      </c>
      <c r="F169" s="78">
        <v>6.0</v>
      </c>
      <c r="G169" s="78">
        <v>0.0</v>
      </c>
      <c r="H169" s="78">
        <v>1.0</v>
      </c>
      <c r="I169" s="62">
        <f t="shared" si="13"/>
        <v>7</v>
      </c>
      <c r="J169" s="29"/>
      <c r="K169" s="259" t="s">
        <v>36</v>
      </c>
      <c r="L169" s="78">
        <v>0.0</v>
      </c>
      <c r="M169" s="78">
        <v>0.0</v>
      </c>
      <c r="N169" s="78">
        <v>9.0</v>
      </c>
      <c r="O169" s="78">
        <v>0.0</v>
      </c>
      <c r="P169" s="78">
        <v>520.0</v>
      </c>
      <c r="Q169" s="78">
        <v>0.0</v>
      </c>
      <c r="R169" s="78">
        <v>85.0</v>
      </c>
      <c r="S169" s="62">
        <f t="shared" si="14"/>
        <v>614</v>
      </c>
      <c r="T169" s="95"/>
      <c r="U169" s="95"/>
      <c r="V169" s="95"/>
      <c r="W169" s="95"/>
      <c r="X169" s="95"/>
      <c r="Y169" s="95"/>
      <c r="Z169" s="95"/>
    </row>
    <row r="170">
      <c r="A170" s="259" t="s">
        <v>37</v>
      </c>
      <c r="B170" s="78">
        <v>1.0</v>
      </c>
      <c r="C170" s="78">
        <v>1.0</v>
      </c>
      <c r="D170" s="78">
        <v>2.0</v>
      </c>
      <c r="E170" s="78">
        <v>2.0</v>
      </c>
      <c r="F170" s="78">
        <v>2.0</v>
      </c>
      <c r="G170" s="78">
        <v>4.0</v>
      </c>
      <c r="H170" s="78">
        <v>1.0</v>
      </c>
      <c r="I170" s="62">
        <f t="shared" si="13"/>
        <v>13</v>
      </c>
      <c r="J170" s="29"/>
      <c r="K170" s="259" t="s">
        <v>37</v>
      </c>
      <c r="L170" s="78">
        <v>80.0</v>
      </c>
      <c r="M170" s="78">
        <v>185.0</v>
      </c>
      <c r="N170" s="78">
        <v>175.0</v>
      </c>
      <c r="O170" s="78">
        <v>140.0</v>
      </c>
      <c r="P170" s="78">
        <v>160.0</v>
      </c>
      <c r="Q170" s="78">
        <v>818.0</v>
      </c>
      <c r="R170" s="78">
        <v>195.0</v>
      </c>
      <c r="S170" s="62">
        <f t="shared" si="14"/>
        <v>1753</v>
      </c>
      <c r="T170" s="95"/>
      <c r="U170" s="95"/>
      <c r="V170" s="95"/>
      <c r="W170" s="95"/>
      <c r="X170" s="95"/>
      <c r="Y170" s="95"/>
      <c r="Z170" s="95"/>
    </row>
    <row r="171">
      <c r="A171" s="259" t="s">
        <v>38</v>
      </c>
      <c r="B171" s="78">
        <v>0.0</v>
      </c>
      <c r="C171" s="78">
        <v>0.0</v>
      </c>
      <c r="D171" s="78">
        <v>0.0</v>
      </c>
      <c r="E171" s="78">
        <v>0.0</v>
      </c>
      <c r="F171" s="78">
        <v>0.0</v>
      </c>
      <c r="G171" s="78">
        <v>0.0</v>
      </c>
      <c r="H171" s="78">
        <v>0.0</v>
      </c>
      <c r="I171" s="62">
        <f t="shared" si="13"/>
        <v>0</v>
      </c>
      <c r="J171" s="29"/>
      <c r="K171" s="259" t="s">
        <v>38</v>
      </c>
      <c r="L171" s="78">
        <v>0.0</v>
      </c>
      <c r="M171" s="78">
        <v>0.0</v>
      </c>
      <c r="N171" s="78">
        <v>0.0</v>
      </c>
      <c r="O171" s="78">
        <v>0.0</v>
      </c>
      <c r="P171" s="78">
        <v>0.0</v>
      </c>
      <c r="Q171" s="78">
        <v>0.0</v>
      </c>
      <c r="R171" s="78">
        <v>0.0</v>
      </c>
      <c r="S171" s="62">
        <f t="shared" si="14"/>
        <v>0</v>
      </c>
      <c r="T171" s="95"/>
      <c r="U171" s="95"/>
      <c r="V171" s="95"/>
      <c r="W171" s="95"/>
      <c r="X171" s="95"/>
      <c r="Y171" s="95"/>
      <c r="Z171" s="95"/>
    </row>
    <row r="172">
      <c r="A172" s="259" t="s">
        <v>39</v>
      </c>
      <c r="B172" s="78">
        <v>22.0</v>
      </c>
      <c r="C172" s="78">
        <v>4.0</v>
      </c>
      <c r="D172" s="78">
        <v>13.0</v>
      </c>
      <c r="E172" s="78">
        <v>1.0</v>
      </c>
      <c r="F172" s="78">
        <v>6.0</v>
      </c>
      <c r="G172" s="78">
        <v>3.0</v>
      </c>
      <c r="H172" s="78">
        <v>6.0</v>
      </c>
      <c r="I172" s="62">
        <f t="shared" si="13"/>
        <v>55</v>
      </c>
      <c r="J172" s="29"/>
      <c r="K172" s="259" t="s">
        <v>39</v>
      </c>
      <c r="L172" s="78">
        <v>1933.0</v>
      </c>
      <c r="M172" s="78">
        <v>335.0</v>
      </c>
      <c r="N172" s="78">
        <v>1426.0</v>
      </c>
      <c r="O172" s="78">
        <v>280.0</v>
      </c>
      <c r="P172" s="78">
        <v>420.0</v>
      </c>
      <c r="Q172" s="78">
        <v>285.0</v>
      </c>
      <c r="R172" s="78">
        <v>616.0</v>
      </c>
      <c r="S172" s="62">
        <f t="shared" si="14"/>
        <v>5295</v>
      </c>
      <c r="T172" s="95"/>
      <c r="U172" s="95"/>
      <c r="V172" s="95"/>
      <c r="W172" s="95"/>
      <c r="X172" s="95"/>
      <c r="Y172" s="95"/>
      <c r="Z172" s="95"/>
    </row>
    <row r="173">
      <c r="A173" s="259" t="s">
        <v>63</v>
      </c>
      <c r="B173" s="78">
        <v>0.0</v>
      </c>
      <c r="C173" s="78">
        <v>0.0</v>
      </c>
      <c r="D173" s="78">
        <v>0.0</v>
      </c>
      <c r="E173" s="78">
        <v>0.0</v>
      </c>
      <c r="F173" s="78">
        <v>0.0</v>
      </c>
      <c r="G173" s="78">
        <v>0.0</v>
      </c>
      <c r="H173" s="78">
        <v>0.0</v>
      </c>
      <c r="I173" s="62">
        <f t="shared" si="13"/>
        <v>0</v>
      </c>
      <c r="J173" s="29"/>
      <c r="K173" s="259" t="s">
        <v>63</v>
      </c>
      <c r="L173" s="78">
        <v>0.0</v>
      </c>
      <c r="M173" s="78">
        <v>0.0</v>
      </c>
      <c r="N173" s="78">
        <v>0.0</v>
      </c>
      <c r="O173" s="78">
        <v>0.0</v>
      </c>
      <c r="P173" s="78">
        <v>0.0</v>
      </c>
      <c r="Q173" s="78">
        <v>0.0</v>
      </c>
      <c r="R173" s="78">
        <v>0.0</v>
      </c>
      <c r="S173" s="62">
        <f t="shared" si="14"/>
        <v>0</v>
      </c>
      <c r="T173" s="95"/>
      <c r="U173" s="95"/>
      <c r="V173" s="95"/>
      <c r="W173" s="95"/>
      <c r="X173" s="95"/>
      <c r="Y173" s="95"/>
      <c r="Z173" s="95"/>
    </row>
    <row r="174">
      <c r="A174" s="259" t="s">
        <v>40</v>
      </c>
      <c r="B174" s="78">
        <v>0.0</v>
      </c>
      <c r="C174" s="78">
        <v>0.0</v>
      </c>
      <c r="D174" s="78">
        <v>0.0</v>
      </c>
      <c r="E174" s="78">
        <v>0.0</v>
      </c>
      <c r="F174" s="78">
        <v>0.0</v>
      </c>
      <c r="G174" s="78">
        <v>0.0</v>
      </c>
      <c r="H174" s="78">
        <v>0.0</v>
      </c>
      <c r="I174" s="62">
        <f t="shared" si="13"/>
        <v>0</v>
      </c>
      <c r="J174" s="29"/>
      <c r="K174" s="259" t="s">
        <v>40</v>
      </c>
      <c r="L174" s="78">
        <v>0.0</v>
      </c>
      <c r="M174" s="78">
        <v>0.0</v>
      </c>
      <c r="N174" s="78">
        <v>0.0</v>
      </c>
      <c r="O174" s="78">
        <v>0.0</v>
      </c>
      <c r="P174" s="78">
        <v>0.0</v>
      </c>
      <c r="Q174" s="78">
        <v>0.0</v>
      </c>
      <c r="R174" s="78">
        <v>0.0</v>
      </c>
      <c r="S174" s="62">
        <f t="shared" si="14"/>
        <v>0</v>
      </c>
      <c r="T174" s="95"/>
      <c r="U174" s="95"/>
      <c r="V174" s="95"/>
      <c r="W174" s="95"/>
      <c r="X174" s="95"/>
      <c r="Y174" s="95"/>
      <c r="Z174" s="95"/>
    </row>
    <row r="175">
      <c r="A175" s="259" t="s">
        <v>41</v>
      </c>
      <c r="B175" s="78">
        <v>0.0</v>
      </c>
      <c r="C175" s="78">
        <v>0.0</v>
      </c>
      <c r="D175" s="78">
        <v>0.0</v>
      </c>
      <c r="E175" s="78">
        <v>0.0</v>
      </c>
      <c r="F175" s="78">
        <v>0.0</v>
      </c>
      <c r="G175" s="78">
        <v>0.0</v>
      </c>
      <c r="H175" s="78">
        <v>0.0</v>
      </c>
      <c r="I175" s="62">
        <f t="shared" si="13"/>
        <v>0</v>
      </c>
      <c r="J175" s="29"/>
      <c r="K175" s="259" t="s">
        <v>41</v>
      </c>
      <c r="L175" s="78">
        <v>0.0</v>
      </c>
      <c r="M175" s="78">
        <v>0.0</v>
      </c>
      <c r="N175" s="78">
        <v>0.0</v>
      </c>
      <c r="O175" s="78">
        <v>0.0</v>
      </c>
      <c r="P175" s="78">
        <v>0.0</v>
      </c>
      <c r="Q175" s="78">
        <v>0.0</v>
      </c>
      <c r="R175" s="78">
        <v>0.0</v>
      </c>
      <c r="S175" s="62">
        <f t="shared" si="14"/>
        <v>0</v>
      </c>
      <c r="T175" s="95"/>
      <c r="U175" s="95"/>
      <c r="V175" s="95"/>
      <c r="W175" s="95"/>
      <c r="X175" s="95"/>
      <c r="Y175" s="95"/>
      <c r="Z175" s="95"/>
    </row>
    <row r="176">
      <c r="A176" s="259" t="s">
        <v>42</v>
      </c>
      <c r="B176" s="78">
        <v>0.0</v>
      </c>
      <c r="C176" s="78">
        <v>0.0</v>
      </c>
      <c r="D176" s="78">
        <v>0.0</v>
      </c>
      <c r="E176" s="78">
        <v>0.0</v>
      </c>
      <c r="F176" s="78">
        <v>0.0</v>
      </c>
      <c r="G176" s="78">
        <v>0.0</v>
      </c>
      <c r="H176" s="78">
        <v>0.0</v>
      </c>
      <c r="I176" s="62">
        <f t="shared" si="13"/>
        <v>0</v>
      </c>
      <c r="J176" s="29"/>
      <c r="K176" s="259" t="s">
        <v>42</v>
      </c>
      <c r="L176" s="78">
        <v>0.0</v>
      </c>
      <c r="M176" s="78">
        <v>0.0</v>
      </c>
      <c r="N176" s="78">
        <v>0.0</v>
      </c>
      <c r="O176" s="78">
        <v>0.0</v>
      </c>
      <c r="P176" s="78">
        <v>0.0</v>
      </c>
      <c r="Q176" s="78">
        <v>0.0</v>
      </c>
      <c r="R176" s="78">
        <v>0.0</v>
      </c>
      <c r="S176" s="62">
        <f t="shared" si="14"/>
        <v>0</v>
      </c>
      <c r="T176" s="95"/>
      <c r="U176" s="95"/>
      <c r="V176" s="95"/>
      <c r="W176" s="95"/>
      <c r="X176" s="95"/>
      <c r="Y176" s="95"/>
      <c r="Z176" s="95"/>
    </row>
    <row r="177">
      <c r="A177" s="259" t="s">
        <v>44</v>
      </c>
      <c r="B177" s="78">
        <v>0.0</v>
      </c>
      <c r="C177" s="78">
        <v>0.0</v>
      </c>
      <c r="D177" s="78">
        <v>0.0</v>
      </c>
      <c r="E177" s="78">
        <v>0.0</v>
      </c>
      <c r="F177" s="78">
        <v>0.0</v>
      </c>
      <c r="G177" s="78">
        <v>0.0</v>
      </c>
      <c r="H177" s="78">
        <v>0.0</v>
      </c>
      <c r="I177" s="62">
        <f t="shared" si="13"/>
        <v>0</v>
      </c>
      <c r="J177" s="29"/>
      <c r="K177" s="259" t="s">
        <v>44</v>
      </c>
      <c r="L177" s="78">
        <v>0.0</v>
      </c>
      <c r="M177" s="78">
        <v>0.0</v>
      </c>
      <c r="N177" s="78">
        <v>0.0</v>
      </c>
      <c r="O177" s="78">
        <v>0.0</v>
      </c>
      <c r="P177" s="78">
        <v>0.0</v>
      </c>
      <c r="Q177" s="78">
        <v>0.0</v>
      </c>
      <c r="R177" s="78">
        <v>0.0</v>
      </c>
      <c r="S177" s="62">
        <f t="shared" si="14"/>
        <v>0</v>
      </c>
      <c r="T177" s="95"/>
      <c r="U177" s="95"/>
      <c r="V177" s="95"/>
      <c r="W177" s="95"/>
      <c r="X177" s="95"/>
      <c r="Y177" s="95"/>
      <c r="Z177" s="95"/>
    </row>
    <row r="178">
      <c r="A178" s="259" t="s">
        <v>45</v>
      </c>
      <c r="B178" s="78">
        <v>0.0</v>
      </c>
      <c r="C178" s="78">
        <v>0.0</v>
      </c>
      <c r="D178" s="78">
        <v>0.0</v>
      </c>
      <c r="E178" s="78">
        <v>0.0</v>
      </c>
      <c r="F178" s="78">
        <v>0.0</v>
      </c>
      <c r="G178" s="78">
        <v>0.0</v>
      </c>
      <c r="H178" s="78">
        <v>0.0</v>
      </c>
      <c r="I178" s="62">
        <v>0.0</v>
      </c>
      <c r="J178" s="29"/>
      <c r="K178" s="259" t="s">
        <v>45</v>
      </c>
      <c r="L178" s="78">
        <v>0.0</v>
      </c>
      <c r="M178" s="78">
        <v>0.0</v>
      </c>
      <c r="N178" s="78">
        <v>0.0</v>
      </c>
      <c r="O178" s="78">
        <v>0.0</v>
      </c>
      <c r="P178" s="78">
        <v>0.0</v>
      </c>
      <c r="Q178" s="78">
        <v>0.0</v>
      </c>
      <c r="R178" s="78">
        <v>0.0</v>
      </c>
      <c r="S178" s="62">
        <f t="shared" si="14"/>
        <v>0</v>
      </c>
      <c r="T178" s="95"/>
      <c r="U178" s="95"/>
      <c r="V178" s="95"/>
      <c r="W178" s="95"/>
      <c r="X178" s="95"/>
      <c r="Y178" s="95"/>
      <c r="Z178" s="95"/>
    </row>
    <row r="179">
      <c r="A179" s="259" t="s">
        <v>46</v>
      </c>
      <c r="B179" s="78">
        <v>1.0</v>
      </c>
      <c r="C179" s="78">
        <v>0.0</v>
      </c>
      <c r="D179" s="78">
        <v>0.0</v>
      </c>
      <c r="E179" s="78">
        <v>0.0</v>
      </c>
      <c r="F179" s="78">
        <v>0.0</v>
      </c>
      <c r="G179" s="78">
        <v>0.0</v>
      </c>
      <c r="H179" s="78">
        <v>1.0</v>
      </c>
      <c r="I179" s="62">
        <f t="shared" ref="I179:I188" si="15">SUM(B179:H179)</f>
        <v>2</v>
      </c>
      <c r="J179" s="401"/>
      <c r="K179" s="259" t="s">
        <v>46</v>
      </c>
      <c r="L179" s="78">
        <v>120.0</v>
      </c>
      <c r="M179" s="78">
        <v>0.0</v>
      </c>
      <c r="N179" s="78">
        <v>0.0</v>
      </c>
      <c r="O179" s="78">
        <v>0.0</v>
      </c>
      <c r="P179" s="78">
        <v>0.0</v>
      </c>
      <c r="Q179" s="78">
        <v>0.0</v>
      </c>
      <c r="R179" s="78">
        <v>90.0</v>
      </c>
      <c r="S179" s="62">
        <f t="shared" si="14"/>
        <v>210</v>
      </c>
      <c r="T179" s="95"/>
      <c r="U179" s="95"/>
      <c r="V179" s="95"/>
      <c r="W179" s="95"/>
      <c r="X179" s="95"/>
      <c r="Y179" s="95"/>
      <c r="Z179" s="95"/>
    </row>
    <row r="180">
      <c r="A180" s="259" t="s">
        <v>47</v>
      </c>
      <c r="B180" s="78">
        <v>0.0</v>
      </c>
      <c r="C180" s="78">
        <v>0.0</v>
      </c>
      <c r="D180" s="78">
        <v>0.0</v>
      </c>
      <c r="E180" s="78">
        <v>0.0</v>
      </c>
      <c r="F180" s="78">
        <v>0.0</v>
      </c>
      <c r="G180" s="78">
        <v>0.0</v>
      </c>
      <c r="H180" s="78">
        <v>0.0</v>
      </c>
      <c r="I180" s="62">
        <f t="shared" si="15"/>
        <v>0</v>
      </c>
      <c r="J180" s="29"/>
      <c r="K180" s="259" t="s">
        <v>47</v>
      </c>
      <c r="L180" s="78">
        <v>0.0</v>
      </c>
      <c r="M180" s="78">
        <v>0.0</v>
      </c>
      <c r="N180" s="78">
        <v>0.0</v>
      </c>
      <c r="O180" s="78">
        <v>0.0</v>
      </c>
      <c r="P180" s="78">
        <v>0.0</v>
      </c>
      <c r="Q180" s="78">
        <v>0.0</v>
      </c>
      <c r="R180" s="78">
        <v>0.0</v>
      </c>
      <c r="S180" s="62">
        <f t="shared" si="14"/>
        <v>0</v>
      </c>
      <c r="T180" s="95"/>
      <c r="U180" s="95"/>
      <c r="V180" s="95"/>
      <c r="W180" s="95"/>
      <c r="X180" s="95"/>
      <c r="Y180" s="95"/>
      <c r="Z180" s="95"/>
    </row>
    <row r="181">
      <c r="A181" s="259" t="s">
        <v>74</v>
      </c>
      <c r="B181" s="78">
        <v>0.0</v>
      </c>
      <c r="C181" s="78">
        <v>0.0</v>
      </c>
      <c r="D181" s="78">
        <v>0.0</v>
      </c>
      <c r="E181" s="78">
        <v>0.0</v>
      </c>
      <c r="F181" s="78">
        <v>0.0</v>
      </c>
      <c r="G181" s="78">
        <v>0.0</v>
      </c>
      <c r="H181" s="78">
        <v>0.0</v>
      </c>
      <c r="I181" s="62">
        <f t="shared" si="15"/>
        <v>0</v>
      </c>
      <c r="J181" s="29"/>
      <c r="K181" s="259" t="s">
        <v>74</v>
      </c>
      <c r="L181" s="78">
        <v>0.0</v>
      </c>
      <c r="M181" s="78">
        <v>0.0</v>
      </c>
      <c r="N181" s="78">
        <v>0.0</v>
      </c>
      <c r="O181" s="78">
        <v>0.0</v>
      </c>
      <c r="P181" s="78">
        <v>0.0</v>
      </c>
      <c r="Q181" s="78">
        <v>0.0</v>
      </c>
      <c r="R181" s="78">
        <v>0.0</v>
      </c>
      <c r="S181" s="62">
        <f t="shared" si="14"/>
        <v>0</v>
      </c>
      <c r="T181" s="95"/>
      <c r="U181" s="95"/>
      <c r="V181" s="95"/>
      <c r="W181" s="95"/>
      <c r="X181" s="95"/>
      <c r="Y181" s="95"/>
      <c r="Z181" s="95"/>
    </row>
    <row r="182">
      <c r="A182" s="259" t="s">
        <v>49</v>
      </c>
      <c r="B182" s="78">
        <v>0.0</v>
      </c>
      <c r="C182" s="78">
        <v>0.0</v>
      </c>
      <c r="D182" s="78">
        <v>0.0</v>
      </c>
      <c r="E182" s="78">
        <v>0.0</v>
      </c>
      <c r="F182" s="78">
        <v>0.0</v>
      </c>
      <c r="G182" s="78">
        <v>0.0</v>
      </c>
      <c r="H182" s="78">
        <v>0.0</v>
      </c>
      <c r="I182" s="62">
        <f t="shared" si="15"/>
        <v>0</v>
      </c>
      <c r="J182" s="29"/>
      <c r="K182" s="259" t="s">
        <v>49</v>
      </c>
      <c r="L182" s="78">
        <v>0.0</v>
      </c>
      <c r="M182" s="78">
        <v>0.0</v>
      </c>
      <c r="N182" s="78">
        <v>0.0</v>
      </c>
      <c r="O182" s="78">
        <v>0.0</v>
      </c>
      <c r="P182" s="78">
        <v>0.0</v>
      </c>
      <c r="Q182" s="78">
        <v>0.0</v>
      </c>
      <c r="R182" s="78">
        <v>0.0</v>
      </c>
      <c r="S182" s="62">
        <f t="shared" si="14"/>
        <v>0</v>
      </c>
      <c r="T182" s="95"/>
      <c r="U182" s="95"/>
      <c r="V182" s="95"/>
      <c r="W182" s="95"/>
      <c r="X182" s="95"/>
      <c r="Y182" s="95"/>
      <c r="Z182" s="95"/>
    </row>
    <row r="183">
      <c r="A183" s="259" t="s">
        <v>50</v>
      </c>
      <c r="B183" s="78">
        <v>0.0</v>
      </c>
      <c r="C183" s="78">
        <v>0.0</v>
      </c>
      <c r="D183" s="78">
        <v>0.0</v>
      </c>
      <c r="E183" s="78">
        <v>0.0</v>
      </c>
      <c r="F183" s="78">
        <v>0.0</v>
      </c>
      <c r="G183" s="78">
        <v>0.0</v>
      </c>
      <c r="H183" s="78">
        <v>0.0</v>
      </c>
      <c r="I183" s="62">
        <f t="shared" si="15"/>
        <v>0</v>
      </c>
      <c r="J183" s="29"/>
      <c r="K183" s="259" t="s">
        <v>50</v>
      </c>
      <c r="L183" s="78">
        <v>0.0</v>
      </c>
      <c r="M183" s="78">
        <v>0.0</v>
      </c>
      <c r="N183" s="78">
        <v>0.0</v>
      </c>
      <c r="O183" s="78">
        <v>0.0</v>
      </c>
      <c r="P183" s="78">
        <v>0.0</v>
      </c>
      <c r="Q183" s="78">
        <v>0.0</v>
      </c>
      <c r="R183" s="78">
        <v>0.0</v>
      </c>
      <c r="S183" s="62">
        <f t="shared" si="14"/>
        <v>0</v>
      </c>
      <c r="T183" s="95"/>
      <c r="U183" s="95"/>
      <c r="V183" s="95"/>
      <c r="W183" s="95"/>
      <c r="X183" s="95"/>
      <c r="Y183" s="95"/>
      <c r="Z183" s="95"/>
    </row>
    <row r="184">
      <c r="A184" s="259" t="s">
        <v>51</v>
      </c>
      <c r="B184" s="78">
        <v>0.0</v>
      </c>
      <c r="C184" s="78">
        <v>0.0</v>
      </c>
      <c r="D184" s="78">
        <v>0.0</v>
      </c>
      <c r="E184" s="78">
        <v>0.0</v>
      </c>
      <c r="F184" s="78">
        <v>0.0</v>
      </c>
      <c r="G184" s="78">
        <v>0.0</v>
      </c>
      <c r="H184" s="78">
        <v>0.0</v>
      </c>
      <c r="I184" s="62">
        <f t="shared" si="15"/>
        <v>0</v>
      </c>
      <c r="J184" s="29"/>
      <c r="K184" s="259" t="s">
        <v>51</v>
      </c>
      <c r="L184" s="78">
        <v>0.0</v>
      </c>
      <c r="M184" s="78">
        <v>0.0</v>
      </c>
      <c r="N184" s="78">
        <v>0.0</v>
      </c>
      <c r="O184" s="78">
        <v>0.0</v>
      </c>
      <c r="P184" s="78">
        <v>0.0</v>
      </c>
      <c r="Q184" s="78">
        <v>0.0</v>
      </c>
      <c r="R184" s="78">
        <v>0.0</v>
      </c>
      <c r="S184" s="62">
        <f t="shared" si="14"/>
        <v>0</v>
      </c>
      <c r="T184" s="95"/>
      <c r="U184" s="95"/>
      <c r="V184" s="95"/>
      <c r="W184" s="95"/>
      <c r="X184" s="95"/>
      <c r="Y184" s="95"/>
      <c r="Z184" s="95"/>
    </row>
    <row r="185">
      <c r="A185" s="259" t="s">
        <v>52</v>
      </c>
      <c r="B185" s="78">
        <v>0.0</v>
      </c>
      <c r="C185" s="78">
        <v>0.0</v>
      </c>
      <c r="D185" s="78">
        <v>0.0</v>
      </c>
      <c r="E185" s="78">
        <v>0.0</v>
      </c>
      <c r="F185" s="78">
        <v>0.0</v>
      </c>
      <c r="G185" s="78">
        <v>0.0</v>
      </c>
      <c r="H185" s="78">
        <v>0.0</v>
      </c>
      <c r="I185" s="62">
        <f t="shared" si="15"/>
        <v>0</v>
      </c>
      <c r="J185" s="29"/>
      <c r="K185" s="259" t="s">
        <v>52</v>
      </c>
      <c r="L185" s="78">
        <v>0.0</v>
      </c>
      <c r="M185" s="78">
        <v>0.0</v>
      </c>
      <c r="N185" s="78">
        <v>0.0</v>
      </c>
      <c r="O185" s="78">
        <v>0.0</v>
      </c>
      <c r="P185" s="78">
        <v>0.0</v>
      </c>
      <c r="Q185" s="78">
        <v>0.0</v>
      </c>
      <c r="R185" s="78">
        <v>0.0</v>
      </c>
      <c r="S185" s="62">
        <f t="shared" si="14"/>
        <v>0</v>
      </c>
      <c r="T185" s="95"/>
      <c r="U185" s="95"/>
      <c r="V185" s="95"/>
      <c r="W185" s="95"/>
      <c r="X185" s="95"/>
      <c r="Y185" s="95"/>
      <c r="Z185" s="95"/>
    </row>
    <row r="186">
      <c r="A186" s="259" t="s">
        <v>53</v>
      </c>
      <c r="B186" s="78">
        <v>0.0</v>
      </c>
      <c r="C186" s="78">
        <v>0.0</v>
      </c>
      <c r="D186" s="78">
        <v>0.0</v>
      </c>
      <c r="E186" s="78">
        <v>0.0</v>
      </c>
      <c r="F186" s="78">
        <v>0.0</v>
      </c>
      <c r="G186" s="78">
        <v>0.0</v>
      </c>
      <c r="H186" s="78">
        <v>0.0</v>
      </c>
      <c r="I186" s="62">
        <f t="shared" si="15"/>
        <v>0</v>
      </c>
      <c r="J186" s="29"/>
      <c r="K186" s="259" t="s">
        <v>53</v>
      </c>
      <c r="L186" s="78">
        <v>0.0</v>
      </c>
      <c r="M186" s="78">
        <v>0.0</v>
      </c>
      <c r="N186" s="78">
        <v>0.0</v>
      </c>
      <c r="O186" s="78">
        <v>0.0</v>
      </c>
      <c r="P186" s="78">
        <v>0.0</v>
      </c>
      <c r="Q186" s="78">
        <v>0.0</v>
      </c>
      <c r="R186" s="78">
        <v>0.0</v>
      </c>
      <c r="S186" s="62">
        <f t="shared" si="14"/>
        <v>0</v>
      </c>
      <c r="T186" s="95"/>
      <c r="U186" s="95"/>
      <c r="V186" s="95"/>
      <c r="W186" s="95"/>
      <c r="X186" s="95"/>
      <c r="Y186" s="95"/>
      <c r="Z186" s="95"/>
    </row>
    <row r="187">
      <c r="A187" s="259" t="s">
        <v>451</v>
      </c>
      <c r="B187" s="78">
        <v>0.0</v>
      </c>
      <c r="C187" s="78">
        <v>0.0</v>
      </c>
      <c r="D187" s="78">
        <v>0.0</v>
      </c>
      <c r="E187" s="78">
        <v>0.0</v>
      </c>
      <c r="F187" s="78">
        <v>0.0</v>
      </c>
      <c r="G187" s="78">
        <v>0.0</v>
      </c>
      <c r="H187" s="78">
        <v>0.0</v>
      </c>
      <c r="I187" s="62">
        <f t="shared" si="15"/>
        <v>0</v>
      </c>
      <c r="J187" s="29"/>
      <c r="K187" s="259" t="s">
        <v>451</v>
      </c>
      <c r="L187" s="78">
        <v>0.0</v>
      </c>
      <c r="M187" s="78">
        <v>0.0</v>
      </c>
      <c r="N187" s="78">
        <v>0.0</v>
      </c>
      <c r="O187" s="78">
        <v>0.0</v>
      </c>
      <c r="P187" s="78">
        <v>0.0</v>
      </c>
      <c r="Q187" s="78">
        <v>0.0</v>
      </c>
      <c r="R187" s="78">
        <v>0.0</v>
      </c>
      <c r="S187" s="62">
        <f t="shared" si="14"/>
        <v>0</v>
      </c>
      <c r="T187" s="95"/>
      <c r="U187" s="95"/>
      <c r="V187" s="95"/>
      <c r="W187" s="95"/>
      <c r="X187" s="95"/>
      <c r="Y187" s="95"/>
      <c r="Z187" s="95"/>
    </row>
    <row r="188">
      <c r="A188" s="259" t="s">
        <v>55</v>
      </c>
      <c r="B188" s="78">
        <v>0.0</v>
      </c>
      <c r="C188" s="78">
        <v>0.0</v>
      </c>
      <c r="D188" s="78">
        <v>0.0</v>
      </c>
      <c r="E188" s="78">
        <v>0.0</v>
      </c>
      <c r="F188" s="78">
        <v>0.0</v>
      </c>
      <c r="G188" s="78">
        <v>0.0</v>
      </c>
      <c r="H188" s="78">
        <v>0.0</v>
      </c>
      <c r="I188" s="62">
        <f t="shared" si="15"/>
        <v>0</v>
      </c>
      <c r="J188" s="29"/>
      <c r="K188" s="259" t="s">
        <v>55</v>
      </c>
      <c r="L188" s="78">
        <v>0.0</v>
      </c>
      <c r="M188" s="78">
        <v>0.0</v>
      </c>
      <c r="N188" s="78">
        <v>0.0</v>
      </c>
      <c r="O188" s="78">
        <v>0.0</v>
      </c>
      <c r="P188" s="78">
        <v>0.0</v>
      </c>
      <c r="Q188" s="78">
        <v>0.0</v>
      </c>
      <c r="R188" s="78">
        <v>0.0</v>
      </c>
      <c r="S188" s="62">
        <f t="shared" si="14"/>
        <v>0</v>
      </c>
      <c r="T188" s="95"/>
      <c r="U188" s="95"/>
      <c r="V188" s="95"/>
      <c r="W188" s="95"/>
      <c r="X188" s="95"/>
      <c r="Y188" s="95"/>
      <c r="Z188" s="95"/>
    </row>
    <row r="189">
      <c r="A189" s="517" t="s">
        <v>20</v>
      </c>
      <c r="B189" s="38"/>
      <c r="C189" s="38"/>
      <c r="D189" s="38"/>
      <c r="E189" s="38"/>
      <c r="F189" s="38"/>
      <c r="G189" s="38"/>
      <c r="H189" s="38"/>
      <c r="I189" s="518">
        <f>SUM(I156:I188)</f>
        <v>128</v>
      </c>
      <c r="J189" s="29"/>
      <c r="K189" s="517" t="s">
        <v>20</v>
      </c>
      <c r="L189" s="38"/>
      <c r="M189" s="38"/>
      <c r="N189" s="38"/>
      <c r="O189" s="38"/>
      <c r="P189" s="38"/>
      <c r="Q189" s="38"/>
      <c r="R189" s="38"/>
      <c r="S189" s="518">
        <f>SUM(S156:S188)</f>
        <v>15593</v>
      </c>
      <c r="T189" s="95"/>
      <c r="U189" s="95"/>
      <c r="V189" s="95"/>
      <c r="W189" s="95"/>
      <c r="X189" s="95"/>
      <c r="Y189" s="95"/>
      <c r="Z189" s="95"/>
    </row>
    <row r="190">
      <c r="A190" s="522"/>
      <c r="B190" s="29"/>
      <c r="C190" s="29"/>
      <c r="D190" s="29"/>
      <c r="E190" s="29"/>
      <c r="F190" s="29"/>
      <c r="G190" s="29"/>
      <c r="H190" s="29"/>
      <c r="I190" s="16"/>
      <c r="J190" s="29"/>
      <c r="K190" s="522"/>
      <c r="L190" s="29"/>
      <c r="M190" s="29"/>
      <c r="N190" s="29"/>
      <c r="O190" s="29"/>
      <c r="P190" s="29"/>
      <c r="Q190" s="29"/>
      <c r="R190" s="29"/>
      <c r="S190" s="16"/>
    </row>
    <row r="191">
      <c r="A191" s="507" t="s">
        <v>542</v>
      </c>
      <c r="J191" s="29"/>
      <c r="K191" s="507" t="s">
        <v>542</v>
      </c>
    </row>
    <row r="192">
      <c r="A192" s="254" t="s">
        <v>19</v>
      </c>
      <c r="B192" s="521">
        <v>45570.0</v>
      </c>
      <c r="C192" s="521">
        <v>45571.0</v>
      </c>
      <c r="D192" s="521">
        <v>45572.0</v>
      </c>
      <c r="E192" s="521">
        <v>45573.0</v>
      </c>
      <c r="F192" s="521">
        <v>45574.0</v>
      </c>
      <c r="G192" s="521">
        <v>45575.0</v>
      </c>
      <c r="H192" s="521">
        <v>45576.0</v>
      </c>
      <c r="I192" s="514" t="s">
        <v>541</v>
      </c>
      <c r="J192" s="29"/>
      <c r="K192" s="254" t="s">
        <v>19</v>
      </c>
      <c r="L192" s="521">
        <v>45570.0</v>
      </c>
      <c r="M192" s="521">
        <v>45571.0</v>
      </c>
      <c r="N192" s="521">
        <v>45572.0</v>
      </c>
      <c r="O192" s="521">
        <v>45573.0</v>
      </c>
      <c r="P192" s="521">
        <v>45574.0</v>
      </c>
      <c r="Q192" s="521">
        <v>45575.0</v>
      </c>
      <c r="R192" s="521">
        <v>45576.0</v>
      </c>
      <c r="S192" s="514" t="s">
        <v>20</v>
      </c>
    </row>
    <row r="193">
      <c r="A193" s="215"/>
      <c r="B193" s="516"/>
      <c r="C193" s="516"/>
      <c r="D193" s="516"/>
      <c r="E193" s="38"/>
      <c r="F193" s="38"/>
      <c r="G193" s="38"/>
      <c r="H193" s="38"/>
      <c r="I193" s="38"/>
      <c r="J193" s="29"/>
      <c r="K193" s="215"/>
      <c r="L193" s="516"/>
      <c r="M193" s="516"/>
      <c r="N193" s="516"/>
      <c r="O193" s="38"/>
      <c r="P193" s="38"/>
      <c r="Q193" s="38"/>
      <c r="R193" s="38"/>
      <c r="S193" s="38"/>
    </row>
    <row r="194">
      <c r="A194" s="259" t="s">
        <v>23</v>
      </c>
      <c r="B194" s="78">
        <v>0.0</v>
      </c>
      <c r="C194" s="78">
        <v>0.0</v>
      </c>
      <c r="D194" s="78">
        <v>0.0</v>
      </c>
      <c r="E194" s="78">
        <v>0.0</v>
      </c>
      <c r="F194" s="78">
        <v>0.0</v>
      </c>
      <c r="G194" s="78">
        <v>0.0</v>
      </c>
      <c r="H194" s="78">
        <v>1.0</v>
      </c>
      <c r="I194" s="62">
        <f t="shared" ref="I194:I215" si="16">SUM(B194:H194)</f>
        <v>1</v>
      </c>
      <c r="J194" s="29"/>
      <c r="K194" s="259" t="s">
        <v>23</v>
      </c>
      <c r="L194" s="78">
        <v>0.0</v>
      </c>
      <c r="M194" s="78">
        <v>0.0</v>
      </c>
      <c r="N194" s="78">
        <v>0.0</v>
      </c>
      <c r="O194" s="78">
        <v>0.0</v>
      </c>
      <c r="P194" s="78">
        <v>0.0</v>
      </c>
      <c r="Q194" s="78">
        <v>0.0</v>
      </c>
      <c r="R194" s="78">
        <v>155.0</v>
      </c>
      <c r="S194" s="62">
        <f t="shared" ref="S194:S226" si="17">SUM(L194:R194)</f>
        <v>155</v>
      </c>
    </row>
    <row r="195">
      <c r="A195" s="259" t="s">
        <v>24</v>
      </c>
      <c r="B195" s="78">
        <v>8.0</v>
      </c>
      <c r="C195" s="78">
        <v>6.0</v>
      </c>
      <c r="D195" s="78">
        <v>0.0</v>
      </c>
      <c r="E195" s="78">
        <v>2.0</v>
      </c>
      <c r="F195" s="78">
        <v>8.0</v>
      </c>
      <c r="G195" s="78">
        <v>6.0</v>
      </c>
      <c r="H195" s="78">
        <v>4.0</v>
      </c>
      <c r="I195" s="62">
        <f t="shared" si="16"/>
        <v>34</v>
      </c>
      <c r="J195" s="29"/>
      <c r="K195" s="259" t="s">
        <v>24</v>
      </c>
      <c r="L195" s="78">
        <v>806.0</v>
      </c>
      <c r="M195" s="78">
        <v>636.0</v>
      </c>
      <c r="N195" s="78">
        <v>0.0</v>
      </c>
      <c r="O195" s="78">
        <v>220.0</v>
      </c>
      <c r="P195" s="78">
        <v>957.0</v>
      </c>
      <c r="Q195" s="78">
        <v>860.0</v>
      </c>
      <c r="R195" s="78">
        <v>360.0</v>
      </c>
      <c r="S195" s="62">
        <f t="shared" si="17"/>
        <v>3839</v>
      </c>
    </row>
    <row r="196">
      <c r="A196" s="259" t="s">
        <v>25</v>
      </c>
      <c r="B196" s="78">
        <v>0.0</v>
      </c>
      <c r="C196" s="78">
        <v>0.0</v>
      </c>
      <c r="D196" s="78">
        <v>0.0</v>
      </c>
      <c r="E196" s="78">
        <v>0.0</v>
      </c>
      <c r="F196" s="78">
        <v>0.0</v>
      </c>
      <c r="G196" s="78">
        <v>0.0</v>
      </c>
      <c r="H196" s="78">
        <v>0.0</v>
      </c>
      <c r="I196" s="62">
        <f t="shared" si="16"/>
        <v>0</v>
      </c>
      <c r="J196" s="29"/>
      <c r="K196" s="259" t="s">
        <v>25</v>
      </c>
      <c r="L196" s="78">
        <v>0.0</v>
      </c>
      <c r="M196" s="78">
        <v>0.0</v>
      </c>
      <c r="N196" s="78">
        <v>0.0</v>
      </c>
      <c r="O196" s="78">
        <v>0.0</v>
      </c>
      <c r="P196" s="78">
        <v>0.0</v>
      </c>
      <c r="Q196" s="78">
        <v>0.0</v>
      </c>
      <c r="R196" s="78">
        <v>0.0</v>
      </c>
      <c r="S196" s="62">
        <f t="shared" si="17"/>
        <v>0</v>
      </c>
    </row>
    <row r="197">
      <c r="A197" s="259" t="s">
        <v>26</v>
      </c>
      <c r="B197" s="78">
        <v>0.0</v>
      </c>
      <c r="C197" s="78">
        <v>0.0</v>
      </c>
      <c r="D197" s="78">
        <v>0.0</v>
      </c>
      <c r="E197" s="78">
        <v>0.0</v>
      </c>
      <c r="F197" s="78">
        <v>0.0</v>
      </c>
      <c r="G197" s="78">
        <v>0.0</v>
      </c>
      <c r="H197" s="78">
        <v>0.0</v>
      </c>
      <c r="I197" s="62">
        <f t="shared" si="16"/>
        <v>0</v>
      </c>
      <c r="J197" s="29"/>
      <c r="K197" s="259" t="s">
        <v>26</v>
      </c>
      <c r="L197" s="78">
        <v>0.0</v>
      </c>
      <c r="M197" s="78">
        <v>0.0</v>
      </c>
      <c r="N197" s="78">
        <v>0.0</v>
      </c>
      <c r="O197" s="78">
        <v>0.0</v>
      </c>
      <c r="P197" s="78">
        <v>0.0</v>
      </c>
      <c r="Q197" s="78">
        <v>0.0</v>
      </c>
      <c r="R197" s="78">
        <v>0.0</v>
      </c>
      <c r="S197" s="62">
        <f t="shared" si="17"/>
        <v>0</v>
      </c>
    </row>
    <row r="198">
      <c r="A198" s="259" t="s">
        <v>27</v>
      </c>
      <c r="B198" s="78">
        <v>0.0</v>
      </c>
      <c r="C198" s="78">
        <v>0.0</v>
      </c>
      <c r="D198" s="78">
        <v>0.0</v>
      </c>
      <c r="E198" s="78">
        <v>0.0</v>
      </c>
      <c r="F198" s="78">
        <v>0.0</v>
      </c>
      <c r="G198" s="78">
        <v>0.0</v>
      </c>
      <c r="H198" s="78">
        <v>0.0</v>
      </c>
      <c r="I198" s="62">
        <f t="shared" si="16"/>
        <v>0</v>
      </c>
      <c r="J198" s="29"/>
      <c r="K198" s="259" t="s">
        <v>27</v>
      </c>
      <c r="L198" s="78">
        <v>0.0</v>
      </c>
      <c r="M198" s="78">
        <v>0.0</v>
      </c>
      <c r="N198" s="78">
        <v>0.0</v>
      </c>
      <c r="O198" s="78">
        <v>0.0</v>
      </c>
      <c r="P198" s="78">
        <v>0.0</v>
      </c>
      <c r="Q198" s="78">
        <v>0.0</v>
      </c>
      <c r="R198" s="78">
        <v>0.0</v>
      </c>
      <c r="S198" s="62">
        <f t="shared" si="17"/>
        <v>0</v>
      </c>
    </row>
    <row r="199">
      <c r="A199" s="259" t="s">
        <v>28</v>
      </c>
      <c r="B199" s="78">
        <v>0.0</v>
      </c>
      <c r="C199" s="78">
        <v>0.0</v>
      </c>
      <c r="D199" s="78">
        <v>0.0</v>
      </c>
      <c r="E199" s="78">
        <v>0.0</v>
      </c>
      <c r="F199" s="78">
        <v>0.0</v>
      </c>
      <c r="G199" s="78">
        <v>0.0</v>
      </c>
      <c r="H199" s="78">
        <v>0.0</v>
      </c>
      <c r="I199" s="62">
        <f t="shared" si="16"/>
        <v>0</v>
      </c>
      <c r="J199" s="29"/>
      <c r="K199" s="259" t="s">
        <v>28</v>
      </c>
      <c r="L199" s="78">
        <v>0.0</v>
      </c>
      <c r="M199" s="78">
        <v>0.0</v>
      </c>
      <c r="N199" s="78">
        <v>0.0</v>
      </c>
      <c r="O199" s="78">
        <v>0.0</v>
      </c>
      <c r="P199" s="78">
        <v>0.0</v>
      </c>
      <c r="Q199" s="78">
        <v>0.0</v>
      </c>
      <c r="R199" s="78">
        <v>0.0</v>
      </c>
      <c r="S199" s="62">
        <f t="shared" si="17"/>
        <v>0</v>
      </c>
    </row>
    <row r="200">
      <c r="A200" s="259" t="s">
        <v>29</v>
      </c>
      <c r="B200" s="78">
        <v>0.0</v>
      </c>
      <c r="C200" s="78">
        <v>0.0</v>
      </c>
      <c r="D200" s="78">
        <v>0.0</v>
      </c>
      <c r="E200" s="78">
        <v>0.0</v>
      </c>
      <c r="F200" s="78">
        <v>0.0</v>
      </c>
      <c r="G200" s="78">
        <v>0.0</v>
      </c>
      <c r="H200" s="78">
        <v>0.0</v>
      </c>
      <c r="I200" s="62">
        <f t="shared" si="16"/>
        <v>0</v>
      </c>
      <c r="J200" s="29"/>
      <c r="K200" s="259" t="s">
        <v>29</v>
      </c>
      <c r="L200" s="78">
        <v>0.0</v>
      </c>
      <c r="M200" s="78">
        <v>0.0</v>
      </c>
      <c r="N200" s="78">
        <v>0.0</v>
      </c>
      <c r="O200" s="78">
        <v>0.0</v>
      </c>
      <c r="P200" s="78">
        <v>0.0</v>
      </c>
      <c r="Q200" s="78">
        <v>0.0</v>
      </c>
      <c r="R200" s="78">
        <v>0.0</v>
      </c>
      <c r="S200" s="62">
        <f t="shared" si="17"/>
        <v>0</v>
      </c>
    </row>
    <row r="201">
      <c r="A201" s="259" t="s">
        <v>30</v>
      </c>
      <c r="B201" s="78">
        <v>0.0</v>
      </c>
      <c r="C201" s="78">
        <v>0.0</v>
      </c>
      <c r="D201" s="78">
        <v>0.0</v>
      </c>
      <c r="E201" s="78">
        <v>0.0</v>
      </c>
      <c r="F201" s="78">
        <v>0.0</v>
      </c>
      <c r="G201" s="78">
        <v>20.0</v>
      </c>
      <c r="H201" s="78">
        <v>21.0</v>
      </c>
      <c r="I201" s="62">
        <f t="shared" si="16"/>
        <v>41</v>
      </c>
      <c r="J201" s="29"/>
      <c r="K201" s="259" t="s">
        <v>30</v>
      </c>
      <c r="L201" s="78">
        <v>0.0</v>
      </c>
      <c r="M201" s="78">
        <v>0.0</v>
      </c>
      <c r="N201" s="78">
        <v>0.0</v>
      </c>
      <c r="O201" s="78">
        <v>0.0</v>
      </c>
      <c r="P201" s="78">
        <v>0.0</v>
      </c>
      <c r="Q201" s="78">
        <v>1635.0</v>
      </c>
      <c r="R201" s="78">
        <v>1705.0</v>
      </c>
      <c r="S201" s="62">
        <f t="shared" si="17"/>
        <v>3340</v>
      </c>
    </row>
    <row r="202">
      <c r="A202" s="259" t="s">
        <v>31</v>
      </c>
      <c r="B202" s="78">
        <v>3.0</v>
      </c>
      <c r="C202" s="78">
        <v>1.0</v>
      </c>
      <c r="D202" s="78">
        <v>3.0</v>
      </c>
      <c r="E202" s="78">
        <v>2.0</v>
      </c>
      <c r="F202" s="78">
        <v>2.0</v>
      </c>
      <c r="G202" s="78">
        <v>1.0</v>
      </c>
      <c r="H202" s="78">
        <v>3.0</v>
      </c>
      <c r="I202" s="62">
        <f t="shared" si="16"/>
        <v>15</v>
      </c>
      <c r="J202" s="29"/>
      <c r="K202" s="259" t="s">
        <v>31</v>
      </c>
      <c r="L202" s="78">
        <v>558.0</v>
      </c>
      <c r="M202" s="78">
        <v>360.0</v>
      </c>
      <c r="N202" s="78">
        <v>853.0</v>
      </c>
      <c r="O202" s="78">
        <v>530.0</v>
      </c>
      <c r="P202" s="78">
        <v>480.0</v>
      </c>
      <c r="Q202" s="78">
        <v>360.0</v>
      </c>
      <c r="R202" s="78">
        <v>540.0</v>
      </c>
      <c r="S202" s="62">
        <f t="shared" si="17"/>
        <v>3681</v>
      </c>
    </row>
    <row r="203">
      <c r="A203" s="259" t="s">
        <v>32</v>
      </c>
      <c r="B203" s="78">
        <v>0.0</v>
      </c>
      <c r="C203" s="78">
        <v>0.0</v>
      </c>
      <c r="D203" s="78">
        <v>0.0</v>
      </c>
      <c r="E203" s="78">
        <v>0.0</v>
      </c>
      <c r="F203" s="78">
        <v>0.0</v>
      </c>
      <c r="G203" s="78">
        <v>0.0</v>
      </c>
      <c r="H203" s="78">
        <v>0.0</v>
      </c>
      <c r="I203" s="62">
        <f t="shared" si="16"/>
        <v>0</v>
      </c>
      <c r="J203" s="29"/>
      <c r="K203" s="259" t="s">
        <v>32</v>
      </c>
      <c r="L203" s="78">
        <v>0.0</v>
      </c>
      <c r="M203" s="78">
        <v>0.0</v>
      </c>
      <c r="N203" s="78">
        <v>0.0</v>
      </c>
      <c r="O203" s="78">
        <v>0.0</v>
      </c>
      <c r="P203" s="78">
        <v>0.0</v>
      </c>
      <c r="Q203" s="78">
        <v>0.0</v>
      </c>
      <c r="R203" s="78">
        <v>0.0</v>
      </c>
      <c r="S203" s="62">
        <f t="shared" si="17"/>
        <v>0</v>
      </c>
    </row>
    <row r="204">
      <c r="A204" s="259" t="s">
        <v>241</v>
      </c>
      <c r="B204" s="78">
        <v>0.0</v>
      </c>
      <c r="C204" s="78">
        <v>0.0</v>
      </c>
      <c r="D204" s="78">
        <v>0.0</v>
      </c>
      <c r="E204" s="78">
        <v>0.0</v>
      </c>
      <c r="F204" s="78">
        <v>0.0</v>
      </c>
      <c r="G204" s="78">
        <v>0.0</v>
      </c>
      <c r="H204" s="78">
        <v>0.0</v>
      </c>
      <c r="I204" s="62">
        <f t="shared" si="16"/>
        <v>0</v>
      </c>
      <c r="J204" s="29"/>
      <c r="K204" s="259" t="s">
        <v>241</v>
      </c>
      <c r="L204" s="78">
        <v>0.0</v>
      </c>
      <c r="M204" s="78">
        <v>0.0</v>
      </c>
      <c r="N204" s="78">
        <v>0.0</v>
      </c>
      <c r="O204" s="78">
        <v>0.0</v>
      </c>
      <c r="P204" s="78">
        <v>0.0</v>
      </c>
      <c r="Q204" s="78">
        <v>0.0</v>
      </c>
      <c r="R204" s="78">
        <v>0.0</v>
      </c>
      <c r="S204" s="62">
        <f t="shared" si="17"/>
        <v>0</v>
      </c>
    </row>
    <row r="205">
      <c r="A205" s="259" t="s">
        <v>233</v>
      </c>
      <c r="B205" s="78">
        <v>0.0</v>
      </c>
      <c r="C205" s="78">
        <v>0.0</v>
      </c>
      <c r="D205" s="78">
        <v>0.0</v>
      </c>
      <c r="E205" s="78">
        <v>0.0</v>
      </c>
      <c r="F205" s="78">
        <v>0.0</v>
      </c>
      <c r="G205" s="78">
        <v>0.0</v>
      </c>
      <c r="H205" s="78">
        <v>0.0</v>
      </c>
      <c r="I205" s="62">
        <f t="shared" si="16"/>
        <v>0</v>
      </c>
      <c r="J205" s="29"/>
      <c r="K205" s="259" t="s">
        <v>233</v>
      </c>
      <c r="L205" s="78">
        <v>0.0</v>
      </c>
      <c r="M205" s="78">
        <v>0.0</v>
      </c>
      <c r="N205" s="78">
        <v>0.0</v>
      </c>
      <c r="O205" s="78">
        <v>0.0</v>
      </c>
      <c r="P205" s="78">
        <v>0.0</v>
      </c>
      <c r="Q205" s="78">
        <v>0.0</v>
      </c>
      <c r="R205" s="78">
        <v>0.0</v>
      </c>
      <c r="S205" s="62">
        <f t="shared" si="17"/>
        <v>0</v>
      </c>
    </row>
    <row r="206">
      <c r="A206" s="259" t="s">
        <v>35</v>
      </c>
      <c r="B206" s="78">
        <v>0.0</v>
      </c>
      <c r="C206" s="78">
        <v>0.0</v>
      </c>
      <c r="D206" s="78">
        <v>0.0</v>
      </c>
      <c r="E206" s="78">
        <v>0.0</v>
      </c>
      <c r="F206" s="78">
        <v>0.0</v>
      </c>
      <c r="G206" s="78">
        <v>0.0</v>
      </c>
      <c r="H206" s="78">
        <v>0.0</v>
      </c>
      <c r="I206" s="62">
        <f t="shared" si="16"/>
        <v>0</v>
      </c>
      <c r="J206" s="29"/>
      <c r="K206" s="259" t="s">
        <v>35</v>
      </c>
      <c r="L206" s="78">
        <v>0.0</v>
      </c>
      <c r="M206" s="78">
        <v>0.0</v>
      </c>
      <c r="N206" s="78">
        <v>0.0</v>
      </c>
      <c r="O206" s="78">
        <v>0.0</v>
      </c>
      <c r="P206" s="78">
        <v>0.0</v>
      </c>
      <c r="Q206" s="78">
        <v>0.0</v>
      </c>
      <c r="R206" s="78">
        <v>0.0</v>
      </c>
      <c r="S206" s="62">
        <f t="shared" si="17"/>
        <v>0</v>
      </c>
    </row>
    <row r="207">
      <c r="A207" s="259" t="s">
        <v>36</v>
      </c>
      <c r="B207" s="78">
        <v>0.0</v>
      </c>
      <c r="C207" s="78">
        <v>0.0</v>
      </c>
      <c r="D207" s="78">
        <v>1.0</v>
      </c>
      <c r="E207" s="78">
        <v>0.0</v>
      </c>
      <c r="F207" s="78">
        <v>2.0</v>
      </c>
      <c r="G207" s="78">
        <v>1.0</v>
      </c>
      <c r="H207" s="78">
        <v>2.0</v>
      </c>
      <c r="I207" s="62">
        <f t="shared" si="16"/>
        <v>6</v>
      </c>
      <c r="J207" s="29"/>
      <c r="K207" s="259" t="s">
        <v>36</v>
      </c>
      <c r="L207" s="78">
        <v>0.0</v>
      </c>
      <c r="M207" s="78">
        <v>0.0</v>
      </c>
      <c r="N207" s="78">
        <v>105.0</v>
      </c>
      <c r="O207" s="78">
        <v>0.0</v>
      </c>
      <c r="P207" s="78">
        <v>150.0</v>
      </c>
      <c r="Q207" s="78">
        <v>115.0</v>
      </c>
      <c r="R207" s="78">
        <v>155.0</v>
      </c>
      <c r="S207" s="62">
        <f t="shared" si="17"/>
        <v>525</v>
      </c>
    </row>
    <row r="208">
      <c r="A208" s="259" t="s">
        <v>37</v>
      </c>
      <c r="B208" s="78">
        <v>0.0</v>
      </c>
      <c r="C208" s="78">
        <v>1.0</v>
      </c>
      <c r="D208" s="78">
        <v>1.0</v>
      </c>
      <c r="E208" s="78">
        <v>4.0</v>
      </c>
      <c r="F208" s="78">
        <v>2.0</v>
      </c>
      <c r="G208" s="78">
        <v>2.0</v>
      </c>
      <c r="H208" s="78">
        <v>5.0</v>
      </c>
      <c r="I208" s="62">
        <f t="shared" si="16"/>
        <v>15</v>
      </c>
      <c r="J208" s="29"/>
      <c r="K208" s="259" t="s">
        <v>37</v>
      </c>
      <c r="L208" s="78">
        <v>0.0</v>
      </c>
      <c r="M208" s="78">
        <v>90.0</v>
      </c>
      <c r="N208" s="78">
        <v>60.0</v>
      </c>
      <c r="O208" s="78">
        <v>460.0</v>
      </c>
      <c r="P208" s="78">
        <v>496.0</v>
      </c>
      <c r="Q208" s="78">
        <v>125.0</v>
      </c>
      <c r="R208" s="78">
        <v>505.0</v>
      </c>
      <c r="S208" s="62">
        <f t="shared" si="17"/>
        <v>1736</v>
      </c>
    </row>
    <row r="209">
      <c r="A209" s="259" t="s">
        <v>38</v>
      </c>
      <c r="B209" s="78">
        <v>0.0</v>
      </c>
      <c r="C209" s="78">
        <v>0.0</v>
      </c>
      <c r="D209" s="78">
        <v>0.0</v>
      </c>
      <c r="E209" s="78">
        <v>0.0</v>
      </c>
      <c r="F209" s="78">
        <v>0.0</v>
      </c>
      <c r="G209" s="78">
        <v>0.0</v>
      </c>
      <c r="H209" s="78">
        <v>0.0</v>
      </c>
      <c r="I209" s="62">
        <f t="shared" si="16"/>
        <v>0</v>
      </c>
      <c r="J209" s="29"/>
      <c r="K209" s="259" t="s">
        <v>38</v>
      </c>
      <c r="L209" s="78">
        <v>0.0</v>
      </c>
      <c r="M209" s="78">
        <v>0.0</v>
      </c>
      <c r="N209" s="78">
        <v>0.0</v>
      </c>
      <c r="O209" s="78">
        <v>0.0</v>
      </c>
      <c r="P209" s="78">
        <v>0.0</v>
      </c>
      <c r="Q209" s="78">
        <v>0.0</v>
      </c>
      <c r="R209" s="78">
        <v>0.0</v>
      </c>
      <c r="S209" s="62">
        <f t="shared" si="17"/>
        <v>0</v>
      </c>
    </row>
    <row r="210">
      <c r="A210" s="259" t="s">
        <v>39</v>
      </c>
      <c r="B210" s="78">
        <v>1.0</v>
      </c>
      <c r="C210" s="78">
        <v>1.0</v>
      </c>
      <c r="D210" s="78">
        <v>10.0</v>
      </c>
      <c r="E210" s="78">
        <v>17.0</v>
      </c>
      <c r="F210" s="78">
        <v>4.0</v>
      </c>
      <c r="G210" s="78">
        <v>3.0</v>
      </c>
      <c r="H210" s="78">
        <v>2.0</v>
      </c>
      <c r="I210" s="62">
        <f t="shared" si="16"/>
        <v>38</v>
      </c>
      <c r="J210" s="29"/>
      <c r="K210" s="259" t="s">
        <v>39</v>
      </c>
      <c r="L210" s="78">
        <v>75.0</v>
      </c>
      <c r="M210" s="78">
        <v>145.0</v>
      </c>
      <c r="N210" s="78">
        <v>667.0</v>
      </c>
      <c r="O210" s="78">
        <v>1125.0</v>
      </c>
      <c r="P210" s="78">
        <v>238.0</v>
      </c>
      <c r="Q210" s="78">
        <v>349.0</v>
      </c>
      <c r="R210" s="78">
        <v>170.0</v>
      </c>
      <c r="S210" s="62">
        <f t="shared" si="17"/>
        <v>2769</v>
      </c>
    </row>
    <row r="211">
      <c r="A211" s="259" t="s">
        <v>63</v>
      </c>
      <c r="B211" s="78">
        <v>0.0</v>
      </c>
      <c r="C211" s="78">
        <v>0.0</v>
      </c>
      <c r="D211" s="78">
        <v>0.0</v>
      </c>
      <c r="E211" s="78">
        <v>0.0</v>
      </c>
      <c r="F211" s="78">
        <v>0.0</v>
      </c>
      <c r="G211" s="78">
        <v>0.0</v>
      </c>
      <c r="H211" s="78">
        <v>0.0</v>
      </c>
      <c r="I211" s="62">
        <f t="shared" si="16"/>
        <v>0</v>
      </c>
      <c r="J211" s="29"/>
      <c r="K211" s="259" t="s">
        <v>63</v>
      </c>
      <c r="L211" s="78">
        <v>0.0</v>
      </c>
      <c r="M211" s="78">
        <v>0.0</v>
      </c>
      <c r="N211" s="78">
        <v>0.0</v>
      </c>
      <c r="O211" s="78">
        <v>0.0</v>
      </c>
      <c r="P211" s="78">
        <v>0.0</v>
      </c>
      <c r="Q211" s="78">
        <v>0.0</v>
      </c>
      <c r="R211" s="78">
        <v>0.0</v>
      </c>
      <c r="S211" s="62">
        <f t="shared" si="17"/>
        <v>0</v>
      </c>
    </row>
    <row r="212">
      <c r="A212" s="259" t="s">
        <v>40</v>
      </c>
      <c r="B212" s="78">
        <v>0.0</v>
      </c>
      <c r="C212" s="78">
        <v>0.0</v>
      </c>
      <c r="D212" s="78">
        <v>0.0</v>
      </c>
      <c r="E212" s="78">
        <v>0.0</v>
      </c>
      <c r="F212" s="78">
        <v>0.0</v>
      </c>
      <c r="G212" s="78">
        <v>0.0</v>
      </c>
      <c r="H212" s="78">
        <v>0.0</v>
      </c>
      <c r="I212" s="62">
        <f t="shared" si="16"/>
        <v>0</v>
      </c>
      <c r="J212" s="29"/>
      <c r="K212" s="259" t="s">
        <v>40</v>
      </c>
      <c r="L212" s="78">
        <v>0.0</v>
      </c>
      <c r="M212" s="78">
        <v>0.0</v>
      </c>
      <c r="N212" s="78">
        <v>0.0</v>
      </c>
      <c r="O212" s="78">
        <v>0.0</v>
      </c>
      <c r="P212" s="78">
        <v>0.0</v>
      </c>
      <c r="Q212" s="78">
        <v>0.0</v>
      </c>
      <c r="R212" s="78">
        <v>0.0</v>
      </c>
      <c r="S212" s="62">
        <f t="shared" si="17"/>
        <v>0</v>
      </c>
    </row>
    <row r="213">
      <c r="A213" s="259" t="s">
        <v>41</v>
      </c>
      <c r="B213" s="78">
        <v>0.0</v>
      </c>
      <c r="C213" s="78">
        <v>0.0</v>
      </c>
      <c r="D213" s="78">
        <v>0.0</v>
      </c>
      <c r="E213" s="78">
        <v>0.0</v>
      </c>
      <c r="F213" s="78">
        <v>0.0</v>
      </c>
      <c r="G213" s="78">
        <v>0.0</v>
      </c>
      <c r="H213" s="78">
        <v>0.0</v>
      </c>
      <c r="I213" s="62">
        <f t="shared" si="16"/>
        <v>0</v>
      </c>
      <c r="J213" s="29"/>
      <c r="K213" s="259" t="s">
        <v>41</v>
      </c>
      <c r="L213" s="78">
        <v>0.0</v>
      </c>
      <c r="M213" s="78">
        <v>0.0</v>
      </c>
      <c r="N213" s="78">
        <v>0.0</v>
      </c>
      <c r="O213" s="78">
        <v>0.0</v>
      </c>
      <c r="P213" s="78">
        <v>0.0</v>
      </c>
      <c r="Q213" s="78">
        <v>0.0</v>
      </c>
      <c r="R213" s="78">
        <v>0.0</v>
      </c>
      <c r="S213" s="62">
        <f t="shared" si="17"/>
        <v>0</v>
      </c>
    </row>
    <row r="214">
      <c r="A214" s="259" t="s">
        <v>42</v>
      </c>
      <c r="B214" s="78">
        <v>0.0</v>
      </c>
      <c r="C214" s="78">
        <v>0.0</v>
      </c>
      <c r="D214" s="78">
        <v>0.0</v>
      </c>
      <c r="E214" s="78">
        <v>0.0</v>
      </c>
      <c r="F214" s="78">
        <v>0.0</v>
      </c>
      <c r="G214" s="78">
        <v>0.0</v>
      </c>
      <c r="H214" s="78">
        <v>0.0</v>
      </c>
      <c r="I214" s="62">
        <f t="shared" si="16"/>
        <v>0</v>
      </c>
      <c r="J214" s="29"/>
      <c r="K214" s="259" t="s">
        <v>42</v>
      </c>
      <c r="L214" s="78">
        <v>0.0</v>
      </c>
      <c r="M214" s="78">
        <v>0.0</v>
      </c>
      <c r="N214" s="78">
        <v>0.0</v>
      </c>
      <c r="O214" s="78">
        <v>0.0</v>
      </c>
      <c r="P214" s="78">
        <v>0.0</v>
      </c>
      <c r="Q214" s="78">
        <v>0.0</v>
      </c>
      <c r="R214" s="78">
        <v>0.0</v>
      </c>
      <c r="S214" s="62">
        <f t="shared" si="17"/>
        <v>0</v>
      </c>
    </row>
    <row r="215">
      <c r="A215" s="259" t="s">
        <v>44</v>
      </c>
      <c r="B215" s="78">
        <v>0.0</v>
      </c>
      <c r="C215" s="78">
        <v>0.0</v>
      </c>
      <c r="D215" s="78">
        <v>0.0</v>
      </c>
      <c r="E215" s="78">
        <v>0.0</v>
      </c>
      <c r="F215" s="78">
        <v>0.0</v>
      </c>
      <c r="G215" s="78">
        <v>0.0</v>
      </c>
      <c r="H215" s="78">
        <v>0.0</v>
      </c>
      <c r="I215" s="62">
        <f t="shared" si="16"/>
        <v>0</v>
      </c>
      <c r="J215" s="29"/>
      <c r="K215" s="259" t="s">
        <v>44</v>
      </c>
      <c r="L215" s="78">
        <v>0.0</v>
      </c>
      <c r="M215" s="78">
        <v>0.0</v>
      </c>
      <c r="N215" s="78">
        <v>0.0</v>
      </c>
      <c r="O215" s="78">
        <v>0.0</v>
      </c>
      <c r="P215" s="78">
        <v>0.0</v>
      </c>
      <c r="Q215" s="78">
        <v>0.0</v>
      </c>
      <c r="R215" s="78">
        <v>0.0</v>
      </c>
      <c r="S215" s="62">
        <f t="shared" si="17"/>
        <v>0</v>
      </c>
    </row>
    <row r="216">
      <c r="A216" s="259" t="s">
        <v>45</v>
      </c>
      <c r="B216" s="78">
        <v>0.0</v>
      </c>
      <c r="C216" s="78">
        <v>0.0</v>
      </c>
      <c r="D216" s="78">
        <v>0.0</v>
      </c>
      <c r="E216" s="78">
        <v>0.0</v>
      </c>
      <c r="F216" s="78">
        <v>0.0</v>
      </c>
      <c r="G216" s="78">
        <v>0.0</v>
      </c>
      <c r="H216" s="78">
        <v>0.0</v>
      </c>
      <c r="I216" s="62">
        <v>0.0</v>
      </c>
      <c r="J216" s="29"/>
      <c r="K216" s="259" t="s">
        <v>45</v>
      </c>
      <c r="L216" s="78">
        <v>0.0</v>
      </c>
      <c r="M216" s="78">
        <v>0.0</v>
      </c>
      <c r="N216" s="78">
        <v>0.0</v>
      </c>
      <c r="O216" s="78">
        <v>0.0</v>
      </c>
      <c r="P216" s="78">
        <v>0.0</v>
      </c>
      <c r="Q216" s="78">
        <v>0.0</v>
      </c>
      <c r="R216" s="78">
        <v>0.0</v>
      </c>
      <c r="S216" s="62">
        <f t="shared" si="17"/>
        <v>0</v>
      </c>
    </row>
    <row r="217">
      <c r="A217" s="259" t="s">
        <v>46</v>
      </c>
      <c r="B217" s="78">
        <v>0.0</v>
      </c>
      <c r="C217" s="78">
        <v>0.0</v>
      </c>
      <c r="D217" s="78">
        <v>0.0</v>
      </c>
      <c r="E217" s="78">
        <v>0.0</v>
      </c>
      <c r="F217" s="78">
        <v>0.0</v>
      </c>
      <c r="G217" s="78">
        <v>0.0</v>
      </c>
      <c r="H217" s="78">
        <v>0.0</v>
      </c>
      <c r="I217" s="62">
        <f t="shared" ref="I217:I226" si="18">SUM(B217:H217)</f>
        <v>0</v>
      </c>
      <c r="J217" s="401"/>
      <c r="K217" s="259" t="s">
        <v>46</v>
      </c>
      <c r="L217" s="78">
        <v>0.0</v>
      </c>
      <c r="M217" s="78">
        <v>0.0</v>
      </c>
      <c r="N217" s="78">
        <v>0.0</v>
      </c>
      <c r="O217" s="78">
        <v>0.0</v>
      </c>
      <c r="P217" s="78">
        <v>0.0</v>
      </c>
      <c r="Q217" s="78">
        <v>0.0</v>
      </c>
      <c r="R217" s="78">
        <v>0.0</v>
      </c>
      <c r="S217" s="62">
        <f t="shared" si="17"/>
        <v>0</v>
      </c>
    </row>
    <row r="218">
      <c r="A218" s="259" t="s">
        <v>47</v>
      </c>
      <c r="B218" s="78">
        <v>0.0</v>
      </c>
      <c r="C218" s="78">
        <v>0.0</v>
      </c>
      <c r="D218" s="78">
        <v>0.0</v>
      </c>
      <c r="E218" s="78">
        <v>0.0</v>
      </c>
      <c r="F218" s="78">
        <v>0.0</v>
      </c>
      <c r="G218" s="78">
        <v>0.0</v>
      </c>
      <c r="H218" s="78">
        <v>0.0</v>
      </c>
      <c r="I218" s="62">
        <f t="shared" si="18"/>
        <v>0</v>
      </c>
      <c r="J218" s="29"/>
      <c r="K218" s="259" t="s">
        <v>47</v>
      </c>
      <c r="L218" s="78">
        <v>0.0</v>
      </c>
      <c r="M218" s="78">
        <v>0.0</v>
      </c>
      <c r="N218" s="78">
        <v>0.0</v>
      </c>
      <c r="O218" s="78">
        <v>0.0</v>
      </c>
      <c r="P218" s="78">
        <v>0.0</v>
      </c>
      <c r="Q218" s="78">
        <v>0.0</v>
      </c>
      <c r="R218" s="78">
        <v>0.0</v>
      </c>
      <c r="S218" s="62">
        <f t="shared" si="17"/>
        <v>0</v>
      </c>
    </row>
    <row r="219">
      <c r="A219" s="259" t="s">
        <v>74</v>
      </c>
      <c r="B219" s="78">
        <v>0.0</v>
      </c>
      <c r="C219" s="78">
        <v>0.0</v>
      </c>
      <c r="D219" s="78">
        <v>0.0</v>
      </c>
      <c r="E219" s="78">
        <v>0.0</v>
      </c>
      <c r="F219" s="78">
        <v>0.0</v>
      </c>
      <c r="G219" s="78">
        <v>0.0</v>
      </c>
      <c r="H219" s="78">
        <v>0.0</v>
      </c>
      <c r="I219" s="62">
        <f t="shared" si="18"/>
        <v>0</v>
      </c>
      <c r="J219" s="29"/>
      <c r="K219" s="259" t="s">
        <v>74</v>
      </c>
      <c r="L219" s="78">
        <v>0.0</v>
      </c>
      <c r="M219" s="78">
        <v>0.0</v>
      </c>
      <c r="N219" s="78">
        <v>0.0</v>
      </c>
      <c r="O219" s="78">
        <v>0.0</v>
      </c>
      <c r="P219" s="78">
        <v>0.0</v>
      </c>
      <c r="Q219" s="78">
        <v>0.0</v>
      </c>
      <c r="R219" s="78">
        <v>0.0</v>
      </c>
      <c r="S219" s="62">
        <f t="shared" si="17"/>
        <v>0</v>
      </c>
    </row>
    <row r="220">
      <c r="A220" s="259" t="s">
        <v>49</v>
      </c>
      <c r="B220" s="78">
        <v>0.0</v>
      </c>
      <c r="C220" s="78">
        <v>0.0</v>
      </c>
      <c r="D220" s="78">
        <v>0.0</v>
      </c>
      <c r="E220" s="78">
        <v>0.0</v>
      </c>
      <c r="F220" s="78">
        <v>0.0</v>
      </c>
      <c r="G220" s="78">
        <v>0.0</v>
      </c>
      <c r="H220" s="78">
        <v>0.0</v>
      </c>
      <c r="I220" s="62">
        <f t="shared" si="18"/>
        <v>0</v>
      </c>
      <c r="J220" s="29"/>
      <c r="K220" s="259" t="s">
        <v>49</v>
      </c>
      <c r="L220" s="78">
        <v>0.0</v>
      </c>
      <c r="M220" s="78">
        <v>0.0</v>
      </c>
      <c r="N220" s="78">
        <v>0.0</v>
      </c>
      <c r="O220" s="78">
        <v>0.0</v>
      </c>
      <c r="P220" s="78">
        <v>0.0</v>
      </c>
      <c r="Q220" s="78">
        <v>0.0</v>
      </c>
      <c r="R220" s="78">
        <v>0.0</v>
      </c>
      <c r="S220" s="62">
        <f t="shared" si="17"/>
        <v>0</v>
      </c>
    </row>
    <row r="221">
      <c r="A221" s="259" t="s">
        <v>50</v>
      </c>
      <c r="B221" s="78">
        <v>0.0</v>
      </c>
      <c r="C221" s="78">
        <v>0.0</v>
      </c>
      <c r="D221" s="78">
        <v>0.0</v>
      </c>
      <c r="E221" s="78">
        <v>0.0</v>
      </c>
      <c r="F221" s="78">
        <v>0.0</v>
      </c>
      <c r="G221" s="78">
        <v>0.0</v>
      </c>
      <c r="H221" s="78">
        <v>0.0</v>
      </c>
      <c r="I221" s="62">
        <f t="shared" si="18"/>
        <v>0</v>
      </c>
      <c r="J221" s="29"/>
      <c r="K221" s="259" t="s">
        <v>50</v>
      </c>
      <c r="L221" s="78">
        <v>0.0</v>
      </c>
      <c r="M221" s="78">
        <v>0.0</v>
      </c>
      <c r="N221" s="78">
        <v>0.0</v>
      </c>
      <c r="O221" s="78">
        <v>0.0</v>
      </c>
      <c r="P221" s="78">
        <v>0.0</v>
      </c>
      <c r="Q221" s="78">
        <v>0.0</v>
      </c>
      <c r="R221" s="78">
        <v>0.0</v>
      </c>
      <c r="S221" s="62">
        <f t="shared" si="17"/>
        <v>0</v>
      </c>
    </row>
    <row r="222">
      <c r="A222" s="259" t="s">
        <v>51</v>
      </c>
      <c r="B222" s="78">
        <v>0.0</v>
      </c>
      <c r="C222" s="78">
        <v>0.0</v>
      </c>
      <c r="D222" s="78">
        <v>0.0</v>
      </c>
      <c r="E222" s="78">
        <v>0.0</v>
      </c>
      <c r="F222" s="78">
        <v>0.0</v>
      </c>
      <c r="G222" s="78">
        <v>0.0</v>
      </c>
      <c r="H222" s="78">
        <v>0.0</v>
      </c>
      <c r="I222" s="62">
        <f t="shared" si="18"/>
        <v>0</v>
      </c>
      <c r="J222" s="29"/>
      <c r="K222" s="259" t="s">
        <v>51</v>
      </c>
      <c r="L222" s="78">
        <v>0.0</v>
      </c>
      <c r="M222" s="78">
        <v>0.0</v>
      </c>
      <c r="N222" s="78">
        <v>0.0</v>
      </c>
      <c r="O222" s="78">
        <v>0.0</v>
      </c>
      <c r="P222" s="78">
        <v>0.0</v>
      </c>
      <c r="Q222" s="78">
        <v>0.0</v>
      </c>
      <c r="R222" s="78">
        <v>0.0</v>
      </c>
      <c r="S222" s="62">
        <f t="shared" si="17"/>
        <v>0</v>
      </c>
    </row>
    <row r="223">
      <c r="A223" s="259" t="s">
        <v>52</v>
      </c>
      <c r="B223" s="78">
        <v>0.0</v>
      </c>
      <c r="C223" s="78">
        <v>0.0</v>
      </c>
      <c r="D223" s="78">
        <v>0.0</v>
      </c>
      <c r="E223" s="78">
        <v>0.0</v>
      </c>
      <c r="F223" s="78">
        <v>0.0</v>
      </c>
      <c r="G223" s="78">
        <v>0.0</v>
      </c>
      <c r="H223" s="78">
        <v>0.0</v>
      </c>
      <c r="I223" s="62">
        <f t="shared" si="18"/>
        <v>0</v>
      </c>
      <c r="J223" s="29"/>
      <c r="K223" s="259" t="s">
        <v>52</v>
      </c>
      <c r="L223" s="78">
        <v>0.0</v>
      </c>
      <c r="M223" s="78">
        <v>0.0</v>
      </c>
      <c r="N223" s="78">
        <v>0.0</v>
      </c>
      <c r="O223" s="78">
        <v>0.0</v>
      </c>
      <c r="P223" s="78">
        <v>0.0</v>
      </c>
      <c r="Q223" s="78">
        <v>0.0</v>
      </c>
      <c r="R223" s="78">
        <v>0.0</v>
      </c>
      <c r="S223" s="62">
        <f t="shared" si="17"/>
        <v>0</v>
      </c>
    </row>
    <row r="224">
      <c r="A224" s="259" t="s">
        <v>53</v>
      </c>
      <c r="B224" s="78">
        <v>0.0</v>
      </c>
      <c r="C224" s="78">
        <v>0.0</v>
      </c>
      <c r="D224" s="78">
        <v>0.0</v>
      </c>
      <c r="E224" s="78">
        <v>0.0</v>
      </c>
      <c r="F224" s="78">
        <v>0.0</v>
      </c>
      <c r="G224" s="78">
        <v>0.0</v>
      </c>
      <c r="H224" s="78">
        <v>0.0</v>
      </c>
      <c r="I224" s="62">
        <f t="shared" si="18"/>
        <v>0</v>
      </c>
      <c r="J224" s="29"/>
      <c r="K224" s="259" t="s">
        <v>53</v>
      </c>
      <c r="L224" s="78">
        <v>0.0</v>
      </c>
      <c r="M224" s="78">
        <v>0.0</v>
      </c>
      <c r="N224" s="78">
        <v>0.0</v>
      </c>
      <c r="O224" s="78">
        <v>0.0</v>
      </c>
      <c r="P224" s="78">
        <v>0.0</v>
      </c>
      <c r="Q224" s="78">
        <v>0.0</v>
      </c>
      <c r="R224" s="78">
        <v>0.0</v>
      </c>
      <c r="S224" s="62">
        <f t="shared" si="17"/>
        <v>0</v>
      </c>
    </row>
    <row r="225">
      <c r="A225" s="259" t="s">
        <v>451</v>
      </c>
      <c r="B225" s="78">
        <v>0.0</v>
      </c>
      <c r="C225" s="78">
        <v>0.0</v>
      </c>
      <c r="D225" s="78">
        <v>0.0</v>
      </c>
      <c r="E225" s="78">
        <v>0.0</v>
      </c>
      <c r="F225" s="78">
        <v>0.0</v>
      </c>
      <c r="G225" s="78">
        <v>0.0</v>
      </c>
      <c r="H225" s="78">
        <v>0.0</v>
      </c>
      <c r="I225" s="62">
        <f t="shared" si="18"/>
        <v>0</v>
      </c>
      <c r="J225" s="29"/>
      <c r="K225" s="259" t="s">
        <v>451</v>
      </c>
      <c r="L225" s="78">
        <v>0.0</v>
      </c>
      <c r="M225" s="78">
        <v>0.0</v>
      </c>
      <c r="N225" s="78">
        <v>0.0</v>
      </c>
      <c r="O225" s="78">
        <v>0.0</v>
      </c>
      <c r="P225" s="78">
        <v>0.0</v>
      </c>
      <c r="Q225" s="78">
        <v>0.0</v>
      </c>
      <c r="R225" s="78">
        <v>0.0</v>
      </c>
      <c r="S225" s="62">
        <f t="shared" si="17"/>
        <v>0</v>
      </c>
    </row>
    <row r="226">
      <c r="A226" s="259" t="s">
        <v>55</v>
      </c>
      <c r="B226" s="78">
        <v>0.0</v>
      </c>
      <c r="C226" s="78">
        <v>0.0</v>
      </c>
      <c r="D226" s="78">
        <v>0.0</v>
      </c>
      <c r="E226" s="78">
        <v>0.0</v>
      </c>
      <c r="F226" s="78">
        <v>0.0</v>
      </c>
      <c r="G226" s="78">
        <v>0.0</v>
      </c>
      <c r="H226" s="78">
        <v>0.0</v>
      </c>
      <c r="I226" s="62">
        <f t="shared" si="18"/>
        <v>0</v>
      </c>
      <c r="J226" s="29"/>
      <c r="K226" s="259" t="s">
        <v>55</v>
      </c>
      <c r="L226" s="78">
        <v>0.0</v>
      </c>
      <c r="M226" s="78">
        <v>0.0</v>
      </c>
      <c r="N226" s="78">
        <v>0.0</v>
      </c>
      <c r="O226" s="78">
        <v>0.0</v>
      </c>
      <c r="P226" s="78">
        <v>0.0</v>
      </c>
      <c r="Q226" s="78">
        <v>0.0</v>
      </c>
      <c r="R226" s="78">
        <v>0.0</v>
      </c>
      <c r="S226" s="62">
        <f t="shared" si="17"/>
        <v>0</v>
      </c>
    </row>
    <row r="227">
      <c r="A227" s="517" t="s">
        <v>20</v>
      </c>
      <c r="B227" s="38"/>
      <c r="C227" s="38"/>
      <c r="D227" s="38"/>
      <c r="E227" s="38"/>
      <c r="F227" s="38"/>
      <c r="G227" s="38"/>
      <c r="H227" s="38"/>
      <c r="I227" s="518">
        <f>SUM(I194:I226)</f>
        <v>150</v>
      </c>
      <c r="J227" s="29"/>
      <c r="K227" s="517" t="s">
        <v>20</v>
      </c>
      <c r="L227" s="38"/>
      <c r="M227" s="38"/>
      <c r="N227" s="38"/>
      <c r="O227" s="38"/>
      <c r="P227" s="38"/>
      <c r="Q227" s="38"/>
      <c r="R227" s="38"/>
      <c r="S227" s="518">
        <f>SUM(S194:S226)</f>
        <v>16045</v>
      </c>
    </row>
    <row r="228">
      <c r="A228" s="522"/>
      <c r="B228" s="29"/>
      <c r="C228" s="29"/>
      <c r="D228" s="29"/>
      <c r="E228" s="29"/>
      <c r="F228" s="29"/>
      <c r="G228" s="29"/>
      <c r="H228" s="29"/>
      <c r="I228" s="16"/>
      <c r="J228" s="29"/>
      <c r="K228" s="522"/>
      <c r="L228" s="29"/>
      <c r="M228" s="29"/>
      <c r="N228" s="29"/>
      <c r="O228" s="29"/>
      <c r="P228" s="29"/>
      <c r="Q228" s="29"/>
      <c r="R228" s="29"/>
      <c r="S228" s="16"/>
    </row>
    <row r="229">
      <c r="A229" s="507" t="s">
        <v>542</v>
      </c>
      <c r="J229" s="29"/>
      <c r="K229" s="507" t="s">
        <v>542</v>
      </c>
    </row>
    <row r="230">
      <c r="A230" s="254" t="s">
        <v>19</v>
      </c>
      <c r="B230" s="521">
        <v>45577.0</v>
      </c>
      <c r="C230" s="521">
        <v>45578.0</v>
      </c>
      <c r="D230" s="521">
        <v>45579.0</v>
      </c>
      <c r="E230" s="521">
        <v>45580.0</v>
      </c>
      <c r="F230" s="521">
        <v>45581.0</v>
      </c>
      <c r="G230" s="521">
        <v>45582.0</v>
      </c>
      <c r="H230" s="521">
        <v>45583.0</v>
      </c>
      <c r="I230" s="514" t="s">
        <v>541</v>
      </c>
      <c r="J230" s="29"/>
      <c r="K230" s="254" t="s">
        <v>19</v>
      </c>
      <c r="L230" s="521">
        <v>45577.0</v>
      </c>
      <c r="M230" s="521">
        <v>45578.0</v>
      </c>
      <c r="N230" s="521">
        <v>45579.0</v>
      </c>
      <c r="O230" s="521">
        <v>45580.0</v>
      </c>
      <c r="P230" s="521">
        <v>45581.0</v>
      </c>
      <c r="Q230" s="521">
        <v>45582.0</v>
      </c>
      <c r="R230" s="521">
        <v>45583.0</v>
      </c>
      <c r="S230" s="514" t="s">
        <v>20</v>
      </c>
    </row>
    <row r="231">
      <c r="A231" s="215"/>
      <c r="B231" s="516"/>
      <c r="C231" s="516"/>
      <c r="D231" s="516"/>
      <c r="E231" s="38"/>
      <c r="F231" s="38"/>
      <c r="G231" s="38"/>
      <c r="H231" s="38"/>
      <c r="I231" s="38"/>
      <c r="J231" s="29"/>
      <c r="K231" s="215"/>
      <c r="L231" s="516"/>
      <c r="M231" s="516"/>
      <c r="N231" s="516"/>
      <c r="O231" s="38"/>
      <c r="P231" s="38"/>
      <c r="Q231" s="38"/>
      <c r="R231" s="38"/>
      <c r="S231" s="38"/>
    </row>
    <row r="232">
      <c r="A232" s="259" t="s">
        <v>23</v>
      </c>
      <c r="B232" s="78">
        <v>0.0</v>
      </c>
      <c r="C232" s="78">
        <v>0.0</v>
      </c>
      <c r="D232" s="78">
        <v>0.0</v>
      </c>
      <c r="E232" s="78">
        <v>0.0</v>
      </c>
      <c r="F232" s="78">
        <v>0.0</v>
      </c>
      <c r="G232" s="78">
        <v>0.0</v>
      </c>
      <c r="H232" s="78">
        <v>0.0</v>
      </c>
      <c r="I232" s="62">
        <f t="shared" ref="I232:I253" si="19">SUM(B232:H232)</f>
        <v>0</v>
      </c>
      <c r="J232" s="29"/>
      <c r="K232" s="259" t="s">
        <v>23</v>
      </c>
      <c r="L232" s="78">
        <v>0.0</v>
      </c>
      <c r="M232" s="78">
        <v>0.0</v>
      </c>
      <c r="N232" s="78">
        <v>0.0</v>
      </c>
      <c r="O232" s="78">
        <v>0.0</v>
      </c>
      <c r="P232" s="78">
        <v>0.0</v>
      </c>
      <c r="Q232" s="78">
        <v>0.0</v>
      </c>
      <c r="R232" s="78">
        <v>0.0</v>
      </c>
      <c r="S232" s="62">
        <f t="shared" ref="S232:S264" si="20">SUM(L232:R232)</f>
        <v>0</v>
      </c>
    </row>
    <row r="233">
      <c r="A233" s="259" t="s">
        <v>24</v>
      </c>
      <c r="B233" s="78">
        <v>4.0</v>
      </c>
      <c r="C233" s="78">
        <v>11.0</v>
      </c>
      <c r="D233" s="78">
        <v>0.0</v>
      </c>
      <c r="E233" s="78">
        <v>5.0</v>
      </c>
      <c r="F233" s="78">
        <v>7.0</v>
      </c>
      <c r="G233" s="78">
        <v>5.0</v>
      </c>
      <c r="H233" s="78">
        <v>6.0</v>
      </c>
      <c r="I233" s="62">
        <f t="shared" si="19"/>
        <v>38</v>
      </c>
      <c r="J233" s="29"/>
      <c r="K233" s="259" t="s">
        <v>24</v>
      </c>
      <c r="L233" s="78">
        <v>431.0</v>
      </c>
      <c r="M233" s="78">
        <v>1060.0</v>
      </c>
      <c r="N233" s="78">
        <v>0.0</v>
      </c>
      <c r="O233" s="78">
        <v>621.0</v>
      </c>
      <c r="P233" s="78">
        <v>772.0</v>
      </c>
      <c r="Q233" s="78">
        <v>585.0</v>
      </c>
      <c r="R233" s="78">
        <v>866.0</v>
      </c>
      <c r="S233" s="62">
        <f t="shared" si="20"/>
        <v>4335</v>
      </c>
    </row>
    <row r="234">
      <c r="A234" s="259" t="s">
        <v>25</v>
      </c>
      <c r="B234" s="78">
        <v>0.0</v>
      </c>
      <c r="C234" s="78">
        <v>0.0</v>
      </c>
      <c r="D234" s="78">
        <v>0.0</v>
      </c>
      <c r="E234" s="78">
        <v>0.0</v>
      </c>
      <c r="F234" s="78">
        <v>0.0</v>
      </c>
      <c r="G234" s="78">
        <v>0.0</v>
      </c>
      <c r="H234" s="78">
        <v>0.0</v>
      </c>
      <c r="I234" s="62">
        <f t="shared" si="19"/>
        <v>0</v>
      </c>
      <c r="J234" s="29"/>
      <c r="K234" s="259" t="s">
        <v>25</v>
      </c>
      <c r="L234" s="78">
        <v>0.0</v>
      </c>
      <c r="M234" s="78">
        <v>0.0</v>
      </c>
      <c r="N234" s="78">
        <v>0.0</v>
      </c>
      <c r="O234" s="78">
        <v>0.0</v>
      </c>
      <c r="P234" s="78">
        <v>0.0</v>
      </c>
      <c r="Q234" s="78">
        <v>0.0</v>
      </c>
      <c r="R234" s="78">
        <v>0.0</v>
      </c>
      <c r="S234" s="62">
        <f t="shared" si="20"/>
        <v>0</v>
      </c>
    </row>
    <row r="235">
      <c r="A235" s="259" t="s">
        <v>26</v>
      </c>
      <c r="B235" s="78">
        <v>0.0</v>
      </c>
      <c r="C235" s="78">
        <v>0.0</v>
      </c>
      <c r="D235" s="78">
        <v>0.0</v>
      </c>
      <c r="E235" s="78">
        <v>0.0</v>
      </c>
      <c r="F235" s="78">
        <v>0.0</v>
      </c>
      <c r="G235" s="78">
        <v>0.0</v>
      </c>
      <c r="H235" s="78">
        <v>0.0</v>
      </c>
      <c r="I235" s="62">
        <f t="shared" si="19"/>
        <v>0</v>
      </c>
      <c r="J235" s="29"/>
      <c r="K235" s="259" t="s">
        <v>26</v>
      </c>
      <c r="L235" s="78">
        <v>0.0</v>
      </c>
      <c r="M235" s="78">
        <v>0.0</v>
      </c>
      <c r="N235" s="78">
        <v>0.0</v>
      </c>
      <c r="O235" s="78">
        <v>0.0</v>
      </c>
      <c r="P235" s="78">
        <v>0.0</v>
      </c>
      <c r="Q235" s="78">
        <v>0.0</v>
      </c>
      <c r="R235" s="78">
        <v>0.0</v>
      </c>
      <c r="S235" s="62">
        <f t="shared" si="20"/>
        <v>0</v>
      </c>
    </row>
    <row r="236">
      <c r="A236" s="259" t="s">
        <v>27</v>
      </c>
      <c r="B236" s="78">
        <v>0.0</v>
      </c>
      <c r="C236" s="78">
        <v>0.0</v>
      </c>
      <c r="D236" s="78">
        <v>0.0</v>
      </c>
      <c r="E236" s="78">
        <v>0.0</v>
      </c>
      <c r="F236" s="78">
        <v>0.0</v>
      </c>
      <c r="G236" s="78">
        <v>0.0</v>
      </c>
      <c r="H236" s="78">
        <v>0.0</v>
      </c>
      <c r="I236" s="62">
        <f t="shared" si="19"/>
        <v>0</v>
      </c>
      <c r="J236" s="29"/>
      <c r="K236" s="259" t="s">
        <v>27</v>
      </c>
      <c r="L236" s="78">
        <v>0.0</v>
      </c>
      <c r="M236" s="78">
        <v>0.0</v>
      </c>
      <c r="N236" s="78">
        <v>0.0</v>
      </c>
      <c r="O236" s="78">
        <v>0.0</v>
      </c>
      <c r="P236" s="78">
        <v>0.0</v>
      </c>
      <c r="Q236" s="78">
        <v>0.0</v>
      </c>
      <c r="R236" s="78">
        <v>0.0</v>
      </c>
      <c r="S236" s="62">
        <f t="shared" si="20"/>
        <v>0</v>
      </c>
    </row>
    <row r="237">
      <c r="A237" s="259" t="s">
        <v>28</v>
      </c>
      <c r="B237" s="78">
        <v>0.0</v>
      </c>
      <c r="C237" s="78">
        <v>0.0</v>
      </c>
      <c r="D237" s="78">
        <v>0.0</v>
      </c>
      <c r="E237" s="78">
        <v>0.0</v>
      </c>
      <c r="F237" s="78">
        <v>0.0</v>
      </c>
      <c r="G237" s="78">
        <v>0.0</v>
      </c>
      <c r="H237" s="78">
        <v>0.0</v>
      </c>
      <c r="I237" s="62">
        <f t="shared" si="19"/>
        <v>0</v>
      </c>
      <c r="J237" s="29"/>
      <c r="K237" s="259" t="s">
        <v>28</v>
      </c>
      <c r="L237" s="78">
        <v>0.0</v>
      </c>
      <c r="M237" s="78">
        <v>0.0</v>
      </c>
      <c r="N237" s="78">
        <v>0.0</v>
      </c>
      <c r="O237" s="78">
        <v>0.0</v>
      </c>
      <c r="P237" s="78">
        <v>0.0</v>
      </c>
      <c r="Q237" s="78">
        <v>0.0</v>
      </c>
      <c r="R237" s="78">
        <v>0.0</v>
      </c>
      <c r="S237" s="62">
        <f t="shared" si="20"/>
        <v>0</v>
      </c>
    </row>
    <row r="238">
      <c r="A238" s="259" t="s">
        <v>29</v>
      </c>
      <c r="B238" s="78">
        <v>0.0</v>
      </c>
      <c r="C238" s="78">
        <v>0.0</v>
      </c>
      <c r="D238" s="78">
        <v>0.0</v>
      </c>
      <c r="E238" s="78">
        <v>0.0</v>
      </c>
      <c r="F238" s="78">
        <v>0.0</v>
      </c>
      <c r="G238" s="78">
        <v>0.0</v>
      </c>
      <c r="H238" s="78">
        <v>0.0</v>
      </c>
      <c r="I238" s="62">
        <f t="shared" si="19"/>
        <v>0</v>
      </c>
      <c r="J238" s="29"/>
      <c r="K238" s="259" t="s">
        <v>29</v>
      </c>
      <c r="L238" s="78">
        <v>0.0</v>
      </c>
      <c r="M238" s="78">
        <v>0.0</v>
      </c>
      <c r="N238" s="78">
        <v>0.0</v>
      </c>
      <c r="O238" s="78">
        <v>0.0</v>
      </c>
      <c r="P238" s="78">
        <v>0.0</v>
      </c>
      <c r="Q238" s="78">
        <v>0.0</v>
      </c>
      <c r="R238" s="78">
        <v>0.0</v>
      </c>
      <c r="S238" s="62">
        <f t="shared" si="20"/>
        <v>0</v>
      </c>
    </row>
    <row r="239">
      <c r="A239" s="259" t="s">
        <v>30</v>
      </c>
      <c r="B239" s="78">
        <v>14.0</v>
      </c>
      <c r="C239" s="78">
        <v>0.0</v>
      </c>
      <c r="D239" s="78">
        <v>0.0</v>
      </c>
      <c r="E239" s="78">
        <v>0.0</v>
      </c>
      <c r="F239" s="78">
        <v>0.0</v>
      </c>
      <c r="G239" s="78">
        <v>3.0</v>
      </c>
      <c r="H239" s="78">
        <v>0.0</v>
      </c>
      <c r="I239" s="62">
        <f t="shared" si="19"/>
        <v>17</v>
      </c>
      <c r="J239" s="29"/>
      <c r="K239" s="259" t="s">
        <v>30</v>
      </c>
      <c r="L239" s="78">
        <v>1100.0</v>
      </c>
      <c r="M239" s="78">
        <v>0.0</v>
      </c>
      <c r="N239" s="78">
        <v>0.0</v>
      </c>
      <c r="O239" s="78">
        <v>0.0</v>
      </c>
      <c r="P239" s="78">
        <v>0.0</v>
      </c>
      <c r="Q239" s="78">
        <v>225.0</v>
      </c>
      <c r="R239" s="78">
        <v>0.0</v>
      </c>
      <c r="S239" s="62">
        <f t="shared" si="20"/>
        <v>1325</v>
      </c>
    </row>
    <row r="240">
      <c r="A240" s="259" t="s">
        <v>31</v>
      </c>
      <c r="B240" s="78">
        <v>4.0</v>
      </c>
      <c r="C240" s="78">
        <v>3.0</v>
      </c>
      <c r="D240" s="78">
        <v>2.0</v>
      </c>
      <c r="E240" s="78">
        <v>2.0</v>
      </c>
      <c r="F240" s="78">
        <v>1.0</v>
      </c>
      <c r="G240" s="78">
        <v>1.0</v>
      </c>
      <c r="H240" s="78">
        <v>2.0</v>
      </c>
      <c r="I240" s="62">
        <f t="shared" si="19"/>
        <v>15</v>
      </c>
      <c r="J240" s="29"/>
      <c r="K240" s="259" t="s">
        <v>31</v>
      </c>
      <c r="L240" s="78">
        <v>760.0</v>
      </c>
      <c r="M240" s="78">
        <v>595.0</v>
      </c>
      <c r="N240" s="78">
        <v>450.0</v>
      </c>
      <c r="O240" s="78">
        <v>240.0</v>
      </c>
      <c r="P240" s="78">
        <v>360.0</v>
      </c>
      <c r="Q240" s="78">
        <v>360.0</v>
      </c>
      <c r="R240" s="78">
        <v>450.0</v>
      </c>
      <c r="S240" s="62">
        <f t="shared" si="20"/>
        <v>3215</v>
      </c>
    </row>
    <row r="241">
      <c r="A241" s="259" t="s">
        <v>32</v>
      </c>
      <c r="B241" s="78">
        <v>0.0</v>
      </c>
      <c r="C241" s="78">
        <v>0.0</v>
      </c>
      <c r="D241" s="78">
        <v>0.0</v>
      </c>
      <c r="E241" s="78">
        <v>0.0</v>
      </c>
      <c r="F241" s="78">
        <v>0.0</v>
      </c>
      <c r="G241" s="78">
        <v>0.0</v>
      </c>
      <c r="H241" s="78">
        <v>0.0</v>
      </c>
      <c r="I241" s="62">
        <f t="shared" si="19"/>
        <v>0</v>
      </c>
      <c r="J241" s="29"/>
      <c r="K241" s="259" t="s">
        <v>32</v>
      </c>
      <c r="L241" s="78">
        <v>0.0</v>
      </c>
      <c r="M241" s="78">
        <v>0.0</v>
      </c>
      <c r="N241" s="78">
        <v>0.0</v>
      </c>
      <c r="O241" s="78">
        <v>0.0</v>
      </c>
      <c r="P241" s="78">
        <v>0.0</v>
      </c>
      <c r="Q241" s="78">
        <v>0.0</v>
      </c>
      <c r="R241" s="78">
        <v>0.0</v>
      </c>
      <c r="S241" s="62">
        <f t="shared" si="20"/>
        <v>0</v>
      </c>
    </row>
    <row r="242">
      <c r="A242" s="259" t="s">
        <v>241</v>
      </c>
      <c r="B242" s="78">
        <v>0.0</v>
      </c>
      <c r="C242" s="78">
        <v>0.0</v>
      </c>
      <c r="D242" s="78">
        <v>0.0</v>
      </c>
      <c r="E242" s="78">
        <v>0.0</v>
      </c>
      <c r="F242" s="78">
        <v>0.0</v>
      </c>
      <c r="G242" s="78">
        <v>0.0</v>
      </c>
      <c r="H242" s="78">
        <v>0.0</v>
      </c>
      <c r="I242" s="62">
        <f t="shared" si="19"/>
        <v>0</v>
      </c>
      <c r="J242" s="29"/>
      <c r="K242" s="259" t="s">
        <v>241</v>
      </c>
      <c r="L242" s="78">
        <v>0.0</v>
      </c>
      <c r="M242" s="78">
        <v>0.0</v>
      </c>
      <c r="N242" s="78">
        <v>0.0</v>
      </c>
      <c r="O242" s="78">
        <v>0.0</v>
      </c>
      <c r="P242" s="78">
        <v>0.0</v>
      </c>
      <c r="Q242" s="78">
        <v>0.0</v>
      </c>
      <c r="R242" s="78">
        <v>0.0</v>
      </c>
      <c r="S242" s="62">
        <f t="shared" si="20"/>
        <v>0</v>
      </c>
    </row>
    <row r="243">
      <c r="A243" s="259" t="s">
        <v>233</v>
      </c>
      <c r="B243" s="78">
        <v>0.0</v>
      </c>
      <c r="C243" s="78">
        <v>0.0</v>
      </c>
      <c r="D243" s="78">
        <v>0.0</v>
      </c>
      <c r="E243" s="78">
        <v>0.0</v>
      </c>
      <c r="F243" s="78">
        <v>0.0</v>
      </c>
      <c r="G243" s="78">
        <v>0.0</v>
      </c>
      <c r="H243" s="78">
        <v>0.0</v>
      </c>
      <c r="I243" s="62">
        <f t="shared" si="19"/>
        <v>0</v>
      </c>
      <c r="J243" s="29"/>
      <c r="K243" s="259" t="s">
        <v>233</v>
      </c>
      <c r="L243" s="78">
        <v>0.0</v>
      </c>
      <c r="M243" s="78">
        <v>0.0</v>
      </c>
      <c r="N243" s="78">
        <v>0.0</v>
      </c>
      <c r="O243" s="78">
        <v>0.0</v>
      </c>
      <c r="P243" s="78">
        <v>0.0</v>
      </c>
      <c r="Q243" s="78">
        <v>0.0</v>
      </c>
      <c r="R243" s="78">
        <v>0.0</v>
      </c>
      <c r="S243" s="62">
        <f t="shared" si="20"/>
        <v>0</v>
      </c>
    </row>
    <row r="244">
      <c r="A244" s="259" t="s">
        <v>35</v>
      </c>
      <c r="B244" s="78">
        <v>0.0</v>
      </c>
      <c r="C244" s="78">
        <v>0.0</v>
      </c>
      <c r="D244" s="78">
        <v>0.0</v>
      </c>
      <c r="E244" s="78">
        <v>0.0</v>
      </c>
      <c r="F244" s="78">
        <v>0.0</v>
      </c>
      <c r="G244" s="78">
        <v>0.0</v>
      </c>
      <c r="H244" s="78">
        <v>0.0</v>
      </c>
      <c r="I244" s="62">
        <f t="shared" si="19"/>
        <v>0</v>
      </c>
      <c r="J244" s="29"/>
      <c r="K244" s="259" t="s">
        <v>35</v>
      </c>
      <c r="L244" s="78">
        <v>0.0</v>
      </c>
      <c r="M244" s="78">
        <v>0.0</v>
      </c>
      <c r="N244" s="78">
        <v>0.0</v>
      </c>
      <c r="O244" s="78">
        <v>0.0</v>
      </c>
      <c r="P244" s="78">
        <v>0.0</v>
      </c>
      <c r="Q244" s="78">
        <v>0.0</v>
      </c>
      <c r="R244" s="78">
        <v>0.0</v>
      </c>
      <c r="S244" s="62">
        <f t="shared" si="20"/>
        <v>0</v>
      </c>
    </row>
    <row r="245">
      <c r="A245" s="259" t="s">
        <v>36</v>
      </c>
      <c r="B245" s="78">
        <v>2.0</v>
      </c>
      <c r="C245" s="78">
        <v>0.0</v>
      </c>
      <c r="D245" s="78">
        <v>2.0</v>
      </c>
      <c r="E245" s="78">
        <v>0.0</v>
      </c>
      <c r="F245" s="78">
        <v>0.0</v>
      </c>
      <c r="G245" s="78">
        <v>2.0</v>
      </c>
      <c r="H245" s="78">
        <v>0.0</v>
      </c>
      <c r="I245" s="62">
        <f t="shared" si="19"/>
        <v>6</v>
      </c>
      <c r="J245" s="29"/>
      <c r="K245" s="259" t="s">
        <v>36</v>
      </c>
      <c r="L245" s="78">
        <v>321.0</v>
      </c>
      <c r="M245" s="78">
        <v>0.0</v>
      </c>
      <c r="N245" s="78">
        <v>215.0</v>
      </c>
      <c r="O245" s="78">
        <v>0.0</v>
      </c>
      <c r="P245" s="78">
        <v>0.0</v>
      </c>
      <c r="Q245" s="78">
        <v>230.0</v>
      </c>
      <c r="R245" s="78">
        <v>0.0</v>
      </c>
      <c r="S245" s="62">
        <f t="shared" si="20"/>
        <v>766</v>
      </c>
    </row>
    <row r="246">
      <c r="A246" s="259" t="s">
        <v>37</v>
      </c>
      <c r="B246" s="78">
        <v>0.0</v>
      </c>
      <c r="C246" s="78">
        <v>3.0</v>
      </c>
      <c r="D246" s="78">
        <v>3.0</v>
      </c>
      <c r="E246" s="78">
        <v>1.0</v>
      </c>
      <c r="F246" s="78">
        <v>4.0</v>
      </c>
      <c r="G246" s="78">
        <v>1.0</v>
      </c>
      <c r="H246" s="78">
        <v>3.0</v>
      </c>
      <c r="I246" s="62">
        <f t="shared" si="19"/>
        <v>15</v>
      </c>
      <c r="J246" s="29"/>
      <c r="K246" s="259" t="s">
        <v>37</v>
      </c>
      <c r="L246" s="78">
        <v>0.0</v>
      </c>
      <c r="M246" s="78">
        <v>583.0</v>
      </c>
      <c r="N246" s="78">
        <v>350.0</v>
      </c>
      <c r="O246" s="78">
        <v>85.0</v>
      </c>
      <c r="P246" s="78">
        <v>315.0</v>
      </c>
      <c r="Q246" s="78">
        <v>170.0</v>
      </c>
      <c r="R246" s="78">
        <v>230.0</v>
      </c>
      <c r="S246" s="62">
        <f t="shared" si="20"/>
        <v>1733</v>
      </c>
    </row>
    <row r="247">
      <c r="A247" s="259" t="s">
        <v>38</v>
      </c>
      <c r="B247" s="78">
        <v>0.0</v>
      </c>
      <c r="C247" s="78">
        <v>0.0</v>
      </c>
      <c r="D247" s="78">
        <v>0.0</v>
      </c>
      <c r="E247" s="78">
        <v>0.0</v>
      </c>
      <c r="F247" s="78">
        <v>0.0</v>
      </c>
      <c r="G247" s="78">
        <v>0.0</v>
      </c>
      <c r="H247" s="78">
        <v>0.0</v>
      </c>
      <c r="I247" s="62">
        <f t="shared" si="19"/>
        <v>0</v>
      </c>
      <c r="J247" s="29"/>
      <c r="K247" s="259" t="s">
        <v>38</v>
      </c>
      <c r="L247" s="78">
        <v>0.0</v>
      </c>
      <c r="M247" s="78">
        <v>0.0</v>
      </c>
      <c r="N247" s="78">
        <v>0.0</v>
      </c>
      <c r="O247" s="78">
        <v>0.0</v>
      </c>
      <c r="P247" s="78">
        <v>0.0</v>
      </c>
      <c r="Q247" s="78">
        <v>0.0</v>
      </c>
      <c r="R247" s="78">
        <v>0.0</v>
      </c>
      <c r="S247" s="62">
        <f t="shared" si="20"/>
        <v>0</v>
      </c>
    </row>
    <row r="248">
      <c r="A248" s="259" t="s">
        <v>39</v>
      </c>
      <c r="B248" s="78">
        <v>8.0</v>
      </c>
      <c r="C248" s="78">
        <v>1.0</v>
      </c>
      <c r="D248" s="78">
        <v>3.0</v>
      </c>
      <c r="E248" s="78">
        <v>10.0</v>
      </c>
      <c r="F248" s="78">
        <v>4.0</v>
      </c>
      <c r="G248" s="78">
        <v>8.0</v>
      </c>
      <c r="H248" s="78">
        <v>3.0</v>
      </c>
      <c r="I248" s="62">
        <f t="shared" si="19"/>
        <v>37</v>
      </c>
      <c r="J248" s="29"/>
      <c r="K248" s="259" t="s">
        <v>39</v>
      </c>
      <c r="L248" s="78">
        <v>795.0</v>
      </c>
      <c r="M248" s="78">
        <v>60.0</v>
      </c>
      <c r="N248" s="78">
        <v>212.0</v>
      </c>
      <c r="O248" s="78">
        <v>687.0</v>
      </c>
      <c r="P248" s="78">
        <v>315.0</v>
      </c>
      <c r="Q248" s="78">
        <v>710.0</v>
      </c>
      <c r="R248" s="78">
        <v>224.0</v>
      </c>
      <c r="S248" s="62">
        <f t="shared" si="20"/>
        <v>3003</v>
      </c>
    </row>
    <row r="249">
      <c r="A249" s="259" t="s">
        <v>63</v>
      </c>
      <c r="B249" s="78">
        <v>0.0</v>
      </c>
      <c r="C249" s="78">
        <v>0.0</v>
      </c>
      <c r="D249" s="78">
        <v>0.0</v>
      </c>
      <c r="E249" s="78">
        <v>0.0</v>
      </c>
      <c r="F249" s="78">
        <v>0.0</v>
      </c>
      <c r="G249" s="78">
        <v>0.0</v>
      </c>
      <c r="H249" s="78">
        <v>0.0</v>
      </c>
      <c r="I249" s="62">
        <f t="shared" si="19"/>
        <v>0</v>
      </c>
      <c r="J249" s="29"/>
      <c r="K249" s="259" t="s">
        <v>63</v>
      </c>
      <c r="L249" s="78">
        <v>0.0</v>
      </c>
      <c r="M249" s="78">
        <v>0.0</v>
      </c>
      <c r="N249" s="78">
        <v>0.0</v>
      </c>
      <c r="O249" s="78">
        <v>0.0</v>
      </c>
      <c r="P249" s="78">
        <v>0.0</v>
      </c>
      <c r="Q249" s="78">
        <v>0.0</v>
      </c>
      <c r="R249" s="78">
        <v>0.0</v>
      </c>
      <c r="S249" s="62">
        <f t="shared" si="20"/>
        <v>0</v>
      </c>
    </row>
    <row r="250">
      <c r="A250" s="259" t="s">
        <v>40</v>
      </c>
      <c r="B250" s="78">
        <v>0.0</v>
      </c>
      <c r="C250" s="78">
        <v>0.0</v>
      </c>
      <c r="D250" s="78">
        <v>0.0</v>
      </c>
      <c r="E250" s="78">
        <v>0.0</v>
      </c>
      <c r="F250" s="78">
        <v>0.0</v>
      </c>
      <c r="G250" s="78">
        <v>0.0</v>
      </c>
      <c r="H250" s="78">
        <v>0.0</v>
      </c>
      <c r="I250" s="62">
        <f t="shared" si="19"/>
        <v>0</v>
      </c>
      <c r="J250" s="29"/>
      <c r="K250" s="259" t="s">
        <v>40</v>
      </c>
      <c r="L250" s="78">
        <v>0.0</v>
      </c>
      <c r="M250" s="78">
        <v>0.0</v>
      </c>
      <c r="N250" s="78">
        <v>0.0</v>
      </c>
      <c r="O250" s="78">
        <v>0.0</v>
      </c>
      <c r="P250" s="78">
        <v>0.0</v>
      </c>
      <c r="Q250" s="78">
        <v>0.0</v>
      </c>
      <c r="R250" s="78">
        <v>0.0</v>
      </c>
      <c r="S250" s="62">
        <f t="shared" si="20"/>
        <v>0</v>
      </c>
    </row>
    <row r="251">
      <c r="A251" s="259" t="s">
        <v>41</v>
      </c>
      <c r="B251" s="78">
        <v>0.0</v>
      </c>
      <c r="C251" s="78">
        <v>0.0</v>
      </c>
      <c r="D251" s="78">
        <v>0.0</v>
      </c>
      <c r="E251" s="78">
        <v>0.0</v>
      </c>
      <c r="F251" s="78">
        <v>0.0</v>
      </c>
      <c r="G251" s="78">
        <v>0.0</v>
      </c>
      <c r="H251" s="78">
        <v>0.0</v>
      </c>
      <c r="I251" s="62">
        <f t="shared" si="19"/>
        <v>0</v>
      </c>
      <c r="J251" s="29"/>
      <c r="K251" s="259" t="s">
        <v>41</v>
      </c>
      <c r="L251" s="78">
        <v>0.0</v>
      </c>
      <c r="M251" s="78">
        <v>0.0</v>
      </c>
      <c r="N251" s="78">
        <v>0.0</v>
      </c>
      <c r="O251" s="78">
        <v>0.0</v>
      </c>
      <c r="P251" s="78">
        <v>0.0</v>
      </c>
      <c r="Q251" s="78">
        <v>0.0</v>
      </c>
      <c r="R251" s="78">
        <v>0.0</v>
      </c>
      <c r="S251" s="62">
        <f t="shared" si="20"/>
        <v>0</v>
      </c>
    </row>
    <row r="252">
      <c r="A252" s="259" t="s">
        <v>42</v>
      </c>
      <c r="B252" s="78">
        <v>0.0</v>
      </c>
      <c r="C252" s="78">
        <v>0.0</v>
      </c>
      <c r="D252" s="78">
        <v>0.0</v>
      </c>
      <c r="E252" s="78">
        <v>0.0</v>
      </c>
      <c r="F252" s="78">
        <v>0.0</v>
      </c>
      <c r="G252" s="78">
        <v>0.0</v>
      </c>
      <c r="H252" s="78">
        <v>0.0</v>
      </c>
      <c r="I252" s="62">
        <f t="shared" si="19"/>
        <v>0</v>
      </c>
      <c r="J252" s="29"/>
      <c r="K252" s="259" t="s">
        <v>42</v>
      </c>
      <c r="L252" s="78">
        <v>0.0</v>
      </c>
      <c r="M252" s="78">
        <v>0.0</v>
      </c>
      <c r="N252" s="78">
        <v>0.0</v>
      </c>
      <c r="O252" s="78">
        <v>0.0</v>
      </c>
      <c r="P252" s="78">
        <v>0.0</v>
      </c>
      <c r="Q252" s="78">
        <v>0.0</v>
      </c>
      <c r="R252" s="78">
        <v>0.0</v>
      </c>
      <c r="S252" s="62">
        <f t="shared" si="20"/>
        <v>0</v>
      </c>
    </row>
    <row r="253">
      <c r="A253" s="259" t="s">
        <v>44</v>
      </c>
      <c r="B253" s="78">
        <v>0.0</v>
      </c>
      <c r="C253" s="78">
        <v>0.0</v>
      </c>
      <c r="D253" s="78">
        <v>0.0</v>
      </c>
      <c r="E253" s="78">
        <v>0.0</v>
      </c>
      <c r="F253" s="78">
        <v>0.0</v>
      </c>
      <c r="G253" s="78">
        <v>0.0</v>
      </c>
      <c r="H253" s="78">
        <v>0.0</v>
      </c>
      <c r="I253" s="62">
        <f t="shared" si="19"/>
        <v>0</v>
      </c>
      <c r="J253" s="29"/>
      <c r="K253" s="259" t="s">
        <v>44</v>
      </c>
      <c r="L253" s="78">
        <v>0.0</v>
      </c>
      <c r="M253" s="78">
        <v>0.0</v>
      </c>
      <c r="N253" s="78">
        <v>0.0</v>
      </c>
      <c r="O253" s="78">
        <v>0.0</v>
      </c>
      <c r="P253" s="78">
        <v>0.0</v>
      </c>
      <c r="Q253" s="78">
        <v>0.0</v>
      </c>
      <c r="R253" s="78">
        <v>0.0</v>
      </c>
      <c r="S253" s="62">
        <f t="shared" si="20"/>
        <v>0</v>
      </c>
    </row>
    <row r="254">
      <c r="A254" s="259" t="s">
        <v>45</v>
      </c>
      <c r="B254" s="78">
        <v>0.0</v>
      </c>
      <c r="C254" s="78">
        <v>0.0</v>
      </c>
      <c r="D254" s="78">
        <v>0.0</v>
      </c>
      <c r="E254" s="78">
        <v>0.0</v>
      </c>
      <c r="F254" s="78">
        <v>0.0</v>
      </c>
      <c r="G254" s="78">
        <v>0.0</v>
      </c>
      <c r="H254" s="78">
        <v>0.0</v>
      </c>
      <c r="I254" s="62">
        <v>0.0</v>
      </c>
      <c r="J254" s="29"/>
      <c r="K254" s="259" t="s">
        <v>45</v>
      </c>
      <c r="L254" s="78">
        <v>0.0</v>
      </c>
      <c r="M254" s="78">
        <v>0.0</v>
      </c>
      <c r="N254" s="78">
        <v>0.0</v>
      </c>
      <c r="O254" s="78">
        <v>0.0</v>
      </c>
      <c r="P254" s="78">
        <v>0.0</v>
      </c>
      <c r="Q254" s="78">
        <v>0.0</v>
      </c>
      <c r="R254" s="78">
        <v>0.0</v>
      </c>
      <c r="S254" s="62">
        <f t="shared" si="20"/>
        <v>0</v>
      </c>
    </row>
    <row r="255">
      <c r="A255" s="259" t="s">
        <v>46</v>
      </c>
      <c r="B255" s="78">
        <v>0.0</v>
      </c>
      <c r="C255" s="78">
        <v>0.0</v>
      </c>
      <c r="D255" s="78">
        <v>0.0</v>
      </c>
      <c r="E255" s="78">
        <v>0.0</v>
      </c>
      <c r="F255" s="78">
        <v>0.0</v>
      </c>
      <c r="G255" s="78">
        <v>0.0</v>
      </c>
      <c r="H255" s="78">
        <v>0.0</v>
      </c>
      <c r="I255" s="62">
        <f t="shared" ref="I255:I264" si="21">SUM(B255:H255)</f>
        <v>0</v>
      </c>
      <c r="J255" s="401"/>
      <c r="K255" s="259" t="s">
        <v>46</v>
      </c>
      <c r="L255" s="78">
        <v>0.0</v>
      </c>
      <c r="M255" s="78">
        <v>0.0</v>
      </c>
      <c r="N255" s="78">
        <v>0.0</v>
      </c>
      <c r="O255" s="78">
        <v>0.0</v>
      </c>
      <c r="P255" s="78">
        <v>0.0</v>
      </c>
      <c r="Q255" s="78">
        <v>0.0</v>
      </c>
      <c r="R255" s="78">
        <v>0.0</v>
      </c>
      <c r="S255" s="62">
        <f t="shared" si="20"/>
        <v>0</v>
      </c>
    </row>
    <row r="256">
      <c r="A256" s="259" t="s">
        <v>47</v>
      </c>
      <c r="B256" s="78">
        <v>0.0</v>
      </c>
      <c r="C256" s="78">
        <v>0.0</v>
      </c>
      <c r="D256" s="78">
        <v>0.0</v>
      </c>
      <c r="E256" s="78">
        <v>0.0</v>
      </c>
      <c r="F256" s="78">
        <v>0.0</v>
      </c>
      <c r="G256" s="78">
        <v>0.0</v>
      </c>
      <c r="H256" s="78">
        <v>0.0</v>
      </c>
      <c r="I256" s="62">
        <f t="shared" si="21"/>
        <v>0</v>
      </c>
      <c r="J256" s="29"/>
      <c r="K256" s="259" t="s">
        <v>47</v>
      </c>
      <c r="L256" s="78">
        <v>0.0</v>
      </c>
      <c r="M256" s="78">
        <v>0.0</v>
      </c>
      <c r="N256" s="78">
        <v>0.0</v>
      </c>
      <c r="O256" s="78">
        <v>0.0</v>
      </c>
      <c r="P256" s="78">
        <v>0.0</v>
      </c>
      <c r="Q256" s="78">
        <v>0.0</v>
      </c>
      <c r="R256" s="78">
        <v>0.0</v>
      </c>
      <c r="S256" s="62">
        <f t="shared" si="20"/>
        <v>0</v>
      </c>
    </row>
    <row r="257">
      <c r="A257" s="259" t="s">
        <v>74</v>
      </c>
      <c r="B257" s="78">
        <v>0.0</v>
      </c>
      <c r="C257" s="78">
        <v>0.0</v>
      </c>
      <c r="D257" s="78">
        <v>0.0</v>
      </c>
      <c r="E257" s="78">
        <v>0.0</v>
      </c>
      <c r="F257" s="78">
        <v>0.0</v>
      </c>
      <c r="G257" s="78">
        <v>0.0</v>
      </c>
      <c r="H257" s="78">
        <v>0.0</v>
      </c>
      <c r="I257" s="62">
        <f t="shared" si="21"/>
        <v>0</v>
      </c>
      <c r="J257" s="29"/>
      <c r="K257" s="259" t="s">
        <v>74</v>
      </c>
      <c r="L257" s="78">
        <v>0.0</v>
      </c>
      <c r="M257" s="78">
        <v>0.0</v>
      </c>
      <c r="N257" s="78">
        <v>0.0</v>
      </c>
      <c r="O257" s="78">
        <v>0.0</v>
      </c>
      <c r="P257" s="78">
        <v>0.0</v>
      </c>
      <c r="Q257" s="78">
        <v>0.0</v>
      </c>
      <c r="R257" s="78">
        <v>0.0</v>
      </c>
      <c r="S257" s="62">
        <f t="shared" si="20"/>
        <v>0</v>
      </c>
    </row>
    <row r="258">
      <c r="A258" s="259" t="s">
        <v>49</v>
      </c>
      <c r="B258" s="78">
        <v>0.0</v>
      </c>
      <c r="C258" s="78">
        <v>0.0</v>
      </c>
      <c r="D258" s="78">
        <v>0.0</v>
      </c>
      <c r="E258" s="78">
        <v>0.0</v>
      </c>
      <c r="F258" s="78">
        <v>0.0</v>
      </c>
      <c r="G258" s="78">
        <v>0.0</v>
      </c>
      <c r="H258" s="78">
        <v>0.0</v>
      </c>
      <c r="I258" s="62">
        <f t="shared" si="21"/>
        <v>0</v>
      </c>
      <c r="J258" s="29"/>
      <c r="K258" s="259" t="s">
        <v>49</v>
      </c>
      <c r="L258" s="78">
        <v>0.0</v>
      </c>
      <c r="M258" s="78">
        <v>0.0</v>
      </c>
      <c r="N258" s="78">
        <v>0.0</v>
      </c>
      <c r="O258" s="78">
        <v>0.0</v>
      </c>
      <c r="P258" s="78">
        <v>0.0</v>
      </c>
      <c r="Q258" s="78">
        <v>0.0</v>
      </c>
      <c r="R258" s="78">
        <v>0.0</v>
      </c>
      <c r="S258" s="62">
        <f t="shared" si="20"/>
        <v>0</v>
      </c>
    </row>
    <row r="259">
      <c r="A259" s="259" t="s">
        <v>50</v>
      </c>
      <c r="B259" s="78">
        <v>0.0</v>
      </c>
      <c r="C259" s="78">
        <v>0.0</v>
      </c>
      <c r="D259" s="78">
        <v>0.0</v>
      </c>
      <c r="E259" s="78">
        <v>0.0</v>
      </c>
      <c r="F259" s="78">
        <v>0.0</v>
      </c>
      <c r="G259" s="78">
        <v>0.0</v>
      </c>
      <c r="H259" s="78">
        <v>0.0</v>
      </c>
      <c r="I259" s="62">
        <f t="shared" si="21"/>
        <v>0</v>
      </c>
      <c r="J259" s="29"/>
      <c r="K259" s="259" t="s">
        <v>50</v>
      </c>
      <c r="L259" s="78">
        <v>0.0</v>
      </c>
      <c r="M259" s="78">
        <v>0.0</v>
      </c>
      <c r="N259" s="78">
        <v>0.0</v>
      </c>
      <c r="O259" s="78">
        <v>0.0</v>
      </c>
      <c r="P259" s="78">
        <v>0.0</v>
      </c>
      <c r="Q259" s="78">
        <v>0.0</v>
      </c>
      <c r="R259" s="78">
        <v>0.0</v>
      </c>
      <c r="S259" s="62">
        <f t="shared" si="20"/>
        <v>0</v>
      </c>
    </row>
    <row r="260">
      <c r="A260" s="259" t="s">
        <v>51</v>
      </c>
      <c r="B260" s="78">
        <v>0.0</v>
      </c>
      <c r="C260" s="78">
        <v>0.0</v>
      </c>
      <c r="D260" s="78">
        <v>0.0</v>
      </c>
      <c r="E260" s="78">
        <v>0.0</v>
      </c>
      <c r="F260" s="78">
        <v>0.0</v>
      </c>
      <c r="G260" s="78">
        <v>0.0</v>
      </c>
      <c r="H260" s="78">
        <v>0.0</v>
      </c>
      <c r="I260" s="62">
        <f t="shared" si="21"/>
        <v>0</v>
      </c>
      <c r="J260" s="29"/>
      <c r="K260" s="259" t="s">
        <v>51</v>
      </c>
      <c r="L260" s="78">
        <v>0.0</v>
      </c>
      <c r="M260" s="78">
        <v>0.0</v>
      </c>
      <c r="N260" s="78">
        <v>0.0</v>
      </c>
      <c r="O260" s="78">
        <v>0.0</v>
      </c>
      <c r="P260" s="78">
        <v>0.0</v>
      </c>
      <c r="Q260" s="78">
        <v>0.0</v>
      </c>
      <c r="R260" s="78">
        <v>0.0</v>
      </c>
      <c r="S260" s="62">
        <f t="shared" si="20"/>
        <v>0</v>
      </c>
    </row>
    <row r="261">
      <c r="A261" s="259" t="s">
        <v>52</v>
      </c>
      <c r="B261" s="78">
        <v>0.0</v>
      </c>
      <c r="C261" s="78">
        <v>0.0</v>
      </c>
      <c r="D261" s="78">
        <v>0.0</v>
      </c>
      <c r="E261" s="78">
        <v>0.0</v>
      </c>
      <c r="F261" s="78">
        <v>0.0</v>
      </c>
      <c r="G261" s="78">
        <v>0.0</v>
      </c>
      <c r="H261" s="78">
        <v>0.0</v>
      </c>
      <c r="I261" s="62">
        <f t="shared" si="21"/>
        <v>0</v>
      </c>
      <c r="J261" s="29"/>
      <c r="K261" s="259" t="s">
        <v>52</v>
      </c>
      <c r="L261" s="78">
        <v>0.0</v>
      </c>
      <c r="M261" s="78">
        <v>0.0</v>
      </c>
      <c r="N261" s="78">
        <v>0.0</v>
      </c>
      <c r="O261" s="78">
        <v>0.0</v>
      </c>
      <c r="P261" s="78">
        <v>0.0</v>
      </c>
      <c r="Q261" s="78">
        <v>0.0</v>
      </c>
      <c r="R261" s="78">
        <v>0.0</v>
      </c>
      <c r="S261" s="62">
        <f t="shared" si="20"/>
        <v>0</v>
      </c>
    </row>
    <row r="262">
      <c r="A262" s="259" t="s">
        <v>53</v>
      </c>
      <c r="B262" s="78">
        <v>0.0</v>
      </c>
      <c r="C262" s="78">
        <v>0.0</v>
      </c>
      <c r="D262" s="78">
        <v>0.0</v>
      </c>
      <c r="E262" s="78">
        <v>0.0</v>
      </c>
      <c r="F262" s="78">
        <v>0.0</v>
      </c>
      <c r="G262" s="78">
        <v>0.0</v>
      </c>
      <c r="H262" s="78">
        <v>0.0</v>
      </c>
      <c r="I262" s="62">
        <f t="shared" si="21"/>
        <v>0</v>
      </c>
      <c r="J262" s="29"/>
      <c r="K262" s="259" t="s">
        <v>53</v>
      </c>
      <c r="L262" s="78">
        <v>0.0</v>
      </c>
      <c r="M262" s="78">
        <v>0.0</v>
      </c>
      <c r="N262" s="78">
        <v>0.0</v>
      </c>
      <c r="O262" s="78">
        <v>0.0</v>
      </c>
      <c r="P262" s="78">
        <v>0.0</v>
      </c>
      <c r="Q262" s="78">
        <v>0.0</v>
      </c>
      <c r="R262" s="78">
        <v>0.0</v>
      </c>
      <c r="S262" s="62">
        <f t="shared" si="20"/>
        <v>0</v>
      </c>
    </row>
    <row r="263">
      <c r="A263" s="259" t="s">
        <v>451</v>
      </c>
      <c r="B263" s="78">
        <v>0.0</v>
      </c>
      <c r="C263" s="78">
        <v>0.0</v>
      </c>
      <c r="D263" s="78">
        <v>0.0</v>
      </c>
      <c r="E263" s="78">
        <v>0.0</v>
      </c>
      <c r="F263" s="78">
        <v>0.0</v>
      </c>
      <c r="G263" s="78">
        <v>0.0</v>
      </c>
      <c r="H263" s="78">
        <v>0.0</v>
      </c>
      <c r="I263" s="62">
        <f t="shared" si="21"/>
        <v>0</v>
      </c>
      <c r="J263" s="29"/>
      <c r="K263" s="259" t="s">
        <v>451</v>
      </c>
      <c r="L263" s="78">
        <v>0.0</v>
      </c>
      <c r="M263" s="78">
        <v>0.0</v>
      </c>
      <c r="N263" s="78">
        <v>0.0</v>
      </c>
      <c r="O263" s="78">
        <v>0.0</v>
      </c>
      <c r="P263" s="78">
        <v>0.0</v>
      </c>
      <c r="Q263" s="78">
        <v>0.0</v>
      </c>
      <c r="R263" s="78">
        <v>0.0</v>
      </c>
      <c r="S263" s="62">
        <f t="shared" si="20"/>
        <v>0</v>
      </c>
    </row>
    <row r="264">
      <c r="A264" s="259" t="s">
        <v>55</v>
      </c>
      <c r="B264" s="78">
        <v>0.0</v>
      </c>
      <c r="C264" s="78">
        <v>0.0</v>
      </c>
      <c r="D264" s="78">
        <v>0.0</v>
      </c>
      <c r="E264" s="78">
        <v>0.0</v>
      </c>
      <c r="F264" s="78">
        <v>0.0</v>
      </c>
      <c r="G264" s="78">
        <v>0.0</v>
      </c>
      <c r="H264" s="78">
        <v>0.0</v>
      </c>
      <c r="I264" s="62">
        <f t="shared" si="21"/>
        <v>0</v>
      </c>
      <c r="J264" s="29"/>
      <c r="K264" s="259" t="s">
        <v>55</v>
      </c>
      <c r="L264" s="78">
        <v>0.0</v>
      </c>
      <c r="M264" s="78">
        <v>0.0</v>
      </c>
      <c r="N264" s="78">
        <v>0.0</v>
      </c>
      <c r="O264" s="78">
        <v>0.0</v>
      </c>
      <c r="P264" s="78">
        <v>0.0</v>
      </c>
      <c r="Q264" s="78">
        <v>0.0</v>
      </c>
      <c r="R264" s="78">
        <v>0.0</v>
      </c>
      <c r="S264" s="62">
        <f t="shared" si="20"/>
        <v>0</v>
      </c>
    </row>
    <row r="265">
      <c r="A265" s="517" t="s">
        <v>20</v>
      </c>
      <c r="B265" s="38"/>
      <c r="C265" s="38"/>
      <c r="D265" s="38"/>
      <c r="E265" s="38"/>
      <c r="F265" s="38"/>
      <c r="G265" s="38"/>
      <c r="H265" s="38"/>
      <c r="I265" s="518">
        <f>SUM(I232:I264)</f>
        <v>128</v>
      </c>
      <c r="J265" s="29"/>
      <c r="K265" s="517" t="s">
        <v>20</v>
      </c>
      <c r="L265" s="38"/>
      <c r="M265" s="38"/>
      <c r="N265" s="38"/>
      <c r="O265" s="38"/>
      <c r="P265" s="38"/>
      <c r="Q265" s="38"/>
      <c r="R265" s="38"/>
      <c r="S265" s="518">
        <f>SUM(S232:S264)</f>
        <v>14377</v>
      </c>
    </row>
    <row r="266">
      <c r="A266" s="522"/>
      <c r="B266" s="29"/>
      <c r="C266" s="29"/>
      <c r="D266" s="29"/>
      <c r="E266" s="29"/>
      <c r="F266" s="29"/>
      <c r="G266" s="29"/>
      <c r="H266" s="29"/>
      <c r="I266" s="16"/>
      <c r="J266" s="29"/>
      <c r="K266" s="522"/>
      <c r="L266" s="29"/>
      <c r="M266" s="29"/>
      <c r="N266" s="29"/>
      <c r="O266" s="29"/>
      <c r="P266" s="29"/>
      <c r="Q266" s="29"/>
      <c r="R266" s="29"/>
      <c r="S266" s="16"/>
    </row>
    <row r="267">
      <c r="A267" s="507" t="s">
        <v>542</v>
      </c>
      <c r="J267" s="29"/>
      <c r="K267" s="507" t="s">
        <v>542</v>
      </c>
    </row>
    <row r="268">
      <c r="A268" s="254" t="s">
        <v>19</v>
      </c>
      <c r="B268" s="521">
        <v>45584.0</v>
      </c>
      <c r="C268" s="521">
        <v>45585.0</v>
      </c>
      <c r="D268" s="521">
        <v>45586.0</v>
      </c>
      <c r="E268" s="521">
        <v>45587.0</v>
      </c>
      <c r="F268" s="521">
        <v>45588.0</v>
      </c>
      <c r="G268" s="521">
        <v>45589.0</v>
      </c>
      <c r="H268" s="521">
        <v>45590.0</v>
      </c>
      <c r="I268" s="514" t="s">
        <v>541</v>
      </c>
      <c r="J268" s="29"/>
      <c r="K268" s="254" t="s">
        <v>19</v>
      </c>
      <c r="L268" s="521">
        <v>45584.0</v>
      </c>
      <c r="M268" s="521">
        <v>45585.0</v>
      </c>
      <c r="N268" s="521">
        <v>45586.0</v>
      </c>
      <c r="O268" s="521">
        <v>45587.0</v>
      </c>
      <c r="P268" s="521">
        <v>45588.0</v>
      </c>
      <c r="Q268" s="521">
        <v>45589.0</v>
      </c>
      <c r="R268" s="521">
        <v>45590.0</v>
      </c>
      <c r="S268" s="514" t="s">
        <v>20</v>
      </c>
    </row>
    <row r="269">
      <c r="A269" s="215"/>
      <c r="B269" s="516"/>
      <c r="C269" s="516"/>
      <c r="D269" s="516"/>
      <c r="E269" s="38"/>
      <c r="F269" s="38"/>
      <c r="G269" s="38"/>
      <c r="H269" s="38"/>
      <c r="I269" s="38"/>
      <c r="J269" s="29"/>
      <c r="K269" s="215"/>
      <c r="L269" s="516"/>
      <c r="M269" s="516"/>
      <c r="N269" s="516"/>
      <c r="O269" s="38"/>
      <c r="P269" s="38"/>
      <c r="Q269" s="38"/>
      <c r="R269" s="38"/>
      <c r="S269" s="38"/>
    </row>
    <row r="270">
      <c r="A270" s="259" t="s">
        <v>23</v>
      </c>
      <c r="B270" s="78">
        <v>0.0</v>
      </c>
      <c r="C270" s="78">
        <v>0.0</v>
      </c>
      <c r="D270" s="78">
        <v>0.0</v>
      </c>
      <c r="E270" s="78">
        <v>0.0</v>
      </c>
      <c r="F270" s="78">
        <v>0.0</v>
      </c>
      <c r="G270" s="78">
        <v>0.0</v>
      </c>
      <c r="H270" s="78">
        <v>0.0</v>
      </c>
      <c r="I270" s="62">
        <f t="shared" ref="I270:I291" si="22">SUM(B270:H270)</f>
        <v>0</v>
      </c>
      <c r="J270" s="29"/>
      <c r="K270" s="259" t="s">
        <v>23</v>
      </c>
      <c r="L270" s="78">
        <v>0.0</v>
      </c>
      <c r="M270" s="78">
        <v>0.0</v>
      </c>
      <c r="N270" s="78">
        <v>0.0</v>
      </c>
      <c r="O270" s="78">
        <v>0.0</v>
      </c>
      <c r="P270" s="78">
        <v>0.0</v>
      </c>
      <c r="Q270" s="78">
        <v>0.0</v>
      </c>
      <c r="R270" s="78">
        <v>0.0</v>
      </c>
      <c r="S270" s="62">
        <f t="shared" ref="S270:S302" si="23">SUM(L270:R270)</f>
        <v>0</v>
      </c>
    </row>
    <row r="271">
      <c r="A271" s="259" t="s">
        <v>24</v>
      </c>
      <c r="B271" s="78">
        <v>9.0</v>
      </c>
      <c r="C271" s="78">
        <v>4.0</v>
      </c>
      <c r="D271" s="78">
        <v>0.0</v>
      </c>
      <c r="E271" s="78">
        <v>2.0</v>
      </c>
      <c r="F271" s="78">
        <v>3.0</v>
      </c>
      <c r="G271" s="78">
        <v>3.0</v>
      </c>
      <c r="H271" s="78">
        <v>0.0</v>
      </c>
      <c r="I271" s="62">
        <f t="shared" si="22"/>
        <v>21</v>
      </c>
      <c r="J271" s="29"/>
      <c r="K271" s="259" t="s">
        <v>24</v>
      </c>
      <c r="L271" s="78">
        <v>1184.0</v>
      </c>
      <c r="M271" s="78">
        <v>526.0</v>
      </c>
      <c r="N271" s="78">
        <v>0.0</v>
      </c>
      <c r="O271" s="78">
        <v>220.0</v>
      </c>
      <c r="P271" s="78">
        <v>510.0</v>
      </c>
      <c r="Q271" s="78">
        <v>255.0</v>
      </c>
      <c r="R271" s="78">
        <v>0.0</v>
      </c>
      <c r="S271" s="62">
        <f t="shared" si="23"/>
        <v>2695</v>
      </c>
    </row>
    <row r="272">
      <c r="A272" s="259" t="s">
        <v>25</v>
      </c>
      <c r="B272" s="78">
        <v>0.0</v>
      </c>
      <c r="C272" s="78">
        <v>0.0</v>
      </c>
      <c r="D272" s="78">
        <v>0.0</v>
      </c>
      <c r="E272" s="78">
        <v>0.0</v>
      </c>
      <c r="F272" s="78">
        <v>0.0</v>
      </c>
      <c r="G272" s="78">
        <v>0.0</v>
      </c>
      <c r="H272" s="78">
        <v>0.0</v>
      </c>
      <c r="I272" s="62">
        <f t="shared" si="22"/>
        <v>0</v>
      </c>
      <c r="J272" s="29"/>
      <c r="K272" s="259" t="s">
        <v>25</v>
      </c>
      <c r="L272" s="78">
        <v>0.0</v>
      </c>
      <c r="M272" s="78">
        <v>0.0</v>
      </c>
      <c r="N272" s="78">
        <v>0.0</v>
      </c>
      <c r="O272" s="78">
        <v>0.0</v>
      </c>
      <c r="P272" s="78">
        <v>0.0</v>
      </c>
      <c r="Q272" s="78">
        <v>0.0</v>
      </c>
      <c r="R272" s="78">
        <v>0.0</v>
      </c>
      <c r="S272" s="62">
        <f t="shared" si="23"/>
        <v>0</v>
      </c>
    </row>
    <row r="273">
      <c r="A273" s="259" t="s">
        <v>26</v>
      </c>
      <c r="B273" s="78">
        <v>0.0</v>
      </c>
      <c r="C273" s="78">
        <v>0.0</v>
      </c>
      <c r="D273" s="78">
        <v>0.0</v>
      </c>
      <c r="E273" s="78">
        <v>0.0</v>
      </c>
      <c r="F273" s="78">
        <v>0.0</v>
      </c>
      <c r="G273" s="78">
        <v>0.0</v>
      </c>
      <c r="H273" s="78">
        <v>0.0</v>
      </c>
      <c r="I273" s="62">
        <f t="shared" si="22"/>
        <v>0</v>
      </c>
      <c r="J273" s="29"/>
      <c r="K273" s="259" t="s">
        <v>26</v>
      </c>
      <c r="L273" s="78">
        <v>0.0</v>
      </c>
      <c r="M273" s="78">
        <v>0.0</v>
      </c>
      <c r="N273" s="78">
        <v>0.0</v>
      </c>
      <c r="O273" s="78">
        <v>0.0</v>
      </c>
      <c r="P273" s="78">
        <v>0.0</v>
      </c>
      <c r="Q273" s="78">
        <v>0.0</v>
      </c>
      <c r="R273" s="78">
        <v>0.0</v>
      </c>
      <c r="S273" s="62">
        <f t="shared" si="23"/>
        <v>0</v>
      </c>
    </row>
    <row r="274">
      <c r="A274" s="259" t="s">
        <v>27</v>
      </c>
      <c r="B274" s="78">
        <v>0.0</v>
      </c>
      <c r="C274" s="78">
        <v>0.0</v>
      </c>
      <c r="D274" s="78">
        <v>0.0</v>
      </c>
      <c r="E274" s="78">
        <v>0.0</v>
      </c>
      <c r="F274" s="78">
        <v>0.0</v>
      </c>
      <c r="G274" s="78">
        <v>0.0</v>
      </c>
      <c r="H274" s="78">
        <v>0.0</v>
      </c>
      <c r="I274" s="62">
        <f t="shared" si="22"/>
        <v>0</v>
      </c>
      <c r="J274" s="29"/>
      <c r="K274" s="259" t="s">
        <v>27</v>
      </c>
      <c r="L274" s="78">
        <v>0.0</v>
      </c>
      <c r="M274" s="78">
        <v>0.0</v>
      </c>
      <c r="N274" s="78">
        <v>0.0</v>
      </c>
      <c r="O274" s="78">
        <v>0.0</v>
      </c>
      <c r="P274" s="78">
        <v>0.0</v>
      </c>
      <c r="Q274" s="78">
        <v>0.0</v>
      </c>
      <c r="R274" s="78">
        <v>0.0</v>
      </c>
      <c r="S274" s="62">
        <f t="shared" si="23"/>
        <v>0</v>
      </c>
    </row>
    <row r="275">
      <c r="A275" s="259" t="s">
        <v>28</v>
      </c>
      <c r="B275" s="78">
        <v>0.0</v>
      </c>
      <c r="C275" s="78">
        <v>0.0</v>
      </c>
      <c r="D275" s="78">
        <v>0.0</v>
      </c>
      <c r="E275" s="78">
        <v>0.0</v>
      </c>
      <c r="F275" s="78">
        <v>0.0</v>
      </c>
      <c r="G275" s="78">
        <v>0.0</v>
      </c>
      <c r="H275" s="78">
        <v>0.0</v>
      </c>
      <c r="I275" s="62">
        <f t="shared" si="22"/>
        <v>0</v>
      </c>
      <c r="J275" s="29"/>
      <c r="K275" s="259" t="s">
        <v>28</v>
      </c>
      <c r="L275" s="78">
        <v>0.0</v>
      </c>
      <c r="M275" s="78">
        <v>0.0</v>
      </c>
      <c r="N275" s="78">
        <v>0.0</v>
      </c>
      <c r="O275" s="78">
        <v>0.0</v>
      </c>
      <c r="P275" s="78">
        <v>0.0</v>
      </c>
      <c r="Q275" s="78">
        <v>0.0</v>
      </c>
      <c r="R275" s="78">
        <v>0.0</v>
      </c>
      <c r="S275" s="62">
        <f t="shared" si="23"/>
        <v>0</v>
      </c>
    </row>
    <row r="276">
      <c r="A276" s="259" t="s">
        <v>29</v>
      </c>
      <c r="B276" s="78">
        <v>0.0</v>
      </c>
      <c r="C276" s="78">
        <v>0.0</v>
      </c>
      <c r="D276" s="78">
        <v>0.0</v>
      </c>
      <c r="E276" s="78">
        <v>0.0</v>
      </c>
      <c r="F276" s="78">
        <v>0.0</v>
      </c>
      <c r="G276" s="78">
        <v>0.0</v>
      </c>
      <c r="H276" s="78">
        <v>0.0</v>
      </c>
      <c r="I276" s="62">
        <f t="shared" si="22"/>
        <v>0</v>
      </c>
      <c r="J276" s="29"/>
      <c r="K276" s="259" t="s">
        <v>29</v>
      </c>
      <c r="L276" s="78">
        <v>0.0</v>
      </c>
      <c r="M276" s="78">
        <v>0.0</v>
      </c>
      <c r="N276" s="78">
        <v>0.0</v>
      </c>
      <c r="O276" s="78">
        <v>0.0</v>
      </c>
      <c r="P276" s="78">
        <v>0.0</v>
      </c>
      <c r="Q276" s="78">
        <v>0.0</v>
      </c>
      <c r="R276" s="78">
        <v>0.0</v>
      </c>
      <c r="S276" s="62">
        <f t="shared" si="23"/>
        <v>0</v>
      </c>
    </row>
    <row r="277">
      <c r="A277" s="259" t="s">
        <v>30</v>
      </c>
      <c r="B277" s="78">
        <v>0.0</v>
      </c>
      <c r="C277" s="78">
        <v>0.0</v>
      </c>
      <c r="D277" s="78">
        <v>0.0</v>
      </c>
      <c r="E277" s="78">
        <v>0.0</v>
      </c>
      <c r="F277" s="78">
        <v>0.0</v>
      </c>
      <c r="G277" s="78">
        <v>0.0</v>
      </c>
      <c r="H277" s="78">
        <v>0.0</v>
      </c>
      <c r="I277" s="62">
        <f t="shared" si="22"/>
        <v>0</v>
      </c>
      <c r="J277" s="29"/>
      <c r="K277" s="259" t="s">
        <v>30</v>
      </c>
      <c r="L277" s="78">
        <v>0.0</v>
      </c>
      <c r="M277" s="78">
        <v>0.0</v>
      </c>
      <c r="N277" s="78">
        <v>0.0</v>
      </c>
      <c r="O277" s="78">
        <v>0.0</v>
      </c>
      <c r="P277" s="78">
        <v>0.0</v>
      </c>
      <c r="Q277" s="78">
        <v>0.0</v>
      </c>
      <c r="R277" s="78">
        <v>0.0</v>
      </c>
      <c r="S277" s="62">
        <f t="shared" si="23"/>
        <v>0</v>
      </c>
    </row>
    <row r="278">
      <c r="A278" s="259" t="s">
        <v>31</v>
      </c>
      <c r="B278" s="78">
        <v>2.0</v>
      </c>
      <c r="C278" s="78">
        <v>3.0</v>
      </c>
      <c r="D278" s="78">
        <v>3.0</v>
      </c>
      <c r="E278" s="78">
        <v>2.0</v>
      </c>
      <c r="F278" s="78">
        <v>1.0</v>
      </c>
      <c r="G278" s="78">
        <v>0.0</v>
      </c>
      <c r="H278" s="78">
        <v>0.0</v>
      </c>
      <c r="I278" s="62">
        <f t="shared" si="22"/>
        <v>11</v>
      </c>
      <c r="J278" s="29"/>
      <c r="K278" s="259" t="s">
        <v>31</v>
      </c>
      <c r="L278" s="78">
        <v>755.0</v>
      </c>
      <c r="M278" s="78">
        <v>1065.0</v>
      </c>
      <c r="N278" s="78">
        <v>440.0</v>
      </c>
      <c r="O278" s="78">
        <v>480.0</v>
      </c>
      <c r="P278" s="78">
        <v>360.0</v>
      </c>
      <c r="Q278" s="78">
        <v>0.0</v>
      </c>
      <c r="R278" s="78">
        <v>0.0</v>
      </c>
      <c r="S278" s="62">
        <f t="shared" si="23"/>
        <v>3100</v>
      </c>
    </row>
    <row r="279">
      <c r="A279" s="259" t="s">
        <v>32</v>
      </c>
      <c r="B279" s="78">
        <v>0.0</v>
      </c>
      <c r="C279" s="78">
        <v>0.0</v>
      </c>
      <c r="D279" s="78">
        <v>0.0</v>
      </c>
      <c r="E279" s="78">
        <v>0.0</v>
      </c>
      <c r="F279" s="78">
        <v>0.0</v>
      </c>
      <c r="G279" s="78">
        <v>0.0</v>
      </c>
      <c r="H279" s="78">
        <v>0.0</v>
      </c>
      <c r="I279" s="62">
        <f t="shared" si="22"/>
        <v>0</v>
      </c>
      <c r="J279" s="29"/>
      <c r="K279" s="259" t="s">
        <v>32</v>
      </c>
      <c r="L279" s="78">
        <v>0.0</v>
      </c>
      <c r="M279" s="78">
        <v>0.0</v>
      </c>
      <c r="N279" s="78">
        <v>0.0</v>
      </c>
      <c r="O279" s="78">
        <v>0.0</v>
      </c>
      <c r="P279" s="78">
        <v>0.0</v>
      </c>
      <c r="Q279" s="78">
        <v>0.0</v>
      </c>
      <c r="R279" s="78">
        <v>0.0</v>
      </c>
      <c r="S279" s="62">
        <f t="shared" si="23"/>
        <v>0</v>
      </c>
    </row>
    <row r="280">
      <c r="A280" s="259" t="s">
        <v>241</v>
      </c>
      <c r="B280" s="78">
        <v>0.0</v>
      </c>
      <c r="C280" s="78">
        <v>0.0</v>
      </c>
      <c r="D280" s="78">
        <v>0.0</v>
      </c>
      <c r="E280" s="78">
        <v>0.0</v>
      </c>
      <c r="F280" s="78">
        <v>0.0</v>
      </c>
      <c r="G280" s="78">
        <v>0.0</v>
      </c>
      <c r="H280" s="78">
        <v>0.0</v>
      </c>
      <c r="I280" s="62">
        <f t="shared" si="22"/>
        <v>0</v>
      </c>
      <c r="J280" s="29"/>
      <c r="K280" s="259" t="s">
        <v>241</v>
      </c>
      <c r="L280" s="78">
        <v>0.0</v>
      </c>
      <c r="M280" s="78">
        <v>0.0</v>
      </c>
      <c r="N280" s="78">
        <v>0.0</v>
      </c>
      <c r="O280" s="78">
        <v>0.0</v>
      </c>
      <c r="P280" s="78">
        <v>0.0</v>
      </c>
      <c r="Q280" s="78">
        <v>0.0</v>
      </c>
      <c r="R280" s="78">
        <v>0.0</v>
      </c>
      <c r="S280" s="62">
        <f t="shared" si="23"/>
        <v>0</v>
      </c>
    </row>
    <row r="281">
      <c r="A281" s="259" t="s">
        <v>233</v>
      </c>
      <c r="B281" s="78">
        <v>0.0</v>
      </c>
      <c r="C281" s="78">
        <v>0.0</v>
      </c>
      <c r="D281" s="78">
        <v>0.0</v>
      </c>
      <c r="E281" s="78">
        <v>0.0</v>
      </c>
      <c r="F281" s="78">
        <v>0.0</v>
      </c>
      <c r="G281" s="78">
        <v>0.0</v>
      </c>
      <c r="H281" s="78">
        <v>0.0</v>
      </c>
      <c r="I281" s="62">
        <f t="shared" si="22"/>
        <v>0</v>
      </c>
      <c r="J281" s="29"/>
      <c r="K281" s="259" t="s">
        <v>233</v>
      </c>
      <c r="L281" s="78">
        <v>0.0</v>
      </c>
      <c r="M281" s="78">
        <v>0.0</v>
      </c>
      <c r="N281" s="78">
        <v>0.0</v>
      </c>
      <c r="O281" s="78">
        <v>0.0</v>
      </c>
      <c r="P281" s="78">
        <v>0.0</v>
      </c>
      <c r="Q281" s="78">
        <v>0.0</v>
      </c>
      <c r="R281" s="78">
        <v>0.0</v>
      </c>
      <c r="S281" s="62">
        <f t="shared" si="23"/>
        <v>0</v>
      </c>
    </row>
    <row r="282">
      <c r="A282" s="259" t="s">
        <v>35</v>
      </c>
      <c r="B282" s="78">
        <v>0.0</v>
      </c>
      <c r="C282" s="78">
        <v>0.0</v>
      </c>
      <c r="D282" s="78">
        <v>0.0</v>
      </c>
      <c r="E282" s="78">
        <v>0.0</v>
      </c>
      <c r="F282" s="78">
        <v>0.0</v>
      </c>
      <c r="G282" s="78">
        <v>0.0</v>
      </c>
      <c r="H282" s="78">
        <v>0.0</v>
      </c>
      <c r="I282" s="62">
        <f t="shared" si="22"/>
        <v>0</v>
      </c>
      <c r="J282" s="29"/>
      <c r="K282" s="259" t="s">
        <v>35</v>
      </c>
      <c r="L282" s="78">
        <v>0.0</v>
      </c>
      <c r="M282" s="78">
        <v>0.0</v>
      </c>
      <c r="N282" s="78">
        <v>0.0</v>
      </c>
      <c r="O282" s="78">
        <v>0.0</v>
      </c>
      <c r="P282" s="78">
        <v>0.0</v>
      </c>
      <c r="Q282" s="78">
        <v>0.0</v>
      </c>
      <c r="R282" s="78">
        <v>0.0</v>
      </c>
      <c r="S282" s="62">
        <f t="shared" si="23"/>
        <v>0</v>
      </c>
    </row>
    <row r="283">
      <c r="A283" s="259" t="s">
        <v>36</v>
      </c>
      <c r="B283" s="78">
        <v>0.0</v>
      </c>
      <c r="C283" s="78">
        <v>0.0</v>
      </c>
      <c r="D283" s="78">
        <v>0.0</v>
      </c>
      <c r="E283" s="78">
        <v>0.0</v>
      </c>
      <c r="F283" s="78">
        <v>0.0</v>
      </c>
      <c r="G283" s="78">
        <v>0.0</v>
      </c>
      <c r="H283" s="78">
        <v>0.0</v>
      </c>
      <c r="I283" s="62">
        <f t="shared" si="22"/>
        <v>0</v>
      </c>
      <c r="J283" s="29"/>
      <c r="K283" s="259" t="s">
        <v>36</v>
      </c>
      <c r="L283" s="78">
        <v>0.0</v>
      </c>
      <c r="M283" s="78">
        <v>0.0</v>
      </c>
      <c r="N283" s="78">
        <v>0.0</v>
      </c>
      <c r="O283" s="78">
        <v>0.0</v>
      </c>
      <c r="P283" s="78">
        <v>0.0</v>
      </c>
      <c r="Q283" s="78">
        <v>0.0</v>
      </c>
      <c r="R283" s="78">
        <v>0.0</v>
      </c>
      <c r="S283" s="62">
        <f t="shared" si="23"/>
        <v>0</v>
      </c>
    </row>
    <row r="284">
      <c r="A284" s="259" t="s">
        <v>37</v>
      </c>
      <c r="B284" s="78">
        <v>0.0</v>
      </c>
      <c r="C284" s="78">
        <v>0.0</v>
      </c>
      <c r="D284" s="78">
        <v>0.0</v>
      </c>
      <c r="E284" s="78">
        <v>0.0</v>
      </c>
      <c r="F284" s="78">
        <v>0.0</v>
      </c>
      <c r="G284" s="78">
        <v>0.0</v>
      </c>
      <c r="H284" s="78">
        <v>0.0</v>
      </c>
      <c r="I284" s="62">
        <f t="shared" si="22"/>
        <v>0</v>
      </c>
      <c r="J284" s="29"/>
      <c r="K284" s="259" t="s">
        <v>37</v>
      </c>
      <c r="L284" s="78">
        <v>0.0</v>
      </c>
      <c r="M284" s="78">
        <v>0.0</v>
      </c>
      <c r="N284" s="78">
        <v>0.0</v>
      </c>
      <c r="O284" s="78">
        <v>0.0</v>
      </c>
      <c r="P284" s="78">
        <v>0.0</v>
      </c>
      <c r="Q284" s="78">
        <v>0.0</v>
      </c>
      <c r="R284" s="78">
        <v>0.0</v>
      </c>
      <c r="S284" s="62">
        <f t="shared" si="23"/>
        <v>0</v>
      </c>
    </row>
    <row r="285">
      <c r="A285" s="259" t="s">
        <v>38</v>
      </c>
      <c r="B285" s="78">
        <v>0.0</v>
      </c>
      <c r="C285" s="78">
        <v>0.0</v>
      </c>
      <c r="D285" s="78">
        <v>0.0</v>
      </c>
      <c r="E285" s="78">
        <v>0.0</v>
      </c>
      <c r="F285" s="78">
        <v>0.0</v>
      </c>
      <c r="G285" s="78">
        <v>0.0</v>
      </c>
      <c r="H285" s="78">
        <v>0.0</v>
      </c>
      <c r="I285" s="62">
        <f t="shared" si="22"/>
        <v>0</v>
      </c>
      <c r="J285" s="29"/>
      <c r="K285" s="259" t="s">
        <v>38</v>
      </c>
      <c r="L285" s="78">
        <v>0.0</v>
      </c>
      <c r="M285" s="78">
        <v>0.0</v>
      </c>
      <c r="N285" s="78">
        <v>0.0</v>
      </c>
      <c r="O285" s="78">
        <v>0.0</v>
      </c>
      <c r="P285" s="78">
        <v>0.0</v>
      </c>
      <c r="Q285" s="78">
        <v>0.0</v>
      </c>
      <c r="R285" s="78">
        <v>0.0</v>
      </c>
      <c r="S285" s="62">
        <f t="shared" si="23"/>
        <v>0</v>
      </c>
    </row>
    <row r="286">
      <c r="A286" s="259" t="s">
        <v>39</v>
      </c>
      <c r="B286" s="78">
        <v>0.0</v>
      </c>
      <c r="C286" s="78">
        <v>0.0</v>
      </c>
      <c r="D286" s="78">
        <v>0.0</v>
      </c>
      <c r="E286" s="78">
        <v>0.0</v>
      </c>
      <c r="F286" s="78">
        <v>0.0</v>
      </c>
      <c r="G286" s="78">
        <v>0.0</v>
      </c>
      <c r="H286" s="78">
        <v>0.0</v>
      </c>
      <c r="I286" s="62">
        <f t="shared" si="22"/>
        <v>0</v>
      </c>
      <c r="J286" s="29"/>
      <c r="K286" s="259" t="s">
        <v>39</v>
      </c>
      <c r="L286" s="78">
        <v>0.0</v>
      </c>
      <c r="M286" s="78">
        <v>0.0</v>
      </c>
      <c r="N286" s="78">
        <v>0.0</v>
      </c>
      <c r="O286" s="78">
        <v>0.0</v>
      </c>
      <c r="P286" s="78">
        <v>0.0</v>
      </c>
      <c r="Q286" s="78">
        <v>0.0</v>
      </c>
      <c r="R286" s="78">
        <v>0.0</v>
      </c>
      <c r="S286" s="62">
        <f t="shared" si="23"/>
        <v>0</v>
      </c>
    </row>
    <row r="287">
      <c r="A287" s="259" t="s">
        <v>63</v>
      </c>
      <c r="B287" s="78">
        <v>0.0</v>
      </c>
      <c r="C287" s="78">
        <v>0.0</v>
      </c>
      <c r="D287" s="78">
        <v>0.0</v>
      </c>
      <c r="E287" s="78">
        <v>0.0</v>
      </c>
      <c r="F287" s="78">
        <v>0.0</v>
      </c>
      <c r="G287" s="78">
        <v>0.0</v>
      </c>
      <c r="H287" s="78">
        <v>0.0</v>
      </c>
      <c r="I287" s="62">
        <f t="shared" si="22"/>
        <v>0</v>
      </c>
      <c r="J287" s="29"/>
      <c r="K287" s="259" t="s">
        <v>63</v>
      </c>
      <c r="L287" s="78">
        <v>0.0</v>
      </c>
      <c r="M287" s="78">
        <v>0.0</v>
      </c>
      <c r="N287" s="78">
        <v>0.0</v>
      </c>
      <c r="O287" s="78">
        <v>0.0</v>
      </c>
      <c r="P287" s="78">
        <v>0.0</v>
      </c>
      <c r="Q287" s="78">
        <v>0.0</v>
      </c>
      <c r="R287" s="78">
        <v>0.0</v>
      </c>
      <c r="S287" s="62">
        <f t="shared" si="23"/>
        <v>0</v>
      </c>
    </row>
    <row r="288">
      <c r="A288" s="259" t="s">
        <v>40</v>
      </c>
      <c r="B288" s="78">
        <v>0.0</v>
      </c>
      <c r="C288" s="78">
        <v>0.0</v>
      </c>
      <c r="D288" s="78">
        <v>0.0</v>
      </c>
      <c r="E288" s="78">
        <v>0.0</v>
      </c>
      <c r="F288" s="78">
        <v>0.0</v>
      </c>
      <c r="G288" s="78">
        <v>0.0</v>
      </c>
      <c r="H288" s="78">
        <v>0.0</v>
      </c>
      <c r="I288" s="62">
        <f t="shared" si="22"/>
        <v>0</v>
      </c>
      <c r="J288" s="29"/>
      <c r="K288" s="259" t="s">
        <v>40</v>
      </c>
      <c r="L288" s="78">
        <v>0.0</v>
      </c>
      <c r="M288" s="78">
        <v>0.0</v>
      </c>
      <c r="N288" s="78">
        <v>0.0</v>
      </c>
      <c r="O288" s="78">
        <v>0.0</v>
      </c>
      <c r="P288" s="78">
        <v>0.0</v>
      </c>
      <c r="Q288" s="78">
        <v>0.0</v>
      </c>
      <c r="R288" s="78">
        <v>0.0</v>
      </c>
      <c r="S288" s="62">
        <f t="shared" si="23"/>
        <v>0</v>
      </c>
    </row>
    <row r="289">
      <c r="A289" s="259" t="s">
        <v>41</v>
      </c>
      <c r="B289" s="78">
        <v>0.0</v>
      </c>
      <c r="C289" s="78">
        <v>0.0</v>
      </c>
      <c r="D289" s="78">
        <v>0.0</v>
      </c>
      <c r="E289" s="78">
        <v>0.0</v>
      </c>
      <c r="F289" s="78">
        <v>0.0</v>
      </c>
      <c r="G289" s="78">
        <v>0.0</v>
      </c>
      <c r="H289" s="78">
        <v>0.0</v>
      </c>
      <c r="I289" s="62">
        <f t="shared" si="22"/>
        <v>0</v>
      </c>
      <c r="J289" s="29"/>
      <c r="K289" s="259" t="s">
        <v>41</v>
      </c>
      <c r="L289" s="78">
        <v>0.0</v>
      </c>
      <c r="M289" s="78">
        <v>0.0</v>
      </c>
      <c r="N289" s="78">
        <v>0.0</v>
      </c>
      <c r="O289" s="78">
        <v>0.0</v>
      </c>
      <c r="P289" s="78">
        <v>0.0</v>
      </c>
      <c r="Q289" s="78">
        <v>0.0</v>
      </c>
      <c r="R289" s="78">
        <v>0.0</v>
      </c>
      <c r="S289" s="62">
        <f t="shared" si="23"/>
        <v>0</v>
      </c>
    </row>
    <row r="290">
      <c r="A290" s="259" t="s">
        <v>42</v>
      </c>
      <c r="B290" s="78">
        <v>0.0</v>
      </c>
      <c r="C290" s="78">
        <v>0.0</v>
      </c>
      <c r="D290" s="78">
        <v>0.0</v>
      </c>
      <c r="E290" s="78">
        <v>0.0</v>
      </c>
      <c r="F290" s="78">
        <v>0.0</v>
      </c>
      <c r="G290" s="78">
        <v>0.0</v>
      </c>
      <c r="H290" s="78">
        <v>0.0</v>
      </c>
      <c r="I290" s="62">
        <f t="shared" si="22"/>
        <v>0</v>
      </c>
      <c r="J290" s="29"/>
      <c r="K290" s="259" t="s">
        <v>42</v>
      </c>
      <c r="L290" s="78">
        <v>0.0</v>
      </c>
      <c r="M290" s="78">
        <v>0.0</v>
      </c>
      <c r="N290" s="78">
        <v>0.0</v>
      </c>
      <c r="O290" s="78">
        <v>0.0</v>
      </c>
      <c r="P290" s="78">
        <v>0.0</v>
      </c>
      <c r="Q290" s="78">
        <v>0.0</v>
      </c>
      <c r="R290" s="78">
        <v>0.0</v>
      </c>
      <c r="S290" s="62">
        <f t="shared" si="23"/>
        <v>0</v>
      </c>
    </row>
    <row r="291">
      <c r="A291" s="259" t="s">
        <v>44</v>
      </c>
      <c r="B291" s="78">
        <v>0.0</v>
      </c>
      <c r="C291" s="78">
        <v>0.0</v>
      </c>
      <c r="D291" s="78">
        <v>0.0</v>
      </c>
      <c r="E291" s="78">
        <v>0.0</v>
      </c>
      <c r="F291" s="78">
        <v>0.0</v>
      </c>
      <c r="G291" s="78">
        <v>0.0</v>
      </c>
      <c r="H291" s="78">
        <v>0.0</v>
      </c>
      <c r="I291" s="62">
        <f t="shared" si="22"/>
        <v>0</v>
      </c>
      <c r="J291" s="29"/>
      <c r="K291" s="259" t="s">
        <v>44</v>
      </c>
      <c r="L291" s="78">
        <v>0.0</v>
      </c>
      <c r="M291" s="78">
        <v>0.0</v>
      </c>
      <c r="N291" s="78">
        <v>0.0</v>
      </c>
      <c r="O291" s="78">
        <v>0.0</v>
      </c>
      <c r="P291" s="78">
        <v>0.0</v>
      </c>
      <c r="Q291" s="78">
        <v>0.0</v>
      </c>
      <c r="R291" s="78">
        <v>0.0</v>
      </c>
      <c r="S291" s="62">
        <f t="shared" si="23"/>
        <v>0</v>
      </c>
    </row>
    <row r="292">
      <c r="A292" s="259" t="s">
        <v>45</v>
      </c>
      <c r="B292" s="78">
        <v>0.0</v>
      </c>
      <c r="C292" s="78">
        <v>0.0</v>
      </c>
      <c r="D292" s="78">
        <v>0.0</v>
      </c>
      <c r="E292" s="78">
        <v>0.0</v>
      </c>
      <c r="F292" s="78">
        <v>0.0</v>
      </c>
      <c r="G292" s="78">
        <v>0.0</v>
      </c>
      <c r="H292" s="78">
        <v>0.0</v>
      </c>
      <c r="I292" s="62">
        <v>0.0</v>
      </c>
      <c r="J292" s="29"/>
      <c r="K292" s="259" t="s">
        <v>45</v>
      </c>
      <c r="L292" s="78">
        <v>0.0</v>
      </c>
      <c r="M292" s="78">
        <v>0.0</v>
      </c>
      <c r="N292" s="78">
        <v>0.0</v>
      </c>
      <c r="O292" s="78">
        <v>0.0</v>
      </c>
      <c r="P292" s="78">
        <v>0.0</v>
      </c>
      <c r="Q292" s="78">
        <v>0.0</v>
      </c>
      <c r="R292" s="78">
        <v>0.0</v>
      </c>
      <c r="S292" s="62">
        <f t="shared" si="23"/>
        <v>0</v>
      </c>
    </row>
    <row r="293">
      <c r="A293" s="259" t="s">
        <v>46</v>
      </c>
      <c r="B293" s="78">
        <v>0.0</v>
      </c>
      <c r="C293" s="78">
        <v>0.0</v>
      </c>
      <c r="D293" s="78">
        <v>0.0</v>
      </c>
      <c r="E293" s="78">
        <v>0.0</v>
      </c>
      <c r="F293" s="78">
        <v>0.0</v>
      </c>
      <c r="G293" s="78">
        <v>0.0</v>
      </c>
      <c r="H293" s="78">
        <v>0.0</v>
      </c>
      <c r="I293" s="62">
        <f t="shared" ref="I293:I302" si="24">SUM(B293:H293)</f>
        <v>0</v>
      </c>
      <c r="J293" s="401"/>
      <c r="K293" s="259" t="s">
        <v>46</v>
      </c>
      <c r="L293" s="78">
        <v>0.0</v>
      </c>
      <c r="M293" s="78">
        <v>0.0</v>
      </c>
      <c r="N293" s="78">
        <v>0.0</v>
      </c>
      <c r="O293" s="78">
        <v>0.0</v>
      </c>
      <c r="P293" s="78">
        <v>0.0</v>
      </c>
      <c r="Q293" s="78">
        <v>0.0</v>
      </c>
      <c r="R293" s="78">
        <v>0.0</v>
      </c>
      <c r="S293" s="62">
        <f t="shared" si="23"/>
        <v>0</v>
      </c>
    </row>
    <row r="294">
      <c r="A294" s="259" t="s">
        <v>47</v>
      </c>
      <c r="B294" s="78">
        <v>0.0</v>
      </c>
      <c r="C294" s="78">
        <v>0.0</v>
      </c>
      <c r="D294" s="78">
        <v>0.0</v>
      </c>
      <c r="E294" s="78">
        <v>0.0</v>
      </c>
      <c r="F294" s="78">
        <v>0.0</v>
      </c>
      <c r="G294" s="78">
        <v>0.0</v>
      </c>
      <c r="H294" s="78">
        <v>0.0</v>
      </c>
      <c r="I294" s="62">
        <f t="shared" si="24"/>
        <v>0</v>
      </c>
      <c r="J294" s="29"/>
      <c r="K294" s="259" t="s">
        <v>47</v>
      </c>
      <c r="L294" s="78">
        <v>0.0</v>
      </c>
      <c r="M294" s="78">
        <v>0.0</v>
      </c>
      <c r="N294" s="78">
        <v>0.0</v>
      </c>
      <c r="O294" s="78">
        <v>0.0</v>
      </c>
      <c r="P294" s="78">
        <v>0.0</v>
      </c>
      <c r="Q294" s="78">
        <v>0.0</v>
      </c>
      <c r="R294" s="78">
        <v>0.0</v>
      </c>
      <c r="S294" s="62">
        <f t="shared" si="23"/>
        <v>0</v>
      </c>
    </row>
    <row r="295">
      <c r="A295" s="259" t="s">
        <v>74</v>
      </c>
      <c r="B295" s="78">
        <v>0.0</v>
      </c>
      <c r="C295" s="78">
        <v>0.0</v>
      </c>
      <c r="D295" s="78">
        <v>0.0</v>
      </c>
      <c r="E295" s="78">
        <v>0.0</v>
      </c>
      <c r="F295" s="78">
        <v>0.0</v>
      </c>
      <c r="G295" s="78">
        <v>0.0</v>
      </c>
      <c r="H295" s="78">
        <v>0.0</v>
      </c>
      <c r="I295" s="62">
        <f t="shared" si="24"/>
        <v>0</v>
      </c>
      <c r="J295" s="29"/>
      <c r="K295" s="259" t="s">
        <v>74</v>
      </c>
      <c r="L295" s="78">
        <v>0.0</v>
      </c>
      <c r="M295" s="78">
        <v>0.0</v>
      </c>
      <c r="N295" s="78">
        <v>0.0</v>
      </c>
      <c r="O295" s="78">
        <v>0.0</v>
      </c>
      <c r="P295" s="78">
        <v>0.0</v>
      </c>
      <c r="Q295" s="78">
        <v>0.0</v>
      </c>
      <c r="R295" s="78">
        <v>0.0</v>
      </c>
      <c r="S295" s="62">
        <f t="shared" si="23"/>
        <v>0</v>
      </c>
    </row>
    <row r="296">
      <c r="A296" s="259" t="s">
        <v>49</v>
      </c>
      <c r="B296" s="78">
        <v>0.0</v>
      </c>
      <c r="C296" s="78">
        <v>0.0</v>
      </c>
      <c r="D296" s="78">
        <v>0.0</v>
      </c>
      <c r="E296" s="78">
        <v>0.0</v>
      </c>
      <c r="F296" s="78">
        <v>0.0</v>
      </c>
      <c r="G296" s="78">
        <v>0.0</v>
      </c>
      <c r="H296" s="78">
        <v>0.0</v>
      </c>
      <c r="I296" s="62">
        <f t="shared" si="24"/>
        <v>0</v>
      </c>
      <c r="J296" s="29"/>
      <c r="K296" s="259" t="s">
        <v>49</v>
      </c>
      <c r="L296" s="78">
        <v>0.0</v>
      </c>
      <c r="M296" s="78">
        <v>0.0</v>
      </c>
      <c r="N296" s="78">
        <v>0.0</v>
      </c>
      <c r="O296" s="78">
        <v>0.0</v>
      </c>
      <c r="P296" s="78">
        <v>0.0</v>
      </c>
      <c r="Q296" s="78">
        <v>0.0</v>
      </c>
      <c r="R296" s="78">
        <v>0.0</v>
      </c>
      <c r="S296" s="62">
        <f t="shared" si="23"/>
        <v>0</v>
      </c>
    </row>
    <row r="297">
      <c r="A297" s="259" t="s">
        <v>50</v>
      </c>
      <c r="B297" s="78">
        <v>0.0</v>
      </c>
      <c r="C297" s="78">
        <v>0.0</v>
      </c>
      <c r="D297" s="78">
        <v>0.0</v>
      </c>
      <c r="E297" s="78">
        <v>0.0</v>
      </c>
      <c r="F297" s="78">
        <v>0.0</v>
      </c>
      <c r="G297" s="78">
        <v>0.0</v>
      </c>
      <c r="H297" s="78">
        <v>0.0</v>
      </c>
      <c r="I297" s="62">
        <f t="shared" si="24"/>
        <v>0</v>
      </c>
      <c r="J297" s="29"/>
      <c r="K297" s="259" t="s">
        <v>50</v>
      </c>
      <c r="L297" s="78">
        <v>0.0</v>
      </c>
      <c r="M297" s="78">
        <v>0.0</v>
      </c>
      <c r="N297" s="78">
        <v>0.0</v>
      </c>
      <c r="O297" s="78">
        <v>0.0</v>
      </c>
      <c r="P297" s="78">
        <v>0.0</v>
      </c>
      <c r="Q297" s="78">
        <v>0.0</v>
      </c>
      <c r="R297" s="78">
        <v>0.0</v>
      </c>
      <c r="S297" s="62">
        <f t="shared" si="23"/>
        <v>0</v>
      </c>
    </row>
    <row r="298">
      <c r="A298" s="259" t="s">
        <v>51</v>
      </c>
      <c r="B298" s="78">
        <v>0.0</v>
      </c>
      <c r="C298" s="78">
        <v>0.0</v>
      </c>
      <c r="D298" s="78">
        <v>0.0</v>
      </c>
      <c r="E298" s="78">
        <v>0.0</v>
      </c>
      <c r="F298" s="78">
        <v>0.0</v>
      </c>
      <c r="G298" s="78">
        <v>0.0</v>
      </c>
      <c r="H298" s="78">
        <v>0.0</v>
      </c>
      <c r="I298" s="62">
        <f t="shared" si="24"/>
        <v>0</v>
      </c>
      <c r="J298" s="29"/>
      <c r="K298" s="259" t="s">
        <v>51</v>
      </c>
      <c r="L298" s="78">
        <v>0.0</v>
      </c>
      <c r="M298" s="78">
        <v>0.0</v>
      </c>
      <c r="N298" s="78">
        <v>0.0</v>
      </c>
      <c r="O298" s="78">
        <v>0.0</v>
      </c>
      <c r="P298" s="78">
        <v>0.0</v>
      </c>
      <c r="Q298" s="78">
        <v>0.0</v>
      </c>
      <c r="R298" s="78">
        <v>0.0</v>
      </c>
      <c r="S298" s="62">
        <f t="shared" si="23"/>
        <v>0</v>
      </c>
    </row>
    <row r="299">
      <c r="A299" s="259" t="s">
        <v>52</v>
      </c>
      <c r="B299" s="78">
        <v>0.0</v>
      </c>
      <c r="C299" s="78">
        <v>0.0</v>
      </c>
      <c r="D299" s="78">
        <v>0.0</v>
      </c>
      <c r="E299" s="78">
        <v>0.0</v>
      </c>
      <c r="F299" s="78">
        <v>0.0</v>
      </c>
      <c r="G299" s="78">
        <v>0.0</v>
      </c>
      <c r="H299" s="78">
        <v>0.0</v>
      </c>
      <c r="I299" s="62">
        <f t="shared" si="24"/>
        <v>0</v>
      </c>
      <c r="J299" s="29"/>
      <c r="K299" s="259" t="s">
        <v>52</v>
      </c>
      <c r="L299" s="78">
        <v>0.0</v>
      </c>
      <c r="M299" s="78">
        <v>0.0</v>
      </c>
      <c r="N299" s="78">
        <v>0.0</v>
      </c>
      <c r="O299" s="78">
        <v>0.0</v>
      </c>
      <c r="P299" s="78">
        <v>0.0</v>
      </c>
      <c r="Q299" s="78">
        <v>0.0</v>
      </c>
      <c r="R299" s="78">
        <v>0.0</v>
      </c>
      <c r="S299" s="62">
        <f t="shared" si="23"/>
        <v>0</v>
      </c>
    </row>
    <row r="300">
      <c r="A300" s="259" t="s">
        <v>53</v>
      </c>
      <c r="B300" s="78">
        <v>0.0</v>
      </c>
      <c r="C300" s="78">
        <v>0.0</v>
      </c>
      <c r="D300" s="78">
        <v>0.0</v>
      </c>
      <c r="E300" s="78">
        <v>0.0</v>
      </c>
      <c r="F300" s="78">
        <v>0.0</v>
      </c>
      <c r="G300" s="78">
        <v>0.0</v>
      </c>
      <c r="H300" s="78">
        <v>0.0</v>
      </c>
      <c r="I300" s="62">
        <f t="shared" si="24"/>
        <v>0</v>
      </c>
      <c r="J300" s="29"/>
      <c r="K300" s="259" t="s">
        <v>53</v>
      </c>
      <c r="L300" s="78">
        <v>0.0</v>
      </c>
      <c r="M300" s="78">
        <v>0.0</v>
      </c>
      <c r="N300" s="78">
        <v>0.0</v>
      </c>
      <c r="O300" s="78">
        <v>0.0</v>
      </c>
      <c r="P300" s="78">
        <v>0.0</v>
      </c>
      <c r="Q300" s="78">
        <v>0.0</v>
      </c>
      <c r="R300" s="78">
        <v>0.0</v>
      </c>
      <c r="S300" s="62">
        <f t="shared" si="23"/>
        <v>0</v>
      </c>
    </row>
    <row r="301">
      <c r="A301" s="259" t="s">
        <v>451</v>
      </c>
      <c r="B301" s="78">
        <v>0.0</v>
      </c>
      <c r="C301" s="78">
        <v>0.0</v>
      </c>
      <c r="D301" s="78">
        <v>0.0</v>
      </c>
      <c r="E301" s="78">
        <v>0.0</v>
      </c>
      <c r="F301" s="78">
        <v>0.0</v>
      </c>
      <c r="G301" s="78">
        <v>0.0</v>
      </c>
      <c r="H301" s="78">
        <v>0.0</v>
      </c>
      <c r="I301" s="62">
        <f t="shared" si="24"/>
        <v>0</v>
      </c>
      <c r="J301" s="29"/>
      <c r="K301" s="259" t="s">
        <v>451</v>
      </c>
      <c r="L301" s="78">
        <v>0.0</v>
      </c>
      <c r="M301" s="78">
        <v>0.0</v>
      </c>
      <c r="N301" s="78">
        <v>0.0</v>
      </c>
      <c r="O301" s="78">
        <v>0.0</v>
      </c>
      <c r="P301" s="78">
        <v>0.0</v>
      </c>
      <c r="Q301" s="78">
        <v>0.0</v>
      </c>
      <c r="R301" s="78">
        <v>0.0</v>
      </c>
      <c r="S301" s="62">
        <f t="shared" si="23"/>
        <v>0</v>
      </c>
    </row>
    <row r="302">
      <c r="A302" s="259" t="s">
        <v>55</v>
      </c>
      <c r="B302" s="78">
        <v>0.0</v>
      </c>
      <c r="C302" s="78">
        <v>0.0</v>
      </c>
      <c r="D302" s="78">
        <v>0.0</v>
      </c>
      <c r="E302" s="78">
        <v>0.0</v>
      </c>
      <c r="F302" s="78">
        <v>0.0</v>
      </c>
      <c r="G302" s="78">
        <v>0.0</v>
      </c>
      <c r="H302" s="78">
        <v>0.0</v>
      </c>
      <c r="I302" s="62">
        <f t="shared" si="24"/>
        <v>0</v>
      </c>
      <c r="J302" s="29"/>
      <c r="K302" s="259" t="s">
        <v>55</v>
      </c>
      <c r="L302" s="78">
        <v>0.0</v>
      </c>
      <c r="M302" s="78">
        <v>0.0</v>
      </c>
      <c r="N302" s="78">
        <v>0.0</v>
      </c>
      <c r="O302" s="78">
        <v>0.0</v>
      </c>
      <c r="P302" s="78">
        <v>0.0</v>
      </c>
      <c r="Q302" s="78">
        <v>0.0</v>
      </c>
      <c r="R302" s="78">
        <v>0.0</v>
      </c>
      <c r="S302" s="62">
        <f t="shared" si="23"/>
        <v>0</v>
      </c>
    </row>
    <row r="303">
      <c r="A303" s="517" t="s">
        <v>20</v>
      </c>
      <c r="B303" s="38"/>
      <c r="C303" s="38"/>
      <c r="D303" s="38"/>
      <c r="E303" s="38"/>
      <c r="F303" s="38"/>
      <c r="G303" s="38"/>
      <c r="H303" s="38"/>
      <c r="I303" s="518">
        <f>SUM(I270:I302)</f>
        <v>32</v>
      </c>
      <c r="J303" s="29"/>
      <c r="K303" s="517" t="s">
        <v>20</v>
      </c>
      <c r="L303" s="38"/>
      <c r="M303" s="38"/>
      <c r="N303" s="38"/>
      <c r="O303" s="38"/>
      <c r="P303" s="38"/>
      <c r="Q303" s="38"/>
      <c r="R303" s="38"/>
      <c r="S303" s="518">
        <f>SUM(S270:S302)</f>
        <v>5795</v>
      </c>
    </row>
    <row r="304">
      <c r="A304" s="522"/>
      <c r="B304" s="29"/>
      <c r="C304" s="29"/>
      <c r="D304" s="29"/>
      <c r="E304" s="29"/>
      <c r="F304" s="29"/>
      <c r="G304" s="29"/>
      <c r="H304" s="29"/>
      <c r="I304" s="16"/>
      <c r="J304" s="29"/>
      <c r="K304" s="522"/>
      <c r="L304" s="29"/>
      <c r="M304" s="29"/>
      <c r="N304" s="29"/>
      <c r="O304" s="29"/>
      <c r="P304" s="29"/>
      <c r="Q304" s="29"/>
      <c r="R304" s="29"/>
      <c r="S304" s="16"/>
    </row>
    <row r="305">
      <c r="A305" s="507" t="s">
        <v>542</v>
      </c>
      <c r="J305" s="29"/>
      <c r="K305" s="507" t="s">
        <v>542</v>
      </c>
    </row>
    <row r="306">
      <c r="A306" s="254" t="s">
        <v>19</v>
      </c>
      <c r="B306" s="521">
        <v>45591.0</v>
      </c>
      <c r="C306" s="521">
        <v>45592.0</v>
      </c>
      <c r="D306" s="521">
        <v>45593.0</v>
      </c>
      <c r="E306" s="521">
        <v>45594.0</v>
      </c>
      <c r="F306" s="521">
        <v>45595.0</v>
      </c>
      <c r="G306" s="521">
        <v>45596.0</v>
      </c>
      <c r="H306" s="521">
        <v>45597.0</v>
      </c>
      <c r="I306" s="514" t="s">
        <v>541</v>
      </c>
      <c r="J306" s="29"/>
      <c r="K306" s="254" t="s">
        <v>19</v>
      </c>
      <c r="L306" s="521">
        <v>45591.0</v>
      </c>
      <c r="M306" s="521">
        <v>45592.0</v>
      </c>
      <c r="N306" s="521">
        <v>45593.0</v>
      </c>
      <c r="O306" s="521">
        <v>45594.0</v>
      </c>
      <c r="P306" s="521">
        <v>45595.0</v>
      </c>
      <c r="Q306" s="521">
        <v>45596.0</v>
      </c>
      <c r="R306" s="521">
        <v>45597.0</v>
      </c>
      <c r="S306" s="514" t="s">
        <v>20</v>
      </c>
    </row>
    <row r="307">
      <c r="A307" s="215"/>
      <c r="B307" s="516"/>
      <c r="C307" s="516"/>
      <c r="D307" s="516"/>
      <c r="E307" s="38"/>
      <c r="F307" s="38"/>
      <c r="G307" s="38"/>
      <c r="H307" s="38"/>
      <c r="I307" s="38"/>
      <c r="J307" s="29"/>
      <c r="K307" s="215"/>
      <c r="L307" s="516"/>
      <c r="M307" s="516"/>
      <c r="N307" s="516"/>
      <c r="O307" s="38"/>
      <c r="P307" s="38"/>
      <c r="Q307" s="38"/>
      <c r="R307" s="38"/>
      <c r="S307" s="38"/>
    </row>
    <row r="308">
      <c r="A308" s="259" t="s">
        <v>23</v>
      </c>
      <c r="B308" s="78"/>
      <c r="C308" s="78"/>
      <c r="D308" s="78"/>
      <c r="E308" s="78"/>
      <c r="F308" s="78"/>
      <c r="G308" s="78"/>
      <c r="H308" s="78"/>
      <c r="I308" s="62">
        <f t="shared" ref="I308:I329" si="25">SUM(B308:H308)</f>
        <v>0</v>
      </c>
      <c r="J308" s="29"/>
      <c r="K308" s="259" t="s">
        <v>23</v>
      </c>
      <c r="L308" s="78"/>
      <c r="M308" s="78"/>
      <c r="N308" s="78"/>
      <c r="O308" s="78"/>
      <c r="P308" s="78"/>
      <c r="Q308" s="78"/>
      <c r="R308" s="78"/>
      <c r="S308" s="62">
        <f t="shared" ref="S308:S340" si="26">SUM(L308:R308)</f>
        <v>0</v>
      </c>
    </row>
    <row r="309">
      <c r="A309" s="259" t="s">
        <v>24</v>
      </c>
      <c r="B309" s="78"/>
      <c r="C309" s="78"/>
      <c r="D309" s="78"/>
      <c r="E309" s="78"/>
      <c r="F309" s="78"/>
      <c r="G309" s="78"/>
      <c r="H309" s="78"/>
      <c r="I309" s="62">
        <f t="shared" si="25"/>
        <v>0</v>
      </c>
      <c r="J309" s="29"/>
      <c r="K309" s="259" t="s">
        <v>24</v>
      </c>
      <c r="L309" s="78"/>
      <c r="M309" s="78"/>
      <c r="N309" s="78"/>
      <c r="O309" s="78"/>
      <c r="P309" s="78"/>
      <c r="Q309" s="78"/>
      <c r="R309" s="78"/>
      <c r="S309" s="62">
        <f t="shared" si="26"/>
        <v>0</v>
      </c>
    </row>
    <row r="310">
      <c r="A310" s="259" t="s">
        <v>25</v>
      </c>
      <c r="B310" s="78"/>
      <c r="C310" s="78"/>
      <c r="D310" s="78"/>
      <c r="E310" s="78"/>
      <c r="F310" s="78"/>
      <c r="G310" s="78"/>
      <c r="H310" s="78"/>
      <c r="I310" s="62">
        <f t="shared" si="25"/>
        <v>0</v>
      </c>
      <c r="J310" s="29"/>
      <c r="K310" s="259" t="s">
        <v>25</v>
      </c>
      <c r="L310" s="78"/>
      <c r="M310" s="78"/>
      <c r="N310" s="78"/>
      <c r="O310" s="78"/>
      <c r="P310" s="78"/>
      <c r="Q310" s="78"/>
      <c r="R310" s="78"/>
      <c r="S310" s="62">
        <f t="shared" si="26"/>
        <v>0</v>
      </c>
    </row>
    <row r="311">
      <c r="A311" s="259" t="s">
        <v>26</v>
      </c>
      <c r="B311" s="78"/>
      <c r="C311" s="78"/>
      <c r="D311" s="78"/>
      <c r="E311" s="78"/>
      <c r="F311" s="78"/>
      <c r="G311" s="78"/>
      <c r="H311" s="78"/>
      <c r="I311" s="62">
        <f t="shared" si="25"/>
        <v>0</v>
      </c>
      <c r="J311" s="29"/>
      <c r="K311" s="259" t="s">
        <v>26</v>
      </c>
      <c r="L311" s="78"/>
      <c r="M311" s="78"/>
      <c r="N311" s="78"/>
      <c r="O311" s="78"/>
      <c r="P311" s="78"/>
      <c r="Q311" s="78"/>
      <c r="R311" s="78"/>
      <c r="S311" s="62">
        <f t="shared" si="26"/>
        <v>0</v>
      </c>
    </row>
    <row r="312">
      <c r="A312" s="259" t="s">
        <v>27</v>
      </c>
      <c r="B312" s="78"/>
      <c r="C312" s="78"/>
      <c r="D312" s="78"/>
      <c r="E312" s="78"/>
      <c r="F312" s="78"/>
      <c r="G312" s="78"/>
      <c r="H312" s="78"/>
      <c r="I312" s="62">
        <f t="shared" si="25"/>
        <v>0</v>
      </c>
      <c r="J312" s="29"/>
      <c r="K312" s="259" t="s">
        <v>27</v>
      </c>
      <c r="L312" s="78"/>
      <c r="M312" s="78"/>
      <c r="N312" s="78"/>
      <c r="O312" s="78"/>
      <c r="P312" s="78"/>
      <c r="Q312" s="78"/>
      <c r="R312" s="78"/>
      <c r="S312" s="62">
        <f t="shared" si="26"/>
        <v>0</v>
      </c>
    </row>
    <row r="313">
      <c r="A313" s="259" t="s">
        <v>28</v>
      </c>
      <c r="B313" s="78"/>
      <c r="C313" s="78"/>
      <c r="D313" s="78"/>
      <c r="E313" s="78"/>
      <c r="F313" s="78"/>
      <c r="G313" s="78"/>
      <c r="H313" s="78"/>
      <c r="I313" s="62">
        <f t="shared" si="25"/>
        <v>0</v>
      </c>
      <c r="J313" s="29"/>
      <c r="K313" s="259" t="s">
        <v>28</v>
      </c>
      <c r="L313" s="78"/>
      <c r="M313" s="78"/>
      <c r="N313" s="78"/>
      <c r="O313" s="78"/>
      <c r="P313" s="78"/>
      <c r="Q313" s="78"/>
      <c r="R313" s="78"/>
      <c r="S313" s="62">
        <f t="shared" si="26"/>
        <v>0</v>
      </c>
    </row>
    <row r="314">
      <c r="A314" s="259" t="s">
        <v>29</v>
      </c>
      <c r="B314" s="78"/>
      <c r="C314" s="78"/>
      <c r="D314" s="78"/>
      <c r="E314" s="78"/>
      <c r="F314" s="78"/>
      <c r="G314" s="78"/>
      <c r="H314" s="78"/>
      <c r="I314" s="62">
        <f t="shared" si="25"/>
        <v>0</v>
      </c>
      <c r="J314" s="29"/>
      <c r="K314" s="259" t="s">
        <v>29</v>
      </c>
      <c r="L314" s="78"/>
      <c r="M314" s="78"/>
      <c r="N314" s="78"/>
      <c r="O314" s="78"/>
      <c r="P314" s="78"/>
      <c r="Q314" s="78"/>
      <c r="R314" s="78"/>
      <c r="S314" s="62">
        <f t="shared" si="26"/>
        <v>0</v>
      </c>
    </row>
    <row r="315">
      <c r="A315" s="259" t="s">
        <v>30</v>
      </c>
      <c r="B315" s="78"/>
      <c r="C315" s="78"/>
      <c r="D315" s="78"/>
      <c r="E315" s="78"/>
      <c r="F315" s="78"/>
      <c r="G315" s="78"/>
      <c r="H315" s="78"/>
      <c r="I315" s="62">
        <f t="shared" si="25"/>
        <v>0</v>
      </c>
      <c r="J315" s="29"/>
      <c r="K315" s="259" t="s">
        <v>30</v>
      </c>
      <c r="L315" s="78"/>
      <c r="M315" s="78"/>
      <c r="N315" s="78"/>
      <c r="O315" s="78"/>
      <c r="P315" s="78"/>
      <c r="Q315" s="78"/>
      <c r="R315" s="78"/>
      <c r="S315" s="62">
        <f t="shared" si="26"/>
        <v>0</v>
      </c>
    </row>
    <row r="316">
      <c r="A316" s="259" t="s">
        <v>31</v>
      </c>
      <c r="B316" s="78"/>
      <c r="C316" s="78"/>
      <c r="D316" s="78"/>
      <c r="E316" s="78"/>
      <c r="F316" s="78"/>
      <c r="G316" s="78"/>
      <c r="H316" s="78"/>
      <c r="I316" s="62">
        <f t="shared" si="25"/>
        <v>0</v>
      </c>
      <c r="J316" s="29"/>
      <c r="K316" s="259" t="s">
        <v>31</v>
      </c>
      <c r="L316" s="78"/>
      <c r="M316" s="78"/>
      <c r="N316" s="78"/>
      <c r="O316" s="78"/>
      <c r="P316" s="78"/>
      <c r="Q316" s="78"/>
      <c r="R316" s="78"/>
      <c r="S316" s="62">
        <f t="shared" si="26"/>
        <v>0</v>
      </c>
    </row>
    <row r="317">
      <c r="A317" s="259" t="s">
        <v>32</v>
      </c>
      <c r="B317" s="78"/>
      <c r="C317" s="78"/>
      <c r="D317" s="78"/>
      <c r="E317" s="78"/>
      <c r="F317" s="78"/>
      <c r="G317" s="78"/>
      <c r="H317" s="78"/>
      <c r="I317" s="62">
        <f t="shared" si="25"/>
        <v>0</v>
      </c>
      <c r="J317" s="29"/>
      <c r="K317" s="259" t="s">
        <v>32</v>
      </c>
      <c r="L317" s="78"/>
      <c r="M317" s="78"/>
      <c r="N317" s="78"/>
      <c r="O317" s="78"/>
      <c r="P317" s="78"/>
      <c r="Q317" s="78"/>
      <c r="R317" s="78"/>
      <c r="S317" s="62">
        <f t="shared" si="26"/>
        <v>0</v>
      </c>
    </row>
    <row r="318">
      <c r="A318" s="259" t="s">
        <v>241</v>
      </c>
      <c r="B318" s="78"/>
      <c r="C318" s="78"/>
      <c r="D318" s="78"/>
      <c r="E318" s="78"/>
      <c r="F318" s="78"/>
      <c r="G318" s="78"/>
      <c r="H318" s="78"/>
      <c r="I318" s="62">
        <f t="shared" si="25"/>
        <v>0</v>
      </c>
      <c r="J318" s="29"/>
      <c r="K318" s="259" t="s">
        <v>241</v>
      </c>
      <c r="L318" s="78"/>
      <c r="M318" s="78"/>
      <c r="N318" s="78"/>
      <c r="O318" s="78"/>
      <c r="P318" s="78"/>
      <c r="Q318" s="78"/>
      <c r="R318" s="78"/>
      <c r="S318" s="62">
        <f t="shared" si="26"/>
        <v>0</v>
      </c>
    </row>
    <row r="319">
      <c r="A319" s="259" t="s">
        <v>233</v>
      </c>
      <c r="B319" s="78"/>
      <c r="C319" s="78"/>
      <c r="D319" s="78"/>
      <c r="E319" s="78"/>
      <c r="F319" s="78"/>
      <c r="G319" s="78"/>
      <c r="H319" s="78"/>
      <c r="I319" s="62">
        <f t="shared" si="25"/>
        <v>0</v>
      </c>
      <c r="J319" s="29"/>
      <c r="K319" s="259" t="s">
        <v>233</v>
      </c>
      <c r="L319" s="78"/>
      <c r="M319" s="78"/>
      <c r="N319" s="78"/>
      <c r="O319" s="78"/>
      <c r="P319" s="78"/>
      <c r="Q319" s="78"/>
      <c r="R319" s="78"/>
      <c r="S319" s="62">
        <f t="shared" si="26"/>
        <v>0</v>
      </c>
    </row>
    <row r="320">
      <c r="A320" s="259" t="s">
        <v>35</v>
      </c>
      <c r="B320" s="78"/>
      <c r="C320" s="78"/>
      <c r="D320" s="78"/>
      <c r="E320" s="78"/>
      <c r="F320" s="78"/>
      <c r="G320" s="78"/>
      <c r="H320" s="78"/>
      <c r="I320" s="62">
        <f t="shared" si="25"/>
        <v>0</v>
      </c>
      <c r="J320" s="29"/>
      <c r="K320" s="259" t="s">
        <v>35</v>
      </c>
      <c r="L320" s="78"/>
      <c r="M320" s="78"/>
      <c r="N320" s="78"/>
      <c r="O320" s="78"/>
      <c r="P320" s="78"/>
      <c r="Q320" s="78"/>
      <c r="R320" s="78"/>
      <c r="S320" s="62">
        <f t="shared" si="26"/>
        <v>0</v>
      </c>
    </row>
    <row r="321">
      <c r="A321" s="259" t="s">
        <v>36</v>
      </c>
      <c r="B321" s="78"/>
      <c r="C321" s="78"/>
      <c r="D321" s="78"/>
      <c r="E321" s="78"/>
      <c r="F321" s="78"/>
      <c r="G321" s="78"/>
      <c r="H321" s="78"/>
      <c r="I321" s="62">
        <f t="shared" si="25"/>
        <v>0</v>
      </c>
      <c r="J321" s="29"/>
      <c r="K321" s="259" t="s">
        <v>36</v>
      </c>
      <c r="L321" s="78"/>
      <c r="M321" s="78"/>
      <c r="N321" s="78"/>
      <c r="O321" s="78"/>
      <c r="P321" s="78"/>
      <c r="Q321" s="78"/>
      <c r="R321" s="78"/>
      <c r="S321" s="62">
        <f t="shared" si="26"/>
        <v>0</v>
      </c>
    </row>
    <row r="322">
      <c r="A322" s="259" t="s">
        <v>37</v>
      </c>
      <c r="B322" s="78"/>
      <c r="C322" s="78"/>
      <c r="D322" s="78"/>
      <c r="E322" s="78"/>
      <c r="F322" s="78"/>
      <c r="G322" s="78"/>
      <c r="H322" s="78"/>
      <c r="I322" s="62">
        <f t="shared" si="25"/>
        <v>0</v>
      </c>
      <c r="J322" s="29"/>
      <c r="K322" s="259" t="s">
        <v>37</v>
      </c>
      <c r="L322" s="78"/>
      <c r="M322" s="78"/>
      <c r="N322" s="78"/>
      <c r="O322" s="78"/>
      <c r="P322" s="78"/>
      <c r="Q322" s="78"/>
      <c r="R322" s="78"/>
      <c r="S322" s="62">
        <f t="shared" si="26"/>
        <v>0</v>
      </c>
    </row>
    <row r="323">
      <c r="A323" s="259" t="s">
        <v>38</v>
      </c>
      <c r="B323" s="78"/>
      <c r="C323" s="78"/>
      <c r="D323" s="78"/>
      <c r="E323" s="78"/>
      <c r="F323" s="78"/>
      <c r="G323" s="78"/>
      <c r="H323" s="78"/>
      <c r="I323" s="62">
        <f t="shared" si="25"/>
        <v>0</v>
      </c>
      <c r="J323" s="29"/>
      <c r="K323" s="259" t="s">
        <v>38</v>
      </c>
      <c r="L323" s="78"/>
      <c r="M323" s="78"/>
      <c r="N323" s="78"/>
      <c r="O323" s="78"/>
      <c r="P323" s="78"/>
      <c r="Q323" s="78"/>
      <c r="R323" s="78"/>
      <c r="S323" s="62">
        <f t="shared" si="26"/>
        <v>0</v>
      </c>
    </row>
    <row r="324">
      <c r="A324" s="259" t="s">
        <v>39</v>
      </c>
      <c r="B324" s="78"/>
      <c r="C324" s="78"/>
      <c r="D324" s="78"/>
      <c r="E324" s="78"/>
      <c r="F324" s="78"/>
      <c r="G324" s="78"/>
      <c r="H324" s="78"/>
      <c r="I324" s="62">
        <f t="shared" si="25"/>
        <v>0</v>
      </c>
      <c r="J324" s="29"/>
      <c r="K324" s="259" t="s">
        <v>39</v>
      </c>
      <c r="L324" s="78"/>
      <c r="M324" s="78"/>
      <c r="N324" s="78"/>
      <c r="O324" s="78"/>
      <c r="P324" s="78"/>
      <c r="Q324" s="78"/>
      <c r="R324" s="78"/>
      <c r="S324" s="62">
        <f t="shared" si="26"/>
        <v>0</v>
      </c>
    </row>
    <row r="325">
      <c r="A325" s="259" t="s">
        <v>63</v>
      </c>
      <c r="B325" s="78"/>
      <c r="C325" s="78"/>
      <c r="D325" s="78"/>
      <c r="E325" s="78"/>
      <c r="F325" s="78"/>
      <c r="G325" s="78"/>
      <c r="H325" s="78"/>
      <c r="I325" s="62">
        <f t="shared" si="25"/>
        <v>0</v>
      </c>
      <c r="J325" s="29"/>
      <c r="K325" s="259" t="s">
        <v>63</v>
      </c>
      <c r="L325" s="78"/>
      <c r="M325" s="78"/>
      <c r="N325" s="78"/>
      <c r="O325" s="78"/>
      <c r="P325" s="78"/>
      <c r="Q325" s="78"/>
      <c r="R325" s="78"/>
      <c r="S325" s="62">
        <f t="shared" si="26"/>
        <v>0</v>
      </c>
    </row>
    <row r="326">
      <c r="A326" s="259" t="s">
        <v>40</v>
      </c>
      <c r="B326" s="78"/>
      <c r="C326" s="78"/>
      <c r="D326" s="78"/>
      <c r="E326" s="78"/>
      <c r="F326" s="78"/>
      <c r="G326" s="78"/>
      <c r="H326" s="78"/>
      <c r="I326" s="62">
        <f t="shared" si="25"/>
        <v>0</v>
      </c>
      <c r="J326" s="29"/>
      <c r="K326" s="259" t="s">
        <v>40</v>
      </c>
      <c r="L326" s="78"/>
      <c r="M326" s="78"/>
      <c r="N326" s="78"/>
      <c r="O326" s="78"/>
      <c r="P326" s="78"/>
      <c r="Q326" s="78"/>
      <c r="R326" s="78"/>
      <c r="S326" s="62">
        <f t="shared" si="26"/>
        <v>0</v>
      </c>
    </row>
    <row r="327">
      <c r="A327" s="259" t="s">
        <v>41</v>
      </c>
      <c r="B327" s="78"/>
      <c r="C327" s="78"/>
      <c r="D327" s="78"/>
      <c r="E327" s="78"/>
      <c r="F327" s="78"/>
      <c r="G327" s="78"/>
      <c r="H327" s="78"/>
      <c r="I327" s="62">
        <f t="shared" si="25"/>
        <v>0</v>
      </c>
      <c r="J327" s="29"/>
      <c r="K327" s="259" t="s">
        <v>41</v>
      </c>
      <c r="L327" s="78"/>
      <c r="M327" s="78"/>
      <c r="N327" s="78"/>
      <c r="O327" s="78"/>
      <c r="P327" s="78"/>
      <c r="Q327" s="78"/>
      <c r="R327" s="78"/>
      <c r="S327" s="62">
        <f t="shared" si="26"/>
        <v>0</v>
      </c>
    </row>
    <row r="328">
      <c r="A328" s="259" t="s">
        <v>42</v>
      </c>
      <c r="B328" s="78"/>
      <c r="C328" s="78"/>
      <c r="D328" s="78"/>
      <c r="E328" s="78"/>
      <c r="F328" s="78"/>
      <c r="G328" s="78"/>
      <c r="H328" s="78"/>
      <c r="I328" s="62">
        <f t="shared" si="25"/>
        <v>0</v>
      </c>
      <c r="J328" s="29"/>
      <c r="K328" s="259" t="s">
        <v>42</v>
      </c>
      <c r="L328" s="78"/>
      <c r="M328" s="78"/>
      <c r="N328" s="78"/>
      <c r="O328" s="78"/>
      <c r="P328" s="78"/>
      <c r="Q328" s="78"/>
      <c r="R328" s="78"/>
      <c r="S328" s="62">
        <f t="shared" si="26"/>
        <v>0</v>
      </c>
    </row>
    <row r="329">
      <c r="A329" s="259" t="s">
        <v>44</v>
      </c>
      <c r="B329" s="78"/>
      <c r="C329" s="78"/>
      <c r="D329" s="78"/>
      <c r="E329" s="78"/>
      <c r="F329" s="78"/>
      <c r="G329" s="78"/>
      <c r="H329" s="78"/>
      <c r="I329" s="62">
        <f t="shared" si="25"/>
        <v>0</v>
      </c>
      <c r="J329" s="29"/>
      <c r="K329" s="259" t="s">
        <v>44</v>
      </c>
      <c r="L329" s="78"/>
      <c r="M329" s="78"/>
      <c r="N329" s="78"/>
      <c r="O329" s="78"/>
      <c r="P329" s="78"/>
      <c r="Q329" s="78"/>
      <c r="R329" s="78"/>
      <c r="S329" s="62">
        <f t="shared" si="26"/>
        <v>0</v>
      </c>
    </row>
    <row r="330">
      <c r="A330" s="259" t="s">
        <v>45</v>
      </c>
      <c r="B330" s="78"/>
      <c r="C330" s="78"/>
      <c r="D330" s="78"/>
      <c r="E330" s="78"/>
      <c r="F330" s="78"/>
      <c r="G330" s="78"/>
      <c r="H330" s="78"/>
      <c r="I330" s="62">
        <v>0.0</v>
      </c>
      <c r="J330" s="29"/>
      <c r="K330" s="259" t="s">
        <v>45</v>
      </c>
      <c r="L330" s="78"/>
      <c r="M330" s="78"/>
      <c r="N330" s="78"/>
      <c r="O330" s="78"/>
      <c r="P330" s="78"/>
      <c r="Q330" s="78"/>
      <c r="R330" s="78"/>
      <c r="S330" s="62">
        <f t="shared" si="26"/>
        <v>0</v>
      </c>
    </row>
    <row r="331">
      <c r="A331" s="259" t="s">
        <v>46</v>
      </c>
      <c r="B331" s="78"/>
      <c r="C331" s="78"/>
      <c r="D331" s="78"/>
      <c r="E331" s="78"/>
      <c r="F331" s="78"/>
      <c r="G331" s="78"/>
      <c r="H331" s="78"/>
      <c r="I331" s="62">
        <f t="shared" ref="I331:I340" si="27">SUM(B331:H331)</f>
        <v>0</v>
      </c>
      <c r="J331" s="401"/>
      <c r="K331" s="259" t="s">
        <v>46</v>
      </c>
      <c r="L331" s="78"/>
      <c r="M331" s="78"/>
      <c r="N331" s="78"/>
      <c r="O331" s="78"/>
      <c r="P331" s="78"/>
      <c r="Q331" s="78"/>
      <c r="R331" s="78"/>
      <c r="S331" s="62">
        <f t="shared" si="26"/>
        <v>0</v>
      </c>
    </row>
    <row r="332">
      <c r="A332" s="259" t="s">
        <v>47</v>
      </c>
      <c r="B332" s="78"/>
      <c r="C332" s="78"/>
      <c r="D332" s="78"/>
      <c r="E332" s="78"/>
      <c r="F332" s="78"/>
      <c r="G332" s="78"/>
      <c r="H332" s="78"/>
      <c r="I332" s="62">
        <f t="shared" si="27"/>
        <v>0</v>
      </c>
      <c r="J332" s="29"/>
      <c r="K332" s="259" t="s">
        <v>47</v>
      </c>
      <c r="L332" s="78"/>
      <c r="M332" s="78"/>
      <c r="N332" s="78"/>
      <c r="O332" s="78"/>
      <c r="P332" s="78"/>
      <c r="Q332" s="78"/>
      <c r="R332" s="78"/>
      <c r="S332" s="62">
        <f t="shared" si="26"/>
        <v>0</v>
      </c>
    </row>
    <row r="333">
      <c r="A333" s="259" t="s">
        <v>74</v>
      </c>
      <c r="B333" s="78"/>
      <c r="C333" s="78"/>
      <c r="D333" s="78"/>
      <c r="E333" s="78"/>
      <c r="F333" s="78"/>
      <c r="G333" s="78"/>
      <c r="H333" s="78"/>
      <c r="I333" s="62">
        <f t="shared" si="27"/>
        <v>0</v>
      </c>
      <c r="J333" s="29"/>
      <c r="K333" s="259" t="s">
        <v>74</v>
      </c>
      <c r="L333" s="78"/>
      <c r="M333" s="78"/>
      <c r="N333" s="78"/>
      <c r="O333" s="78"/>
      <c r="P333" s="78"/>
      <c r="Q333" s="78"/>
      <c r="R333" s="78"/>
      <c r="S333" s="62">
        <f t="shared" si="26"/>
        <v>0</v>
      </c>
    </row>
    <row r="334">
      <c r="A334" s="259" t="s">
        <v>49</v>
      </c>
      <c r="B334" s="78"/>
      <c r="C334" s="78"/>
      <c r="D334" s="78"/>
      <c r="E334" s="78"/>
      <c r="F334" s="78"/>
      <c r="G334" s="78"/>
      <c r="H334" s="78"/>
      <c r="I334" s="62">
        <f t="shared" si="27"/>
        <v>0</v>
      </c>
      <c r="J334" s="29"/>
      <c r="K334" s="259" t="s">
        <v>49</v>
      </c>
      <c r="L334" s="78"/>
      <c r="M334" s="78"/>
      <c r="N334" s="78"/>
      <c r="O334" s="78"/>
      <c r="P334" s="78"/>
      <c r="Q334" s="78"/>
      <c r="R334" s="78"/>
      <c r="S334" s="62">
        <f t="shared" si="26"/>
        <v>0</v>
      </c>
    </row>
    <row r="335">
      <c r="A335" s="259" t="s">
        <v>50</v>
      </c>
      <c r="B335" s="78"/>
      <c r="C335" s="78"/>
      <c r="D335" s="78"/>
      <c r="E335" s="78"/>
      <c r="F335" s="78"/>
      <c r="G335" s="78"/>
      <c r="H335" s="78"/>
      <c r="I335" s="62">
        <f t="shared" si="27"/>
        <v>0</v>
      </c>
      <c r="J335" s="29"/>
      <c r="K335" s="259" t="s">
        <v>50</v>
      </c>
      <c r="L335" s="78"/>
      <c r="M335" s="78"/>
      <c r="N335" s="78"/>
      <c r="O335" s="78"/>
      <c r="P335" s="78"/>
      <c r="Q335" s="78"/>
      <c r="R335" s="78"/>
      <c r="S335" s="62">
        <f t="shared" si="26"/>
        <v>0</v>
      </c>
    </row>
    <row r="336">
      <c r="A336" s="259" t="s">
        <v>51</v>
      </c>
      <c r="B336" s="78"/>
      <c r="C336" s="78"/>
      <c r="D336" s="78"/>
      <c r="E336" s="78"/>
      <c r="F336" s="78"/>
      <c r="G336" s="78"/>
      <c r="H336" s="78"/>
      <c r="I336" s="62">
        <f t="shared" si="27"/>
        <v>0</v>
      </c>
      <c r="J336" s="29"/>
      <c r="K336" s="259" t="s">
        <v>51</v>
      </c>
      <c r="L336" s="78"/>
      <c r="M336" s="78"/>
      <c r="N336" s="78"/>
      <c r="O336" s="78"/>
      <c r="P336" s="78"/>
      <c r="Q336" s="78"/>
      <c r="R336" s="78"/>
      <c r="S336" s="62">
        <f t="shared" si="26"/>
        <v>0</v>
      </c>
    </row>
    <row r="337">
      <c r="A337" s="259" t="s">
        <v>52</v>
      </c>
      <c r="B337" s="78"/>
      <c r="C337" s="78"/>
      <c r="D337" s="78"/>
      <c r="E337" s="78"/>
      <c r="F337" s="78"/>
      <c r="G337" s="78"/>
      <c r="H337" s="78"/>
      <c r="I337" s="62">
        <f t="shared" si="27"/>
        <v>0</v>
      </c>
      <c r="J337" s="29"/>
      <c r="K337" s="259" t="s">
        <v>52</v>
      </c>
      <c r="L337" s="78"/>
      <c r="M337" s="78"/>
      <c r="N337" s="78"/>
      <c r="O337" s="78"/>
      <c r="P337" s="78"/>
      <c r="Q337" s="78"/>
      <c r="R337" s="78"/>
      <c r="S337" s="62">
        <f t="shared" si="26"/>
        <v>0</v>
      </c>
    </row>
    <row r="338">
      <c r="A338" s="259" t="s">
        <v>53</v>
      </c>
      <c r="B338" s="78"/>
      <c r="C338" s="78"/>
      <c r="D338" s="78"/>
      <c r="E338" s="78"/>
      <c r="F338" s="78"/>
      <c r="G338" s="78"/>
      <c r="H338" s="78"/>
      <c r="I338" s="62">
        <f t="shared" si="27"/>
        <v>0</v>
      </c>
      <c r="J338" s="29"/>
      <c r="K338" s="259" t="s">
        <v>53</v>
      </c>
      <c r="L338" s="78"/>
      <c r="M338" s="78"/>
      <c r="N338" s="78"/>
      <c r="O338" s="78"/>
      <c r="P338" s="78"/>
      <c r="Q338" s="78"/>
      <c r="R338" s="78"/>
      <c r="S338" s="62">
        <f t="shared" si="26"/>
        <v>0</v>
      </c>
    </row>
    <row r="339">
      <c r="A339" s="259" t="s">
        <v>451</v>
      </c>
      <c r="B339" s="78"/>
      <c r="C339" s="78"/>
      <c r="D339" s="78"/>
      <c r="E339" s="78"/>
      <c r="F339" s="78"/>
      <c r="G339" s="78"/>
      <c r="H339" s="78"/>
      <c r="I339" s="62">
        <f t="shared" si="27"/>
        <v>0</v>
      </c>
      <c r="J339" s="29"/>
      <c r="K339" s="259" t="s">
        <v>451</v>
      </c>
      <c r="L339" s="78"/>
      <c r="M339" s="78"/>
      <c r="N339" s="78"/>
      <c r="O339" s="78"/>
      <c r="P339" s="78"/>
      <c r="Q339" s="78"/>
      <c r="R339" s="78"/>
      <c r="S339" s="62">
        <f t="shared" si="26"/>
        <v>0</v>
      </c>
    </row>
    <row r="340">
      <c r="A340" s="259" t="s">
        <v>55</v>
      </c>
      <c r="B340" s="78"/>
      <c r="C340" s="78"/>
      <c r="D340" s="78"/>
      <c r="E340" s="78"/>
      <c r="F340" s="78"/>
      <c r="G340" s="78"/>
      <c r="H340" s="78"/>
      <c r="I340" s="62">
        <f t="shared" si="27"/>
        <v>0</v>
      </c>
      <c r="J340" s="29"/>
      <c r="K340" s="259" t="s">
        <v>55</v>
      </c>
      <c r="L340" s="78"/>
      <c r="M340" s="78"/>
      <c r="N340" s="78"/>
      <c r="O340" s="78"/>
      <c r="P340" s="78"/>
      <c r="Q340" s="78"/>
      <c r="R340" s="78"/>
      <c r="S340" s="62">
        <f t="shared" si="26"/>
        <v>0</v>
      </c>
    </row>
    <row r="341">
      <c r="A341" s="517" t="s">
        <v>20</v>
      </c>
      <c r="B341" s="38"/>
      <c r="C341" s="38"/>
      <c r="D341" s="38"/>
      <c r="E341" s="38"/>
      <c r="F341" s="38"/>
      <c r="G341" s="38"/>
      <c r="H341" s="38"/>
      <c r="I341" s="518">
        <f>SUM(I308:I340)</f>
        <v>0</v>
      </c>
      <c r="J341" s="29"/>
      <c r="K341" s="517" t="s">
        <v>20</v>
      </c>
      <c r="L341" s="38"/>
      <c r="M341" s="38"/>
      <c r="N341" s="38"/>
      <c r="O341" s="38"/>
      <c r="P341" s="38"/>
      <c r="Q341" s="38"/>
      <c r="R341" s="38"/>
      <c r="S341" s="518">
        <f>SUM(S308:S340)</f>
        <v>0</v>
      </c>
    </row>
  </sheetData>
  <mergeCells count="18">
    <mergeCell ref="A1:I1"/>
    <mergeCell ref="K1:S1"/>
    <mergeCell ref="A39:I39"/>
    <mergeCell ref="K39:S39"/>
    <mergeCell ref="A77:I77"/>
    <mergeCell ref="K77:S77"/>
    <mergeCell ref="K115:S115"/>
    <mergeCell ref="A267:I267"/>
    <mergeCell ref="K267:S267"/>
    <mergeCell ref="A305:I305"/>
    <mergeCell ref="K305:S305"/>
    <mergeCell ref="A115:I115"/>
    <mergeCell ref="A153:I153"/>
    <mergeCell ref="K153:S153"/>
    <mergeCell ref="A191:I191"/>
    <mergeCell ref="K191:S191"/>
    <mergeCell ref="A229:I229"/>
    <mergeCell ref="K229:S2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25"/>
    <col customWidth="1" min="5" max="5" width="13.88"/>
    <col customWidth="1" min="6" max="6" width="20.75"/>
    <col customWidth="1" min="7" max="7" width="22.63"/>
    <col customWidth="1" min="8" max="8" width="37.25"/>
    <col customWidth="1" min="9" max="9" width="27.13"/>
  </cols>
  <sheetData>
    <row r="1" ht="33.75" customHeight="1">
      <c r="A1" s="507" t="s">
        <v>531</v>
      </c>
    </row>
    <row r="2">
      <c r="A2" s="30" t="s">
        <v>19</v>
      </c>
      <c r="B2" s="479" t="s">
        <v>532</v>
      </c>
      <c r="C2" s="479" t="s">
        <v>533</v>
      </c>
      <c r="D2" s="479" t="s">
        <v>534</v>
      </c>
      <c r="E2" s="479" t="s">
        <v>535</v>
      </c>
      <c r="F2" s="508" t="s">
        <v>536</v>
      </c>
      <c r="G2" s="508" t="s">
        <v>537</v>
      </c>
      <c r="H2" s="509" t="s">
        <v>538</v>
      </c>
      <c r="I2" s="509" t="s">
        <v>22</v>
      </c>
    </row>
    <row r="3">
      <c r="A3" s="215"/>
      <c r="B3" s="510"/>
      <c r="C3" s="511"/>
      <c r="D3" s="230"/>
      <c r="E3" s="99"/>
      <c r="F3" s="78"/>
      <c r="G3" s="89"/>
      <c r="H3" s="78"/>
      <c r="I3" s="78"/>
      <c r="J3" s="291"/>
      <c r="K3" s="291"/>
      <c r="L3" s="291"/>
    </row>
    <row r="4">
      <c r="A4" s="55" t="s">
        <v>23</v>
      </c>
      <c r="B4" s="89">
        <v>4.0</v>
      </c>
      <c r="C4" s="89">
        <v>0.0</v>
      </c>
      <c r="D4" s="89">
        <v>0.0</v>
      </c>
      <c r="E4" s="89">
        <v>0.0</v>
      </c>
      <c r="F4" s="89">
        <f t="shared" ref="F4:F36" si="1">SUM(A4:E4)</f>
        <v>4</v>
      </c>
      <c r="G4" s="89">
        <v>398.0</v>
      </c>
      <c r="H4" s="78"/>
      <c r="I4" s="78"/>
      <c r="J4" s="333"/>
      <c r="K4" s="333"/>
    </row>
    <row r="5">
      <c r="A5" s="55" t="s">
        <v>24</v>
      </c>
      <c r="B5" s="89">
        <v>29.0</v>
      </c>
      <c r="C5" s="89">
        <v>38.0</v>
      </c>
      <c r="D5" s="89">
        <v>35.0</v>
      </c>
      <c r="E5" s="89">
        <v>37.0</v>
      </c>
      <c r="F5" s="89">
        <f t="shared" si="1"/>
        <v>139</v>
      </c>
      <c r="G5" s="441">
        <v>16703.0</v>
      </c>
      <c r="H5" s="99"/>
      <c r="I5" s="99"/>
    </row>
    <row r="6">
      <c r="A6" s="55" t="s">
        <v>25</v>
      </c>
      <c r="B6" s="89">
        <v>4.0</v>
      </c>
      <c r="C6" s="89">
        <v>2.0</v>
      </c>
      <c r="D6" s="89">
        <v>4.0</v>
      </c>
      <c r="E6" s="89">
        <v>3.0</v>
      </c>
      <c r="F6" s="89">
        <f t="shared" si="1"/>
        <v>13</v>
      </c>
      <c r="G6" s="89">
        <v>1015.0</v>
      </c>
      <c r="H6" s="78"/>
      <c r="I6" s="99"/>
    </row>
    <row r="7">
      <c r="A7" s="55" t="s">
        <v>26</v>
      </c>
      <c r="B7" s="89">
        <v>0.0</v>
      </c>
      <c r="C7" s="89">
        <v>0.0</v>
      </c>
      <c r="D7" s="89">
        <v>0.0</v>
      </c>
      <c r="E7" s="89">
        <v>0.0</v>
      </c>
      <c r="F7" s="89">
        <f t="shared" si="1"/>
        <v>0</v>
      </c>
      <c r="G7" s="89">
        <v>0.0</v>
      </c>
      <c r="H7" s="78"/>
      <c r="I7" s="78"/>
      <c r="J7" s="291"/>
      <c r="K7" s="291"/>
      <c r="L7" s="291"/>
    </row>
    <row r="8">
      <c r="A8" s="55" t="s">
        <v>27</v>
      </c>
      <c r="B8" s="89">
        <v>0.0</v>
      </c>
      <c r="C8" s="89">
        <v>0.0</v>
      </c>
      <c r="D8" s="89">
        <v>0.0</v>
      </c>
      <c r="E8" s="89">
        <v>0.0</v>
      </c>
      <c r="F8" s="89">
        <f t="shared" si="1"/>
        <v>0</v>
      </c>
      <c r="G8" s="89">
        <v>0.0</v>
      </c>
      <c r="H8" s="78"/>
      <c r="I8" s="78"/>
      <c r="J8" s="291"/>
    </row>
    <row r="9">
      <c r="A9" s="55" t="s">
        <v>28</v>
      </c>
      <c r="B9" s="89">
        <v>0.0</v>
      </c>
      <c r="C9" s="89">
        <v>0.0</v>
      </c>
      <c r="D9" s="89">
        <v>0.0</v>
      </c>
      <c r="E9" s="89">
        <v>0.0</v>
      </c>
      <c r="F9" s="89">
        <f t="shared" si="1"/>
        <v>0</v>
      </c>
      <c r="G9" s="441">
        <v>0.0</v>
      </c>
      <c r="H9" s="99"/>
      <c r="I9" s="99"/>
    </row>
    <row r="10">
      <c r="A10" s="55" t="s">
        <v>29</v>
      </c>
      <c r="B10" s="89">
        <v>0.0</v>
      </c>
      <c r="C10" s="89">
        <v>0.0</v>
      </c>
      <c r="D10" s="89">
        <v>0.0</v>
      </c>
      <c r="E10" s="89">
        <v>0.0</v>
      </c>
      <c r="F10" s="89">
        <f t="shared" si="1"/>
        <v>0</v>
      </c>
      <c r="G10" s="441">
        <v>0.0</v>
      </c>
      <c r="H10" s="99"/>
      <c r="I10" s="99"/>
    </row>
    <row r="11">
      <c r="A11" s="55" t="s">
        <v>30</v>
      </c>
      <c r="B11" s="89">
        <v>60.0</v>
      </c>
      <c r="C11" s="89">
        <v>92.0</v>
      </c>
      <c r="D11" s="89">
        <v>62.0</v>
      </c>
      <c r="E11" s="89">
        <v>0.0</v>
      </c>
      <c r="F11" s="89">
        <f t="shared" si="1"/>
        <v>214</v>
      </c>
      <c r="G11" s="441">
        <v>17765.0</v>
      </c>
      <c r="H11" s="99"/>
      <c r="I11" s="99"/>
    </row>
    <row r="12">
      <c r="A12" s="55" t="s">
        <v>31</v>
      </c>
      <c r="B12" s="89">
        <v>18.0</v>
      </c>
      <c r="C12" s="89">
        <v>11.0</v>
      </c>
      <c r="D12" s="89">
        <v>24.0</v>
      </c>
      <c r="E12" s="89">
        <v>26.0</v>
      </c>
      <c r="F12" s="89">
        <f t="shared" si="1"/>
        <v>79</v>
      </c>
      <c r="G12" s="441">
        <v>15963.0</v>
      </c>
      <c r="H12" s="99"/>
      <c r="I12" s="99"/>
    </row>
    <row r="13">
      <c r="A13" s="55" t="s">
        <v>32</v>
      </c>
      <c r="B13" s="89">
        <v>1.0</v>
      </c>
      <c r="C13" s="89">
        <v>0.0</v>
      </c>
      <c r="D13" s="89">
        <v>0.0</v>
      </c>
      <c r="E13" s="89">
        <v>0.0</v>
      </c>
      <c r="F13" s="89">
        <f t="shared" si="1"/>
        <v>1</v>
      </c>
      <c r="G13" s="441">
        <v>54.0</v>
      </c>
      <c r="H13" s="99"/>
      <c r="I13" s="99"/>
    </row>
    <row r="14">
      <c r="A14" s="55" t="s">
        <v>241</v>
      </c>
      <c r="B14" s="89">
        <v>0.0</v>
      </c>
      <c r="C14" s="89">
        <v>0.0</v>
      </c>
      <c r="D14" s="89">
        <v>1.0</v>
      </c>
      <c r="E14" s="89">
        <v>2.0</v>
      </c>
      <c r="F14" s="89">
        <f t="shared" si="1"/>
        <v>3</v>
      </c>
      <c r="G14" s="441">
        <v>245.0</v>
      </c>
      <c r="H14" s="99"/>
      <c r="I14" s="99"/>
    </row>
    <row r="15">
      <c r="A15" s="55" t="s">
        <v>233</v>
      </c>
      <c r="B15" s="89">
        <v>0.0</v>
      </c>
      <c r="C15" s="89">
        <v>0.0</v>
      </c>
      <c r="D15" s="89">
        <v>0.0</v>
      </c>
      <c r="E15" s="89">
        <v>0.0</v>
      </c>
      <c r="F15" s="89">
        <f t="shared" si="1"/>
        <v>0</v>
      </c>
      <c r="G15" s="441">
        <v>0.0</v>
      </c>
      <c r="H15" s="99"/>
      <c r="I15" s="99"/>
    </row>
    <row r="16">
      <c r="A16" s="55" t="s">
        <v>35</v>
      </c>
      <c r="B16" s="89">
        <v>1.0</v>
      </c>
      <c r="C16" s="89">
        <v>1.0</v>
      </c>
      <c r="D16" s="89">
        <v>0.0</v>
      </c>
      <c r="E16" s="89">
        <v>1.0</v>
      </c>
      <c r="F16" s="89">
        <f t="shared" si="1"/>
        <v>3</v>
      </c>
      <c r="G16" s="441">
        <v>275.0</v>
      </c>
      <c r="H16" s="99"/>
      <c r="I16" s="99"/>
    </row>
    <row r="17">
      <c r="A17" s="55" t="s">
        <v>36</v>
      </c>
      <c r="B17" s="89">
        <v>6.0</v>
      </c>
      <c r="C17" s="89">
        <v>11.0</v>
      </c>
      <c r="D17" s="89">
        <v>5.0</v>
      </c>
      <c r="E17" s="89">
        <v>0.0</v>
      </c>
      <c r="F17" s="89">
        <f t="shared" si="1"/>
        <v>22</v>
      </c>
      <c r="G17" s="441">
        <v>1988.0</v>
      </c>
      <c r="H17" s="99"/>
      <c r="I17" s="99"/>
    </row>
    <row r="18">
      <c r="A18" s="55" t="s">
        <v>37</v>
      </c>
      <c r="B18" s="89">
        <v>0.0</v>
      </c>
      <c r="C18" s="89">
        <v>22.0</v>
      </c>
      <c r="D18" s="89">
        <v>16.0</v>
      </c>
      <c r="E18" s="89">
        <v>25.0</v>
      </c>
      <c r="F18" s="89">
        <f t="shared" si="1"/>
        <v>63</v>
      </c>
      <c r="G18" s="441">
        <v>6648.0</v>
      </c>
      <c r="H18" s="99"/>
      <c r="I18" s="99"/>
    </row>
    <row r="19">
      <c r="A19" s="55" t="s">
        <v>38</v>
      </c>
      <c r="B19" s="89">
        <v>0.0</v>
      </c>
      <c r="C19" s="89">
        <v>0.0</v>
      </c>
      <c r="D19" s="89">
        <v>0.0</v>
      </c>
      <c r="E19" s="89">
        <v>0.0</v>
      </c>
      <c r="F19" s="89">
        <f t="shared" si="1"/>
        <v>0</v>
      </c>
      <c r="G19" s="441">
        <v>0.0</v>
      </c>
      <c r="H19" s="99"/>
      <c r="I19" s="99"/>
    </row>
    <row r="20">
      <c r="A20" s="55" t="s">
        <v>39</v>
      </c>
      <c r="B20" s="89">
        <v>33.0</v>
      </c>
      <c r="C20" s="89">
        <v>9.0</v>
      </c>
      <c r="D20" s="89">
        <v>8.0</v>
      </c>
      <c r="E20" s="89">
        <v>25.0</v>
      </c>
      <c r="F20" s="89">
        <f t="shared" si="1"/>
        <v>75</v>
      </c>
      <c r="G20" s="441">
        <v>7413.0</v>
      </c>
      <c r="H20" s="99"/>
      <c r="I20" s="99"/>
    </row>
    <row r="21">
      <c r="A21" s="55" t="s">
        <v>63</v>
      </c>
      <c r="B21" s="89">
        <v>0.0</v>
      </c>
      <c r="C21" s="89">
        <v>0.0</v>
      </c>
      <c r="D21" s="89">
        <v>0.0</v>
      </c>
      <c r="E21" s="89">
        <v>0.0</v>
      </c>
      <c r="F21" s="89">
        <f t="shared" si="1"/>
        <v>0</v>
      </c>
      <c r="G21" s="441">
        <v>0.0</v>
      </c>
      <c r="H21" s="99"/>
      <c r="I21" s="99"/>
    </row>
    <row r="22">
      <c r="A22" s="55" t="s">
        <v>40</v>
      </c>
      <c r="B22" s="89">
        <v>1.0</v>
      </c>
      <c r="C22" s="89">
        <v>6.0</v>
      </c>
      <c r="D22" s="89">
        <v>1.0</v>
      </c>
      <c r="E22" s="89">
        <v>0.0</v>
      </c>
      <c r="F22" s="89">
        <f t="shared" si="1"/>
        <v>8</v>
      </c>
      <c r="G22" s="441">
        <v>695.0</v>
      </c>
      <c r="H22" s="99"/>
      <c r="I22" s="99"/>
    </row>
    <row r="23">
      <c r="A23" s="55" t="s">
        <v>41</v>
      </c>
      <c r="B23" s="89">
        <v>0.0</v>
      </c>
      <c r="C23" s="89">
        <v>1.0</v>
      </c>
      <c r="D23" s="89">
        <v>2.0</v>
      </c>
      <c r="E23" s="89">
        <v>0.0</v>
      </c>
      <c r="F23" s="89">
        <f t="shared" si="1"/>
        <v>3</v>
      </c>
      <c r="G23" s="441">
        <v>410.0</v>
      </c>
      <c r="H23" s="99"/>
      <c r="I23" s="99"/>
    </row>
    <row r="24">
      <c r="A24" s="55" t="s">
        <v>42</v>
      </c>
      <c r="B24" s="89">
        <v>0.0</v>
      </c>
      <c r="C24" s="89">
        <v>4.0</v>
      </c>
      <c r="D24" s="89">
        <v>0.0</v>
      </c>
      <c r="E24" s="89">
        <v>0.0</v>
      </c>
      <c r="F24" s="89">
        <f t="shared" si="1"/>
        <v>4</v>
      </c>
      <c r="G24" s="441">
        <v>702.0</v>
      </c>
      <c r="H24" s="99"/>
      <c r="I24" s="99"/>
    </row>
    <row r="25">
      <c r="A25" s="55" t="s">
        <v>44</v>
      </c>
      <c r="B25" s="89">
        <v>0.0</v>
      </c>
      <c r="C25" s="89">
        <v>0.0</v>
      </c>
      <c r="D25" s="89">
        <v>0.0</v>
      </c>
      <c r="E25" s="89">
        <v>0.0</v>
      </c>
      <c r="F25" s="89">
        <f t="shared" si="1"/>
        <v>0</v>
      </c>
      <c r="G25" s="441">
        <v>0.0</v>
      </c>
      <c r="H25" s="99"/>
      <c r="I25" s="99"/>
    </row>
    <row r="26">
      <c r="A26" s="55" t="s">
        <v>45</v>
      </c>
      <c r="B26" s="89">
        <v>0.0</v>
      </c>
      <c r="C26" s="89">
        <v>0.0</v>
      </c>
      <c r="D26" s="89">
        <v>0.0</v>
      </c>
      <c r="E26" s="89">
        <v>0.0</v>
      </c>
      <c r="F26" s="89">
        <f t="shared" si="1"/>
        <v>0</v>
      </c>
      <c r="G26" s="441">
        <v>0.0</v>
      </c>
      <c r="H26" s="99"/>
      <c r="I26" s="99"/>
    </row>
    <row r="27">
      <c r="A27" s="55" t="s">
        <v>46</v>
      </c>
      <c r="B27" s="89">
        <v>2.0</v>
      </c>
      <c r="C27" s="89">
        <v>2.0</v>
      </c>
      <c r="D27" s="89">
        <v>1.0</v>
      </c>
      <c r="E27" s="89">
        <v>0.0</v>
      </c>
      <c r="F27" s="89">
        <f t="shared" si="1"/>
        <v>5</v>
      </c>
      <c r="G27" s="441">
        <v>1440.0</v>
      </c>
      <c r="H27" s="99"/>
      <c r="I27" s="99"/>
    </row>
    <row r="28">
      <c r="A28" s="55" t="s">
        <v>47</v>
      </c>
      <c r="B28" s="89">
        <v>0.0</v>
      </c>
      <c r="C28" s="89">
        <v>0.0</v>
      </c>
      <c r="D28" s="89">
        <v>0.0</v>
      </c>
      <c r="E28" s="89">
        <v>0.0</v>
      </c>
      <c r="F28" s="89">
        <f t="shared" si="1"/>
        <v>0</v>
      </c>
      <c r="G28" s="441">
        <v>0.0</v>
      </c>
      <c r="H28" s="99"/>
      <c r="I28" s="99"/>
    </row>
    <row r="29">
      <c r="A29" s="55" t="s">
        <v>74</v>
      </c>
      <c r="B29" s="89">
        <v>0.0</v>
      </c>
      <c r="C29" s="89">
        <v>0.0</v>
      </c>
      <c r="D29" s="89">
        <v>0.0</v>
      </c>
      <c r="E29" s="89">
        <v>0.0</v>
      </c>
      <c r="F29" s="89">
        <f t="shared" si="1"/>
        <v>0</v>
      </c>
      <c r="G29" s="441">
        <v>0.0</v>
      </c>
      <c r="H29" s="99"/>
      <c r="I29" s="99"/>
    </row>
    <row r="30">
      <c r="A30" s="55" t="s">
        <v>49</v>
      </c>
      <c r="B30" s="89">
        <v>0.0</v>
      </c>
      <c r="C30" s="89">
        <v>0.0</v>
      </c>
      <c r="D30" s="89">
        <v>0.0</v>
      </c>
      <c r="E30" s="89">
        <v>0.0</v>
      </c>
      <c r="F30" s="89">
        <f t="shared" si="1"/>
        <v>0</v>
      </c>
      <c r="G30" s="441">
        <v>0.0</v>
      </c>
      <c r="H30" s="99"/>
      <c r="I30" s="99"/>
    </row>
    <row r="31">
      <c r="A31" s="55" t="s">
        <v>50</v>
      </c>
      <c r="B31" s="89">
        <v>0.0</v>
      </c>
      <c r="C31" s="89">
        <v>0.0</v>
      </c>
      <c r="D31" s="89">
        <v>0.0</v>
      </c>
      <c r="E31" s="89">
        <v>0.0</v>
      </c>
      <c r="F31" s="89">
        <f t="shared" si="1"/>
        <v>0</v>
      </c>
      <c r="G31" s="441">
        <v>0.0</v>
      </c>
      <c r="H31" s="99"/>
      <c r="I31" s="99"/>
    </row>
    <row r="32">
      <c r="A32" s="55" t="s">
        <v>51</v>
      </c>
      <c r="B32" s="89">
        <v>0.0</v>
      </c>
      <c r="C32" s="89">
        <v>0.0</v>
      </c>
      <c r="D32" s="89">
        <v>0.0</v>
      </c>
      <c r="E32" s="89">
        <v>0.0</v>
      </c>
      <c r="F32" s="89">
        <f t="shared" si="1"/>
        <v>0</v>
      </c>
      <c r="G32" s="441">
        <v>0.0</v>
      </c>
      <c r="H32" s="99"/>
      <c r="I32" s="99"/>
    </row>
    <row r="33">
      <c r="A33" s="55" t="s">
        <v>52</v>
      </c>
      <c r="B33" s="89">
        <v>0.0</v>
      </c>
      <c r="C33" s="89">
        <v>0.0</v>
      </c>
      <c r="D33" s="89">
        <v>0.0</v>
      </c>
      <c r="E33" s="89">
        <v>0.0</v>
      </c>
      <c r="F33" s="89">
        <f t="shared" si="1"/>
        <v>0</v>
      </c>
      <c r="G33" s="441">
        <v>0.0</v>
      </c>
      <c r="H33" s="99"/>
      <c r="I33" s="99"/>
    </row>
    <row r="34">
      <c r="A34" s="55" t="s">
        <v>53</v>
      </c>
      <c r="B34" s="89">
        <v>0.0</v>
      </c>
      <c r="C34" s="89">
        <v>0.0</v>
      </c>
      <c r="D34" s="89">
        <v>0.0</v>
      </c>
      <c r="E34" s="89">
        <v>0.0</v>
      </c>
      <c r="F34" s="89">
        <f t="shared" si="1"/>
        <v>0</v>
      </c>
      <c r="G34" s="441">
        <v>0.0</v>
      </c>
      <c r="H34" s="99"/>
      <c r="I34" s="99"/>
    </row>
    <row r="35">
      <c r="A35" s="76" t="s">
        <v>451</v>
      </c>
      <c r="B35" s="89">
        <v>0.0</v>
      </c>
      <c r="C35" s="89">
        <v>0.0</v>
      </c>
      <c r="D35" s="89">
        <v>0.0</v>
      </c>
      <c r="E35" s="89">
        <v>0.0</v>
      </c>
      <c r="F35" s="89">
        <f t="shared" si="1"/>
        <v>0</v>
      </c>
      <c r="G35" s="441">
        <v>0.0</v>
      </c>
      <c r="H35" s="99"/>
      <c r="I35" s="99"/>
    </row>
    <row r="36">
      <c r="A36" s="76" t="s">
        <v>55</v>
      </c>
      <c r="B36" s="89">
        <v>0.0</v>
      </c>
      <c r="C36" s="89">
        <v>0.0</v>
      </c>
      <c r="D36" s="89">
        <v>0.0</v>
      </c>
      <c r="E36" s="89">
        <v>0.0</v>
      </c>
      <c r="F36" s="89">
        <f t="shared" si="1"/>
        <v>0</v>
      </c>
      <c r="G36" s="441">
        <v>0.0</v>
      </c>
      <c r="H36" s="99"/>
      <c r="I36" s="99"/>
    </row>
    <row r="37">
      <c r="A37" s="512" t="s">
        <v>20</v>
      </c>
      <c r="B37" s="513">
        <f t="shared" ref="B37:G37" si="2">SUM(B4:B36)</f>
        <v>159</v>
      </c>
      <c r="C37" s="513">
        <f t="shared" si="2"/>
        <v>199</v>
      </c>
      <c r="D37" s="513">
        <f t="shared" si="2"/>
        <v>159</v>
      </c>
      <c r="E37" s="513">
        <f t="shared" si="2"/>
        <v>119</v>
      </c>
      <c r="F37" s="513">
        <f t="shared" si="2"/>
        <v>636</v>
      </c>
      <c r="G37" s="513">
        <f t="shared" si="2"/>
        <v>71714</v>
      </c>
      <c r="H37" s="99"/>
      <c r="I37" s="99"/>
    </row>
    <row r="38">
      <c r="A38" s="258"/>
      <c r="B38" s="448"/>
      <c r="C38" s="448"/>
      <c r="D38" s="448"/>
      <c r="E38" s="448"/>
      <c r="F38" s="448"/>
      <c r="G38" s="448"/>
    </row>
    <row r="39">
      <c r="A39" s="507" t="s">
        <v>539</v>
      </c>
      <c r="I39" s="29"/>
    </row>
    <row r="40">
      <c r="A40" s="254" t="s">
        <v>19</v>
      </c>
      <c r="B40" s="30" t="s">
        <v>532</v>
      </c>
      <c r="C40" s="30" t="s">
        <v>533</v>
      </c>
      <c r="D40" s="30" t="s">
        <v>534</v>
      </c>
      <c r="E40" s="30" t="s">
        <v>535</v>
      </c>
      <c r="F40" s="514" t="s">
        <v>536</v>
      </c>
      <c r="G40" s="514" t="s">
        <v>537</v>
      </c>
      <c r="H40" s="515" t="s">
        <v>538</v>
      </c>
      <c r="I40" s="515" t="s">
        <v>22</v>
      </c>
    </row>
    <row r="41">
      <c r="A41" s="215"/>
      <c r="B41" s="516"/>
      <c r="C41" s="516"/>
      <c r="D41" s="516"/>
      <c r="E41" s="38"/>
      <c r="F41" s="38"/>
      <c r="G41" s="38"/>
      <c r="H41" s="38"/>
      <c r="I41" s="38"/>
    </row>
    <row r="42">
      <c r="A42" s="259" t="s">
        <v>23</v>
      </c>
      <c r="B42" s="89">
        <v>0.0</v>
      </c>
      <c r="C42" s="62"/>
      <c r="D42" s="62"/>
      <c r="E42" s="62"/>
      <c r="F42" s="62">
        <f t="shared" ref="F42:F74" si="3">SUM(A42:E42)</f>
        <v>0</v>
      </c>
      <c r="G42" s="38"/>
      <c r="H42" s="38"/>
      <c r="I42" s="38"/>
    </row>
    <row r="43">
      <c r="A43" s="259" t="s">
        <v>24</v>
      </c>
      <c r="B43" s="89">
        <v>33.0</v>
      </c>
      <c r="C43" s="62"/>
      <c r="D43" s="62"/>
      <c r="E43" s="62"/>
      <c r="F43" s="62">
        <f t="shared" si="3"/>
        <v>33</v>
      </c>
      <c r="G43" s="38"/>
      <c r="H43" s="38"/>
      <c r="I43" s="38"/>
    </row>
    <row r="44">
      <c r="A44" s="259" t="s">
        <v>25</v>
      </c>
      <c r="B44" s="89">
        <v>0.0</v>
      </c>
      <c r="C44" s="62"/>
      <c r="D44" s="62"/>
      <c r="E44" s="62"/>
      <c r="F44" s="62">
        <f t="shared" si="3"/>
        <v>0</v>
      </c>
      <c r="G44" s="38"/>
      <c r="H44" s="38"/>
      <c r="I44" s="38"/>
    </row>
    <row r="45">
      <c r="A45" s="259" t="s">
        <v>26</v>
      </c>
      <c r="B45" s="89">
        <v>0.0</v>
      </c>
      <c r="C45" s="62"/>
      <c r="D45" s="62"/>
      <c r="E45" s="62"/>
      <c r="F45" s="62">
        <f t="shared" si="3"/>
        <v>0</v>
      </c>
      <c r="G45" s="38"/>
      <c r="H45" s="38"/>
      <c r="I45" s="38"/>
    </row>
    <row r="46">
      <c r="A46" s="259" t="s">
        <v>27</v>
      </c>
      <c r="B46" s="89">
        <v>0.0</v>
      </c>
      <c r="C46" s="62"/>
      <c r="D46" s="62"/>
      <c r="E46" s="62"/>
      <c r="F46" s="62">
        <f t="shared" si="3"/>
        <v>0</v>
      </c>
      <c r="G46" s="38"/>
      <c r="H46" s="38"/>
      <c r="I46" s="38"/>
    </row>
    <row r="47">
      <c r="A47" s="259" t="s">
        <v>28</v>
      </c>
      <c r="B47" s="89">
        <v>0.0</v>
      </c>
      <c r="C47" s="62"/>
      <c r="D47" s="62"/>
      <c r="E47" s="62"/>
      <c r="F47" s="62">
        <f t="shared" si="3"/>
        <v>0</v>
      </c>
      <c r="G47" s="38"/>
      <c r="H47" s="38"/>
      <c r="I47" s="38"/>
    </row>
    <row r="48">
      <c r="A48" s="259" t="s">
        <v>29</v>
      </c>
      <c r="B48" s="89">
        <v>0.0</v>
      </c>
      <c r="C48" s="62"/>
      <c r="D48" s="62"/>
      <c r="E48" s="62"/>
      <c r="F48" s="62">
        <f t="shared" si="3"/>
        <v>0</v>
      </c>
      <c r="G48" s="38"/>
      <c r="H48" s="38"/>
      <c r="I48" s="38"/>
    </row>
    <row r="49">
      <c r="A49" s="259" t="s">
        <v>30</v>
      </c>
      <c r="B49" s="89">
        <v>4.0</v>
      </c>
      <c r="C49" s="62"/>
      <c r="D49" s="62"/>
      <c r="E49" s="62"/>
      <c r="F49" s="62">
        <f t="shared" si="3"/>
        <v>4</v>
      </c>
      <c r="G49" s="38"/>
      <c r="H49" s="38"/>
      <c r="I49" s="38"/>
    </row>
    <row r="50">
      <c r="A50" s="259" t="s">
        <v>31</v>
      </c>
      <c r="B50" s="89">
        <v>13.0</v>
      </c>
      <c r="C50" s="62"/>
      <c r="D50" s="62"/>
      <c r="E50" s="62"/>
      <c r="F50" s="62">
        <f t="shared" si="3"/>
        <v>13</v>
      </c>
      <c r="G50" s="38"/>
      <c r="H50" s="38"/>
      <c r="I50" s="38"/>
    </row>
    <row r="51">
      <c r="A51" s="259" t="s">
        <v>32</v>
      </c>
      <c r="B51" s="89">
        <v>0.0</v>
      </c>
      <c r="C51" s="62"/>
      <c r="D51" s="62"/>
      <c r="E51" s="62"/>
      <c r="F51" s="62">
        <f t="shared" si="3"/>
        <v>0</v>
      </c>
      <c r="G51" s="38"/>
      <c r="H51" s="38"/>
      <c r="I51" s="38"/>
    </row>
    <row r="52">
      <c r="A52" s="259" t="s">
        <v>241</v>
      </c>
      <c r="B52" s="89">
        <v>0.0</v>
      </c>
      <c r="C52" s="62"/>
      <c r="D52" s="62"/>
      <c r="E52" s="62"/>
      <c r="F52" s="62">
        <f t="shared" si="3"/>
        <v>0</v>
      </c>
      <c r="G52" s="38"/>
      <c r="H52" s="38"/>
      <c r="I52" s="38"/>
    </row>
    <row r="53">
      <c r="A53" s="259" t="s">
        <v>233</v>
      </c>
      <c r="B53" s="89">
        <v>0.0</v>
      </c>
      <c r="C53" s="62"/>
      <c r="D53" s="62"/>
      <c r="E53" s="62"/>
      <c r="F53" s="62">
        <f t="shared" si="3"/>
        <v>0</v>
      </c>
      <c r="G53" s="38"/>
      <c r="H53" s="38"/>
      <c r="I53" s="38"/>
    </row>
    <row r="54">
      <c r="A54" s="259" t="s">
        <v>35</v>
      </c>
      <c r="B54" s="89">
        <v>1.0</v>
      </c>
      <c r="C54" s="62"/>
      <c r="D54" s="62"/>
      <c r="E54" s="62"/>
      <c r="F54" s="62">
        <f t="shared" si="3"/>
        <v>1</v>
      </c>
      <c r="G54" s="38"/>
      <c r="H54" s="38"/>
      <c r="I54" s="38"/>
    </row>
    <row r="55">
      <c r="A55" s="259" t="s">
        <v>36</v>
      </c>
      <c r="B55" s="89">
        <v>7.0</v>
      </c>
      <c r="C55" s="62"/>
      <c r="D55" s="62"/>
      <c r="E55" s="62"/>
      <c r="F55" s="62">
        <f t="shared" si="3"/>
        <v>7</v>
      </c>
      <c r="G55" s="38"/>
      <c r="H55" s="38"/>
      <c r="I55" s="38"/>
    </row>
    <row r="56">
      <c r="A56" s="259" t="s">
        <v>37</v>
      </c>
      <c r="B56" s="89">
        <v>13.0</v>
      </c>
      <c r="C56" s="62"/>
      <c r="D56" s="62"/>
      <c r="E56" s="62"/>
      <c r="F56" s="62">
        <f t="shared" si="3"/>
        <v>13</v>
      </c>
      <c r="G56" s="38"/>
      <c r="H56" s="38"/>
      <c r="I56" s="38"/>
    </row>
    <row r="57">
      <c r="A57" s="259" t="s">
        <v>38</v>
      </c>
      <c r="B57" s="89">
        <v>0.0</v>
      </c>
      <c r="C57" s="62"/>
      <c r="D57" s="62"/>
      <c r="E57" s="62"/>
      <c r="F57" s="62">
        <f t="shared" si="3"/>
        <v>0</v>
      </c>
      <c r="G57" s="38"/>
      <c r="H57" s="38"/>
      <c r="I57" s="38"/>
    </row>
    <row r="58">
      <c r="A58" s="259" t="s">
        <v>39</v>
      </c>
      <c r="B58" s="89">
        <v>55.0</v>
      </c>
      <c r="C58" s="62"/>
      <c r="D58" s="62"/>
      <c r="E58" s="62"/>
      <c r="F58" s="62">
        <f t="shared" si="3"/>
        <v>55</v>
      </c>
      <c r="G58" s="38"/>
      <c r="H58" s="38"/>
      <c r="I58" s="38"/>
    </row>
    <row r="59">
      <c r="A59" s="259" t="s">
        <v>63</v>
      </c>
      <c r="B59" s="89">
        <v>0.0</v>
      </c>
      <c r="C59" s="62"/>
      <c r="D59" s="62"/>
      <c r="E59" s="62"/>
      <c r="F59" s="62">
        <f t="shared" si="3"/>
        <v>0</v>
      </c>
      <c r="G59" s="38"/>
      <c r="H59" s="38"/>
      <c r="I59" s="38"/>
    </row>
    <row r="60">
      <c r="A60" s="259" t="s">
        <v>40</v>
      </c>
      <c r="B60" s="89">
        <v>0.0</v>
      </c>
      <c r="C60" s="62"/>
      <c r="D60" s="62"/>
      <c r="E60" s="62"/>
      <c r="F60" s="62">
        <f t="shared" si="3"/>
        <v>0</v>
      </c>
      <c r="G60" s="38"/>
      <c r="H60" s="38"/>
      <c r="I60" s="38"/>
    </row>
    <row r="61">
      <c r="A61" s="259" t="s">
        <v>41</v>
      </c>
      <c r="B61" s="89">
        <v>0.0</v>
      </c>
      <c r="C61" s="62"/>
      <c r="D61" s="62"/>
      <c r="E61" s="62"/>
      <c r="F61" s="62">
        <f t="shared" si="3"/>
        <v>0</v>
      </c>
      <c r="G61" s="38"/>
      <c r="H61" s="38"/>
      <c r="I61" s="38"/>
    </row>
    <row r="62">
      <c r="A62" s="259" t="s">
        <v>42</v>
      </c>
      <c r="B62" s="89">
        <v>0.0</v>
      </c>
      <c r="C62" s="62"/>
      <c r="D62" s="62"/>
      <c r="E62" s="62"/>
      <c r="F62" s="62">
        <f t="shared" si="3"/>
        <v>0</v>
      </c>
      <c r="G62" s="38"/>
      <c r="H62" s="38"/>
      <c r="I62" s="38"/>
    </row>
    <row r="63">
      <c r="A63" s="259" t="s">
        <v>44</v>
      </c>
      <c r="B63" s="89">
        <v>0.0</v>
      </c>
      <c r="C63" s="62"/>
      <c r="D63" s="62"/>
      <c r="E63" s="62"/>
      <c r="F63" s="62">
        <f t="shared" si="3"/>
        <v>0</v>
      </c>
      <c r="G63" s="38"/>
      <c r="H63" s="38"/>
      <c r="I63" s="38"/>
    </row>
    <row r="64">
      <c r="A64" s="259" t="s">
        <v>45</v>
      </c>
      <c r="B64" s="89">
        <v>0.0</v>
      </c>
      <c r="C64" s="62"/>
      <c r="D64" s="62"/>
      <c r="E64" s="62"/>
      <c r="F64" s="62">
        <f t="shared" si="3"/>
        <v>0</v>
      </c>
      <c r="G64" s="38"/>
      <c r="H64" s="38"/>
      <c r="I64" s="38"/>
    </row>
    <row r="65">
      <c r="A65" s="259" t="s">
        <v>46</v>
      </c>
      <c r="B65" s="89">
        <v>2.0</v>
      </c>
      <c r="C65" s="62"/>
      <c r="D65" s="62"/>
      <c r="E65" s="62"/>
      <c r="F65" s="62">
        <f t="shared" si="3"/>
        <v>2</v>
      </c>
      <c r="G65" s="38"/>
      <c r="H65" s="38"/>
      <c r="I65" s="38"/>
    </row>
    <row r="66">
      <c r="A66" s="259" t="s">
        <v>47</v>
      </c>
      <c r="B66" s="89">
        <v>0.0</v>
      </c>
      <c r="C66" s="62"/>
      <c r="D66" s="62"/>
      <c r="E66" s="62"/>
      <c r="F66" s="62">
        <f t="shared" si="3"/>
        <v>0</v>
      </c>
      <c r="G66" s="38"/>
      <c r="H66" s="38"/>
      <c r="I66" s="38"/>
    </row>
    <row r="67">
      <c r="A67" s="259" t="s">
        <v>74</v>
      </c>
      <c r="B67" s="89">
        <v>0.0</v>
      </c>
      <c r="C67" s="62"/>
      <c r="D67" s="62"/>
      <c r="E67" s="62"/>
      <c r="F67" s="62">
        <f t="shared" si="3"/>
        <v>0</v>
      </c>
      <c r="G67" s="38"/>
      <c r="H67" s="38"/>
      <c r="I67" s="38"/>
    </row>
    <row r="68">
      <c r="A68" s="259" t="s">
        <v>49</v>
      </c>
      <c r="B68" s="89">
        <v>0.0</v>
      </c>
      <c r="C68" s="62"/>
      <c r="D68" s="62"/>
      <c r="E68" s="62"/>
      <c r="F68" s="62">
        <f t="shared" si="3"/>
        <v>0</v>
      </c>
      <c r="G68" s="38"/>
      <c r="H68" s="38"/>
      <c r="I68" s="38"/>
    </row>
    <row r="69">
      <c r="A69" s="259" t="s">
        <v>50</v>
      </c>
      <c r="B69" s="89">
        <v>0.0</v>
      </c>
      <c r="C69" s="62"/>
      <c r="D69" s="62"/>
      <c r="E69" s="62"/>
      <c r="F69" s="62">
        <f t="shared" si="3"/>
        <v>0</v>
      </c>
      <c r="G69" s="38"/>
      <c r="H69" s="38"/>
      <c r="I69" s="38"/>
    </row>
    <row r="70">
      <c r="A70" s="259" t="s">
        <v>51</v>
      </c>
      <c r="B70" s="89">
        <v>0.0</v>
      </c>
      <c r="C70" s="62"/>
      <c r="D70" s="62"/>
      <c r="E70" s="62"/>
      <c r="F70" s="62">
        <f t="shared" si="3"/>
        <v>0</v>
      </c>
      <c r="G70" s="38"/>
      <c r="H70" s="38"/>
      <c r="I70" s="38"/>
    </row>
    <row r="71">
      <c r="A71" s="259" t="s">
        <v>52</v>
      </c>
      <c r="B71" s="89">
        <v>0.0</v>
      </c>
      <c r="C71" s="62"/>
      <c r="D71" s="62"/>
      <c r="E71" s="62"/>
      <c r="F71" s="62">
        <f t="shared" si="3"/>
        <v>0</v>
      </c>
      <c r="G71" s="38"/>
      <c r="H71" s="38"/>
      <c r="I71" s="38"/>
    </row>
    <row r="72">
      <c r="A72" s="259" t="s">
        <v>53</v>
      </c>
      <c r="B72" s="89">
        <v>0.0</v>
      </c>
      <c r="C72" s="62"/>
      <c r="D72" s="62"/>
      <c r="E72" s="62"/>
      <c r="F72" s="62">
        <f t="shared" si="3"/>
        <v>0</v>
      </c>
      <c r="G72" s="38"/>
      <c r="H72" s="38"/>
      <c r="I72" s="38"/>
    </row>
    <row r="73">
      <c r="A73" s="259" t="s">
        <v>451</v>
      </c>
      <c r="B73" s="89">
        <v>0.0</v>
      </c>
      <c r="C73" s="62"/>
      <c r="D73" s="62"/>
      <c r="E73" s="62"/>
      <c r="F73" s="62">
        <f t="shared" si="3"/>
        <v>0</v>
      </c>
      <c r="G73" s="38"/>
      <c r="H73" s="38"/>
      <c r="I73" s="38"/>
    </row>
    <row r="74">
      <c r="A74" s="259" t="s">
        <v>55</v>
      </c>
      <c r="B74" s="89">
        <v>0.0</v>
      </c>
      <c r="C74" s="62"/>
      <c r="D74" s="62"/>
      <c r="E74" s="62"/>
      <c r="F74" s="62">
        <f t="shared" si="3"/>
        <v>0</v>
      </c>
      <c r="G74" s="38"/>
      <c r="H74" s="38"/>
      <c r="I74" s="38"/>
    </row>
    <row r="75">
      <c r="A75" s="517" t="s">
        <v>20</v>
      </c>
      <c r="B75" s="518">
        <f t="shared" ref="B75:G75" si="4">SUM(B42:B74)</f>
        <v>128</v>
      </c>
      <c r="C75" s="518">
        <f t="shared" si="4"/>
        <v>0</v>
      </c>
      <c r="D75" s="518">
        <f t="shared" si="4"/>
        <v>0</v>
      </c>
      <c r="E75" s="518">
        <f t="shared" si="4"/>
        <v>0</v>
      </c>
      <c r="F75" s="518">
        <f t="shared" si="4"/>
        <v>128</v>
      </c>
      <c r="G75" s="518">
        <f t="shared" si="4"/>
        <v>0</v>
      </c>
      <c r="H75" s="38"/>
      <c r="I75" s="38"/>
    </row>
  </sheetData>
  <mergeCells count="2">
    <mergeCell ref="A1:H1"/>
    <mergeCell ref="A39:H3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9.75"/>
    <col customWidth="1" min="3" max="3" width="10.13"/>
    <col customWidth="1" min="4" max="4" width="7.63"/>
    <col customWidth="1" min="5" max="5" width="7.5"/>
    <col customWidth="1" min="6" max="6" width="7.38"/>
    <col customWidth="1" min="7" max="7" width="10.38"/>
    <col customWidth="1" min="8" max="8" width="9.13"/>
    <col customWidth="1" min="9" max="9" width="8.25"/>
    <col customWidth="1" min="10" max="10" width="9.13"/>
    <col customWidth="1" min="11" max="11" width="7.75"/>
    <col customWidth="1" min="12" max="12" width="8.25"/>
    <col customWidth="1" min="13" max="13" width="8.0"/>
    <col customWidth="1" min="14" max="14" width="8.25"/>
    <col customWidth="1" min="15" max="15" width="6.88"/>
    <col customWidth="1" min="16" max="16" width="7.75"/>
    <col customWidth="1" min="17" max="17" width="7.25"/>
    <col customWidth="1" min="18" max="18" width="11.38"/>
    <col customWidth="1" min="19" max="29" width="14.38"/>
  </cols>
  <sheetData>
    <row r="1">
      <c r="A1" s="475" t="s">
        <v>498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  <c r="T1" s="476"/>
      <c r="U1" s="477" t="s">
        <v>499</v>
      </c>
      <c r="V1" s="119"/>
      <c r="W1" s="119"/>
      <c r="X1" s="120"/>
      <c r="Y1" s="476"/>
      <c r="Z1" s="477" t="s">
        <v>500</v>
      </c>
      <c r="AA1" s="119"/>
      <c r="AB1" s="119"/>
      <c r="AC1" s="120"/>
    </row>
    <row r="2">
      <c r="A2" s="30" t="s">
        <v>19</v>
      </c>
      <c r="B2" s="478">
        <v>45520.0</v>
      </c>
      <c r="C2" s="478">
        <v>45521.0</v>
      </c>
      <c r="D2" s="478">
        <v>45522.0</v>
      </c>
      <c r="E2" s="478">
        <v>45523.0</v>
      </c>
      <c r="F2" s="478">
        <v>45524.0</v>
      </c>
      <c r="G2" s="478">
        <v>45525.0</v>
      </c>
      <c r="H2" s="478">
        <v>45526.0</v>
      </c>
      <c r="I2" s="478">
        <v>45527.0</v>
      </c>
      <c r="J2" s="478">
        <v>45528.0</v>
      </c>
      <c r="K2" s="478">
        <v>45529.0</v>
      </c>
      <c r="L2" s="478">
        <v>45530.0</v>
      </c>
      <c r="M2" s="478">
        <v>45531.0</v>
      </c>
      <c r="N2" s="478">
        <v>45532.0</v>
      </c>
      <c r="O2" s="478">
        <v>45533.0</v>
      </c>
      <c r="P2" s="478">
        <v>45534.0</v>
      </c>
      <c r="Q2" s="478">
        <v>45535.0</v>
      </c>
      <c r="R2" s="479" t="s">
        <v>20</v>
      </c>
      <c r="S2" s="479" t="s">
        <v>22</v>
      </c>
      <c r="T2" s="480"/>
      <c r="U2" s="481" t="s">
        <v>501</v>
      </c>
      <c r="V2" s="482" t="s">
        <v>31</v>
      </c>
      <c r="W2" s="482">
        <v>17815.0</v>
      </c>
      <c r="X2" s="483">
        <v>1000.0</v>
      </c>
      <c r="Y2" s="480"/>
      <c r="Z2" s="483" t="s">
        <v>502</v>
      </c>
      <c r="AA2" s="482" t="s">
        <v>31</v>
      </c>
      <c r="AB2" s="482">
        <v>33671.0</v>
      </c>
      <c r="AC2" s="484">
        <v>1000.0</v>
      </c>
    </row>
    <row r="3">
      <c r="A3" s="215"/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485"/>
      <c r="S3" s="485"/>
      <c r="T3" s="486"/>
      <c r="U3" s="487"/>
      <c r="V3" s="488" t="s">
        <v>37</v>
      </c>
      <c r="W3" s="488">
        <v>15593.0</v>
      </c>
      <c r="X3" s="487"/>
      <c r="Y3" s="486"/>
      <c r="Z3" s="487"/>
      <c r="AA3" s="482" t="s">
        <v>37</v>
      </c>
      <c r="AB3" s="482">
        <v>30785.0</v>
      </c>
      <c r="AC3" s="484">
        <v>1000.0</v>
      </c>
    </row>
    <row r="4">
      <c r="A4" s="55" t="s">
        <v>23</v>
      </c>
      <c r="B4" s="70">
        <v>200.0</v>
      </c>
      <c r="C4" s="489">
        <v>939.0</v>
      </c>
      <c r="D4" s="489">
        <v>1040.0</v>
      </c>
      <c r="E4" s="489">
        <v>819.0</v>
      </c>
      <c r="F4" s="489">
        <v>808.0</v>
      </c>
      <c r="G4" s="489">
        <v>100.0</v>
      </c>
      <c r="H4" s="489">
        <v>274.0</v>
      </c>
      <c r="I4" s="489">
        <v>680.0</v>
      </c>
      <c r="J4" s="489">
        <v>270.0</v>
      </c>
      <c r="K4" s="489">
        <v>0.0</v>
      </c>
      <c r="L4" s="489">
        <v>580.0</v>
      </c>
      <c r="M4" s="489">
        <v>610.0</v>
      </c>
      <c r="N4" s="489">
        <v>358.0</v>
      </c>
      <c r="O4" s="489">
        <v>0.0</v>
      </c>
      <c r="P4" s="489">
        <v>555.0</v>
      </c>
      <c r="Q4" s="70">
        <v>1165.0</v>
      </c>
      <c r="R4" s="490">
        <f t="shared" ref="R4:R36" si="1">SUM(B4:Q4)</f>
        <v>8398</v>
      </c>
      <c r="S4" s="491"/>
      <c r="T4" s="492"/>
      <c r="U4" s="493"/>
      <c r="V4" s="482" t="s">
        <v>39</v>
      </c>
      <c r="W4" s="482">
        <v>18043.0</v>
      </c>
      <c r="X4" s="493"/>
      <c r="Y4" s="492"/>
      <c r="Z4" s="493"/>
      <c r="AA4" s="494" t="s">
        <v>39</v>
      </c>
      <c r="AB4" s="494">
        <v>35097.0</v>
      </c>
      <c r="AC4" s="484">
        <v>1000.0</v>
      </c>
    </row>
    <row r="5">
      <c r="A5" s="55" t="s">
        <v>24</v>
      </c>
      <c r="B5" s="70">
        <v>736.0</v>
      </c>
      <c r="C5" s="489">
        <v>994.0</v>
      </c>
      <c r="D5" s="489">
        <v>451.0</v>
      </c>
      <c r="E5" s="489">
        <v>0.0</v>
      </c>
      <c r="F5" s="489">
        <v>657.0</v>
      </c>
      <c r="G5" s="489">
        <v>882.0</v>
      </c>
      <c r="H5" s="489">
        <v>635.0</v>
      </c>
      <c r="I5" s="489">
        <v>830.0</v>
      </c>
      <c r="J5" s="489">
        <v>770.0</v>
      </c>
      <c r="K5" s="489">
        <v>993.0</v>
      </c>
      <c r="L5" s="489">
        <v>0.0</v>
      </c>
      <c r="M5" s="489">
        <v>321.0</v>
      </c>
      <c r="N5" s="489">
        <v>765.0</v>
      </c>
      <c r="O5" s="489">
        <v>0.0</v>
      </c>
      <c r="P5" s="489">
        <v>0.0</v>
      </c>
      <c r="Q5" s="70">
        <v>771.0</v>
      </c>
      <c r="R5" s="490">
        <f t="shared" si="1"/>
        <v>8805</v>
      </c>
      <c r="S5" s="491"/>
      <c r="T5" s="492"/>
      <c r="U5" s="481" t="s">
        <v>503</v>
      </c>
      <c r="V5" s="482" t="s">
        <v>31</v>
      </c>
      <c r="W5" s="482">
        <v>15856.0</v>
      </c>
      <c r="X5" s="483">
        <v>1000.0</v>
      </c>
      <c r="Y5" s="492"/>
      <c r="Z5" s="482" t="s">
        <v>504</v>
      </c>
      <c r="AA5" s="482" t="s">
        <v>31</v>
      </c>
      <c r="AB5" s="482">
        <v>33706.0</v>
      </c>
      <c r="AC5" s="484">
        <v>1000.0</v>
      </c>
    </row>
    <row r="6">
      <c r="A6" s="55" t="s">
        <v>25</v>
      </c>
      <c r="B6" s="70">
        <v>390.0</v>
      </c>
      <c r="C6" s="489">
        <v>733.0</v>
      </c>
      <c r="D6" s="489">
        <v>335.0</v>
      </c>
      <c r="E6" s="489">
        <v>215.0</v>
      </c>
      <c r="F6" s="489">
        <v>783.0</v>
      </c>
      <c r="G6" s="489">
        <v>614.0</v>
      </c>
      <c r="H6" s="489">
        <v>475.0</v>
      </c>
      <c r="I6" s="489">
        <v>274.0</v>
      </c>
      <c r="J6" s="489">
        <v>0.0</v>
      </c>
      <c r="K6" s="489">
        <v>225.0</v>
      </c>
      <c r="L6" s="489">
        <v>354.0</v>
      </c>
      <c r="M6" s="489">
        <v>550.0</v>
      </c>
      <c r="N6" s="489">
        <v>419.0</v>
      </c>
      <c r="O6" s="489">
        <v>315.0</v>
      </c>
      <c r="P6" s="489">
        <v>449.0</v>
      </c>
      <c r="Q6" s="70">
        <v>345.0</v>
      </c>
      <c r="R6" s="490">
        <f t="shared" si="1"/>
        <v>6476</v>
      </c>
      <c r="S6" s="491"/>
      <c r="T6" s="492"/>
      <c r="U6" s="487"/>
      <c r="V6" s="482" t="s">
        <v>37</v>
      </c>
      <c r="W6" s="482">
        <v>15192.0</v>
      </c>
      <c r="X6" s="487"/>
      <c r="Y6" s="492"/>
      <c r="Z6" s="482" t="s">
        <v>505</v>
      </c>
      <c r="AA6" s="482" t="s">
        <v>39</v>
      </c>
      <c r="AB6" s="482">
        <v>31084.0</v>
      </c>
      <c r="AC6" s="484">
        <v>1000.0</v>
      </c>
    </row>
    <row r="7">
      <c r="A7" s="55" t="s">
        <v>26</v>
      </c>
      <c r="B7" s="70">
        <v>54.0</v>
      </c>
      <c r="C7" s="489">
        <v>0.0</v>
      </c>
      <c r="D7" s="489">
        <v>0.0</v>
      </c>
      <c r="E7" s="489">
        <v>0.0</v>
      </c>
      <c r="F7" s="489">
        <v>0.0</v>
      </c>
      <c r="G7" s="489">
        <v>830.0</v>
      </c>
      <c r="H7" s="489">
        <v>0.0</v>
      </c>
      <c r="I7" s="489">
        <v>0.0</v>
      </c>
      <c r="J7" s="489">
        <v>0.0</v>
      </c>
      <c r="K7" s="489">
        <v>0.0</v>
      </c>
      <c r="L7" s="489">
        <v>942.0</v>
      </c>
      <c r="M7" s="489">
        <v>0.0</v>
      </c>
      <c r="N7" s="489">
        <v>0.0</v>
      </c>
      <c r="O7" s="489">
        <v>630.0</v>
      </c>
      <c r="P7" s="489">
        <v>690.0</v>
      </c>
      <c r="Q7" s="70">
        <v>0.0</v>
      </c>
      <c r="R7" s="490">
        <f t="shared" si="1"/>
        <v>3146</v>
      </c>
      <c r="S7" s="491"/>
      <c r="T7" s="492"/>
      <c r="U7" s="493"/>
      <c r="V7" s="488" t="s">
        <v>39</v>
      </c>
      <c r="W7" s="488">
        <v>17054.0</v>
      </c>
      <c r="X7" s="493"/>
      <c r="Y7" s="492"/>
      <c r="Z7" s="482" t="s">
        <v>506</v>
      </c>
      <c r="AA7" s="495" t="s">
        <v>394</v>
      </c>
      <c r="AB7" s="120"/>
      <c r="AC7" s="485"/>
    </row>
    <row r="8">
      <c r="A8" s="55" t="s">
        <v>27</v>
      </c>
      <c r="B8" s="70">
        <v>210.0</v>
      </c>
      <c r="C8" s="489">
        <v>299.0</v>
      </c>
      <c r="D8" s="489">
        <v>125.0</v>
      </c>
      <c r="E8" s="489">
        <v>250.0</v>
      </c>
      <c r="F8" s="489">
        <v>400.0</v>
      </c>
      <c r="G8" s="489">
        <v>0.0</v>
      </c>
      <c r="H8" s="489">
        <v>500.0</v>
      </c>
      <c r="I8" s="489">
        <v>245.0</v>
      </c>
      <c r="J8" s="489">
        <v>484.0</v>
      </c>
      <c r="K8" s="489">
        <v>0.0</v>
      </c>
      <c r="L8" s="489">
        <v>410.0</v>
      </c>
      <c r="M8" s="489">
        <v>524.0</v>
      </c>
      <c r="N8" s="489">
        <v>0.0</v>
      </c>
      <c r="O8" s="489">
        <v>276.0</v>
      </c>
      <c r="P8" s="489">
        <v>474.0</v>
      </c>
      <c r="Q8" s="70">
        <v>225.0</v>
      </c>
      <c r="R8" s="490">
        <f t="shared" si="1"/>
        <v>4422</v>
      </c>
      <c r="S8" s="491"/>
      <c r="T8" s="492"/>
      <c r="U8" s="496" t="s">
        <v>507</v>
      </c>
      <c r="V8" s="482" t="s">
        <v>31</v>
      </c>
      <c r="W8" s="482">
        <v>20104.0</v>
      </c>
      <c r="X8" s="483">
        <v>1000.0</v>
      </c>
      <c r="Y8" s="492"/>
      <c r="Z8" s="492"/>
      <c r="AA8" s="492"/>
      <c r="AB8" s="492"/>
      <c r="AC8" s="492"/>
    </row>
    <row r="9">
      <c r="A9" s="55" t="s">
        <v>28</v>
      </c>
      <c r="B9" s="70">
        <v>376.0</v>
      </c>
      <c r="C9" s="489">
        <v>629.0</v>
      </c>
      <c r="D9" s="489">
        <v>800.0</v>
      </c>
      <c r="E9" s="489">
        <v>635.0</v>
      </c>
      <c r="F9" s="489">
        <v>315.0</v>
      </c>
      <c r="G9" s="489">
        <v>435.0</v>
      </c>
      <c r="H9" s="489">
        <v>670.0</v>
      </c>
      <c r="I9" s="489">
        <v>293.0</v>
      </c>
      <c r="J9" s="489">
        <v>0.0</v>
      </c>
      <c r="K9" s="489">
        <v>0.0</v>
      </c>
      <c r="L9" s="489">
        <v>0.0</v>
      </c>
      <c r="M9" s="489">
        <v>0.0</v>
      </c>
      <c r="N9" s="489">
        <v>0.0</v>
      </c>
      <c r="O9" s="489">
        <v>680.0</v>
      </c>
      <c r="P9" s="489">
        <v>565.0</v>
      </c>
      <c r="Q9" s="70">
        <v>920.0</v>
      </c>
      <c r="R9" s="490">
        <f t="shared" si="1"/>
        <v>6318</v>
      </c>
      <c r="S9" s="491"/>
      <c r="T9" s="492"/>
      <c r="U9" s="497"/>
      <c r="V9" s="488" t="s">
        <v>24</v>
      </c>
      <c r="W9" s="488">
        <v>16126.0</v>
      </c>
      <c r="X9" s="493"/>
      <c r="Y9" s="492"/>
      <c r="Z9" s="492"/>
      <c r="AA9" s="492"/>
      <c r="AB9" s="492"/>
      <c r="AC9" s="492"/>
    </row>
    <row r="10">
      <c r="A10" s="55" t="s">
        <v>29</v>
      </c>
      <c r="B10" s="489">
        <v>892.0</v>
      </c>
      <c r="C10" s="489">
        <v>867.0</v>
      </c>
      <c r="D10" s="489">
        <v>0.0</v>
      </c>
      <c r="E10" s="489">
        <v>404.0</v>
      </c>
      <c r="F10" s="489">
        <v>365.0</v>
      </c>
      <c r="G10" s="489">
        <v>0.0</v>
      </c>
      <c r="H10" s="489">
        <v>250.0</v>
      </c>
      <c r="I10" s="489">
        <v>402.0</v>
      </c>
      <c r="J10" s="489">
        <v>822.0</v>
      </c>
      <c r="K10" s="489">
        <v>0.0</v>
      </c>
      <c r="L10" s="489">
        <v>0.0</v>
      </c>
      <c r="M10" s="489">
        <v>565.0</v>
      </c>
      <c r="N10" s="489">
        <v>0.0</v>
      </c>
      <c r="O10" s="489">
        <v>0.0</v>
      </c>
      <c r="P10" s="489">
        <v>793.0</v>
      </c>
      <c r="Q10" s="489">
        <v>760.0</v>
      </c>
      <c r="R10" s="490">
        <f t="shared" si="1"/>
        <v>6120</v>
      </c>
      <c r="S10" s="491"/>
      <c r="T10" s="492"/>
      <c r="U10" s="496" t="s">
        <v>508</v>
      </c>
      <c r="V10" s="498" t="s">
        <v>37</v>
      </c>
      <c r="W10" s="498">
        <v>15319.0</v>
      </c>
      <c r="X10" s="482">
        <v>1000.0</v>
      </c>
      <c r="Y10" s="492"/>
      <c r="Z10" s="492"/>
      <c r="AA10" s="492"/>
      <c r="AB10" s="492"/>
      <c r="AC10" s="492"/>
    </row>
    <row r="11">
      <c r="A11" s="55" t="s">
        <v>30</v>
      </c>
      <c r="B11" s="70">
        <v>0.0</v>
      </c>
      <c r="C11" s="489">
        <v>0.0</v>
      </c>
      <c r="D11" s="489">
        <v>0.0</v>
      </c>
      <c r="E11" s="489">
        <v>0.0</v>
      </c>
      <c r="F11" s="489">
        <v>2315.0</v>
      </c>
      <c r="G11" s="489">
        <v>1690.0</v>
      </c>
      <c r="H11" s="489">
        <v>975.0</v>
      </c>
      <c r="I11" s="489">
        <v>0.0</v>
      </c>
      <c r="J11" s="489">
        <v>0.0</v>
      </c>
      <c r="K11" s="489">
        <v>0.0</v>
      </c>
      <c r="L11" s="489">
        <v>0.0</v>
      </c>
      <c r="M11" s="489">
        <v>0.0</v>
      </c>
      <c r="N11" s="489">
        <v>0.0</v>
      </c>
      <c r="O11" s="489">
        <v>1035.0</v>
      </c>
      <c r="P11" s="489">
        <v>0.0</v>
      </c>
      <c r="Q11" s="70">
        <v>0.0</v>
      </c>
      <c r="R11" s="490">
        <f t="shared" si="1"/>
        <v>6015</v>
      </c>
      <c r="S11" s="491"/>
      <c r="T11" s="492"/>
      <c r="U11" s="481" t="s">
        <v>509</v>
      </c>
      <c r="V11" s="488" t="s">
        <v>31</v>
      </c>
      <c r="W11" s="488">
        <v>16080.0</v>
      </c>
      <c r="X11" s="483">
        <v>1000.0</v>
      </c>
      <c r="Y11" s="492"/>
      <c r="Z11" s="492"/>
      <c r="AA11" s="492"/>
      <c r="AB11" s="492"/>
      <c r="AC11" s="492"/>
    </row>
    <row r="12">
      <c r="A12" s="55" t="s">
        <v>31</v>
      </c>
      <c r="B12" s="70">
        <v>800.0</v>
      </c>
      <c r="C12" s="489">
        <v>810.0</v>
      </c>
      <c r="D12" s="489">
        <v>526.0</v>
      </c>
      <c r="E12" s="489">
        <v>1212.0</v>
      </c>
      <c r="F12" s="489">
        <v>1400.0</v>
      </c>
      <c r="G12" s="489">
        <v>624.0</v>
      </c>
      <c r="H12" s="489">
        <v>847.0</v>
      </c>
      <c r="I12" s="489">
        <v>1080.0</v>
      </c>
      <c r="J12" s="489">
        <v>859.0</v>
      </c>
      <c r="K12" s="489">
        <v>1181.0</v>
      </c>
      <c r="L12" s="489">
        <v>1290.0</v>
      </c>
      <c r="M12" s="489">
        <v>1078.0</v>
      </c>
      <c r="N12" s="489">
        <v>1410.0</v>
      </c>
      <c r="O12" s="489">
        <v>713.0</v>
      </c>
      <c r="P12" s="489">
        <v>1380.0</v>
      </c>
      <c r="Q12" s="70">
        <v>1416.0</v>
      </c>
      <c r="R12" s="490">
        <f t="shared" si="1"/>
        <v>16626</v>
      </c>
      <c r="S12" s="496" t="s">
        <v>144</v>
      </c>
      <c r="T12" s="499"/>
      <c r="U12" s="487"/>
      <c r="V12" s="482" t="s">
        <v>37</v>
      </c>
      <c r="W12" s="482">
        <v>15277.0</v>
      </c>
      <c r="X12" s="487"/>
      <c r="Y12" s="499"/>
      <c r="Z12" s="499"/>
      <c r="AA12" s="499"/>
      <c r="AB12" s="499"/>
      <c r="AC12" s="499"/>
    </row>
    <row r="13">
      <c r="A13" s="55" t="s">
        <v>32</v>
      </c>
      <c r="B13" s="70">
        <v>0.0</v>
      </c>
      <c r="C13" s="489">
        <v>353.0</v>
      </c>
      <c r="D13" s="489">
        <v>235.0</v>
      </c>
      <c r="E13" s="489">
        <v>321.0</v>
      </c>
      <c r="F13" s="489">
        <v>0.0</v>
      </c>
      <c r="G13" s="489">
        <v>0.0</v>
      </c>
      <c r="H13" s="489">
        <v>339.0</v>
      </c>
      <c r="I13" s="489">
        <v>0.0</v>
      </c>
      <c r="J13" s="489">
        <v>0.0</v>
      </c>
      <c r="K13" s="489">
        <v>0.0</v>
      </c>
      <c r="L13" s="489">
        <v>0.0</v>
      </c>
      <c r="M13" s="489">
        <v>0.0</v>
      </c>
      <c r="N13" s="489">
        <v>0.0</v>
      </c>
      <c r="O13" s="489">
        <v>0.0</v>
      </c>
      <c r="P13" s="489">
        <v>0.0</v>
      </c>
      <c r="Q13" s="70">
        <v>660.0</v>
      </c>
      <c r="R13" s="490">
        <f t="shared" si="1"/>
        <v>1908</v>
      </c>
      <c r="S13" s="491"/>
      <c r="T13" s="492"/>
      <c r="U13" s="493"/>
      <c r="V13" s="482" t="s">
        <v>39</v>
      </c>
      <c r="W13" s="482">
        <v>15207.0</v>
      </c>
      <c r="X13" s="493"/>
      <c r="Y13" s="492"/>
      <c r="Z13" s="492"/>
      <c r="AA13" s="492"/>
      <c r="AB13" s="492"/>
      <c r="AC13" s="492"/>
    </row>
    <row r="14">
      <c r="A14" s="55" t="s">
        <v>241</v>
      </c>
      <c r="B14" s="489">
        <v>0.0</v>
      </c>
      <c r="C14" s="489">
        <v>1091.0</v>
      </c>
      <c r="D14" s="489">
        <v>0.0</v>
      </c>
      <c r="E14" s="489">
        <v>774.0</v>
      </c>
      <c r="F14" s="489">
        <v>799.0</v>
      </c>
      <c r="G14" s="489">
        <v>590.0</v>
      </c>
      <c r="H14" s="489">
        <v>490.0</v>
      </c>
      <c r="I14" s="489">
        <v>150.0</v>
      </c>
      <c r="J14" s="489">
        <v>473.0</v>
      </c>
      <c r="K14" s="489">
        <v>0.0</v>
      </c>
      <c r="L14" s="489">
        <v>230.0</v>
      </c>
      <c r="M14" s="489">
        <v>0.0</v>
      </c>
      <c r="N14" s="489">
        <v>525.0</v>
      </c>
      <c r="O14" s="489">
        <v>0.0</v>
      </c>
      <c r="P14" s="489">
        <v>485.0</v>
      </c>
      <c r="Q14" s="489">
        <v>110.0</v>
      </c>
      <c r="R14" s="490">
        <f t="shared" si="1"/>
        <v>5717</v>
      </c>
      <c r="S14" s="491"/>
      <c r="T14" s="492"/>
      <c r="U14" s="496" t="s">
        <v>510</v>
      </c>
      <c r="V14" s="488" t="s">
        <v>39</v>
      </c>
      <c r="W14" s="488">
        <v>15877.0</v>
      </c>
      <c r="X14" s="482">
        <v>1000.0</v>
      </c>
      <c r="Y14" s="492"/>
      <c r="Z14" s="492"/>
      <c r="AA14" s="492"/>
      <c r="AB14" s="492"/>
      <c r="AC14" s="492"/>
    </row>
    <row r="15">
      <c r="A15" s="55" t="s">
        <v>233</v>
      </c>
      <c r="B15" s="489">
        <v>54.0</v>
      </c>
      <c r="C15" s="489">
        <v>0.0</v>
      </c>
      <c r="D15" s="489">
        <v>219.0</v>
      </c>
      <c r="E15" s="489">
        <v>0.0</v>
      </c>
      <c r="F15" s="489">
        <v>0.0</v>
      </c>
      <c r="G15" s="489">
        <v>0.0</v>
      </c>
      <c r="H15" s="489">
        <v>0.0</v>
      </c>
      <c r="I15" s="489">
        <v>0.0</v>
      </c>
      <c r="J15" s="489">
        <v>0.0</v>
      </c>
      <c r="K15" s="489">
        <v>0.0</v>
      </c>
      <c r="L15" s="489">
        <v>0.0</v>
      </c>
      <c r="M15" s="489">
        <v>0.0</v>
      </c>
      <c r="N15" s="489">
        <v>0.0</v>
      </c>
      <c r="O15" s="489">
        <v>338.0</v>
      </c>
      <c r="P15" s="489">
        <v>264.0</v>
      </c>
      <c r="Q15" s="489">
        <v>54.0</v>
      </c>
      <c r="R15" s="490">
        <f t="shared" si="1"/>
        <v>929</v>
      </c>
      <c r="S15" s="491"/>
      <c r="T15" s="492"/>
      <c r="U15" s="496" t="s">
        <v>511</v>
      </c>
      <c r="V15" s="488" t="s">
        <v>39</v>
      </c>
      <c r="W15" s="488">
        <v>15819.0</v>
      </c>
      <c r="X15" s="482">
        <v>1000.0</v>
      </c>
      <c r="Y15" s="492"/>
      <c r="Z15" s="492"/>
      <c r="AA15" s="492"/>
      <c r="AB15" s="492"/>
      <c r="AC15" s="492"/>
    </row>
    <row r="16">
      <c r="A16" s="55" t="s">
        <v>35</v>
      </c>
      <c r="B16" s="489">
        <v>0.0</v>
      </c>
      <c r="C16" s="489">
        <v>0.0</v>
      </c>
      <c r="D16" s="489">
        <v>0.0</v>
      </c>
      <c r="E16" s="489">
        <v>0.0</v>
      </c>
      <c r="F16" s="489">
        <v>0.0</v>
      </c>
      <c r="G16" s="489">
        <v>0.0</v>
      </c>
      <c r="H16" s="489">
        <v>0.0</v>
      </c>
      <c r="I16" s="489">
        <v>510.0</v>
      </c>
      <c r="J16" s="489">
        <v>448.0</v>
      </c>
      <c r="K16" s="489">
        <v>0.0</v>
      </c>
      <c r="L16" s="489">
        <v>769.0</v>
      </c>
      <c r="M16" s="489">
        <v>505.0</v>
      </c>
      <c r="N16" s="489">
        <v>105.0</v>
      </c>
      <c r="O16" s="489">
        <v>0.0</v>
      </c>
      <c r="P16" s="489">
        <v>0.0</v>
      </c>
      <c r="Q16" s="489">
        <v>0.0</v>
      </c>
      <c r="R16" s="490">
        <f t="shared" si="1"/>
        <v>2337</v>
      </c>
      <c r="S16" s="491"/>
      <c r="T16" s="492"/>
      <c r="U16" s="496" t="s">
        <v>512</v>
      </c>
      <c r="V16" s="495" t="s">
        <v>394</v>
      </c>
      <c r="W16" s="119"/>
      <c r="X16" s="120"/>
      <c r="Y16" s="492"/>
      <c r="Z16" s="492"/>
      <c r="AA16" s="492"/>
      <c r="AB16" s="492"/>
      <c r="AC16" s="492"/>
    </row>
    <row r="17">
      <c r="A17" s="55" t="s">
        <v>36</v>
      </c>
      <c r="B17" s="489">
        <v>470.0</v>
      </c>
      <c r="C17" s="489">
        <v>585.0</v>
      </c>
      <c r="D17" s="489">
        <v>998.0</v>
      </c>
      <c r="E17" s="489">
        <v>0.0</v>
      </c>
      <c r="F17" s="489">
        <v>0.0</v>
      </c>
      <c r="G17" s="489">
        <v>919.0</v>
      </c>
      <c r="H17" s="489">
        <v>1065.0</v>
      </c>
      <c r="I17" s="489">
        <v>1254.0</v>
      </c>
      <c r="J17" s="489">
        <v>552.0</v>
      </c>
      <c r="K17" s="489">
        <v>710.0</v>
      </c>
      <c r="L17" s="489">
        <v>1020.0</v>
      </c>
      <c r="M17" s="489">
        <v>795.0</v>
      </c>
      <c r="N17" s="489">
        <v>0.0</v>
      </c>
      <c r="O17" s="489">
        <v>285.0</v>
      </c>
      <c r="P17" s="489">
        <v>255.0</v>
      </c>
      <c r="Q17" s="489">
        <v>843.0</v>
      </c>
      <c r="R17" s="490">
        <f t="shared" si="1"/>
        <v>9751</v>
      </c>
      <c r="S17" s="491"/>
      <c r="T17" s="492"/>
      <c r="U17" s="492"/>
      <c r="V17" s="492"/>
      <c r="W17" s="492"/>
      <c r="X17" s="492"/>
      <c r="Y17" s="492"/>
      <c r="Z17" s="492"/>
      <c r="AA17" s="492"/>
      <c r="AB17" s="492"/>
      <c r="AC17" s="492"/>
    </row>
    <row r="18">
      <c r="A18" s="55" t="s">
        <v>37</v>
      </c>
      <c r="B18" s="489">
        <v>0.0</v>
      </c>
      <c r="C18" s="489">
        <v>0.0</v>
      </c>
      <c r="D18" s="489">
        <v>0.0</v>
      </c>
      <c r="E18" s="489">
        <v>0.0</v>
      </c>
      <c r="F18" s="489">
        <v>0.0</v>
      </c>
      <c r="G18" s="489">
        <v>0.0</v>
      </c>
      <c r="H18" s="489">
        <v>0.0</v>
      </c>
      <c r="I18" s="489">
        <v>0.0</v>
      </c>
      <c r="J18" s="489">
        <v>0.0</v>
      </c>
      <c r="K18" s="489">
        <v>0.0</v>
      </c>
      <c r="L18" s="489">
        <v>0.0</v>
      </c>
      <c r="M18" s="489">
        <v>0.0</v>
      </c>
      <c r="N18" s="489">
        <v>0.0</v>
      </c>
      <c r="O18" s="489">
        <v>0.0</v>
      </c>
      <c r="P18" s="489">
        <v>0.0</v>
      </c>
      <c r="Q18" s="489">
        <v>0.0</v>
      </c>
      <c r="R18" s="490">
        <f t="shared" si="1"/>
        <v>0</v>
      </c>
      <c r="S18" s="491"/>
      <c r="T18" s="492"/>
      <c r="U18" s="492"/>
      <c r="V18" s="492"/>
      <c r="W18" s="492"/>
      <c r="X18" s="492"/>
      <c r="Y18" s="492"/>
      <c r="Z18" s="492"/>
      <c r="AA18" s="492"/>
      <c r="AB18" s="492"/>
      <c r="AC18" s="492"/>
    </row>
    <row r="19">
      <c r="A19" s="55" t="s">
        <v>38</v>
      </c>
      <c r="B19" s="489">
        <v>0.0</v>
      </c>
      <c r="C19" s="489">
        <v>455.0</v>
      </c>
      <c r="D19" s="489">
        <v>480.0</v>
      </c>
      <c r="E19" s="489">
        <v>0.0</v>
      </c>
      <c r="F19" s="489">
        <v>0.0</v>
      </c>
      <c r="G19" s="489">
        <v>446.0</v>
      </c>
      <c r="H19" s="489">
        <v>416.0</v>
      </c>
      <c r="I19" s="489">
        <v>294.0</v>
      </c>
      <c r="J19" s="489">
        <v>319.0</v>
      </c>
      <c r="K19" s="489">
        <v>0.0</v>
      </c>
      <c r="L19" s="489">
        <v>0.0</v>
      </c>
      <c r="M19" s="489">
        <v>444.0</v>
      </c>
      <c r="N19" s="489">
        <v>574.0</v>
      </c>
      <c r="O19" s="489">
        <v>598.0</v>
      </c>
      <c r="P19" s="489">
        <v>200.0</v>
      </c>
      <c r="Q19" s="489">
        <v>405.0</v>
      </c>
      <c r="R19" s="490">
        <f t="shared" si="1"/>
        <v>4631</v>
      </c>
      <c r="S19" s="491"/>
      <c r="T19" s="492"/>
      <c r="U19" s="477" t="s">
        <v>499</v>
      </c>
      <c r="V19" s="119"/>
      <c r="W19" s="119"/>
      <c r="X19" s="120"/>
      <c r="Y19" s="492"/>
      <c r="Z19" s="492"/>
      <c r="AA19" s="492"/>
      <c r="AB19" s="492"/>
      <c r="AC19" s="492"/>
    </row>
    <row r="20">
      <c r="A20" s="55" t="s">
        <v>39</v>
      </c>
      <c r="B20" s="489">
        <v>1469.0</v>
      </c>
      <c r="C20" s="489">
        <v>525.0</v>
      </c>
      <c r="D20" s="489">
        <v>959.0</v>
      </c>
      <c r="E20" s="489">
        <v>855.0</v>
      </c>
      <c r="F20" s="489">
        <v>0.0</v>
      </c>
      <c r="G20" s="489">
        <v>0.0</v>
      </c>
      <c r="H20" s="489">
        <v>0.0</v>
      </c>
      <c r="I20" s="489">
        <v>1022.0</v>
      </c>
      <c r="J20" s="489">
        <v>404.0</v>
      </c>
      <c r="K20" s="489">
        <v>875.0</v>
      </c>
      <c r="L20" s="489">
        <v>943.0</v>
      </c>
      <c r="M20" s="489">
        <v>849.0</v>
      </c>
      <c r="N20" s="489">
        <v>1057.0</v>
      </c>
      <c r="O20" s="489">
        <v>1063.0</v>
      </c>
      <c r="P20" s="489">
        <v>699.0</v>
      </c>
      <c r="Q20" s="489">
        <v>1144.0</v>
      </c>
      <c r="R20" s="490">
        <f t="shared" si="1"/>
        <v>11864</v>
      </c>
      <c r="S20" s="491"/>
      <c r="T20" s="492"/>
      <c r="U20" s="481"/>
      <c r="V20" s="482"/>
      <c r="W20" s="482"/>
      <c r="X20" s="483"/>
      <c r="Y20" s="492"/>
      <c r="Z20" s="492"/>
      <c r="AA20" s="492"/>
      <c r="AB20" s="492"/>
      <c r="AC20" s="492"/>
    </row>
    <row r="21">
      <c r="A21" s="55" t="s">
        <v>63</v>
      </c>
      <c r="B21" s="489">
        <v>274.0</v>
      </c>
      <c r="C21" s="489">
        <v>0.0</v>
      </c>
      <c r="D21" s="489">
        <v>289.0</v>
      </c>
      <c r="E21" s="489">
        <v>210.0</v>
      </c>
      <c r="F21" s="489">
        <v>405.0</v>
      </c>
      <c r="G21" s="489">
        <v>355.0</v>
      </c>
      <c r="H21" s="489">
        <v>549.0</v>
      </c>
      <c r="I21" s="489">
        <v>0.0</v>
      </c>
      <c r="J21" s="489">
        <v>314.0</v>
      </c>
      <c r="K21" s="489">
        <v>0.0</v>
      </c>
      <c r="L21" s="489">
        <v>1260.0</v>
      </c>
      <c r="M21" s="489">
        <v>385.0</v>
      </c>
      <c r="N21" s="489">
        <v>0.0</v>
      </c>
      <c r="O21" s="489">
        <v>205.0</v>
      </c>
      <c r="P21" s="489">
        <v>521.0</v>
      </c>
      <c r="Q21" s="489">
        <v>505.0</v>
      </c>
      <c r="R21" s="490">
        <f t="shared" si="1"/>
        <v>5272</v>
      </c>
      <c r="S21" s="491"/>
      <c r="T21" s="492"/>
      <c r="U21" s="487"/>
      <c r="V21" s="484"/>
      <c r="W21" s="484"/>
      <c r="X21" s="487"/>
      <c r="Y21" s="492"/>
      <c r="Z21" s="492"/>
      <c r="AA21" s="492"/>
      <c r="AB21" s="492"/>
      <c r="AC21" s="492"/>
    </row>
    <row r="22">
      <c r="A22" s="55" t="s">
        <v>40</v>
      </c>
      <c r="B22" s="489">
        <v>0.0</v>
      </c>
      <c r="C22" s="489">
        <v>0.0</v>
      </c>
      <c r="D22" s="489">
        <v>0.0</v>
      </c>
      <c r="E22" s="489">
        <v>424.0</v>
      </c>
      <c r="F22" s="489">
        <v>395.0</v>
      </c>
      <c r="G22" s="489">
        <v>335.0</v>
      </c>
      <c r="H22" s="489">
        <v>590.0</v>
      </c>
      <c r="I22" s="489">
        <v>775.0</v>
      </c>
      <c r="J22" s="489">
        <v>385.0</v>
      </c>
      <c r="K22" s="489">
        <v>330.0</v>
      </c>
      <c r="L22" s="489">
        <v>0.0</v>
      </c>
      <c r="M22" s="489">
        <v>0.0</v>
      </c>
      <c r="N22" s="489">
        <v>0.0</v>
      </c>
      <c r="O22" s="489">
        <v>1078.0</v>
      </c>
      <c r="P22" s="489">
        <v>0.0</v>
      </c>
      <c r="Q22" s="489">
        <v>631.0</v>
      </c>
      <c r="R22" s="490">
        <f t="shared" si="1"/>
        <v>4943</v>
      </c>
      <c r="S22" s="491"/>
      <c r="T22" s="492"/>
      <c r="U22" s="493"/>
      <c r="V22" s="482"/>
      <c r="W22" s="482"/>
      <c r="X22" s="493"/>
      <c r="Y22" s="492"/>
      <c r="Z22" s="492"/>
      <c r="AA22" s="492"/>
      <c r="AB22" s="492"/>
      <c r="AC22" s="492"/>
    </row>
    <row r="23">
      <c r="A23" s="55" t="s">
        <v>41</v>
      </c>
      <c r="B23" s="489">
        <v>675.0</v>
      </c>
      <c r="C23" s="489">
        <v>0.0</v>
      </c>
      <c r="D23" s="489">
        <v>0.0</v>
      </c>
      <c r="E23" s="489">
        <v>0.0</v>
      </c>
      <c r="F23" s="489">
        <v>846.0</v>
      </c>
      <c r="G23" s="489">
        <v>505.0</v>
      </c>
      <c r="H23" s="489">
        <v>585.0</v>
      </c>
      <c r="I23" s="489">
        <v>265.0</v>
      </c>
      <c r="J23" s="489">
        <v>0.0</v>
      </c>
      <c r="K23" s="489">
        <v>0.0</v>
      </c>
      <c r="L23" s="489">
        <v>0.0</v>
      </c>
      <c r="M23" s="489">
        <v>465.0</v>
      </c>
      <c r="N23" s="489">
        <v>1200.0</v>
      </c>
      <c r="O23" s="489">
        <v>439.0</v>
      </c>
      <c r="P23" s="489">
        <v>0.0</v>
      </c>
      <c r="Q23" s="489">
        <v>645.0</v>
      </c>
      <c r="R23" s="490">
        <f t="shared" si="1"/>
        <v>5625</v>
      </c>
      <c r="S23" s="491"/>
      <c r="T23" s="492"/>
      <c r="U23" s="481"/>
      <c r="V23" s="482"/>
      <c r="W23" s="482"/>
      <c r="X23" s="483"/>
      <c r="Y23" s="492"/>
      <c r="Z23" s="492"/>
      <c r="AA23" s="492"/>
      <c r="AB23" s="492"/>
      <c r="AC23" s="492"/>
    </row>
    <row r="24">
      <c r="A24" s="55" t="s">
        <v>42</v>
      </c>
      <c r="B24" s="489">
        <v>0.0</v>
      </c>
      <c r="C24" s="489">
        <v>320.0</v>
      </c>
      <c r="D24" s="489">
        <v>0.0</v>
      </c>
      <c r="E24" s="489">
        <v>0.0</v>
      </c>
      <c r="F24" s="489">
        <v>0.0</v>
      </c>
      <c r="G24" s="489">
        <v>0.0</v>
      </c>
      <c r="H24" s="489">
        <v>0.0</v>
      </c>
      <c r="I24" s="489">
        <v>168.0</v>
      </c>
      <c r="J24" s="489">
        <v>0.0</v>
      </c>
      <c r="K24" s="489">
        <v>160.0</v>
      </c>
      <c r="L24" s="489">
        <v>230.0</v>
      </c>
      <c r="M24" s="489">
        <v>0.0</v>
      </c>
      <c r="N24" s="489">
        <v>0.0</v>
      </c>
      <c r="O24" s="489">
        <v>0.0</v>
      </c>
      <c r="P24" s="489">
        <v>374.0</v>
      </c>
      <c r="Q24" s="489">
        <v>230.0</v>
      </c>
      <c r="R24" s="490">
        <f t="shared" si="1"/>
        <v>1482</v>
      </c>
      <c r="S24" s="491"/>
      <c r="T24" s="492"/>
      <c r="U24" s="487"/>
      <c r="V24" s="482"/>
      <c r="W24" s="482"/>
      <c r="X24" s="487"/>
      <c r="Y24" s="492"/>
      <c r="Z24" s="492"/>
      <c r="AA24" s="492"/>
      <c r="AB24" s="492"/>
      <c r="AC24" s="492"/>
    </row>
    <row r="25">
      <c r="A25" s="55" t="s">
        <v>44</v>
      </c>
      <c r="B25" s="489">
        <v>164.0</v>
      </c>
      <c r="C25" s="489">
        <v>0.0</v>
      </c>
      <c r="D25" s="489">
        <v>0.0</v>
      </c>
      <c r="E25" s="489">
        <v>410.0</v>
      </c>
      <c r="F25" s="489">
        <v>548.0</v>
      </c>
      <c r="G25" s="489">
        <v>361.0</v>
      </c>
      <c r="H25" s="489">
        <v>0.0</v>
      </c>
      <c r="I25" s="489">
        <v>260.0</v>
      </c>
      <c r="J25" s="489">
        <v>182.0</v>
      </c>
      <c r="K25" s="489">
        <v>0.0</v>
      </c>
      <c r="L25" s="489">
        <v>0.0</v>
      </c>
      <c r="M25" s="489">
        <v>390.0</v>
      </c>
      <c r="N25" s="489">
        <v>370.0</v>
      </c>
      <c r="O25" s="489">
        <v>450.0</v>
      </c>
      <c r="P25" s="489">
        <v>125.0</v>
      </c>
      <c r="Q25" s="489">
        <v>0.0</v>
      </c>
      <c r="R25" s="490">
        <f t="shared" si="1"/>
        <v>3260</v>
      </c>
      <c r="S25" s="491"/>
      <c r="T25" s="492"/>
      <c r="U25" s="493"/>
      <c r="V25" s="484"/>
      <c r="W25" s="484"/>
      <c r="X25" s="493"/>
      <c r="Y25" s="492"/>
      <c r="Z25" s="492"/>
      <c r="AA25" s="492"/>
      <c r="AB25" s="492"/>
      <c r="AC25" s="492"/>
    </row>
    <row r="26">
      <c r="A26" s="55" t="s">
        <v>45</v>
      </c>
      <c r="B26" s="489">
        <v>320.0</v>
      </c>
      <c r="C26" s="489">
        <v>460.0</v>
      </c>
      <c r="D26" s="489">
        <v>0.0</v>
      </c>
      <c r="E26" s="489">
        <v>709.0</v>
      </c>
      <c r="F26" s="489">
        <v>480.0</v>
      </c>
      <c r="G26" s="489">
        <v>465.0</v>
      </c>
      <c r="H26" s="489">
        <v>120.0</v>
      </c>
      <c r="I26" s="489">
        <v>0.0</v>
      </c>
      <c r="J26" s="489">
        <v>350.0</v>
      </c>
      <c r="K26" s="489">
        <v>635.0</v>
      </c>
      <c r="L26" s="489">
        <v>575.0</v>
      </c>
      <c r="M26" s="489">
        <v>0.0</v>
      </c>
      <c r="N26" s="489">
        <v>0.0</v>
      </c>
      <c r="O26" s="489">
        <v>0.0</v>
      </c>
      <c r="P26" s="489">
        <v>400.0</v>
      </c>
      <c r="Q26" s="489">
        <v>380.0</v>
      </c>
      <c r="R26" s="490">
        <f t="shared" si="1"/>
        <v>4894</v>
      </c>
      <c r="S26" s="491"/>
      <c r="T26" s="492"/>
      <c r="U26" s="496"/>
      <c r="V26" s="482"/>
      <c r="W26" s="482"/>
      <c r="X26" s="483"/>
      <c r="Y26" s="492"/>
      <c r="Z26" s="492"/>
      <c r="AA26" s="492"/>
      <c r="AB26" s="492"/>
      <c r="AC26" s="492"/>
    </row>
    <row r="27">
      <c r="A27" s="55" t="s">
        <v>46</v>
      </c>
      <c r="B27" s="489">
        <v>175.0</v>
      </c>
      <c r="C27" s="489">
        <v>673.0</v>
      </c>
      <c r="D27" s="489">
        <v>0.0</v>
      </c>
      <c r="E27" s="489">
        <v>270.0</v>
      </c>
      <c r="F27" s="489">
        <v>710.0</v>
      </c>
      <c r="G27" s="489">
        <v>280.0</v>
      </c>
      <c r="H27" s="489">
        <v>0.0</v>
      </c>
      <c r="I27" s="489">
        <v>170.0</v>
      </c>
      <c r="J27" s="489">
        <v>630.0</v>
      </c>
      <c r="K27" s="489">
        <v>0.0</v>
      </c>
      <c r="L27" s="489">
        <v>0.0</v>
      </c>
      <c r="M27" s="489">
        <v>370.0</v>
      </c>
      <c r="N27" s="489">
        <v>0.0</v>
      </c>
      <c r="O27" s="489">
        <v>380.0</v>
      </c>
      <c r="P27" s="489">
        <v>0.0</v>
      </c>
      <c r="Q27" s="70">
        <v>295.0</v>
      </c>
      <c r="R27" s="490">
        <f t="shared" si="1"/>
        <v>3953</v>
      </c>
      <c r="S27" s="491"/>
      <c r="T27" s="492"/>
      <c r="U27" s="497"/>
      <c r="V27" s="484"/>
      <c r="W27" s="484"/>
      <c r="X27" s="493"/>
      <c r="Y27" s="492"/>
      <c r="Z27" s="492"/>
      <c r="AA27" s="492"/>
      <c r="AB27" s="492"/>
      <c r="AC27" s="492"/>
    </row>
    <row r="28">
      <c r="A28" s="55" t="s">
        <v>47</v>
      </c>
      <c r="B28" s="70">
        <v>488.0</v>
      </c>
      <c r="C28" s="489">
        <v>842.0</v>
      </c>
      <c r="D28" s="489">
        <v>0.0</v>
      </c>
      <c r="E28" s="489">
        <v>0.0</v>
      </c>
      <c r="F28" s="489">
        <v>0.0</v>
      </c>
      <c r="G28" s="489">
        <v>0.0</v>
      </c>
      <c r="H28" s="489">
        <v>0.0</v>
      </c>
      <c r="I28" s="489">
        <v>458.0</v>
      </c>
      <c r="J28" s="489">
        <v>840.0</v>
      </c>
      <c r="K28" s="489">
        <v>65.0</v>
      </c>
      <c r="L28" s="489">
        <v>0.0</v>
      </c>
      <c r="M28" s="489">
        <v>0.0</v>
      </c>
      <c r="N28" s="489">
        <v>0.0</v>
      </c>
      <c r="O28" s="489">
        <v>0.0</v>
      </c>
      <c r="P28" s="489">
        <v>0.0</v>
      </c>
      <c r="Q28" s="70">
        <v>0.0</v>
      </c>
      <c r="R28" s="490">
        <f t="shared" si="1"/>
        <v>2693</v>
      </c>
      <c r="S28" s="491"/>
      <c r="T28" s="492"/>
      <c r="U28" s="496"/>
      <c r="V28" s="482"/>
      <c r="W28" s="482"/>
      <c r="X28" s="482"/>
      <c r="Y28" s="492"/>
      <c r="Z28" s="492"/>
      <c r="AA28" s="492"/>
      <c r="AB28" s="492"/>
      <c r="AC28" s="492"/>
    </row>
    <row r="29">
      <c r="A29" s="55" t="s">
        <v>74</v>
      </c>
      <c r="B29" s="489">
        <v>615.0</v>
      </c>
      <c r="C29" s="489">
        <v>1059.0</v>
      </c>
      <c r="D29" s="489">
        <v>461.0</v>
      </c>
      <c r="E29" s="489">
        <v>0.0</v>
      </c>
      <c r="F29" s="489">
        <v>140.0</v>
      </c>
      <c r="G29" s="489">
        <v>0.0</v>
      </c>
      <c r="H29" s="489">
        <v>190.0</v>
      </c>
      <c r="I29" s="489">
        <v>350.0</v>
      </c>
      <c r="J29" s="489">
        <v>645.0</v>
      </c>
      <c r="K29" s="489">
        <v>275.0</v>
      </c>
      <c r="L29" s="489">
        <v>0.0</v>
      </c>
      <c r="M29" s="489">
        <v>359.0</v>
      </c>
      <c r="N29" s="489">
        <v>328.0</v>
      </c>
      <c r="O29" s="489">
        <v>362.0</v>
      </c>
      <c r="P29" s="489">
        <v>205.0</v>
      </c>
      <c r="Q29" s="70">
        <v>0.0</v>
      </c>
      <c r="R29" s="490">
        <f t="shared" si="1"/>
        <v>4989</v>
      </c>
      <c r="S29" s="491"/>
      <c r="T29" s="492"/>
      <c r="U29" s="481"/>
      <c r="V29" s="484"/>
      <c r="W29" s="484"/>
      <c r="X29" s="483"/>
      <c r="Y29" s="492"/>
      <c r="Z29" s="492"/>
      <c r="AA29" s="492"/>
      <c r="AB29" s="492"/>
      <c r="AC29" s="492"/>
    </row>
    <row r="30">
      <c r="A30" s="55" t="s">
        <v>49</v>
      </c>
      <c r="B30" s="70">
        <v>480.0</v>
      </c>
      <c r="C30" s="489">
        <v>0.0</v>
      </c>
      <c r="D30" s="489">
        <v>1283.0</v>
      </c>
      <c r="E30" s="489">
        <v>0.0</v>
      </c>
      <c r="F30" s="489">
        <v>1242.0</v>
      </c>
      <c r="G30" s="489">
        <v>340.0</v>
      </c>
      <c r="H30" s="489">
        <v>195.0</v>
      </c>
      <c r="I30" s="489">
        <v>455.0</v>
      </c>
      <c r="J30" s="489">
        <v>0.0</v>
      </c>
      <c r="K30" s="489">
        <v>1166.0</v>
      </c>
      <c r="L30" s="489">
        <v>0.0</v>
      </c>
      <c r="M30" s="489">
        <v>0.0</v>
      </c>
      <c r="N30" s="489">
        <v>0.0</v>
      </c>
      <c r="O30" s="489">
        <v>626.0</v>
      </c>
      <c r="P30" s="489">
        <v>545.0</v>
      </c>
      <c r="Q30" s="70">
        <v>959.0</v>
      </c>
      <c r="R30" s="490">
        <f t="shared" si="1"/>
        <v>7291</v>
      </c>
      <c r="S30" s="491"/>
      <c r="T30" s="492"/>
      <c r="U30" s="487"/>
      <c r="V30" s="482"/>
      <c r="W30" s="482"/>
      <c r="X30" s="487"/>
      <c r="Y30" s="492"/>
      <c r="Z30" s="492"/>
      <c r="AA30" s="492"/>
      <c r="AB30" s="492"/>
      <c r="AC30" s="492"/>
    </row>
    <row r="31">
      <c r="A31" s="55" t="s">
        <v>50</v>
      </c>
      <c r="B31" s="70">
        <v>0.0</v>
      </c>
      <c r="C31" s="489">
        <v>0.0</v>
      </c>
      <c r="D31" s="489">
        <v>0.0</v>
      </c>
      <c r="E31" s="489">
        <v>0.0</v>
      </c>
      <c r="F31" s="489">
        <v>0.0</v>
      </c>
      <c r="G31" s="489">
        <v>0.0</v>
      </c>
      <c r="H31" s="489">
        <v>0.0</v>
      </c>
      <c r="I31" s="489">
        <v>720.0</v>
      </c>
      <c r="J31" s="489">
        <v>535.0</v>
      </c>
      <c r="K31" s="489">
        <v>0.0</v>
      </c>
      <c r="L31" s="489">
        <v>0.0</v>
      </c>
      <c r="M31" s="489">
        <v>0.0</v>
      </c>
      <c r="N31" s="489">
        <v>0.0</v>
      </c>
      <c r="O31" s="489">
        <v>0.0</v>
      </c>
      <c r="P31" s="489">
        <v>0.0</v>
      </c>
      <c r="Q31" s="70">
        <v>0.0</v>
      </c>
      <c r="R31" s="490">
        <f t="shared" si="1"/>
        <v>1255</v>
      </c>
      <c r="S31" s="491"/>
      <c r="T31" s="492"/>
      <c r="U31" s="493"/>
      <c r="V31" s="482"/>
      <c r="W31" s="482"/>
      <c r="X31" s="493"/>
      <c r="Y31" s="492"/>
      <c r="Z31" s="492"/>
      <c r="AA31" s="492"/>
      <c r="AB31" s="492"/>
      <c r="AC31" s="492"/>
    </row>
    <row r="32">
      <c r="A32" s="55" t="s">
        <v>51</v>
      </c>
      <c r="B32" s="70">
        <v>0.0</v>
      </c>
      <c r="C32" s="70">
        <v>0.0</v>
      </c>
      <c r="D32" s="70">
        <v>0.0</v>
      </c>
      <c r="E32" s="70">
        <v>793.0</v>
      </c>
      <c r="F32" s="70">
        <v>1088.0</v>
      </c>
      <c r="G32" s="70">
        <v>800.0</v>
      </c>
      <c r="H32" s="70">
        <v>770.0</v>
      </c>
      <c r="I32" s="70">
        <v>734.0</v>
      </c>
      <c r="J32" s="489">
        <v>619.0</v>
      </c>
      <c r="K32" s="489">
        <v>1511.0</v>
      </c>
      <c r="L32" s="489">
        <v>765.0</v>
      </c>
      <c r="M32" s="489">
        <v>660.0</v>
      </c>
      <c r="N32" s="489">
        <v>1039.0</v>
      </c>
      <c r="O32" s="489">
        <v>340.0</v>
      </c>
      <c r="P32" s="489">
        <v>0.0</v>
      </c>
      <c r="Q32" s="70">
        <v>859.0</v>
      </c>
      <c r="R32" s="490">
        <f t="shared" si="1"/>
        <v>9978</v>
      </c>
      <c r="S32" s="491"/>
      <c r="T32" s="492"/>
      <c r="U32" s="496"/>
      <c r="V32" s="484"/>
      <c r="W32" s="484"/>
      <c r="X32" s="482"/>
      <c r="Y32" s="492"/>
      <c r="Z32" s="492"/>
      <c r="AA32" s="492"/>
      <c r="AB32" s="492"/>
      <c r="AC32" s="492"/>
    </row>
    <row r="33">
      <c r="A33" s="55" t="s">
        <v>52</v>
      </c>
      <c r="B33" s="70">
        <v>445.0</v>
      </c>
      <c r="C33" s="70">
        <v>0.0</v>
      </c>
      <c r="D33" s="70">
        <v>0.0</v>
      </c>
      <c r="E33" s="70">
        <v>516.0</v>
      </c>
      <c r="F33" s="70">
        <v>0.0</v>
      </c>
      <c r="G33" s="70">
        <v>514.0</v>
      </c>
      <c r="H33" s="70">
        <v>395.0</v>
      </c>
      <c r="I33" s="70">
        <v>149.0</v>
      </c>
      <c r="J33" s="489">
        <v>534.0</v>
      </c>
      <c r="K33" s="489">
        <v>0.0</v>
      </c>
      <c r="L33" s="489">
        <v>840.0</v>
      </c>
      <c r="M33" s="489">
        <v>410.0</v>
      </c>
      <c r="N33" s="489">
        <v>0.0</v>
      </c>
      <c r="O33" s="489">
        <v>549.0</v>
      </c>
      <c r="P33" s="489">
        <v>0.0</v>
      </c>
      <c r="Q33" s="70">
        <v>800.0</v>
      </c>
      <c r="R33" s="490">
        <f t="shared" si="1"/>
        <v>5152</v>
      </c>
      <c r="S33" s="491"/>
      <c r="T33" s="492"/>
      <c r="U33" s="496"/>
      <c r="V33" s="484"/>
      <c r="W33" s="484"/>
      <c r="X33" s="482"/>
      <c r="Y33" s="492"/>
      <c r="Z33" s="492"/>
      <c r="AA33" s="492"/>
      <c r="AB33" s="492"/>
      <c r="AC33" s="492"/>
    </row>
    <row r="34">
      <c r="A34" s="55" t="s">
        <v>53</v>
      </c>
      <c r="B34" s="70">
        <v>525.0</v>
      </c>
      <c r="C34" s="70">
        <v>773.0</v>
      </c>
      <c r="D34" s="70">
        <v>853.0</v>
      </c>
      <c r="E34" s="70">
        <v>1115.0</v>
      </c>
      <c r="F34" s="70">
        <v>735.0</v>
      </c>
      <c r="G34" s="70">
        <v>205.0</v>
      </c>
      <c r="H34" s="70">
        <v>0.0</v>
      </c>
      <c r="I34" s="70">
        <v>865.0</v>
      </c>
      <c r="J34" s="489">
        <v>485.0</v>
      </c>
      <c r="K34" s="489">
        <v>980.0</v>
      </c>
      <c r="L34" s="489">
        <v>800.0</v>
      </c>
      <c r="M34" s="489">
        <v>905.0</v>
      </c>
      <c r="N34" s="489">
        <v>710.0</v>
      </c>
      <c r="O34" s="489">
        <v>285.0</v>
      </c>
      <c r="P34" s="489">
        <v>690.0</v>
      </c>
      <c r="Q34" s="70">
        <v>695.0</v>
      </c>
      <c r="R34" s="490">
        <f t="shared" si="1"/>
        <v>10621</v>
      </c>
      <c r="S34" s="491"/>
      <c r="T34" s="492"/>
      <c r="U34" s="496"/>
      <c r="V34" s="495"/>
      <c r="W34" s="119"/>
      <c r="X34" s="120"/>
      <c r="Y34" s="492"/>
      <c r="Z34" s="492"/>
      <c r="AA34" s="492"/>
      <c r="AB34" s="492"/>
      <c r="AC34" s="492"/>
    </row>
    <row r="35">
      <c r="A35" s="76" t="s">
        <v>451</v>
      </c>
      <c r="B35" s="491"/>
      <c r="C35" s="491"/>
      <c r="D35" s="491"/>
      <c r="E35" s="491"/>
      <c r="F35" s="491"/>
      <c r="G35" s="491"/>
      <c r="H35" s="491"/>
      <c r="I35" s="491"/>
      <c r="J35" s="489">
        <v>0.0</v>
      </c>
      <c r="K35" s="489">
        <v>596.0</v>
      </c>
      <c r="L35" s="489">
        <v>512.0</v>
      </c>
      <c r="M35" s="489">
        <v>555.0</v>
      </c>
      <c r="N35" s="489">
        <v>160.0</v>
      </c>
      <c r="O35" s="489">
        <v>823.0</v>
      </c>
      <c r="P35" s="489">
        <v>513.0</v>
      </c>
      <c r="Q35" s="70">
        <v>357.0</v>
      </c>
      <c r="R35" s="490">
        <f t="shared" si="1"/>
        <v>3516</v>
      </c>
      <c r="S35" s="491"/>
      <c r="T35" s="492"/>
      <c r="U35" s="492"/>
      <c r="V35" s="492"/>
      <c r="W35" s="492"/>
      <c r="X35" s="492"/>
      <c r="Y35" s="492"/>
      <c r="Z35" s="492"/>
      <c r="AA35" s="492"/>
      <c r="AB35" s="492"/>
      <c r="AC35" s="492"/>
    </row>
    <row r="36">
      <c r="A36" s="76" t="s">
        <v>55</v>
      </c>
      <c r="B36" s="491"/>
      <c r="C36" s="491"/>
      <c r="D36" s="491"/>
      <c r="E36" s="491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0">
        <f t="shared" si="1"/>
        <v>0</v>
      </c>
      <c r="S36" s="491"/>
      <c r="T36" s="492"/>
      <c r="U36" s="492"/>
      <c r="V36" s="492"/>
      <c r="W36" s="492"/>
      <c r="X36" s="492"/>
      <c r="Y36" s="492"/>
      <c r="Z36" s="492"/>
      <c r="AA36" s="492"/>
      <c r="AB36" s="492"/>
      <c r="AC36" s="492"/>
    </row>
    <row r="37">
      <c r="A37" s="500"/>
      <c r="B37" s="491"/>
      <c r="C37" s="491"/>
      <c r="D37" s="491"/>
      <c r="E37" s="491"/>
      <c r="F37" s="491"/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2"/>
      <c r="U37" s="492"/>
      <c r="V37" s="492"/>
      <c r="W37" s="492"/>
      <c r="X37" s="492"/>
      <c r="Y37" s="492"/>
      <c r="Z37" s="492"/>
      <c r="AA37" s="492"/>
      <c r="AB37" s="492"/>
      <c r="AC37" s="492"/>
    </row>
    <row r="38">
      <c r="A38" s="501"/>
      <c r="B38" s="501"/>
      <c r="C38" s="501"/>
      <c r="D38" s="501"/>
      <c r="E38" s="501"/>
      <c r="F38" s="501"/>
      <c r="G38" s="501"/>
      <c r="H38" s="501"/>
      <c r="I38" s="501"/>
      <c r="J38" s="501"/>
      <c r="K38" s="501"/>
      <c r="L38" s="501"/>
      <c r="M38" s="501"/>
      <c r="N38" s="501"/>
      <c r="O38" s="501"/>
      <c r="P38" s="501"/>
      <c r="Q38" s="501"/>
      <c r="R38" s="501"/>
      <c r="S38" s="501"/>
      <c r="T38" s="501"/>
      <c r="U38" s="501"/>
      <c r="V38" s="501"/>
      <c r="W38" s="501"/>
      <c r="X38" s="501"/>
      <c r="Y38" s="501"/>
      <c r="Z38" s="501"/>
      <c r="AA38" s="501"/>
      <c r="AB38" s="501"/>
      <c r="AC38" s="501"/>
    </row>
    <row r="39">
      <c r="A39" s="475" t="s">
        <v>513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20"/>
      <c r="T39" s="499"/>
      <c r="U39" s="477" t="s">
        <v>499</v>
      </c>
      <c r="V39" s="119"/>
      <c r="W39" s="119"/>
      <c r="X39" s="120"/>
      <c r="Y39" s="499"/>
      <c r="Z39" s="499"/>
      <c r="AA39" s="499"/>
      <c r="AB39" s="499"/>
      <c r="AC39" s="499"/>
    </row>
    <row r="40">
      <c r="A40" s="30" t="s">
        <v>19</v>
      </c>
      <c r="B40" s="478">
        <v>45536.0</v>
      </c>
      <c r="C40" s="478">
        <v>45537.0</v>
      </c>
      <c r="D40" s="478">
        <v>45538.0</v>
      </c>
      <c r="E40" s="478">
        <v>45539.0</v>
      </c>
      <c r="F40" s="478">
        <v>45540.0</v>
      </c>
      <c r="G40" s="478">
        <v>45541.0</v>
      </c>
      <c r="H40" s="478">
        <v>45542.0</v>
      </c>
      <c r="I40" s="478">
        <v>45543.0</v>
      </c>
      <c r="J40" s="478">
        <v>45544.0</v>
      </c>
      <c r="K40" s="478">
        <v>45545.0</v>
      </c>
      <c r="L40" s="478">
        <v>45546.0</v>
      </c>
      <c r="M40" s="478">
        <v>45547.0</v>
      </c>
      <c r="N40" s="478">
        <v>45548.0</v>
      </c>
      <c r="O40" s="478">
        <v>45549.0</v>
      </c>
      <c r="P40" s="478">
        <v>45550.0</v>
      </c>
      <c r="Q40" s="478"/>
      <c r="R40" s="479" t="s">
        <v>20</v>
      </c>
      <c r="S40" s="479" t="s">
        <v>22</v>
      </c>
      <c r="T40" s="253"/>
      <c r="U40" s="496" t="s">
        <v>512</v>
      </c>
      <c r="V40" s="477" t="s">
        <v>394</v>
      </c>
      <c r="W40" s="119"/>
      <c r="X40" s="120"/>
      <c r="Y40" s="253"/>
      <c r="Z40" s="253"/>
      <c r="AA40" s="253"/>
      <c r="AB40" s="253"/>
      <c r="AC40" s="253"/>
    </row>
    <row r="41">
      <c r="A41" s="21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O41" s="485"/>
      <c r="P41" s="485"/>
      <c r="Q41" s="485"/>
      <c r="R41" s="485"/>
      <c r="S41" s="485"/>
      <c r="T41" s="501"/>
      <c r="U41" s="496" t="s">
        <v>514</v>
      </c>
      <c r="V41" s="496" t="s">
        <v>31</v>
      </c>
      <c r="W41" s="496">
        <v>16626.0</v>
      </c>
      <c r="X41" s="496">
        <v>1000.0</v>
      </c>
      <c r="Y41" s="501"/>
      <c r="Z41" s="501"/>
      <c r="AA41" s="501"/>
      <c r="AB41" s="501"/>
      <c r="AC41" s="501"/>
    </row>
    <row r="42">
      <c r="A42" s="55" t="s">
        <v>23</v>
      </c>
      <c r="B42" s="489">
        <v>473.0</v>
      </c>
      <c r="C42" s="489">
        <v>638.0</v>
      </c>
      <c r="D42" s="489">
        <v>435.0</v>
      </c>
      <c r="E42" s="489">
        <v>511.0</v>
      </c>
      <c r="F42" s="489">
        <v>715.0</v>
      </c>
      <c r="G42" s="489">
        <v>520.0</v>
      </c>
      <c r="H42" s="70">
        <v>425.0</v>
      </c>
      <c r="I42" s="502">
        <v>1187.0</v>
      </c>
      <c r="J42" s="70">
        <v>625.0</v>
      </c>
      <c r="K42" s="70">
        <v>0.0</v>
      </c>
      <c r="L42" s="70">
        <v>860.0</v>
      </c>
      <c r="M42" s="70">
        <v>327.0</v>
      </c>
      <c r="N42" s="70">
        <v>718.0</v>
      </c>
      <c r="O42" s="70">
        <v>450.0</v>
      </c>
      <c r="P42" s="502">
        <v>900.0</v>
      </c>
      <c r="Q42" s="491"/>
      <c r="R42" s="490">
        <f t="shared" ref="R42:R74" si="2">SUM(B42:Q42)</f>
        <v>8784</v>
      </c>
      <c r="S42" s="491"/>
      <c r="T42" s="492"/>
      <c r="U42" s="496" t="s">
        <v>515</v>
      </c>
      <c r="V42" s="496" t="s">
        <v>31</v>
      </c>
      <c r="W42" s="496">
        <v>15232.0</v>
      </c>
      <c r="X42" s="496">
        <v>1000.0</v>
      </c>
      <c r="Y42" s="492"/>
      <c r="Z42" s="492"/>
      <c r="AA42" s="492"/>
      <c r="AB42" s="492"/>
      <c r="AC42" s="492"/>
    </row>
    <row r="43">
      <c r="A43" s="55" t="s">
        <v>24</v>
      </c>
      <c r="B43" s="489">
        <v>666.0</v>
      </c>
      <c r="C43" s="489">
        <v>400.0</v>
      </c>
      <c r="D43" s="489">
        <v>508.0</v>
      </c>
      <c r="E43" s="489">
        <v>613.0</v>
      </c>
      <c r="F43" s="489">
        <v>534.0</v>
      </c>
      <c r="G43" s="489">
        <v>373.0</v>
      </c>
      <c r="H43" s="70">
        <v>852.0</v>
      </c>
      <c r="I43" s="502">
        <v>786.0</v>
      </c>
      <c r="J43" s="70">
        <v>0.0</v>
      </c>
      <c r="K43" s="70">
        <v>745.0</v>
      </c>
      <c r="L43" s="70">
        <v>852.0</v>
      </c>
      <c r="M43" s="70">
        <v>511.0</v>
      </c>
      <c r="N43" s="70">
        <v>880.0</v>
      </c>
      <c r="O43" s="70">
        <v>936.0</v>
      </c>
      <c r="P43" s="502">
        <v>546.0</v>
      </c>
      <c r="Q43" s="491"/>
      <c r="R43" s="490">
        <f t="shared" si="2"/>
        <v>9202</v>
      </c>
      <c r="S43" s="491"/>
      <c r="T43" s="492"/>
      <c r="U43" s="496" t="s">
        <v>516</v>
      </c>
      <c r="V43" s="496" t="s">
        <v>31</v>
      </c>
      <c r="W43" s="496">
        <v>18726.0</v>
      </c>
      <c r="X43" s="496">
        <v>1000.0</v>
      </c>
      <c r="Y43" s="492"/>
      <c r="Z43" s="492"/>
      <c r="AA43" s="492"/>
      <c r="AB43" s="492"/>
      <c r="AC43" s="492"/>
    </row>
    <row r="44">
      <c r="A44" s="55" t="s">
        <v>25</v>
      </c>
      <c r="B44" s="489">
        <v>660.0</v>
      </c>
      <c r="C44" s="489">
        <v>525.0</v>
      </c>
      <c r="D44" s="489">
        <v>335.0</v>
      </c>
      <c r="E44" s="489">
        <v>413.0</v>
      </c>
      <c r="F44" s="489">
        <v>355.0</v>
      </c>
      <c r="G44" s="489">
        <v>540.0</v>
      </c>
      <c r="H44" s="70">
        <v>305.0</v>
      </c>
      <c r="I44" s="70">
        <v>853.0</v>
      </c>
      <c r="J44" s="70">
        <v>324.0</v>
      </c>
      <c r="K44" s="70">
        <v>435.0</v>
      </c>
      <c r="L44" s="70">
        <v>274.0</v>
      </c>
      <c r="M44" s="70">
        <v>603.0</v>
      </c>
      <c r="N44" s="70">
        <v>531.0</v>
      </c>
      <c r="O44" s="70">
        <v>1108.0</v>
      </c>
      <c r="P44" s="70">
        <v>855.0</v>
      </c>
      <c r="Q44" s="491"/>
      <c r="R44" s="490">
        <f t="shared" si="2"/>
        <v>8116</v>
      </c>
      <c r="S44" s="491"/>
      <c r="T44" s="492"/>
      <c r="U44" s="503"/>
      <c r="V44" s="496" t="s">
        <v>39</v>
      </c>
      <c r="W44" s="496">
        <v>15096.0</v>
      </c>
      <c r="X44" s="496">
        <v>1000.0</v>
      </c>
      <c r="Y44" s="492"/>
      <c r="Z44" s="492"/>
      <c r="AA44" s="492"/>
      <c r="AB44" s="492"/>
      <c r="AC44" s="492"/>
    </row>
    <row r="45">
      <c r="A45" s="55" t="s">
        <v>26</v>
      </c>
      <c r="B45" s="489">
        <v>596.0</v>
      </c>
      <c r="C45" s="489">
        <v>920.0</v>
      </c>
      <c r="D45" s="489">
        <v>370.0</v>
      </c>
      <c r="E45" s="489">
        <v>0.0</v>
      </c>
      <c r="F45" s="489">
        <v>0.0</v>
      </c>
      <c r="G45" s="489">
        <v>680.0</v>
      </c>
      <c r="H45" s="70">
        <v>970.0</v>
      </c>
      <c r="I45" s="70">
        <v>1050.0</v>
      </c>
      <c r="J45" s="70">
        <v>0.0</v>
      </c>
      <c r="K45" s="70">
        <v>0.0</v>
      </c>
      <c r="L45" s="70">
        <v>409.0</v>
      </c>
      <c r="M45" s="70">
        <v>0.0</v>
      </c>
      <c r="N45" s="70">
        <v>0.0</v>
      </c>
      <c r="O45" s="70">
        <v>0.0</v>
      </c>
      <c r="P45" s="70">
        <v>985.0</v>
      </c>
      <c r="Q45" s="491"/>
      <c r="R45" s="490">
        <f t="shared" si="2"/>
        <v>5980</v>
      </c>
      <c r="S45" s="491"/>
      <c r="T45" s="492"/>
      <c r="U45" s="504" t="s">
        <v>517</v>
      </c>
      <c r="V45" s="496" t="s">
        <v>31</v>
      </c>
      <c r="W45" s="496">
        <v>18492.0</v>
      </c>
      <c r="X45" s="496">
        <v>1000.0</v>
      </c>
      <c r="Y45" s="492"/>
      <c r="Z45" s="492"/>
      <c r="AA45" s="492"/>
      <c r="AB45" s="492"/>
      <c r="AC45" s="492"/>
    </row>
    <row r="46">
      <c r="A46" s="55" t="s">
        <v>27</v>
      </c>
      <c r="B46" s="489">
        <v>1355.0</v>
      </c>
      <c r="C46" s="489">
        <v>475.0</v>
      </c>
      <c r="D46" s="489">
        <v>540.0</v>
      </c>
      <c r="E46" s="489">
        <v>0.0</v>
      </c>
      <c r="F46" s="489">
        <v>0.0</v>
      </c>
      <c r="G46" s="489">
        <v>155.0</v>
      </c>
      <c r="H46" s="70">
        <v>463.0</v>
      </c>
      <c r="I46" s="70">
        <v>513.0</v>
      </c>
      <c r="J46" s="70">
        <v>355.0</v>
      </c>
      <c r="K46" s="70">
        <v>377.0</v>
      </c>
      <c r="L46" s="70">
        <v>0.0</v>
      </c>
      <c r="M46" s="70">
        <v>75.0</v>
      </c>
      <c r="N46" s="70">
        <v>368.0</v>
      </c>
      <c r="O46" s="70">
        <v>362.0</v>
      </c>
      <c r="P46" s="70">
        <v>405.0</v>
      </c>
      <c r="Q46" s="491"/>
      <c r="R46" s="490">
        <f t="shared" si="2"/>
        <v>5443</v>
      </c>
      <c r="S46" s="491"/>
      <c r="T46" s="492"/>
      <c r="U46" s="503"/>
      <c r="V46" s="496" t="s">
        <v>39</v>
      </c>
      <c r="W46" s="496">
        <v>15366.0</v>
      </c>
      <c r="X46" s="496">
        <v>1000.0</v>
      </c>
      <c r="Y46" s="492"/>
      <c r="Z46" s="492"/>
      <c r="AA46" s="492"/>
      <c r="AB46" s="492"/>
      <c r="AC46" s="492"/>
    </row>
    <row r="47">
      <c r="A47" s="55" t="s">
        <v>28</v>
      </c>
      <c r="B47" s="489">
        <v>0.0</v>
      </c>
      <c r="C47" s="489">
        <v>0.0</v>
      </c>
      <c r="D47" s="489">
        <v>0.0</v>
      </c>
      <c r="E47" s="489">
        <v>363.0</v>
      </c>
      <c r="F47" s="489">
        <v>445.0</v>
      </c>
      <c r="G47" s="489">
        <v>497.0</v>
      </c>
      <c r="H47" s="70">
        <v>645.0</v>
      </c>
      <c r="I47" s="70">
        <v>712.0</v>
      </c>
      <c r="J47" s="70">
        <v>0.0</v>
      </c>
      <c r="K47" s="70">
        <v>470.0</v>
      </c>
      <c r="L47" s="70">
        <v>1355.0</v>
      </c>
      <c r="M47" s="70">
        <v>233.0</v>
      </c>
      <c r="N47" s="70">
        <v>734.0</v>
      </c>
      <c r="O47" s="70">
        <v>761.0</v>
      </c>
      <c r="P47" s="70">
        <v>275.0</v>
      </c>
      <c r="Q47" s="491"/>
      <c r="R47" s="490">
        <f t="shared" si="2"/>
        <v>6490</v>
      </c>
      <c r="S47" s="491"/>
      <c r="T47" s="492"/>
      <c r="U47" s="496" t="s">
        <v>518</v>
      </c>
      <c r="V47" s="496" t="s">
        <v>31</v>
      </c>
      <c r="W47" s="496">
        <v>21025.04</v>
      </c>
      <c r="X47" s="496">
        <v>1000.0</v>
      </c>
      <c r="Y47" s="492"/>
      <c r="Z47" s="492"/>
      <c r="AA47" s="492"/>
      <c r="AB47" s="492"/>
      <c r="AC47" s="492"/>
    </row>
    <row r="48">
      <c r="A48" s="55" t="s">
        <v>29</v>
      </c>
      <c r="B48" s="489">
        <v>358.0</v>
      </c>
      <c r="C48" s="489">
        <v>0.0</v>
      </c>
      <c r="D48" s="489">
        <v>430.0</v>
      </c>
      <c r="E48" s="489">
        <v>465.0</v>
      </c>
      <c r="F48" s="489">
        <v>425.0</v>
      </c>
      <c r="G48" s="489">
        <v>250.0</v>
      </c>
      <c r="H48" s="70">
        <v>570.0</v>
      </c>
      <c r="I48" s="70">
        <v>0.0</v>
      </c>
      <c r="J48" s="70">
        <v>0.0</v>
      </c>
      <c r="K48" s="70">
        <v>620.0</v>
      </c>
      <c r="L48" s="70">
        <v>455.0</v>
      </c>
      <c r="M48" s="70">
        <v>280.0</v>
      </c>
      <c r="N48" s="70">
        <v>489.0</v>
      </c>
      <c r="O48" s="70">
        <v>748.0</v>
      </c>
      <c r="P48" s="70">
        <v>638.0</v>
      </c>
      <c r="Q48" s="491"/>
      <c r="R48" s="490">
        <f t="shared" si="2"/>
        <v>5728</v>
      </c>
      <c r="S48" s="491"/>
      <c r="T48" s="492"/>
      <c r="U48" s="481" t="s">
        <v>519</v>
      </c>
      <c r="V48" s="496" t="s">
        <v>31</v>
      </c>
      <c r="W48" s="496">
        <v>17877.0</v>
      </c>
      <c r="X48" s="496">
        <v>1000.0</v>
      </c>
      <c r="Y48" s="492"/>
      <c r="Z48" s="492"/>
      <c r="AA48" s="492"/>
      <c r="AB48" s="492"/>
      <c r="AC48" s="492"/>
    </row>
    <row r="49">
      <c r="A49" s="55" t="s">
        <v>30</v>
      </c>
      <c r="B49" s="489">
        <v>0.0</v>
      </c>
      <c r="C49" s="489">
        <v>0.0</v>
      </c>
      <c r="D49" s="489">
        <v>0.0</v>
      </c>
      <c r="E49" s="489">
        <v>3290.0</v>
      </c>
      <c r="F49" s="489">
        <v>1735.0</v>
      </c>
      <c r="G49" s="489">
        <v>0.0</v>
      </c>
      <c r="H49" s="70">
        <v>0.0</v>
      </c>
      <c r="I49" s="70">
        <v>0.0</v>
      </c>
      <c r="J49" s="70">
        <v>0.0</v>
      </c>
      <c r="K49" s="70">
        <v>2110.0</v>
      </c>
      <c r="L49" s="70">
        <v>4395.0</v>
      </c>
      <c r="M49" s="70">
        <v>1160.0</v>
      </c>
      <c r="N49" s="70">
        <v>0.0</v>
      </c>
      <c r="O49" s="70">
        <v>0.0</v>
      </c>
      <c r="P49" s="70">
        <v>0.0</v>
      </c>
      <c r="Q49" s="491"/>
      <c r="R49" s="490">
        <f t="shared" si="2"/>
        <v>12690</v>
      </c>
      <c r="S49" s="491"/>
      <c r="T49" s="492"/>
      <c r="U49" s="505"/>
      <c r="V49" s="496" t="s">
        <v>39</v>
      </c>
      <c r="W49" s="496">
        <v>16941.0</v>
      </c>
      <c r="X49" s="496">
        <v>1000.0</v>
      </c>
      <c r="Y49" s="492"/>
      <c r="Z49" s="492"/>
      <c r="AA49" s="492"/>
      <c r="AB49" s="492"/>
      <c r="AC49" s="492"/>
    </row>
    <row r="50">
      <c r="A50" s="55" t="s">
        <v>31</v>
      </c>
      <c r="B50" s="489">
        <v>1120.0</v>
      </c>
      <c r="C50" s="489">
        <v>0.0</v>
      </c>
      <c r="D50" s="489">
        <v>728.0</v>
      </c>
      <c r="E50" s="489">
        <v>940.0</v>
      </c>
      <c r="F50" s="489">
        <v>754.0</v>
      </c>
      <c r="G50" s="489">
        <v>865.0</v>
      </c>
      <c r="H50" s="70">
        <v>1262.0</v>
      </c>
      <c r="I50" s="70">
        <v>1699.0</v>
      </c>
      <c r="J50" s="70">
        <v>640.0</v>
      </c>
      <c r="K50" s="70">
        <v>1312.0</v>
      </c>
      <c r="L50" s="70">
        <v>1129.0</v>
      </c>
      <c r="M50" s="70">
        <v>948.0</v>
      </c>
      <c r="N50" s="70">
        <v>1260.0</v>
      </c>
      <c r="O50" s="70">
        <v>1560.0</v>
      </c>
      <c r="P50" s="70">
        <v>1015.0</v>
      </c>
      <c r="Q50" s="491"/>
      <c r="R50" s="490">
        <f t="shared" si="2"/>
        <v>15232</v>
      </c>
      <c r="S50" s="496" t="s">
        <v>144</v>
      </c>
      <c r="T50" s="492"/>
      <c r="U50" s="481" t="s">
        <v>520</v>
      </c>
      <c r="V50" s="496" t="s">
        <v>31</v>
      </c>
      <c r="W50" s="496">
        <v>19652.0</v>
      </c>
      <c r="X50" s="496">
        <v>1000.0</v>
      </c>
      <c r="Y50" s="492"/>
      <c r="Z50" s="492"/>
      <c r="AA50" s="492"/>
      <c r="AB50" s="492"/>
      <c r="AC50" s="492"/>
    </row>
    <row r="51">
      <c r="A51" s="55" t="s">
        <v>32</v>
      </c>
      <c r="B51" s="489">
        <v>60.0</v>
      </c>
      <c r="C51" s="489">
        <v>591.0</v>
      </c>
      <c r="D51" s="489">
        <v>0.0</v>
      </c>
      <c r="E51" s="489">
        <v>0.0</v>
      </c>
      <c r="F51" s="489">
        <v>0.0</v>
      </c>
      <c r="G51" s="489">
        <v>0.0</v>
      </c>
      <c r="H51" s="70">
        <v>0.0</v>
      </c>
      <c r="I51" s="502">
        <v>303.0</v>
      </c>
      <c r="J51" s="70">
        <v>135.0</v>
      </c>
      <c r="K51" s="70">
        <v>0.0</v>
      </c>
      <c r="L51" s="70">
        <v>0.0</v>
      </c>
      <c r="M51" s="70">
        <v>0.0</v>
      </c>
      <c r="N51" s="70">
        <v>0.0</v>
      </c>
      <c r="O51" s="70">
        <v>0.0</v>
      </c>
      <c r="P51" s="502">
        <v>0.0</v>
      </c>
      <c r="Q51" s="491"/>
      <c r="R51" s="490">
        <f t="shared" si="2"/>
        <v>1089</v>
      </c>
      <c r="S51" s="491"/>
      <c r="T51" s="492"/>
      <c r="U51" s="505"/>
      <c r="V51" s="496" t="s">
        <v>39</v>
      </c>
      <c r="W51" s="496">
        <v>18768.0</v>
      </c>
      <c r="X51" s="496">
        <v>1000.0</v>
      </c>
      <c r="Y51" s="492"/>
      <c r="Z51" s="492"/>
      <c r="AA51" s="492"/>
      <c r="AB51" s="492"/>
      <c r="AC51" s="492"/>
    </row>
    <row r="52">
      <c r="A52" s="55" t="s">
        <v>241</v>
      </c>
      <c r="B52" s="489">
        <v>0.0</v>
      </c>
      <c r="C52" s="489">
        <v>608.0</v>
      </c>
      <c r="D52" s="489">
        <v>0.0</v>
      </c>
      <c r="E52" s="489">
        <v>0.0</v>
      </c>
      <c r="F52" s="489">
        <v>0.0</v>
      </c>
      <c r="G52" s="489">
        <v>0.0</v>
      </c>
      <c r="H52" s="70">
        <v>0.0</v>
      </c>
      <c r="I52" s="70">
        <v>0.0</v>
      </c>
      <c r="J52" s="70">
        <v>520.0</v>
      </c>
      <c r="K52" s="70">
        <v>0.0</v>
      </c>
      <c r="L52" s="70">
        <v>225.0</v>
      </c>
      <c r="M52" s="70">
        <v>0.0</v>
      </c>
      <c r="N52" s="70">
        <v>603.0</v>
      </c>
      <c r="O52" s="70">
        <v>194.0</v>
      </c>
      <c r="P52" s="70">
        <v>0.0</v>
      </c>
      <c r="Q52" s="491"/>
      <c r="R52" s="490">
        <f t="shared" si="2"/>
        <v>2150</v>
      </c>
      <c r="S52" s="491"/>
      <c r="T52" s="492"/>
      <c r="U52" s="492"/>
      <c r="V52" s="492"/>
      <c r="W52" s="492"/>
      <c r="X52" s="492"/>
      <c r="Y52" s="492"/>
      <c r="Z52" s="492"/>
      <c r="AA52" s="492"/>
      <c r="AB52" s="492"/>
      <c r="AC52" s="492"/>
    </row>
    <row r="53">
      <c r="A53" s="55" t="s">
        <v>233</v>
      </c>
      <c r="B53" s="489">
        <v>344.0</v>
      </c>
      <c r="C53" s="489">
        <v>0.0</v>
      </c>
      <c r="D53" s="489">
        <v>0.0</v>
      </c>
      <c r="E53" s="489">
        <v>0.0</v>
      </c>
      <c r="F53" s="489">
        <v>0.0</v>
      </c>
      <c r="G53" s="489">
        <v>0.0</v>
      </c>
      <c r="H53" s="70">
        <v>0.0</v>
      </c>
      <c r="I53" s="502">
        <v>0.0</v>
      </c>
      <c r="J53" s="70">
        <v>0.0</v>
      </c>
      <c r="K53" s="70">
        <v>0.0</v>
      </c>
      <c r="L53" s="70">
        <v>0.0</v>
      </c>
      <c r="M53" s="70">
        <v>0.0</v>
      </c>
      <c r="N53" s="70">
        <v>0.0</v>
      </c>
      <c r="O53" s="70">
        <v>0.0</v>
      </c>
      <c r="P53" s="502">
        <v>0.0</v>
      </c>
      <c r="Q53" s="491"/>
      <c r="R53" s="490">
        <f t="shared" si="2"/>
        <v>344</v>
      </c>
      <c r="S53" s="491"/>
      <c r="T53" s="492"/>
      <c r="U53" s="477" t="s">
        <v>499</v>
      </c>
      <c r="V53" s="119"/>
      <c r="W53" s="119"/>
      <c r="X53" s="120"/>
      <c r="Y53" s="492"/>
      <c r="Z53" s="492"/>
      <c r="AA53" s="492"/>
      <c r="AB53" s="492"/>
      <c r="AC53" s="492"/>
    </row>
    <row r="54">
      <c r="A54" s="55" t="s">
        <v>35</v>
      </c>
      <c r="B54" s="489">
        <v>0.0</v>
      </c>
      <c r="C54" s="489">
        <v>0.0</v>
      </c>
      <c r="D54" s="489">
        <v>315.0</v>
      </c>
      <c r="E54" s="489">
        <v>0.0</v>
      </c>
      <c r="F54" s="489">
        <v>0.0</v>
      </c>
      <c r="G54" s="489">
        <v>553.0</v>
      </c>
      <c r="H54" s="70">
        <v>0.0</v>
      </c>
      <c r="I54" s="502">
        <v>708.0</v>
      </c>
      <c r="J54" s="70">
        <v>0.0</v>
      </c>
      <c r="K54" s="70">
        <v>0.0</v>
      </c>
      <c r="L54" s="70">
        <v>155.0</v>
      </c>
      <c r="M54" s="70">
        <v>400.0</v>
      </c>
      <c r="N54" s="70">
        <v>0.0</v>
      </c>
      <c r="O54" s="70">
        <v>0.0</v>
      </c>
      <c r="P54" s="502">
        <v>760.0</v>
      </c>
      <c r="Q54" s="491"/>
      <c r="R54" s="490">
        <f t="shared" si="2"/>
        <v>2891</v>
      </c>
      <c r="S54" s="491"/>
      <c r="T54" s="492"/>
      <c r="U54" s="496" t="s">
        <v>521</v>
      </c>
      <c r="V54" s="477" t="s">
        <v>394</v>
      </c>
      <c r="W54" s="119"/>
      <c r="X54" s="120"/>
      <c r="Y54" s="492"/>
      <c r="Z54" s="492"/>
      <c r="AA54" s="492"/>
      <c r="AB54" s="492"/>
      <c r="AC54" s="492"/>
    </row>
    <row r="55">
      <c r="A55" s="55" t="s">
        <v>36</v>
      </c>
      <c r="B55" s="489">
        <v>455.0</v>
      </c>
      <c r="C55" s="489">
        <v>610.0</v>
      </c>
      <c r="D55" s="489">
        <v>425.0</v>
      </c>
      <c r="E55" s="489">
        <v>650.0</v>
      </c>
      <c r="F55" s="489">
        <v>130.0</v>
      </c>
      <c r="G55" s="489">
        <v>640.0</v>
      </c>
      <c r="H55" s="70">
        <v>767.0</v>
      </c>
      <c r="I55" s="502">
        <v>1251.0</v>
      </c>
      <c r="J55" s="70">
        <v>245.0</v>
      </c>
      <c r="K55" s="70">
        <v>503.0</v>
      </c>
      <c r="L55" s="70">
        <v>783.0</v>
      </c>
      <c r="M55" s="70">
        <v>495.0</v>
      </c>
      <c r="N55" s="70">
        <v>850.0</v>
      </c>
      <c r="O55" s="70">
        <v>780.0</v>
      </c>
      <c r="P55" s="502">
        <v>628.0</v>
      </c>
      <c r="Q55" s="491"/>
      <c r="R55" s="490">
        <f t="shared" si="2"/>
        <v>9212</v>
      </c>
      <c r="S55" s="491"/>
      <c r="T55" s="492"/>
      <c r="U55" s="496" t="s">
        <v>522</v>
      </c>
      <c r="V55" s="496" t="s">
        <v>31</v>
      </c>
      <c r="W55" s="496">
        <v>33958.0</v>
      </c>
      <c r="X55" s="496">
        <v>1000.0</v>
      </c>
      <c r="Y55" s="492"/>
      <c r="Z55" s="492"/>
      <c r="AA55" s="492"/>
      <c r="AB55" s="492"/>
      <c r="AC55" s="492"/>
    </row>
    <row r="56">
      <c r="A56" s="55" t="s">
        <v>37</v>
      </c>
      <c r="B56" s="489">
        <v>0.0</v>
      </c>
      <c r="C56" s="489">
        <v>0.0</v>
      </c>
      <c r="D56" s="489">
        <v>0.0</v>
      </c>
      <c r="E56" s="489">
        <v>0.0</v>
      </c>
      <c r="F56" s="489">
        <v>0.0</v>
      </c>
      <c r="G56" s="489">
        <v>0.0</v>
      </c>
      <c r="H56" s="70">
        <v>0.0</v>
      </c>
      <c r="I56" s="502">
        <v>350.0</v>
      </c>
      <c r="J56" s="70">
        <v>691.0</v>
      </c>
      <c r="K56" s="70">
        <v>1008.0</v>
      </c>
      <c r="L56" s="70">
        <v>605.0</v>
      </c>
      <c r="M56" s="70">
        <v>638.0</v>
      </c>
      <c r="N56" s="70">
        <v>1148.0</v>
      </c>
      <c r="O56" s="70">
        <v>745.0</v>
      </c>
      <c r="P56" s="502">
        <v>570.0</v>
      </c>
      <c r="Q56" s="491"/>
      <c r="R56" s="490">
        <f t="shared" si="2"/>
        <v>5755</v>
      </c>
      <c r="S56" s="491"/>
      <c r="T56" s="492"/>
      <c r="U56" s="496" t="s">
        <v>523</v>
      </c>
      <c r="V56" s="496" t="s">
        <v>31</v>
      </c>
      <c r="W56" s="496">
        <v>39517.04</v>
      </c>
      <c r="X56" s="496">
        <v>1000.0</v>
      </c>
      <c r="Y56" s="492"/>
      <c r="Z56" s="492"/>
      <c r="AA56" s="492"/>
      <c r="AB56" s="492"/>
      <c r="AC56" s="492"/>
    </row>
    <row r="57">
      <c r="A57" s="55" t="s">
        <v>38</v>
      </c>
      <c r="B57" s="489">
        <v>0.0</v>
      </c>
      <c r="C57" s="489">
        <v>270.0</v>
      </c>
      <c r="D57" s="489">
        <v>493.0</v>
      </c>
      <c r="E57" s="489">
        <v>529.0</v>
      </c>
      <c r="F57" s="489">
        <v>377.0</v>
      </c>
      <c r="G57" s="489">
        <v>430.0</v>
      </c>
      <c r="H57" s="70">
        <v>718.0</v>
      </c>
      <c r="I57" s="70">
        <v>370.0</v>
      </c>
      <c r="J57" s="70">
        <v>630.0</v>
      </c>
      <c r="K57" s="70">
        <v>0.0</v>
      </c>
      <c r="L57" s="70">
        <v>214.0</v>
      </c>
      <c r="M57" s="70">
        <v>149.0</v>
      </c>
      <c r="N57" s="70">
        <v>804.0</v>
      </c>
      <c r="O57" s="70">
        <v>359.0</v>
      </c>
      <c r="P57" s="70">
        <v>545.0</v>
      </c>
      <c r="Q57" s="491"/>
      <c r="R57" s="490">
        <f t="shared" si="2"/>
        <v>5888</v>
      </c>
      <c r="S57" s="491"/>
      <c r="T57" s="492"/>
      <c r="U57" s="481" t="s">
        <v>524</v>
      </c>
      <c r="V57" s="496" t="s">
        <v>31</v>
      </c>
      <c r="W57" s="496">
        <v>37529.0</v>
      </c>
      <c r="X57" s="496">
        <v>1000.0</v>
      </c>
      <c r="Y57" s="492"/>
      <c r="Z57" s="492"/>
      <c r="AA57" s="492"/>
      <c r="AB57" s="492"/>
      <c r="AC57" s="492"/>
    </row>
    <row r="58">
      <c r="A58" s="55" t="s">
        <v>39</v>
      </c>
      <c r="B58" s="489">
        <v>1077.0</v>
      </c>
      <c r="C58" s="489">
        <v>635.0</v>
      </c>
      <c r="D58" s="489">
        <v>816.0</v>
      </c>
      <c r="E58" s="489">
        <v>973.0</v>
      </c>
      <c r="F58" s="489">
        <v>1039.0</v>
      </c>
      <c r="G58" s="489">
        <v>0.0</v>
      </c>
      <c r="H58" s="70">
        <v>894.0</v>
      </c>
      <c r="I58" s="502">
        <v>1019.0</v>
      </c>
      <c r="J58" s="70">
        <v>610.0</v>
      </c>
      <c r="K58" s="70">
        <v>640.0</v>
      </c>
      <c r="L58" s="70">
        <v>350.0</v>
      </c>
      <c r="M58" s="70">
        <v>491.0</v>
      </c>
      <c r="N58" s="70">
        <v>718.0</v>
      </c>
      <c r="O58" s="70">
        <v>1399.0</v>
      </c>
      <c r="P58" s="502">
        <v>578.0</v>
      </c>
      <c r="Q58" s="491"/>
      <c r="R58" s="490">
        <f t="shared" si="2"/>
        <v>11239</v>
      </c>
      <c r="S58" s="491"/>
      <c r="T58" s="492"/>
      <c r="U58" s="505"/>
      <c r="V58" s="496" t="s">
        <v>39</v>
      </c>
      <c r="W58" s="496">
        <v>35709.0</v>
      </c>
      <c r="X58" s="496">
        <v>1000.0</v>
      </c>
      <c r="Y58" s="492"/>
      <c r="Z58" s="492"/>
      <c r="AA58" s="492"/>
      <c r="AB58" s="492"/>
      <c r="AC58" s="492"/>
    </row>
    <row r="59">
      <c r="A59" s="55" t="s">
        <v>63</v>
      </c>
      <c r="B59" s="489">
        <v>235.0</v>
      </c>
      <c r="C59" s="489">
        <v>295.0</v>
      </c>
      <c r="D59" s="489">
        <v>310.0</v>
      </c>
      <c r="E59" s="489">
        <v>689.0</v>
      </c>
      <c r="F59" s="489">
        <v>311.0</v>
      </c>
      <c r="G59" s="489">
        <v>155.0</v>
      </c>
      <c r="H59" s="70">
        <v>472.0</v>
      </c>
      <c r="I59" s="502">
        <v>239.0</v>
      </c>
      <c r="J59" s="70">
        <v>593.0</v>
      </c>
      <c r="K59" s="70">
        <v>355.0</v>
      </c>
      <c r="L59" s="70">
        <v>525.0</v>
      </c>
      <c r="M59" s="70">
        <v>90.0</v>
      </c>
      <c r="N59" s="70">
        <v>253.0</v>
      </c>
      <c r="O59" s="70">
        <v>85.0</v>
      </c>
      <c r="P59" s="502">
        <v>245.0</v>
      </c>
      <c r="Q59" s="491"/>
      <c r="R59" s="490">
        <f t="shared" si="2"/>
        <v>4852</v>
      </c>
      <c r="S59" s="491"/>
      <c r="T59" s="492"/>
      <c r="U59" s="492"/>
      <c r="V59" s="492"/>
      <c r="W59" s="492"/>
      <c r="X59" s="492"/>
      <c r="Y59" s="492"/>
      <c r="Z59" s="492"/>
      <c r="AA59" s="492"/>
      <c r="AB59" s="492"/>
      <c r="AC59" s="492"/>
    </row>
    <row r="60">
      <c r="A60" s="55" t="s">
        <v>40</v>
      </c>
      <c r="B60" s="489">
        <v>689.0</v>
      </c>
      <c r="C60" s="489">
        <v>685.0</v>
      </c>
      <c r="D60" s="489">
        <v>633.0</v>
      </c>
      <c r="E60" s="489">
        <v>0.0</v>
      </c>
      <c r="F60" s="489">
        <v>0.0</v>
      </c>
      <c r="G60" s="489">
        <v>0.0</v>
      </c>
      <c r="H60" s="70">
        <v>880.0</v>
      </c>
      <c r="I60" s="70">
        <v>0.0</v>
      </c>
      <c r="J60" s="70">
        <v>0.0</v>
      </c>
      <c r="K60" s="70">
        <v>555.0</v>
      </c>
      <c r="L60" s="70">
        <v>130.0</v>
      </c>
      <c r="M60" s="70">
        <v>310.0</v>
      </c>
      <c r="N60" s="70">
        <v>0.0</v>
      </c>
      <c r="O60" s="70">
        <v>0.0</v>
      </c>
      <c r="P60" s="70">
        <v>0.0</v>
      </c>
      <c r="Q60" s="491"/>
      <c r="R60" s="490">
        <f t="shared" si="2"/>
        <v>3882</v>
      </c>
      <c r="S60" s="491"/>
      <c r="T60" s="492"/>
      <c r="U60" s="492"/>
      <c r="V60" s="492"/>
      <c r="W60" s="492"/>
      <c r="X60" s="492"/>
      <c r="Y60" s="492"/>
      <c r="Z60" s="492"/>
      <c r="AA60" s="492"/>
      <c r="AB60" s="492"/>
      <c r="AC60" s="492"/>
    </row>
    <row r="61">
      <c r="A61" s="55" t="s">
        <v>41</v>
      </c>
      <c r="B61" s="489">
        <v>335.0</v>
      </c>
      <c r="C61" s="489">
        <v>0.0</v>
      </c>
      <c r="D61" s="489">
        <v>355.0</v>
      </c>
      <c r="E61" s="489">
        <v>435.0</v>
      </c>
      <c r="F61" s="489">
        <v>330.0</v>
      </c>
      <c r="G61" s="489">
        <v>185.0</v>
      </c>
      <c r="H61" s="70">
        <v>0.0</v>
      </c>
      <c r="I61" s="502">
        <v>0.0</v>
      </c>
      <c r="J61" s="70">
        <v>0.0</v>
      </c>
      <c r="K61" s="70">
        <v>610.0</v>
      </c>
      <c r="L61" s="70">
        <v>380.0</v>
      </c>
      <c r="M61" s="70">
        <v>410.0</v>
      </c>
      <c r="N61" s="70">
        <v>745.0</v>
      </c>
      <c r="O61" s="70">
        <v>849.0</v>
      </c>
      <c r="P61" s="502">
        <v>379.0</v>
      </c>
      <c r="Q61" s="491"/>
      <c r="R61" s="490">
        <f t="shared" si="2"/>
        <v>5013</v>
      </c>
      <c r="S61" s="491"/>
      <c r="T61" s="492"/>
      <c r="U61" s="492"/>
      <c r="V61" s="492"/>
      <c r="W61" s="492"/>
      <c r="X61" s="492"/>
      <c r="Y61" s="492"/>
      <c r="Z61" s="492"/>
      <c r="AA61" s="492"/>
      <c r="AB61" s="492"/>
      <c r="AC61" s="492"/>
    </row>
    <row r="62">
      <c r="A62" s="55" t="s">
        <v>42</v>
      </c>
      <c r="B62" s="489">
        <v>0.0</v>
      </c>
      <c r="C62" s="489">
        <v>0.0</v>
      </c>
      <c r="D62" s="489">
        <v>0.0</v>
      </c>
      <c r="E62" s="489">
        <v>0.0</v>
      </c>
      <c r="F62" s="489">
        <v>0.0</v>
      </c>
      <c r="G62" s="489">
        <v>0.0</v>
      </c>
      <c r="H62" s="70">
        <v>0.0</v>
      </c>
      <c r="I62" s="70">
        <v>890.0</v>
      </c>
      <c r="J62" s="70">
        <v>203.0</v>
      </c>
      <c r="K62" s="70">
        <v>0.0</v>
      </c>
      <c r="L62" s="70">
        <v>637.0</v>
      </c>
      <c r="M62" s="70">
        <v>0.0</v>
      </c>
      <c r="N62" s="70">
        <v>0.0</v>
      </c>
      <c r="O62" s="70">
        <v>0.0</v>
      </c>
      <c r="P62" s="70">
        <v>0.0</v>
      </c>
      <c r="Q62" s="491"/>
      <c r="R62" s="490">
        <f t="shared" si="2"/>
        <v>1730</v>
      </c>
      <c r="S62" s="491"/>
      <c r="T62" s="492"/>
      <c r="U62" s="492"/>
      <c r="V62" s="492"/>
      <c r="W62" s="492"/>
      <c r="X62" s="492"/>
      <c r="Y62" s="492"/>
      <c r="Z62" s="492"/>
      <c r="AA62" s="492"/>
      <c r="AB62" s="492"/>
      <c r="AC62" s="492"/>
    </row>
    <row r="63">
      <c r="A63" s="55" t="s">
        <v>44</v>
      </c>
      <c r="B63" s="489">
        <v>375.0</v>
      </c>
      <c r="C63" s="489">
        <v>375.0</v>
      </c>
      <c r="D63" s="489">
        <v>515.0</v>
      </c>
      <c r="E63" s="489">
        <v>344.0</v>
      </c>
      <c r="F63" s="489">
        <v>485.0</v>
      </c>
      <c r="G63" s="489">
        <v>255.0</v>
      </c>
      <c r="H63" s="70">
        <v>259.0</v>
      </c>
      <c r="I63" s="70">
        <v>0.0</v>
      </c>
      <c r="J63" s="70">
        <v>135.0</v>
      </c>
      <c r="K63" s="70">
        <v>179.0</v>
      </c>
      <c r="L63" s="70">
        <v>0.0</v>
      </c>
      <c r="M63" s="70">
        <v>80.0</v>
      </c>
      <c r="N63" s="70">
        <v>560.0</v>
      </c>
      <c r="O63" s="70">
        <v>425.0</v>
      </c>
      <c r="P63" s="70">
        <v>0.0</v>
      </c>
      <c r="Q63" s="491"/>
      <c r="R63" s="490">
        <f t="shared" si="2"/>
        <v>3987</v>
      </c>
      <c r="S63" s="491"/>
      <c r="T63" s="492"/>
      <c r="U63" s="492"/>
      <c r="V63" s="492"/>
      <c r="W63" s="492"/>
      <c r="X63" s="492"/>
      <c r="Y63" s="492"/>
      <c r="Z63" s="492"/>
      <c r="AA63" s="492"/>
      <c r="AB63" s="492"/>
      <c r="AC63" s="492"/>
    </row>
    <row r="64">
      <c r="A64" s="55" t="s">
        <v>45</v>
      </c>
      <c r="B64" s="489">
        <v>0.0</v>
      </c>
      <c r="C64" s="489">
        <v>543.0</v>
      </c>
      <c r="D64" s="489">
        <v>435.0</v>
      </c>
      <c r="E64" s="489">
        <v>253.0</v>
      </c>
      <c r="F64" s="489">
        <v>365.0</v>
      </c>
      <c r="G64" s="489">
        <v>549.0</v>
      </c>
      <c r="H64" s="70">
        <v>0.0</v>
      </c>
      <c r="I64" s="70">
        <v>0.0</v>
      </c>
      <c r="J64" s="70">
        <v>460.0</v>
      </c>
      <c r="K64" s="70">
        <v>0.0</v>
      </c>
      <c r="L64" s="70">
        <v>230.0</v>
      </c>
      <c r="M64" s="70">
        <v>245.0</v>
      </c>
      <c r="N64" s="70">
        <v>0.0</v>
      </c>
      <c r="O64" s="70">
        <v>0.0</v>
      </c>
      <c r="P64" s="70">
        <v>0.0</v>
      </c>
      <c r="Q64" s="491"/>
      <c r="R64" s="490">
        <f t="shared" si="2"/>
        <v>3080</v>
      </c>
      <c r="S64" s="491"/>
      <c r="T64" s="492"/>
      <c r="U64" s="492"/>
      <c r="V64" s="492"/>
      <c r="W64" s="492"/>
      <c r="X64" s="492"/>
      <c r="Y64" s="492"/>
      <c r="Z64" s="492"/>
      <c r="AA64" s="492"/>
      <c r="AB64" s="492"/>
      <c r="AC64" s="492"/>
    </row>
    <row r="65">
      <c r="A65" s="55" t="s">
        <v>46</v>
      </c>
      <c r="B65" s="489">
        <v>0.0</v>
      </c>
      <c r="C65" s="489">
        <v>0.0</v>
      </c>
      <c r="D65" s="489">
        <v>0.0</v>
      </c>
      <c r="E65" s="489">
        <v>815.0</v>
      </c>
      <c r="F65" s="489">
        <v>0.0</v>
      </c>
      <c r="G65" s="489">
        <v>0.0</v>
      </c>
      <c r="H65" s="70">
        <v>255.0</v>
      </c>
      <c r="I65" s="70">
        <v>0.0</v>
      </c>
      <c r="J65" s="70">
        <v>358.0</v>
      </c>
      <c r="K65" s="70">
        <v>215.0</v>
      </c>
      <c r="L65" s="70">
        <v>0.0</v>
      </c>
      <c r="M65" s="70">
        <v>0.0</v>
      </c>
      <c r="N65" s="70">
        <v>0.0</v>
      </c>
      <c r="O65" s="70">
        <v>0.0</v>
      </c>
      <c r="P65" s="70">
        <v>0.0</v>
      </c>
      <c r="Q65" s="491"/>
      <c r="R65" s="490">
        <f t="shared" si="2"/>
        <v>1643</v>
      </c>
      <c r="S65" s="491"/>
      <c r="T65" s="492"/>
      <c r="U65" s="492"/>
      <c r="V65" s="492"/>
      <c r="W65" s="492"/>
      <c r="X65" s="492"/>
      <c r="Y65" s="492"/>
      <c r="Z65" s="492"/>
      <c r="AA65" s="492"/>
      <c r="AB65" s="492"/>
      <c r="AC65" s="492"/>
    </row>
    <row r="66">
      <c r="A66" s="55" t="s">
        <v>47</v>
      </c>
      <c r="B66" s="489">
        <v>190.0</v>
      </c>
      <c r="C66" s="489">
        <v>486.0</v>
      </c>
      <c r="D66" s="489">
        <v>0.0</v>
      </c>
      <c r="E66" s="489">
        <v>95.0</v>
      </c>
      <c r="F66" s="489">
        <v>0.0</v>
      </c>
      <c r="G66" s="489">
        <v>97.0</v>
      </c>
      <c r="H66" s="70">
        <v>570.0</v>
      </c>
      <c r="I66" s="502">
        <v>0.0</v>
      </c>
      <c r="J66" s="70">
        <v>0.0</v>
      </c>
      <c r="K66" s="70">
        <v>0.0</v>
      </c>
      <c r="L66" s="70">
        <v>0.0</v>
      </c>
      <c r="M66" s="70">
        <v>0.0</v>
      </c>
      <c r="N66" s="70">
        <v>0.0</v>
      </c>
      <c r="O66" s="70">
        <v>425.0</v>
      </c>
      <c r="P66" s="502">
        <v>0.0</v>
      </c>
      <c r="Q66" s="491"/>
      <c r="R66" s="490">
        <f t="shared" si="2"/>
        <v>1863</v>
      </c>
      <c r="S66" s="491"/>
      <c r="T66" s="492"/>
      <c r="U66" s="492"/>
      <c r="V66" s="492"/>
      <c r="W66" s="492"/>
      <c r="X66" s="492"/>
      <c r="Y66" s="492"/>
      <c r="Z66" s="492"/>
      <c r="AA66" s="492"/>
      <c r="AB66" s="492"/>
      <c r="AC66" s="492"/>
    </row>
    <row r="67">
      <c r="A67" s="55" t="s">
        <v>74</v>
      </c>
      <c r="B67" s="489">
        <v>484.0</v>
      </c>
      <c r="C67" s="489">
        <v>75.0</v>
      </c>
      <c r="D67" s="489">
        <v>0.0</v>
      </c>
      <c r="E67" s="489">
        <v>654.0</v>
      </c>
      <c r="F67" s="489">
        <v>0.0</v>
      </c>
      <c r="G67" s="489">
        <v>555.0</v>
      </c>
      <c r="H67" s="70">
        <v>695.0</v>
      </c>
      <c r="I67" s="70">
        <v>471.0</v>
      </c>
      <c r="J67" s="70" t="s">
        <v>59</v>
      </c>
      <c r="K67" s="70" t="s">
        <v>59</v>
      </c>
      <c r="L67" s="70" t="s">
        <v>59</v>
      </c>
      <c r="M67" s="70" t="s">
        <v>59</v>
      </c>
      <c r="N67" s="70">
        <v>0.0</v>
      </c>
      <c r="O67" s="70">
        <v>0.0</v>
      </c>
      <c r="P67" s="70" t="s">
        <v>59</v>
      </c>
      <c r="Q67" s="491"/>
      <c r="R67" s="490">
        <f t="shared" si="2"/>
        <v>2934</v>
      </c>
      <c r="S67" s="491"/>
      <c r="T67" s="492"/>
      <c r="U67" s="492"/>
      <c r="V67" s="492"/>
      <c r="W67" s="492"/>
      <c r="X67" s="492"/>
      <c r="Y67" s="492"/>
      <c r="Z67" s="492"/>
      <c r="AA67" s="492"/>
      <c r="AB67" s="492"/>
      <c r="AC67" s="492"/>
    </row>
    <row r="68">
      <c r="A68" s="55" t="s">
        <v>49</v>
      </c>
      <c r="B68" s="489">
        <v>0.0</v>
      </c>
      <c r="C68" s="489">
        <v>456.0</v>
      </c>
      <c r="D68" s="489">
        <v>688.0</v>
      </c>
      <c r="E68" s="489">
        <v>340.0</v>
      </c>
      <c r="F68" s="489">
        <v>393.0</v>
      </c>
      <c r="G68" s="489">
        <v>480.0</v>
      </c>
      <c r="H68" s="70">
        <v>1048.0</v>
      </c>
      <c r="I68" s="502">
        <v>0.0</v>
      </c>
      <c r="J68" s="70">
        <v>0.0</v>
      </c>
      <c r="K68" s="70">
        <v>661.0</v>
      </c>
      <c r="L68" s="70">
        <v>341.0</v>
      </c>
      <c r="M68" s="70">
        <v>160.0</v>
      </c>
      <c r="N68" s="70">
        <v>835.0</v>
      </c>
      <c r="O68" s="70">
        <v>0.0</v>
      </c>
      <c r="P68" s="502">
        <v>0.0</v>
      </c>
      <c r="Q68" s="491"/>
      <c r="R68" s="490">
        <f t="shared" si="2"/>
        <v>5402</v>
      </c>
      <c r="S68" s="491"/>
      <c r="T68" s="492"/>
      <c r="U68" s="492"/>
      <c r="V68" s="492"/>
      <c r="W68" s="492"/>
      <c r="X68" s="492"/>
      <c r="Y68" s="492"/>
      <c r="Z68" s="492"/>
      <c r="AA68" s="492"/>
      <c r="AB68" s="492"/>
      <c r="AC68" s="492"/>
    </row>
    <row r="69">
      <c r="A69" s="55" t="s">
        <v>50</v>
      </c>
      <c r="B69" s="489">
        <v>0.0</v>
      </c>
      <c r="C69" s="489">
        <v>0.0</v>
      </c>
      <c r="D69" s="489">
        <v>0.0</v>
      </c>
      <c r="E69" s="489">
        <v>0.0</v>
      </c>
      <c r="F69" s="489">
        <v>0.0</v>
      </c>
      <c r="G69" s="489">
        <v>0.0</v>
      </c>
      <c r="H69" s="70">
        <v>0.0</v>
      </c>
      <c r="I69" s="70">
        <v>0.0</v>
      </c>
      <c r="J69" s="70">
        <v>0.0</v>
      </c>
      <c r="K69" s="70">
        <v>0.0</v>
      </c>
      <c r="L69" s="70">
        <v>346.0</v>
      </c>
      <c r="M69" s="70">
        <v>550.0</v>
      </c>
      <c r="N69" s="70">
        <v>0.0</v>
      </c>
      <c r="O69" s="70">
        <v>0.0</v>
      </c>
      <c r="P69" s="70">
        <v>0.0</v>
      </c>
      <c r="Q69" s="491"/>
      <c r="R69" s="490">
        <f t="shared" si="2"/>
        <v>896</v>
      </c>
      <c r="S69" s="491"/>
      <c r="T69" s="492"/>
      <c r="U69" s="492"/>
      <c r="V69" s="492"/>
      <c r="W69" s="492"/>
      <c r="X69" s="492"/>
      <c r="Y69" s="492"/>
      <c r="Z69" s="492"/>
      <c r="AA69" s="492"/>
      <c r="AB69" s="492"/>
      <c r="AC69" s="492"/>
    </row>
    <row r="70">
      <c r="A70" s="55" t="s">
        <v>51</v>
      </c>
      <c r="B70" s="489">
        <v>469.0</v>
      </c>
      <c r="C70" s="489">
        <v>0.0</v>
      </c>
      <c r="D70" s="489">
        <v>810.0</v>
      </c>
      <c r="E70" s="489">
        <v>707.0</v>
      </c>
      <c r="F70" s="489">
        <v>656.0</v>
      </c>
      <c r="G70" s="489">
        <v>423.0</v>
      </c>
      <c r="H70" s="70">
        <v>800.0</v>
      </c>
      <c r="I70" s="70">
        <v>0.0</v>
      </c>
      <c r="J70" s="70">
        <v>0.0</v>
      </c>
      <c r="K70" s="70">
        <v>780.0</v>
      </c>
      <c r="L70" s="70">
        <v>384.0</v>
      </c>
      <c r="M70" s="70">
        <v>233.0</v>
      </c>
      <c r="N70" s="70">
        <v>295.0</v>
      </c>
      <c r="O70" s="70">
        <v>854.0</v>
      </c>
      <c r="P70" s="70">
        <v>773.0</v>
      </c>
      <c r="Q70" s="491"/>
      <c r="R70" s="490">
        <f t="shared" si="2"/>
        <v>7184</v>
      </c>
      <c r="S70" s="491"/>
      <c r="T70" s="492"/>
      <c r="U70" s="492"/>
      <c r="V70" s="492"/>
      <c r="W70" s="492"/>
      <c r="X70" s="492"/>
      <c r="Y70" s="492"/>
      <c r="Z70" s="492"/>
      <c r="AA70" s="492"/>
      <c r="AB70" s="492"/>
      <c r="AC70" s="492"/>
    </row>
    <row r="71">
      <c r="A71" s="55" t="s">
        <v>52</v>
      </c>
      <c r="B71" s="489">
        <v>0.0</v>
      </c>
      <c r="C71" s="489">
        <v>0.0</v>
      </c>
      <c r="D71" s="489">
        <v>0.0</v>
      </c>
      <c r="E71" s="489">
        <v>0.0</v>
      </c>
      <c r="F71" s="489">
        <v>0.0</v>
      </c>
      <c r="G71" s="489">
        <v>0.0</v>
      </c>
      <c r="H71" s="70">
        <v>0.0</v>
      </c>
      <c r="I71" s="70">
        <v>0.0</v>
      </c>
      <c r="J71" s="70">
        <v>0.0</v>
      </c>
      <c r="K71" s="70">
        <v>535.0</v>
      </c>
      <c r="L71" s="70">
        <v>545.0</v>
      </c>
      <c r="M71" s="70">
        <v>450.0</v>
      </c>
      <c r="N71" s="70">
        <v>782.0</v>
      </c>
      <c r="O71" s="70">
        <v>440.0</v>
      </c>
      <c r="P71" s="70">
        <v>0.0</v>
      </c>
      <c r="Q71" s="491"/>
      <c r="R71" s="490">
        <f t="shared" si="2"/>
        <v>2752</v>
      </c>
      <c r="S71" s="491"/>
      <c r="T71" s="492"/>
      <c r="U71" s="492"/>
      <c r="V71" s="492"/>
      <c r="W71" s="492"/>
      <c r="X71" s="492"/>
      <c r="Y71" s="492"/>
      <c r="Z71" s="492"/>
      <c r="AA71" s="492"/>
      <c r="AB71" s="492"/>
      <c r="AC71" s="492"/>
    </row>
    <row r="72">
      <c r="A72" s="55" t="s">
        <v>53</v>
      </c>
      <c r="B72" s="489">
        <v>245.0</v>
      </c>
      <c r="C72" s="489">
        <v>0.0</v>
      </c>
      <c r="D72" s="489">
        <v>365.0</v>
      </c>
      <c r="E72" s="489">
        <v>350.0</v>
      </c>
      <c r="F72" s="489">
        <v>380.0</v>
      </c>
      <c r="G72" s="489">
        <v>395.0</v>
      </c>
      <c r="H72" s="70">
        <v>380.0</v>
      </c>
      <c r="I72" s="502">
        <v>1030.0</v>
      </c>
      <c r="J72" s="70">
        <v>887.0</v>
      </c>
      <c r="K72" s="70">
        <v>1199.0</v>
      </c>
      <c r="L72" s="70">
        <v>235.0</v>
      </c>
      <c r="M72" s="70">
        <v>260.0</v>
      </c>
      <c r="N72" s="70">
        <v>680.0</v>
      </c>
      <c r="O72" s="70">
        <v>520.0</v>
      </c>
      <c r="P72" s="502">
        <v>710.0</v>
      </c>
      <c r="Q72" s="491"/>
      <c r="R72" s="490">
        <f t="shared" si="2"/>
        <v>7636</v>
      </c>
      <c r="S72" s="491"/>
      <c r="T72" s="492"/>
      <c r="U72" s="492"/>
      <c r="V72" s="492"/>
      <c r="W72" s="492"/>
      <c r="X72" s="492"/>
      <c r="Y72" s="492"/>
      <c r="Z72" s="492"/>
      <c r="AA72" s="492"/>
      <c r="AB72" s="492"/>
      <c r="AC72" s="492"/>
    </row>
    <row r="73">
      <c r="A73" s="76" t="s">
        <v>451</v>
      </c>
      <c r="B73" s="489">
        <v>0.0</v>
      </c>
      <c r="C73" s="489">
        <v>0.0</v>
      </c>
      <c r="D73" s="489">
        <v>485.0</v>
      </c>
      <c r="E73" s="489">
        <v>300.0</v>
      </c>
      <c r="F73" s="489">
        <v>644.0</v>
      </c>
      <c r="G73" s="489">
        <v>460.0</v>
      </c>
      <c r="H73" s="70">
        <v>0.0</v>
      </c>
      <c r="I73" s="502">
        <v>0.0</v>
      </c>
      <c r="J73" s="70">
        <v>0.0</v>
      </c>
      <c r="K73" s="70">
        <v>0.0</v>
      </c>
      <c r="L73" s="70">
        <v>0.0</v>
      </c>
      <c r="M73" s="70">
        <v>0.0</v>
      </c>
      <c r="N73" s="70">
        <v>0.0</v>
      </c>
      <c r="O73" s="70">
        <v>0.0</v>
      </c>
      <c r="P73" s="502">
        <v>0.0</v>
      </c>
      <c r="Q73" s="491"/>
      <c r="R73" s="490">
        <f t="shared" si="2"/>
        <v>1889</v>
      </c>
      <c r="S73" s="491"/>
      <c r="T73" s="492"/>
      <c r="U73" s="492"/>
      <c r="V73" s="492"/>
      <c r="W73" s="492"/>
      <c r="X73" s="492"/>
      <c r="Y73" s="492"/>
      <c r="Z73" s="492"/>
      <c r="AA73" s="492"/>
      <c r="AB73" s="492"/>
      <c r="AC73" s="492"/>
    </row>
    <row r="74">
      <c r="A74" s="76" t="s">
        <v>55</v>
      </c>
      <c r="B74" s="491"/>
      <c r="C74" s="491"/>
      <c r="D74" s="491"/>
      <c r="E74" s="491"/>
      <c r="F74" s="491"/>
      <c r="G74" s="491"/>
      <c r="H74" s="37"/>
      <c r="I74" s="502">
        <v>759.0</v>
      </c>
      <c r="J74" s="70">
        <v>120.0</v>
      </c>
      <c r="K74" s="70">
        <v>329.0</v>
      </c>
      <c r="L74" s="70">
        <v>474.0</v>
      </c>
      <c r="M74" s="70">
        <v>0.0</v>
      </c>
      <c r="N74" s="70">
        <v>565.0</v>
      </c>
      <c r="O74" s="70">
        <v>185.0</v>
      </c>
      <c r="P74" s="502">
        <v>455.0</v>
      </c>
      <c r="Q74" s="491"/>
      <c r="R74" s="490">
        <f t="shared" si="2"/>
        <v>2887</v>
      </c>
      <c r="S74" s="491"/>
      <c r="T74" s="492"/>
      <c r="U74" s="492"/>
      <c r="V74" s="492"/>
      <c r="W74" s="492"/>
      <c r="X74" s="492"/>
      <c r="Y74" s="492"/>
      <c r="Z74" s="492"/>
      <c r="AA74" s="492"/>
      <c r="AB74" s="492"/>
      <c r="AC74" s="492"/>
    </row>
    <row r="75">
      <c r="A75" s="500"/>
      <c r="B75" s="491"/>
      <c r="C75" s="491"/>
      <c r="D75" s="491"/>
      <c r="E75" s="491"/>
      <c r="F75" s="491"/>
      <c r="G75" s="491"/>
      <c r="H75" s="491"/>
      <c r="I75" s="491"/>
      <c r="J75" s="491"/>
      <c r="K75" s="491"/>
      <c r="L75" s="491"/>
      <c r="M75" s="491"/>
      <c r="N75" s="491"/>
      <c r="O75" s="491"/>
      <c r="P75" s="491"/>
      <c r="Q75" s="491"/>
      <c r="R75" s="490"/>
      <c r="S75" s="491"/>
      <c r="T75" s="492"/>
      <c r="U75" s="492"/>
      <c r="V75" s="492"/>
      <c r="W75" s="492"/>
      <c r="X75" s="492"/>
      <c r="Y75" s="492"/>
      <c r="Z75" s="492"/>
      <c r="AA75" s="492"/>
      <c r="AB75" s="492"/>
      <c r="AC75" s="492"/>
    </row>
    <row r="76">
      <c r="A76" s="501"/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  <c r="M76" s="501"/>
      <c r="N76" s="501"/>
      <c r="O76" s="501"/>
      <c r="P76" s="501"/>
      <c r="Q76" s="501"/>
      <c r="R76" s="501"/>
      <c r="S76" s="501"/>
      <c r="T76" s="501"/>
      <c r="U76" s="501"/>
      <c r="V76" s="501"/>
      <c r="W76" s="501"/>
      <c r="X76" s="501"/>
      <c r="Y76" s="501"/>
      <c r="Z76" s="501"/>
      <c r="AA76" s="501"/>
      <c r="AB76" s="501"/>
      <c r="AC76" s="501"/>
    </row>
    <row r="77">
      <c r="A77" s="475" t="s">
        <v>525</v>
      </c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20"/>
      <c r="T77" s="501"/>
      <c r="U77" s="501"/>
      <c r="V77" s="501"/>
      <c r="W77" s="501"/>
      <c r="X77" s="501"/>
      <c r="Y77" s="501"/>
      <c r="Z77" s="501"/>
      <c r="AA77" s="501"/>
      <c r="AB77" s="501"/>
      <c r="AC77" s="501"/>
    </row>
    <row r="78">
      <c r="A78" s="30" t="s">
        <v>19</v>
      </c>
      <c r="B78" s="478">
        <v>45551.0</v>
      </c>
      <c r="C78" s="478">
        <v>45552.0</v>
      </c>
      <c r="D78" s="478">
        <v>45553.0</v>
      </c>
      <c r="E78" s="478">
        <v>45554.0</v>
      </c>
      <c r="F78" s="478">
        <v>45555.0</v>
      </c>
      <c r="G78" s="478">
        <v>45556.0</v>
      </c>
      <c r="H78" s="478">
        <v>45557.0</v>
      </c>
      <c r="I78" s="478">
        <v>45558.0</v>
      </c>
      <c r="J78" s="478">
        <v>45559.0</v>
      </c>
      <c r="K78" s="478">
        <v>45560.0</v>
      </c>
      <c r="L78" s="478">
        <v>45561.0</v>
      </c>
      <c r="M78" s="478">
        <v>45562.0</v>
      </c>
      <c r="N78" s="478">
        <v>45563.0</v>
      </c>
      <c r="O78" s="478">
        <v>45564.0</v>
      </c>
      <c r="P78" s="478">
        <v>45565.0</v>
      </c>
      <c r="Q78" s="478"/>
      <c r="R78" s="479" t="s">
        <v>20</v>
      </c>
      <c r="S78" s="479" t="s">
        <v>22</v>
      </c>
      <c r="T78" s="501"/>
      <c r="U78" s="501"/>
      <c r="V78" s="501"/>
      <c r="W78" s="501"/>
      <c r="X78" s="501"/>
      <c r="Y78" s="501"/>
      <c r="Z78" s="501"/>
      <c r="AA78" s="501"/>
      <c r="AB78" s="501"/>
      <c r="AC78" s="501"/>
    </row>
    <row r="79">
      <c r="A79" s="215"/>
      <c r="B79" s="485"/>
      <c r="C79" s="485"/>
      <c r="D79" s="485"/>
      <c r="E79" s="485"/>
      <c r="F79" s="485"/>
      <c r="G79" s="485"/>
      <c r="H79" s="485"/>
      <c r="I79" s="485"/>
      <c r="J79" s="485"/>
      <c r="K79" s="485"/>
      <c r="L79" s="485"/>
      <c r="M79" s="485"/>
      <c r="N79" s="485"/>
      <c r="O79" s="485"/>
      <c r="P79" s="485"/>
      <c r="Q79" s="485"/>
      <c r="R79" s="485"/>
      <c r="S79" s="485"/>
      <c r="T79" s="501"/>
      <c r="U79" s="501"/>
      <c r="V79" s="501"/>
      <c r="W79" s="501"/>
      <c r="X79" s="501"/>
      <c r="Y79" s="501"/>
      <c r="Z79" s="501"/>
      <c r="AA79" s="501"/>
      <c r="AB79" s="501"/>
      <c r="AC79" s="501"/>
    </row>
    <row r="80">
      <c r="A80" s="55" t="s">
        <v>23</v>
      </c>
      <c r="B80" s="70">
        <v>360.0</v>
      </c>
      <c r="C80" s="70">
        <v>0.0</v>
      </c>
      <c r="D80" s="70">
        <v>205.0</v>
      </c>
      <c r="E80" s="70">
        <v>270.0</v>
      </c>
      <c r="F80" s="70">
        <v>0.0</v>
      </c>
      <c r="G80" s="70">
        <v>780.0</v>
      </c>
      <c r="H80" s="502">
        <v>895.0</v>
      </c>
      <c r="I80" s="70">
        <v>190.0</v>
      </c>
      <c r="J80" s="70">
        <v>315.0</v>
      </c>
      <c r="K80" s="70">
        <v>0.0</v>
      </c>
      <c r="L80" s="70">
        <v>785.0</v>
      </c>
      <c r="M80" s="70">
        <v>438.0</v>
      </c>
      <c r="N80" s="70">
        <v>698.0</v>
      </c>
      <c r="O80" s="502">
        <v>920.0</v>
      </c>
      <c r="P80" s="70">
        <v>713.0</v>
      </c>
      <c r="Q80" s="491"/>
      <c r="R80" s="490">
        <f t="shared" ref="R80:R113" si="3">SUM(B80:Q80)</f>
        <v>6569</v>
      </c>
      <c r="S80" s="491"/>
      <c r="T80" s="501"/>
      <c r="U80" s="501"/>
      <c r="V80" s="501"/>
      <c r="W80" s="501"/>
      <c r="X80" s="501"/>
      <c r="Y80" s="501"/>
      <c r="Z80" s="501"/>
      <c r="AA80" s="501"/>
      <c r="AB80" s="501"/>
      <c r="AC80" s="501"/>
    </row>
    <row r="81">
      <c r="A81" s="55" t="s">
        <v>24</v>
      </c>
      <c r="B81" s="70">
        <v>0.0</v>
      </c>
      <c r="C81" s="70">
        <v>346.0</v>
      </c>
      <c r="D81" s="70">
        <v>757.0</v>
      </c>
      <c r="E81" s="70">
        <v>629.0</v>
      </c>
      <c r="F81" s="70">
        <v>655.0</v>
      </c>
      <c r="G81" s="70">
        <v>810.0</v>
      </c>
      <c r="H81" s="502">
        <v>801.0</v>
      </c>
      <c r="I81" s="70">
        <v>0.0</v>
      </c>
      <c r="J81" s="70">
        <v>947.0</v>
      </c>
      <c r="K81" s="70">
        <v>420.0</v>
      </c>
      <c r="L81" s="70">
        <v>458.0</v>
      </c>
      <c r="M81" s="70">
        <v>677.0</v>
      </c>
      <c r="N81" s="70">
        <v>1073.0</v>
      </c>
      <c r="O81" s="502">
        <v>921.0</v>
      </c>
      <c r="P81" s="70">
        <v>0.0</v>
      </c>
      <c r="Q81" s="491"/>
      <c r="R81" s="490">
        <f t="shared" si="3"/>
        <v>8494</v>
      </c>
      <c r="S81" s="491"/>
      <c r="T81" s="501"/>
      <c r="U81" s="501"/>
      <c r="V81" s="501"/>
      <c r="W81" s="501"/>
      <c r="X81" s="501"/>
      <c r="Y81" s="501"/>
      <c r="Z81" s="501"/>
      <c r="AA81" s="501"/>
      <c r="AB81" s="501"/>
      <c r="AC81" s="501"/>
    </row>
    <row r="82">
      <c r="A82" s="55" t="s">
        <v>25</v>
      </c>
      <c r="B82" s="70">
        <v>518.0</v>
      </c>
      <c r="C82" s="70">
        <v>645.0</v>
      </c>
      <c r="D82" s="70">
        <v>555.0</v>
      </c>
      <c r="E82" s="70">
        <v>270.0</v>
      </c>
      <c r="F82" s="70">
        <v>450.0</v>
      </c>
      <c r="G82" s="70">
        <v>564.0</v>
      </c>
      <c r="H82" s="70">
        <v>335.0</v>
      </c>
      <c r="I82" s="70">
        <v>708.0</v>
      </c>
      <c r="J82" s="70">
        <v>694.0</v>
      </c>
      <c r="K82" s="70">
        <v>481.0</v>
      </c>
      <c r="L82" s="70">
        <v>583.0</v>
      </c>
      <c r="M82" s="70">
        <v>575.0</v>
      </c>
      <c r="N82" s="70">
        <v>510.0</v>
      </c>
      <c r="O82" s="70">
        <v>347.0</v>
      </c>
      <c r="P82" s="70">
        <v>530.0</v>
      </c>
      <c r="Q82" s="491"/>
      <c r="R82" s="490">
        <f t="shared" si="3"/>
        <v>7765</v>
      </c>
      <c r="S82" s="491"/>
      <c r="T82" s="501"/>
      <c r="U82" s="501"/>
      <c r="V82" s="501"/>
      <c r="W82" s="501"/>
      <c r="X82" s="501"/>
      <c r="Y82" s="501"/>
      <c r="Z82" s="501"/>
      <c r="AA82" s="501"/>
      <c r="AB82" s="501"/>
      <c r="AC82" s="501"/>
    </row>
    <row r="83">
      <c r="A83" s="55" t="s">
        <v>26</v>
      </c>
      <c r="B83" s="70">
        <v>1140.0</v>
      </c>
      <c r="C83" s="70">
        <v>0.0</v>
      </c>
      <c r="D83" s="70">
        <v>0.0</v>
      </c>
      <c r="E83" s="70">
        <v>0.0</v>
      </c>
      <c r="F83" s="70">
        <v>0.0</v>
      </c>
      <c r="G83" s="70">
        <v>0.0</v>
      </c>
      <c r="H83" s="70">
        <v>575.0</v>
      </c>
      <c r="I83" s="70">
        <v>78.0</v>
      </c>
      <c r="J83" s="70">
        <v>0.0</v>
      </c>
      <c r="K83" s="70">
        <v>0.0</v>
      </c>
      <c r="L83" s="70">
        <v>396.0</v>
      </c>
      <c r="M83" s="70">
        <v>755.0</v>
      </c>
      <c r="N83" s="70">
        <v>415.0</v>
      </c>
      <c r="O83" s="70">
        <v>0.0</v>
      </c>
      <c r="P83" s="70">
        <v>0.0</v>
      </c>
      <c r="Q83" s="491"/>
      <c r="R83" s="490">
        <f t="shared" si="3"/>
        <v>3359</v>
      </c>
      <c r="S83" s="491"/>
      <c r="T83" s="501"/>
      <c r="U83" s="501"/>
      <c r="V83" s="501"/>
      <c r="W83" s="501"/>
      <c r="X83" s="501"/>
      <c r="Y83" s="501"/>
      <c r="Z83" s="501"/>
      <c r="AA83" s="501"/>
      <c r="AB83" s="501"/>
      <c r="AC83" s="501"/>
    </row>
    <row r="84">
      <c r="A84" s="55" t="s">
        <v>27</v>
      </c>
      <c r="B84" s="70">
        <v>395.0</v>
      </c>
      <c r="C84" s="70">
        <v>730.0</v>
      </c>
      <c r="D84" s="70">
        <v>0.0</v>
      </c>
      <c r="E84" s="70">
        <v>0.0</v>
      </c>
      <c r="F84" s="70">
        <v>418.0</v>
      </c>
      <c r="G84" s="70">
        <v>434.0</v>
      </c>
      <c r="H84" s="70">
        <v>300.0</v>
      </c>
      <c r="I84" s="70">
        <v>298.0</v>
      </c>
      <c r="J84" s="70">
        <v>549.0</v>
      </c>
      <c r="K84" s="70">
        <v>0.0</v>
      </c>
      <c r="L84" s="70">
        <v>375.0</v>
      </c>
      <c r="M84" s="70">
        <v>205.0</v>
      </c>
      <c r="N84" s="70">
        <v>0.0</v>
      </c>
      <c r="O84" s="70">
        <v>544.0</v>
      </c>
      <c r="P84" s="70">
        <v>300.0</v>
      </c>
      <c r="Q84" s="491"/>
      <c r="R84" s="490">
        <f t="shared" si="3"/>
        <v>4548</v>
      </c>
      <c r="S84" s="491"/>
      <c r="T84" s="501"/>
      <c r="U84" s="501"/>
      <c r="V84" s="501"/>
      <c r="W84" s="501"/>
      <c r="X84" s="501"/>
      <c r="Y84" s="501"/>
      <c r="Z84" s="501"/>
      <c r="AA84" s="501"/>
      <c r="AB84" s="501"/>
      <c r="AC84" s="501"/>
    </row>
    <row r="85">
      <c r="A85" s="55" t="s">
        <v>28</v>
      </c>
      <c r="B85" s="70">
        <v>483.0</v>
      </c>
      <c r="C85" s="70">
        <v>190.0</v>
      </c>
      <c r="D85" s="70">
        <v>390.0</v>
      </c>
      <c r="E85" s="70">
        <v>695.0</v>
      </c>
      <c r="F85" s="70">
        <v>348.0</v>
      </c>
      <c r="G85" s="70">
        <v>0.0</v>
      </c>
      <c r="H85" s="70">
        <v>0.0</v>
      </c>
      <c r="I85" s="70">
        <v>425.0</v>
      </c>
      <c r="J85" s="70">
        <v>550.0</v>
      </c>
      <c r="K85" s="70">
        <v>900.0</v>
      </c>
      <c r="L85" s="70">
        <v>926.0</v>
      </c>
      <c r="M85" s="70">
        <v>665.0</v>
      </c>
      <c r="N85" s="70">
        <v>804.0</v>
      </c>
      <c r="O85" s="70">
        <v>0.0</v>
      </c>
      <c r="P85" s="70">
        <v>315.0</v>
      </c>
      <c r="Q85" s="491"/>
      <c r="R85" s="490">
        <f t="shared" si="3"/>
        <v>6691</v>
      </c>
      <c r="S85" s="491"/>
      <c r="T85" s="501"/>
      <c r="U85" s="501"/>
      <c r="V85" s="501"/>
      <c r="W85" s="501"/>
      <c r="X85" s="501"/>
      <c r="Y85" s="501"/>
      <c r="Z85" s="501"/>
      <c r="AA85" s="501"/>
      <c r="AB85" s="501"/>
      <c r="AC85" s="501"/>
    </row>
    <row r="86">
      <c r="A86" s="55" t="s">
        <v>29</v>
      </c>
      <c r="B86" s="70">
        <v>0.0</v>
      </c>
      <c r="C86" s="70">
        <v>0.0</v>
      </c>
      <c r="D86" s="70">
        <v>185.0</v>
      </c>
      <c r="E86" s="70">
        <v>0.0</v>
      </c>
      <c r="F86" s="70">
        <v>820.0</v>
      </c>
      <c r="G86" s="70">
        <v>713.0</v>
      </c>
      <c r="H86" s="70">
        <v>798.0</v>
      </c>
      <c r="I86" s="70">
        <v>0.0</v>
      </c>
      <c r="J86" s="70">
        <v>935.0</v>
      </c>
      <c r="K86" s="70">
        <v>366.0</v>
      </c>
      <c r="L86" s="70">
        <v>268.0</v>
      </c>
      <c r="M86" s="70">
        <v>535.0</v>
      </c>
      <c r="N86" s="70">
        <v>0.0</v>
      </c>
      <c r="O86" s="70">
        <v>0.0</v>
      </c>
      <c r="P86" s="70">
        <v>0.0</v>
      </c>
      <c r="Q86" s="491"/>
      <c r="R86" s="490">
        <f t="shared" si="3"/>
        <v>4620</v>
      </c>
      <c r="S86" s="491"/>
      <c r="T86" s="501"/>
      <c r="U86" s="501"/>
      <c r="V86" s="501"/>
      <c r="W86" s="501"/>
      <c r="X86" s="501"/>
      <c r="Y86" s="501"/>
      <c r="Z86" s="501"/>
      <c r="AA86" s="501"/>
      <c r="AB86" s="501"/>
      <c r="AC86" s="501"/>
    </row>
    <row r="87">
      <c r="A87" s="55" t="s">
        <v>30</v>
      </c>
      <c r="B87" s="70">
        <v>0.0</v>
      </c>
      <c r="C87" s="70">
        <v>0.0</v>
      </c>
      <c r="D87" s="70">
        <v>2880.0</v>
      </c>
      <c r="E87" s="70">
        <v>2195.0</v>
      </c>
      <c r="F87" s="70">
        <v>0.0</v>
      </c>
      <c r="G87" s="70">
        <v>0.0</v>
      </c>
      <c r="H87" s="70">
        <v>0.0</v>
      </c>
      <c r="I87" s="70">
        <v>0.0</v>
      </c>
      <c r="J87" s="70">
        <v>0.0</v>
      </c>
      <c r="K87" s="70">
        <v>0.0</v>
      </c>
      <c r="L87" s="70">
        <v>0.0</v>
      </c>
      <c r="M87" s="70">
        <v>0.0</v>
      </c>
      <c r="N87" s="70">
        <v>0.0</v>
      </c>
      <c r="O87" s="70">
        <v>0.0</v>
      </c>
      <c r="P87" s="70">
        <v>0.0</v>
      </c>
      <c r="Q87" s="491"/>
      <c r="R87" s="490">
        <f t="shared" si="3"/>
        <v>5075</v>
      </c>
      <c r="S87" s="491"/>
      <c r="T87" s="501"/>
      <c r="U87" s="501"/>
      <c r="V87" s="501"/>
      <c r="W87" s="501"/>
      <c r="X87" s="501"/>
      <c r="Y87" s="501"/>
      <c r="Z87" s="501"/>
      <c r="AA87" s="501"/>
      <c r="AB87" s="501"/>
      <c r="AC87" s="501"/>
    </row>
    <row r="88">
      <c r="A88" s="55" t="s">
        <v>31</v>
      </c>
      <c r="B88" s="70">
        <v>1197.0</v>
      </c>
      <c r="C88" s="70">
        <v>1327.0</v>
      </c>
      <c r="D88" s="70">
        <v>1370.0</v>
      </c>
      <c r="E88" s="70">
        <v>360.0</v>
      </c>
      <c r="F88" s="70">
        <v>1212.0</v>
      </c>
      <c r="G88" s="70">
        <v>1475.0</v>
      </c>
      <c r="H88" s="70">
        <v>1168.0</v>
      </c>
      <c r="I88" s="70">
        <v>1257.0</v>
      </c>
      <c r="J88" s="70">
        <v>658.0</v>
      </c>
      <c r="K88" s="70">
        <v>1895.0</v>
      </c>
      <c r="L88" s="70">
        <v>1215.0</v>
      </c>
      <c r="M88" s="70">
        <v>1270.0</v>
      </c>
      <c r="N88" s="70">
        <v>1745.0</v>
      </c>
      <c r="O88" s="70">
        <v>1457.0</v>
      </c>
      <c r="P88" s="70">
        <v>1120.0</v>
      </c>
      <c r="Q88" s="491"/>
      <c r="R88" s="490">
        <f t="shared" si="3"/>
        <v>18726</v>
      </c>
      <c r="S88" s="496" t="s">
        <v>144</v>
      </c>
      <c r="T88" s="501"/>
      <c r="U88" s="501"/>
      <c r="V88" s="501"/>
      <c r="W88" s="501"/>
      <c r="X88" s="501"/>
      <c r="Y88" s="501"/>
      <c r="Z88" s="501"/>
      <c r="AA88" s="501"/>
      <c r="AB88" s="501"/>
      <c r="AC88" s="501"/>
    </row>
    <row r="89">
      <c r="A89" s="55" t="s">
        <v>32</v>
      </c>
      <c r="B89" s="70">
        <v>0.0</v>
      </c>
      <c r="C89" s="70">
        <v>273.0</v>
      </c>
      <c r="D89" s="70">
        <v>0.0</v>
      </c>
      <c r="E89" s="70">
        <v>425.0</v>
      </c>
      <c r="F89" s="70">
        <v>0.0</v>
      </c>
      <c r="G89" s="70">
        <v>320.0</v>
      </c>
      <c r="H89" s="502">
        <v>0.0</v>
      </c>
      <c r="I89" s="70">
        <v>0.0</v>
      </c>
      <c r="J89" s="70">
        <v>0.0</v>
      </c>
      <c r="K89" s="70">
        <v>0.0</v>
      </c>
      <c r="L89" s="70">
        <v>303.0</v>
      </c>
      <c r="M89" s="70">
        <v>0.0</v>
      </c>
      <c r="N89" s="70">
        <v>339.0</v>
      </c>
      <c r="O89" s="502">
        <v>0.0</v>
      </c>
      <c r="P89" s="70">
        <v>0.0</v>
      </c>
      <c r="Q89" s="491"/>
      <c r="R89" s="490">
        <f t="shared" si="3"/>
        <v>1660</v>
      </c>
      <c r="S89" s="491"/>
      <c r="T89" s="501"/>
      <c r="U89" s="501"/>
      <c r="V89" s="501"/>
      <c r="W89" s="501"/>
      <c r="X89" s="501"/>
      <c r="Y89" s="501"/>
      <c r="Z89" s="501"/>
      <c r="AA89" s="501"/>
      <c r="AB89" s="501"/>
      <c r="AC89" s="501"/>
    </row>
    <row r="90">
      <c r="A90" s="55" t="s">
        <v>241</v>
      </c>
      <c r="B90" s="70">
        <v>445.0</v>
      </c>
      <c r="C90" s="70">
        <v>275.0</v>
      </c>
      <c r="D90" s="70">
        <v>255.0</v>
      </c>
      <c r="E90" s="70">
        <v>0.0</v>
      </c>
      <c r="F90" s="70">
        <v>325.0</v>
      </c>
      <c r="G90" s="70">
        <v>410.0</v>
      </c>
      <c r="H90" s="70">
        <v>0.0</v>
      </c>
      <c r="I90" s="70">
        <v>455.0</v>
      </c>
      <c r="J90" s="70">
        <v>60.0</v>
      </c>
      <c r="K90" s="70">
        <v>0.0</v>
      </c>
      <c r="L90" s="70">
        <v>0.0</v>
      </c>
      <c r="M90" s="70">
        <v>0.0</v>
      </c>
      <c r="N90" s="70">
        <v>658.0</v>
      </c>
      <c r="O90" s="70">
        <v>0.0</v>
      </c>
      <c r="P90" s="70">
        <v>508.0</v>
      </c>
      <c r="Q90" s="491"/>
      <c r="R90" s="490">
        <f t="shared" si="3"/>
        <v>3391</v>
      </c>
      <c r="S90" s="491"/>
      <c r="T90" s="501"/>
      <c r="U90" s="501"/>
      <c r="V90" s="501"/>
      <c r="W90" s="501"/>
      <c r="X90" s="501"/>
      <c r="Y90" s="501"/>
      <c r="Z90" s="501"/>
      <c r="AA90" s="501"/>
      <c r="AB90" s="501"/>
      <c r="AC90" s="501"/>
    </row>
    <row r="91">
      <c r="A91" s="55" t="s">
        <v>233</v>
      </c>
      <c r="B91" s="70">
        <v>0.0</v>
      </c>
      <c r="C91" s="70">
        <v>0.0</v>
      </c>
      <c r="D91" s="70">
        <v>0.0</v>
      </c>
      <c r="E91" s="70">
        <v>0.0</v>
      </c>
      <c r="F91" s="70">
        <v>0.0</v>
      </c>
      <c r="G91" s="70">
        <v>0.0</v>
      </c>
      <c r="H91" s="502">
        <v>0.0</v>
      </c>
      <c r="I91" s="70">
        <v>0.0</v>
      </c>
      <c r="J91" s="70">
        <v>0.0</v>
      </c>
      <c r="K91" s="70">
        <v>0.0</v>
      </c>
      <c r="L91" s="70">
        <v>0.0</v>
      </c>
      <c r="M91" s="70">
        <v>0.0</v>
      </c>
      <c r="N91" s="70">
        <v>0.0</v>
      </c>
      <c r="O91" s="502">
        <v>0.0</v>
      </c>
      <c r="P91" s="70">
        <v>0.0</v>
      </c>
      <c r="Q91" s="491"/>
      <c r="R91" s="490">
        <f t="shared" si="3"/>
        <v>0</v>
      </c>
      <c r="S91" s="491"/>
      <c r="T91" s="501"/>
      <c r="U91" s="501"/>
      <c r="V91" s="501"/>
      <c r="W91" s="501"/>
      <c r="X91" s="501"/>
      <c r="Y91" s="501"/>
      <c r="Z91" s="501"/>
      <c r="AA91" s="501"/>
      <c r="AB91" s="501"/>
      <c r="AC91" s="501"/>
    </row>
    <row r="92">
      <c r="A92" s="55" t="s">
        <v>35</v>
      </c>
      <c r="B92" s="70">
        <v>0.0</v>
      </c>
      <c r="C92" s="70">
        <v>959.0</v>
      </c>
      <c r="D92" s="70">
        <v>350.0</v>
      </c>
      <c r="E92" s="70">
        <v>390.0</v>
      </c>
      <c r="F92" s="70">
        <v>0.0</v>
      </c>
      <c r="G92" s="70">
        <v>561.0</v>
      </c>
      <c r="H92" s="502">
        <v>0.0</v>
      </c>
      <c r="I92" s="70">
        <v>370.0</v>
      </c>
      <c r="J92" s="70">
        <v>315.0</v>
      </c>
      <c r="K92" s="70">
        <v>0.0</v>
      </c>
      <c r="L92" s="70">
        <v>977.0</v>
      </c>
      <c r="M92" s="70">
        <v>600.0</v>
      </c>
      <c r="N92" s="70">
        <v>0.0</v>
      </c>
      <c r="O92" s="502">
        <v>0.0</v>
      </c>
      <c r="P92" s="70">
        <v>0.0</v>
      </c>
      <c r="Q92" s="491"/>
      <c r="R92" s="490">
        <f t="shared" si="3"/>
        <v>4522</v>
      </c>
      <c r="S92" s="491"/>
      <c r="T92" s="501"/>
      <c r="U92" s="501"/>
      <c r="V92" s="501"/>
      <c r="W92" s="501"/>
      <c r="X92" s="501"/>
      <c r="Y92" s="501"/>
      <c r="Z92" s="501"/>
      <c r="AA92" s="501"/>
      <c r="AB92" s="501"/>
      <c r="AC92" s="501"/>
    </row>
    <row r="93">
      <c r="A93" s="55" t="s">
        <v>36</v>
      </c>
      <c r="B93" s="70">
        <v>0.0</v>
      </c>
      <c r="C93" s="70">
        <v>0.0</v>
      </c>
      <c r="D93" s="70">
        <v>882.0</v>
      </c>
      <c r="E93" s="70">
        <v>468.0</v>
      </c>
      <c r="F93" s="70">
        <v>565.0</v>
      </c>
      <c r="G93" s="70">
        <v>1070.0</v>
      </c>
      <c r="H93" s="502">
        <v>914.0</v>
      </c>
      <c r="I93" s="70">
        <v>470.0</v>
      </c>
      <c r="J93" s="70">
        <v>368.0</v>
      </c>
      <c r="K93" s="70">
        <v>1044.0</v>
      </c>
      <c r="L93" s="70">
        <v>970.0</v>
      </c>
      <c r="M93" s="70">
        <v>733.0</v>
      </c>
      <c r="N93" s="70">
        <v>740.0</v>
      </c>
      <c r="O93" s="502">
        <v>1090.0</v>
      </c>
      <c r="P93" s="70">
        <v>643.0</v>
      </c>
      <c r="Q93" s="491"/>
      <c r="R93" s="490">
        <f t="shared" si="3"/>
        <v>9957</v>
      </c>
      <c r="S93" s="491"/>
      <c r="T93" s="501"/>
      <c r="U93" s="501"/>
      <c r="V93" s="501"/>
      <c r="W93" s="501"/>
      <c r="X93" s="501"/>
      <c r="Y93" s="501"/>
      <c r="Z93" s="501"/>
      <c r="AA93" s="501"/>
      <c r="AB93" s="501"/>
      <c r="AC93" s="501"/>
    </row>
    <row r="94">
      <c r="A94" s="55" t="s">
        <v>37</v>
      </c>
      <c r="B94" s="70">
        <v>630.0</v>
      </c>
      <c r="C94" s="70">
        <v>878.0</v>
      </c>
      <c r="D94" s="70">
        <v>793.0</v>
      </c>
      <c r="E94" s="70">
        <v>590.0</v>
      </c>
      <c r="F94" s="70">
        <v>830.0</v>
      </c>
      <c r="G94" s="70">
        <v>0.0</v>
      </c>
      <c r="H94" s="502">
        <v>665.0</v>
      </c>
      <c r="I94" s="70">
        <v>753.0</v>
      </c>
      <c r="J94" s="70">
        <v>995.0</v>
      </c>
      <c r="K94" s="70">
        <v>1193.0</v>
      </c>
      <c r="L94" s="70">
        <v>420.0</v>
      </c>
      <c r="M94" s="70">
        <v>876.0</v>
      </c>
      <c r="N94" s="70">
        <v>680.0</v>
      </c>
      <c r="O94" s="502">
        <v>830.0</v>
      </c>
      <c r="P94" s="70">
        <v>1119.0</v>
      </c>
      <c r="Q94" s="491"/>
      <c r="R94" s="490">
        <f t="shared" si="3"/>
        <v>11252</v>
      </c>
      <c r="S94" s="491"/>
      <c r="T94" s="501"/>
      <c r="U94" s="501"/>
      <c r="V94" s="501"/>
      <c r="W94" s="501"/>
      <c r="X94" s="501"/>
      <c r="Y94" s="501"/>
      <c r="Z94" s="501"/>
      <c r="AA94" s="501"/>
      <c r="AB94" s="501"/>
      <c r="AC94" s="501"/>
    </row>
    <row r="95">
      <c r="A95" s="55" t="s">
        <v>38</v>
      </c>
      <c r="B95" s="70">
        <v>375.0</v>
      </c>
      <c r="C95" s="70">
        <v>342.0</v>
      </c>
      <c r="D95" s="70">
        <v>0.0</v>
      </c>
      <c r="E95" s="70">
        <v>0.0</v>
      </c>
      <c r="F95" s="70">
        <v>0.0</v>
      </c>
      <c r="G95" s="70">
        <v>423.0</v>
      </c>
      <c r="H95" s="70">
        <v>0.0</v>
      </c>
      <c r="I95" s="70">
        <v>308.0</v>
      </c>
      <c r="J95" s="70">
        <v>551.0</v>
      </c>
      <c r="K95" s="70">
        <v>679.0</v>
      </c>
      <c r="L95" s="70">
        <v>345.0</v>
      </c>
      <c r="M95" s="70">
        <v>480.0</v>
      </c>
      <c r="N95" s="70">
        <v>0.0</v>
      </c>
      <c r="O95" s="70">
        <v>558.0</v>
      </c>
      <c r="P95" s="70">
        <v>546.0</v>
      </c>
      <c r="Q95" s="491"/>
      <c r="R95" s="490">
        <f t="shared" si="3"/>
        <v>4607</v>
      </c>
      <c r="S95" s="491"/>
      <c r="T95" s="501"/>
      <c r="U95" s="501"/>
      <c r="V95" s="501"/>
      <c r="W95" s="501"/>
      <c r="X95" s="501"/>
      <c r="Y95" s="501"/>
      <c r="Z95" s="501"/>
      <c r="AA95" s="501"/>
      <c r="AB95" s="501"/>
      <c r="AC95" s="501"/>
    </row>
    <row r="96">
      <c r="A96" s="55" t="s">
        <v>39</v>
      </c>
      <c r="B96" s="70">
        <v>778.0</v>
      </c>
      <c r="C96" s="70">
        <v>712.0</v>
      </c>
      <c r="D96" s="70">
        <v>595.0</v>
      </c>
      <c r="E96" s="70">
        <v>0.0</v>
      </c>
      <c r="F96" s="70">
        <v>733.0</v>
      </c>
      <c r="G96" s="70">
        <v>1481.0</v>
      </c>
      <c r="H96" s="502">
        <v>1323.0</v>
      </c>
      <c r="I96" s="70">
        <v>729.0</v>
      </c>
      <c r="J96" s="70">
        <v>560.0</v>
      </c>
      <c r="K96" s="70">
        <v>1260.0</v>
      </c>
      <c r="L96" s="70">
        <v>1044.0</v>
      </c>
      <c r="M96" s="70">
        <v>1112.0</v>
      </c>
      <c r="N96" s="70">
        <v>2018.0</v>
      </c>
      <c r="O96" s="502">
        <v>1060.0</v>
      </c>
      <c r="P96" s="70">
        <v>1691.0</v>
      </c>
      <c r="Q96" s="491"/>
      <c r="R96" s="490">
        <f t="shared" si="3"/>
        <v>15096</v>
      </c>
      <c r="S96" s="496" t="s">
        <v>144</v>
      </c>
      <c r="T96" s="501"/>
      <c r="U96" s="501"/>
      <c r="V96" s="501"/>
      <c r="W96" s="501"/>
      <c r="X96" s="501"/>
      <c r="Y96" s="501"/>
      <c r="Z96" s="501"/>
      <c r="AA96" s="501"/>
      <c r="AB96" s="501"/>
      <c r="AC96" s="501"/>
    </row>
    <row r="97">
      <c r="A97" s="55" t="s">
        <v>63</v>
      </c>
      <c r="B97" s="70">
        <v>100.0</v>
      </c>
      <c r="C97" s="70">
        <v>495.0</v>
      </c>
      <c r="D97" s="70">
        <v>447.0</v>
      </c>
      <c r="E97" s="70">
        <v>249.0</v>
      </c>
      <c r="F97" s="70">
        <v>370.0</v>
      </c>
      <c r="G97" s="70">
        <v>0.0</v>
      </c>
      <c r="H97" s="502">
        <v>0.0</v>
      </c>
      <c r="I97" s="70">
        <v>234.0</v>
      </c>
      <c r="J97" s="70">
        <v>963.0</v>
      </c>
      <c r="K97" s="70">
        <v>1083.0</v>
      </c>
      <c r="L97" s="70">
        <v>291.0</v>
      </c>
      <c r="M97" s="70">
        <v>429.0</v>
      </c>
      <c r="N97" s="70">
        <v>438.0</v>
      </c>
      <c r="O97" s="502">
        <v>569.0</v>
      </c>
      <c r="P97" s="70">
        <v>829.0</v>
      </c>
      <c r="Q97" s="491"/>
      <c r="R97" s="490">
        <f t="shared" si="3"/>
        <v>6497</v>
      </c>
      <c r="S97" s="491"/>
      <c r="T97" s="501"/>
      <c r="U97" s="501"/>
      <c r="V97" s="501"/>
      <c r="W97" s="501"/>
      <c r="X97" s="501"/>
      <c r="Y97" s="501"/>
      <c r="Z97" s="501"/>
      <c r="AA97" s="501"/>
      <c r="AB97" s="501"/>
      <c r="AC97" s="501"/>
    </row>
    <row r="98">
      <c r="A98" s="55" t="s">
        <v>40</v>
      </c>
      <c r="B98" s="70">
        <v>545.0</v>
      </c>
      <c r="C98" s="70">
        <v>705.0</v>
      </c>
      <c r="D98" s="70">
        <v>445.0</v>
      </c>
      <c r="E98" s="70">
        <v>365.0</v>
      </c>
      <c r="F98" s="70">
        <v>0.0</v>
      </c>
      <c r="G98" s="70">
        <v>0.0</v>
      </c>
      <c r="H98" s="70">
        <v>0.0</v>
      </c>
      <c r="I98" s="70">
        <v>0.0</v>
      </c>
      <c r="J98" s="70">
        <v>0.0</v>
      </c>
      <c r="K98" s="70">
        <v>0.0</v>
      </c>
      <c r="L98" s="70">
        <v>0.0</v>
      </c>
      <c r="M98" s="70">
        <v>365.0</v>
      </c>
      <c r="N98" s="70">
        <v>695.0</v>
      </c>
      <c r="O98" s="70">
        <v>857.0</v>
      </c>
      <c r="P98" s="70">
        <v>855.0</v>
      </c>
      <c r="Q98" s="491"/>
      <c r="R98" s="490">
        <f t="shared" si="3"/>
        <v>4832</v>
      </c>
      <c r="S98" s="491"/>
      <c r="T98" s="501"/>
      <c r="U98" s="501"/>
      <c r="V98" s="501"/>
      <c r="W98" s="501"/>
      <c r="X98" s="501"/>
      <c r="Y98" s="501"/>
      <c r="Z98" s="501"/>
      <c r="AA98" s="501"/>
      <c r="AB98" s="501"/>
      <c r="AC98" s="501"/>
    </row>
    <row r="99">
      <c r="A99" s="55" t="s">
        <v>41</v>
      </c>
      <c r="B99" s="70">
        <v>423.0</v>
      </c>
      <c r="C99" s="70">
        <v>145.0</v>
      </c>
      <c r="D99" s="70">
        <v>645.0</v>
      </c>
      <c r="E99" s="70">
        <v>410.0</v>
      </c>
      <c r="F99" s="70">
        <v>275.0</v>
      </c>
      <c r="G99" s="70">
        <v>0.0</v>
      </c>
      <c r="H99" s="502">
        <v>0.0</v>
      </c>
      <c r="I99" s="70">
        <v>445.0</v>
      </c>
      <c r="J99" s="70">
        <v>558.0</v>
      </c>
      <c r="K99" s="70">
        <v>640.0</v>
      </c>
      <c r="L99" s="70">
        <v>575.0</v>
      </c>
      <c r="M99" s="70">
        <v>0.0</v>
      </c>
      <c r="N99" s="70">
        <v>770.0</v>
      </c>
      <c r="O99" s="502">
        <v>832.0</v>
      </c>
      <c r="P99" s="70">
        <v>472.0</v>
      </c>
      <c r="Q99" s="491"/>
      <c r="R99" s="490">
        <f t="shared" si="3"/>
        <v>6190</v>
      </c>
      <c r="S99" s="491"/>
      <c r="T99" s="501"/>
      <c r="U99" s="501"/>
      <c r="V99" s="501"/>
      <c r="W99" s="501"/>
      <c r="X99" s="501"/>
      <c r="Y99" s="501"/>
      <c r="Z99" s="501"/>
      <c r="AA99" s="501"/>
      <c r="AB99" s="501"/>
      <c r="AC99" s="501"/>
    </row>
    <row r="100">
      <c r="A100" s="55" t="s">
        <v>42</v>
      </c>
      <c r="B100" s="70">
        <v>0.0</v>
      </c>
      <c r="C100" s="70">
        <v>365.0</v>
      </c>
      <c r="D100" s="70">
        <v>0.0</v>
      </c>
      <c r="E100" s="70">
        <v>0.0</v>
      </c>
      <c r="F100" s="70">
        <v>350.0</v>
      </c>
      <c r="G100" s="70">
        <v>140.0</v>
      </c>
      <c r="H100" s="70">
        <v>0.0</v>
      </c>
      <c r="I100" s="70">
        <v>0.0</v>
      </c>
      <c r="J100" s="70">
        <v>0.0</v>
      </c>
      <c r="K100" s="70">
        <v>0.0</v>
      </c>
      <c r="L100" s="70">
        <v>0.0</v>
      </c>
      <c r="M100" s="70">
        <v>290.0</v>
      </c>
      <c r="N100" s="70">
        <v>208.0</v>
      </c>
      <c r="O100" s="70">
        <v>525.0</v>
      </c>
      <c r="P100" s="70">
        <v>260.0</v>
      </c>
      <c r="Q100" s="491"/>
      <c r="R100" s="490">
        <f t="shared" si="3"/>
        <v>2138</v>
      </c>
      <c r="S100" s="491"/>
      <c r="T100" s="501"/>
      <c r="U100" s="501"/>
      <c r="V100" s="501"/>
      <c r="W100" s="501"/>
      <c r="X100" s="501"/>
      <c r="Y100" s="501"/>
      <c r="Z100" s="501"/>
      <c r="AA100" s="501"/>
      <c r="AB100" s="501"/>
      <c r="AC100" s="501"/>
    </row>
    <row r="101">
      <c r="A101" s="55" t="s">
        <v>44</v>
      </c>
      <c r="B101" s="70">
        <v>506.0</v>
      </c>
      <c r="C101" s="70">
        <v>369.0</v>
      </c>
      <c r="D101" s="70">
        <v>450.0</v>
      </c>
      <c r="E101" s="70">
        <v>369.0</v>
      </c>
      <c r="F101" s="70">
        <v>380.0</v>
      </c>
      <c r="G101" s="70">
        <v>0.0</v>
      </c>
      <c r="H101" s="70">
        <v>0.0</v>
      </c>
      <c r="I101" s="70">
        <v>0.0</v>
      </c>
      <c r="J101" s="70">
        <v>220.0</v>
      </c>
      <c r="K101" s="70">
        <v>355.0</v>
      </c>
      <c r="L101" s="70">
        <v>140.0</v>
      </c>
      <c r="M101" s="70">
        <v>335.0</v>
      </c>
      <c r="N101" s="70">
        <v>289.0</v>
      </c>
      <c r="O101" s="70">
        <v>375.0</v>
      </c>
      <c r="P101" s="70">
        <v>465.0</v>
      </c>
      <c r="Q101" s="491"/>
      <c r="R101" s="490">
        <f t="shared" si="3"/>
        <v>4253</v>
      </c>
      <c r="S101" s="491"/>
      <c r="T101" s="501"/>
      <c r="U101" s="501"/>
      <c r="V101" s="501"/>
      <c r="W101" s="501"/>
      <c r="X101" s="501"/>
      <c r="Y101" s="501"/>
      <c r="Z101" s="501"/>
      <c r="AA101" s="501"/>
      <c r="AB101" s="501"/>
      <c r="AC101" s="501"/>
    </row>
    <row r="102">
      <c r="A102" s="55" t="s">
        <v>45</v>
      </c>
      <c r="B102" s="70">
        <v>0.0</v>
      </c>
      <c r="C102" s="70">
        <v>145.0</v>
      </c>
      <c r="D102" s="70">
        <v>385.0</v>
      </c>
      <c r="E102" s="70">
        <v>163.0</v>
      </c>
      <c r="F102" s="70">
        <v>190.0</v>
      </c>
      <c r="G102" s="70">
        <v>305.0</v>
      </c>
      <c r="H102" s="70">
        <v>0.0</v>
      </c>
      <c r="I102" s="70">
        <v>175.0</v>
      </c>
      <c r="J102" s="70">
        <v>525.0</v>
      </c>
      <c r="K102" s="70">
        <v>623.0</v>
      </c>
      <c r="L102" s="70">
        <v>522.0</v>
      </c>
      <c r="M102" s="70">
        <v>381.0</v>
      </c>
      <c r="N102" s="70">
        <v>399.0</v>
      </c>
      <c r="O102" s="70">
        <v>0.0</v>
      </c>
      <c r="P102" s="70">
        <v>444.0</v>
      </c>
      <c r="Q102" s="491"/>
      <c r="R102" s="490">
        <f t="shared" si="3"/>
        <v>4257</v>
      </c>
      <c r="S102" s="491"/>
      <c r="T102" s="501"/>
      <c r="U102" s="501"/>
      <c r="V102" s="501"/>
      <c r="W102" s="501"/>
      <c r="X102" s="501"/>
      <c r="Y102" s="501"/>
      <c r="Z102" s="501"/>
      <c r="AA102" s="501"/>
      <c r="AB102" s="501"/>
      <c r="AC102" s="501"/>
    </row>
    <row r="103">
      <c r="A103" s="55" t="s">
        <v>46</v>
      </c>
      <c r="B103" s="70">
        <v>0.0</v>
      </c>
      <c r="C103" s="70">
        <v>0.0</v>
      </c>
      <c r="D103" s="70">
        <v>585.0</v>
      </c>
      <c r="E103" s="70">
        <v>404.0</v>
      </c>
      <c r="F103" s="70">
        <v>0.0</v>
      </c>
      <c r="G103" s="70">
        <v>578.0</v>
      </c>
      <c r="H103" s="70">
        <v>0.0</v>
      </c>
      <c r="I103" s="70">
        <v>125.0</v>
      </c>
      <c r="J103" s="70">
        <v>260.0</v>
      </c>
      <c r="K103" s="70">
        <v>0.0</v>
      </c>
      <c r="L103" s="70">
        <v>0.0</v>
      </c>
      <c r="M103" s="70">
        <v>0.0</v>
      </c>
      <c r="N103" s="70">
        <v>385.0</v>
      </c>
      <c r="O103" s="70">
        <v>0.0</v>
      </c>
      <c r="P103" s="70">
        <v>0.0</v>
      </c>
      <c r="Q103" s="491"/>
      <c r="R103" s="490">
        <f t="shared" si="3"/>
        <v>2337</v>
      </c>
      <c r="S103" s="491"/>
      <c r="T103" s="501"/>
      <c r="U103" s="501"/>
      <c r="V103" s="501"/>
      <c r="W103" s="501"/>
      <c r="X103" s="501"/>
      <c r="Y103" s="501"/>
      <c r="Z103" s="501"/>
      <c r="AA103" s="501"/>
      <c r="AB103" s="501"/>
      <c r="AC103" s="501"/>
    </row>
    <row r="104">
      <c r="A104" s="55" t="s">
        <v>47</v>
      </c>
      <c r="B104" s="70">
        <v>0.0</v>
      </c>
      <c r="C104" s="70">
        <v>0.0</v>
      </c>
      <c r="D104" s="70">
        <v>0.0</v>
      </c>
      <c r="E104" s="70">
        <v>0.0</v>
      </c>
      <c r="F104" s="70">
        <v>0.0</v>
      </c>
      <c r="G104" s="70">
        <v>0.0</v>
      </c>
      <c r="H104" s="502">
        <v>0.0</v>
      </c>
      <c r="I104" s="70">
        <v>0.0</v>
      </c>
      <c r="J104" s="70">
        <v>0.0</v>
      </c>
      <c r="K104" s="70">
        <v>420.0</v>
      </c>
      <c r="L104" s="70">
        <v>0.0</v>
      </c>
      <c r="M104" s="70">
        <v>283.0</v>
      </c>
      <c r="N104" s="70">
        <v>321.0</v>
      </c>
      <c r="O104" s="502">
        <v>77.0</v>
      </c>
      <c r="P104" s="70">
        <v>0.0</v>
      </c>
      <c r="Q104" s="491"/>
      <c r="R104" s="490">
        <f t="shared" si="3"/>
        <v>1101</v>
      </c>
      <c r="S104" s="491"/>
      <c r="T104" s="501"/>
      <c r="U104" s="501"/>
      <c r="V104" s="501"/>
      <c r="W104" s="501"/>
      <c r="X104" s="501"/>
      <c r="Y104" s="501"/>
      <c r="Z104" s="501"/>
      <c r="AA104" s="501"/>
      <c r="AB104" s="501"/>
      <c r="AC104" s="501"/>
    </row>
    <row r="105">
      <c r="A105" s="55" t="s">
        <v>74</v>
      </c>
      <c r="B105" s="70">
        <v>0.0</v>
      </c>
      <c r="C105" s="70">
        <v>0.0</v>
      </c>
      <c r="D105" s="70">
        <v>0.0</v>
      </c>
      <c r="E105" s="70">
        <v>0.0</v>
      </c>
      <c r="F105" s="70">
        <v>0.0</v>
      </c>
      <c r="G105" s="70">
        <v>0.0</v>
      </c>
      <c r="H105" s="70">
        <v>0.0</v>
      </c>
      <c r="I105" s="70">
        <v>0.0</v>
      </c>
      <c r="J105" s="70">
        <v>0.0</v>
      </c>
      <c r="K105" s="70">
        <v>0.0</v>
      </c>
      <c r="L105" s="70">
        <v>0.0</v>
      </c>
      <c r="M105" s="70">
        <v>0.0</v>
      </c>
      <c r="N105" s="70">
        <v>0.0</v>
      </c>
      <c r="O105" s="70">
        <v>0.0</v>
      </c>
      <c r="P105" s="70">
        <v>0.0</v>
      </c>
      <c r="Q105" s="491"/>
      <c r="R105" s="490">
        <f t="shared" si="3"/>
        <v>0</v>
      </c>
      <c r="S105" s="491"/>
      <c r="T105" s="501"/>
      <c r="U105" s="501"/>
      <c r="V105" s="501"/>
      <c r="W105" s="501"/>
      <c r="X105" s="501"/>
      <c r="Y105" s="501"/>
      <c r="Z105" s="501"/>
      <c r="AA105" s="501"/>
      <c r="AB105" s="501"/>
      <c r="AC105" s="501"/>
    </row>
    <row r="106">
      <c r="A106" s="55" t="s">
        <v>49</v>
      </c>
      <c r="B106" s="70">
        <v>940.0</v>
      </c>
      <c r="C106" s="70">
        <v>691.0</v>
      </c>
      <c r="D106" s="70">
        <v>573.0</v>
      </c>
      <c r="E106" s="70">
        <v>448.0</v>
      </c>
      <c r="F106" s="70">
        <v>680.0</v>
      </c>
      <c r="G106" s="70">
        <v>0.0</v>
      </c>
      <c r="H106" s="502">
        <v>0.0</v>
      </c>
      <c r="I106" s="70">
        <v>431.0</v>
      </c>
      <c r="J106" s="70">
        <v>0.0</v>
      </c>
      <c r="K106" s="70">
        <v>0.0</v>
      </c>
      <c r="L106" s="70">
        <v>0.0</v>
      </c>
      <c r="M106" s="70">
        <v>0.0</v>
      </c>
      <c r="N106" s="70">
        <v>0.0</v>
      </c>
      <c r="O106" s="502">
        <v>0.0</v>
      </c>
      <c r="P106" s="70">
        <v>0.0</v>
      </c>
      <c r="Q106" s="491"/>
      <c r="R106" s="490">
        <f t="shared" si="3"/>
        <v>3763</v>
      </c>
      <c r="S106" s="491"/>
      <c r="T106" s="501"/>
      <c r="U106" s="501"/>
      <c r="V106" s="501"/>
      <c r="W106" s="501"/>
      <c r="X106" s="501"/>
      <c r="Y106" s="501"/>
      <c r="Z106" s="501"/>
      <c r="AA106" s="501"/>
      <c r="AB106" s="501"/>
      <c r="AC106" s="501"/>
    </row>
    <row r="107">
      <c r="A107" s="55" t="s">
        <v>50</v>
      </c>
      <c r="B107" s="70">
        <v>0.0</v>
      </c>
      <c r="C107" s="70">
        <v>0.0</v>
      </c>
      <c r="D107" s="70">
        <v>0.0</v>
      </c>
      <c r="E107" s="70">
        <v>0.0</v>
      </c>
      <c r="F107" s="70">
        <v>0.0</v>
      </c>
      <c r="G107" s="70">
        <v>0.0</v>
      </c>
      <c r="H107" s="70">
        <v>496.0</v>
      </c>
      <c r="I107" s="70">
        <v>0.0</v>
      </c>
      <c r="J107" s="70">
        <v>590.0</v>
      </c>
      <c r="K107" s="70">
        <v>0.0</v>
      </c>
      <c r="L107" s="70">
        <v>0.0</v>
      </c>
      <c r="M107" s="70">
        <v>0.0</v>
      </c>
      <c r="N107" s="70">
        <v>575.0</v>
      </c>
      <c r="O107" s="70">
        <v>200.0</v>
      </c>
      <c r="P107" s="70">
        <v>0.0</v>
      </c>
      <c r="Q107" s="491"/>
      <c r="R107" s="490">
        <f t="shared" si="3"/>
        <v>1861</v>
      </c>
      <c r="S107" s="491"/>
      <c r="T107" s="501"/>
      <c r="U107" s="501"/>
      <c r="V107" s="501"/>
      <c r="W107" s="501"/>
      <c r="X107" s="501"/>
      <c r="Y107" s="501"/>
      <c r="Z107" s="501"/>
      <c r="AA107" s="501"/>
      <c r="AB107" s="501"/>
      <c r="AC107" s="501"/>
    </row>
    <row r="108">
      <c r="A108" s="55" t="s">
        <v>51</v>
      </c>
      <c r="B108" s="70">
        <v>0.0</v>
      </c>
      <c r="C108" s="70">
        <v>0.0</v>
      </c>
      <c r="D108" s="70">
        <v>741.0</v>
      </c>
      <c r="E108" s="70">
        <v>702.0</v>
      </c>
      <c r="F108" s="70">
        <v>357.0</v>
      </c>
      <c r="G108" s="70">
        <v>1094.0</v>
      </c>
      <c r="H108" s="70">
        <v>666.0</v>
      </c>
      <c r="I108" s="70">
        <v>475.0</v>
      </c>
      <c r="J108" s="70">
        <v>575.0</v>
      </c>
      <c r="K108" s="70">
        <v>695.0</v>
      </c>
      <c r="L108" s="70">
        <v>318.0</v>
      </c>
      <c r="M108" s="70">
        <v>0.0</v>
      </c>
      <c r="N108" s="70">
        <v>1141.0</v>
      </c>
      <c r="O108" s="70">
        <v>0.0</v>
      </c>
      <c r="P108" s="70">
        <v>0.0</v>
      </c>
      <c r="Q108" s="491"/>
      <c r="R108" s="490">
        <f t="shared" si="3"/>
        <v>6764</v>
      </c>
      <c r="S108" s="491"/>
      <c r="T108" s="501"/>
      <c r="U108" s="501"/>
      <c r="V108" s="501"/>
      <c r="W108" s="501"/>
      <c r="X108" s="501"/>
      <c r="Y108" s="501"/>
      <c r="Z108" s="501"/>
      <c r="AA108" s="501"/>
      <c r="AB108" s="501"/>
      <c r="AC108" s="501"/>
    </row>
    <row r="109">
      <c r="A109" s="55" t="s">
        <v>52</v>
      </c>
      <c r="B109" s="70">
        <v>0.0</v>
      </c>
      <c r="C109" s="70">
        <v>0.0</v>
      </c>
      <c r="D109" s="70">
        <v>425.0</v>
      </c>
      <c r="E109" s="70">
        <v>268.0</v>
      </c>
      <c r="F109" s="70">
        <v>1058.0</v>
      </c>
      <c r="G109" s="70">
        <v>0.0</v>
      </c>
      <c r="H109" s="70">
        <v>0.0</v>
      </c>
      <c r="I109" s="70">
        <v>253.0</v>
      </c>
      <c r="J109" s="70">
        <v>0.0</v>
      </c>
      <c r="K109" s="70">
        <v>0.0</v>
      </c>
      <c r="L109" s="70">
        <v>269.0</v>
      </c>
      <c r="M109" s="70">
        <v>0.0</v>
      </c>
      <c r="N109" s="70">
        <v>0.0</v>
      </c>
      <c r="O109" s="70">
        <v>0.0</v>
      </c>
      <c r="P109" s="70">
        <v>0.0</v>
      </c>
      <c r="Q109" s="491"/>
      <c r="R109" s="490">
        <f t="shared" si="3"/>
        <v>2273</v>
      </c>
      <c r="S109" s="491"/>
      <c r="T109" s="501"/>
      <c r="U109" s="501"/>
      <c r="V109" s="501"/>
      <c r="W109" s="501"/>
      <c r="X109" s="501"/>
      <c r="Y109" s="501"/>
      <c r="Z109" s="501"/>
      <c r="AA109" s="501"/>
      <c r="AB109" s="501"/>
      <c r="AC109" s="501"/>
    </row>
    <row r="110">
      <c r="A110" s="55" t="s">
        <v>53</v>
      </c>
      <c r="B110" s="70">
        <v>310.0</v>
      </c>
      <c r="C110" s="70">
        <v>699.0</v>
      </c>
      <c r="D110" s="70">
        <v>0.0</v>
      </c>
      <c r="E110" s="70">
        <v>305.0</v>
      </c>
      <c r="F110" s="70">
        <v>605.0</v>
      </c>
      <c r="G110" s="70">
        <v>995.0</v>
      </c>
      <c r="H110" s="502">
        <v>685.0</v>
      </c>
      <c r="I110" s="70">
        <v>0.0</v>
      </c>
      <c r="J110" s="70">
        <v>698.0</v>
      </c>
      <c r="K110" s="70">
        <v>876.0</v>
      </c>
      <c r="L110" s="70">
        <v>769.0</v>
      </c>
      <c r="M110" s="70">
        <v>1030.0</v>
      </c>
      <c r="N110" s="70">
        <v>660.0</v>
      </c>
      <c r="O110" s="502">
        <v>965.0</v>
      </c>
      <c r="P110" s="70">
        <v>415.0</v>
      </c>
      <c r="Q110" s="491"/>
      <c r="R110" s="490">
        <f t="shared" si="3"/>
        <v>9012</v>
      </c>
      <c r="S110" s="491"/>
      <c r="T110" s="501"/>
      <c r="U110" s="501"/>
      <c r="V110" s="501"/>
      <c r="W110" s="501"/>
      <c r="X110" s="501"/>
      <c r="Y110" s="501"/>
      <c r="Z110" s="501"/>
      <c r="AA110" s="501"/>
      <c r="AB110" s="501"/>
      <c r="AC110" s="501"/>
    </row>
    <row r="111">
      <c r="A111" s="76" t="s">
        <v>451</v>
      </c>
      <c r="B111" s="70">
        <v>0.0</v>
      </c>
      <c r="C111" s="70">
        <v>0.0</v>
      </c>
      <c r="D111" s="70">
        <v>0.0</v>
      </c>
      <c r="E111" s="70">
        <v>0.0</v>
      </c>
      <c r="F111" s="70">
        <v>335.0</v>
      </c>
      <c r="G111" s="70">
        <v>0.0</v>
      </c>
      <c r="H111" s="502">
        <v>0.0</v>
      </c>
      <c r="I111" s="70">
        <v>0.0</v>
      </c>
      <c r="J111" s="70">
        <v>0.0</v>
      </c>
      <c r="K111" s="70">
        <v>0.0</v>
      </c>
      <c r="L111" s="70">
        <v>0.0</v>
      </c>
      <c r="M111" s="70">
        <v>0.0</v>
      </c>
      <c r="N111" s="70">
        <v>0.0</v>
      </c>
      <c r="O111" s="502">
        <v>0.0</v>
      </c>
      <c r="P111" s="70">
        <v>0.0</v>
      </c>
      <c r="Q111" s="491"/>
      <c r="R111" s="490">
        <f t="shared" si="3"/>
        <v>335</v>
      </c>
      <c r="S111" s="491"/>
      <c r="T111" s="501"/>
      <c r="U111" s="501"/>
      <c r="V111" s="501"/>
      <c r="W111" s="501"/>
      <c r="X111" s="501"/>
      <c r="Y111" s="501"/>
      <c r="Z111" s="501"/>
      <c r="AA111" s="501"/>
      <c r="AB111" s="501"/>
      <c r="AC111" s="501"/>
    </row>
    <row r="112">
      <c r="A112" s="76" t="s">
        <v>55</v>
      </c>
      <c r="B112" s="70">
        <v>0.0</v>
      </c>
      <c r="C112" s="70">
        <v>642.0</v>
      </c>
      <c r="D112" s="70">
        <v>0.0</v>
      </c>
      <c r="E112" s="70">
        <v>0.0</v>
      </c>
      <c r="F112" s="70">
        <v>0.0</v>
      </c>
      <c r="G112" s="70">
        <v>0.0</v>
      </c>
      <c r="H112" s="502">
        <v>0.0</v>
      </c>
      <c r="I112" s="70">
        <v>0.0</v>
      </c>
      <c r="J112" s="70">
        <v>0.0</v>
      </c>
      <c r="K112" s="70">
        <v>521.0</v>
      </c>
      <c r="L112" s="70">
        <v>355.0</v>
      </c>
      <c r="M112" s="70">
        <v>0.0</v>
      </c>
      <c r="N112" s="70">
        <v>460.0</v>
      </c>
      <c r="O112" s="502">
        <v>0.0</v>
      </c>
      <c r="P112" s="70">
        <v>0.0</v>
      </c>
      <c r="Q112" s="491"/>
      <c r="R112" s="490">
        <f t="shared" si="3"/>
        <v>1978</v>
      </c>
      <c r="S112" s="491"/>
      <c r="T112" s="501"/>
      <c r="U112" s="501"/>
      <c r="V112" s="501"/>
      <c r="W112" s="501"/>
      <c r="X112" s="501"/>
      <c r="Y112" s="501"/>
      <c r="Z112" s="501"/>
      <c r="AA112" s="501"/>
      <c r="AB112" s="501"/>
      <c r="AC112" s="501"/>
    </row>
    <row r="113">
      <c r="A113" s="76" t="s">
        <v>56</v>
      </c>
      <c r="B113" s="491"/>
      <c r="C113" s="491"/>
      <c r="D113" s="491"/>
      <c r="E113" s="491"/>
      <c r="F113" s="491"/>
      <c r="G113" s="70">
        <v>0.0</v>
      </c>
      <c r="H113" s="502">
        <v>0.0</v>
      </c>
      <c r="I113" s="70">
        <v>0.0</v>
      </c>
      <c r="J113" s="70">
        <v>337.0</v>
      </c>
      <c r="K113" s="70">
        <v>213.0</v>
      </c>
      <c r="L113" s="70">
        <v>350.0</v>
      </c>
      <c r="M113" s="70">
        <v>698.0</v>
      </c>
      <c r="N113" s="70">
        <v>0.0</v>
      </c>
      <c r="O113" s="502">
        <v>0.0</v>
      </c>
      <c r="P113" s="70">
        <v>524.0</v>
      </c>
      <c r="Q113" s="491"/>
      <c r="R113" s="490">
        <f t="shared" si="3"/>
        <v>2122</v>
      </c>
      <c r="S113" s="491"/>
      <c r="T113" s="501"/>
      <c r="U113" s="501"/>
      <c r="V113" s="501"/>
      <c r="W113" s="501"/>
      <c r="X113" s="501"/>
      <c r="Y113" s="501"/>
      <c r="Z113" s="501"/>
      <c r="AA113" s="501"/>
      <c r="AB113" s="501"/>
      <c r="AC113" s="501"/>
    </row>
    <row r="114">
      <c r="A114" s="501"/>
      <c r="B114" s="501"/>
      <c r="C114" s="501"/>
      <c r="D114" s="501"/>
      <c r="E114" s="501"/>
      <c r="F114" s="501"/>
      <c r="G114" s="501"/>
      <c r="H114" s="501"/>
      <c r="I114" s="501"/>
      <c r="J114" s="501"/>
      <c r="K114" s="501"/>
      <c r="L114" s="501"/>
      <c r="M114" s="501"/>
      <c r="N114" s="501"/>
      <c r="O114" s="501"/>
      <c r="P114" s="501"/>
      <c r="Q114" s="501"/>
      <c r="R114" s="501"/>
      <c r="S114" s="501"/>
      <c r="T114" s="501"/>
      <c r="U114" s="501"/>
      <c r="V114" s="501"/>
      <c r="W114" s="501"/>
      <c r="X114" s="501"/>
      <c r="Y114" s="501"/>
      <c r="Z114" s="501"/>
      <c r="AA114" s="501"/>
      <c r="AB114" s="501"/>
      <c r="AC114" s="501"/>
    </row>
    <row r="115">
      <c r="A115" s="475" t="s">
        <v>526</v>
      </c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20"/>
      <c r="T115" s="501"/>
      <c r="U115" s="501"/>
      <c r="V115" s="501"/>
      <c r="W115" s="501"/>
      <c r="X115" s="501"/>
      <c r="Y115" s="501"/>
      <c r="Z115" s="501"/>
      <c r="AA115" s="501"/>
      <c r="AB115" s="501"/>
      <c r="AC115" s="501"/>
    </row>
    <row r="116">
      <c r="A116" s="30" t="s">
        <v>19</v>
      </c>
      <c r="B116" s="478">
        <v>45566.0</v>
      </c>
      <c r="C116" s="478">
        <v>45567.0</v>
      </c>
      <c r="D116" s="478">
        <v>45568.0</v>
      </c>
      <c r="E116" s="478">
        <v>45569.0</v>
      </c>
      <c r="F116" s="478">
        <v>45570.0</v>
      </c>
      <c r="G116" s="478">
        <v>45571.0</v>
      </c>
      <c r="H116" s="478">
        <v>45603.0</v>
      </c>
      <c r="I116" s="478">
        <v>45604.0</v>
      </c>
      <c r="J116" s="478">
        <v>45605.0</v>
      </c>
      <c r="K116" s="478">
        <v>45606.0</v>
      </c>
      <c r="L116" s="478">
        <v>45576.0</v>
      </c>
      <c r="M116" s="478">
        <v>45577.0</v>
      </c>
      <c r="N116" s="478">
        <v>45578.0</v>
      </c>
      <c r="O116" s="478">
        <v>45579.0</v>
      </c>
      <c r="P116" s="478">
        <v>45580.0</v>
      </c>
      <c r="Q116" s="478"/>
      <c r="R116" s="479" t="s">
        <v>20</v>
      </c>
      <c r="S116" s="479" t="s">
        <v>22</v>
      </c>
      <c r="T116" s="501"/>
      <c r="U116" s="501"/>
      <c r="V116" s="501"/>
      <c r="W116" s="501"/>
      <c r="X116" s="501"/>
      <c r="Y116" s="501"/>
      <c r="Z116" s="501"/>
      <c r="AA116" s="501"/>
      <c r="AB116" s="501"/>
      <c r="AC116" s="501"/>
    </row>
    <row r="117">
      <c r="A117" s="215"/>
      <c r="B117" s="485"/>
      <c r="C117" s="485"/>
      <c r="D117" s="485"/>
      <c r="E117" s="485"/>
      <c r="F117" s="485"/>
      <c r="G117" s="485"/>
      <c r="H117" s="485"/>
      <c r="I117" s="485"/>
      <c r="J117" s="485"/>
      <c r="K117" s="485"/>
      <c r="L117" s="485"/>
      <c r="M117" s="485"/>
      <c r="N117" s="485"/>
      <c r="O117" s="485"/>
      <c r="P117" s="485"/>
      <c r="Q117" s="485"/>
      <c r="R117" s="485"/>
      <c r="S117" s="485"/>
      <c r="T117" s="501"/>
      <c r="U117" s="501"/>
      <c r="V117" s="501"/>
      <c r="W117" s="501"/>
      <c r="X117" s="501"/>
      <c r="Y117" s="501"/>
      <c r="Z117" s="501"/>
      <c r="AA117" s="501"/>
      <c r="AB117" s="501"/>
      <c r="AC117" s="501"/>
    </row>
    <row r="118">
      <c r="A118" s="55" t="s">
        <v>23</v>
      </c>
      <c r="B118" s="70">
        <v>0.0</v>
      </c>
      <c r="C118" s="70">
        <v>500.0</v>
      </c>
      <c r="D118" s="70">
        <v>1222.0</v>
      </c>
      <c r="E118" s="70">
        <v>0.0</v>
      </c>
      <c r="F118" s="70">
        <v>255.0</v>
      </c>
      <c r="G118" s="502">
        <v>835.0</v>
      </c>
      <c r="H118" s="70">
        <v>687.0</v>
      </c>
      <c r="I118" s="70">
        <v>415.0</v>
      </c>
      <c r="J118" s="70">
        <v>550.0</v>
      </c>
      <c r="K118" s="70">
        <v>318.0</v>
      </c>
      <c r="L118" s="70">
        <v>0.0</v>
      </c>
      <c r="M118" s="70">
        <v>815.0</v>
      </c>
      <c r="N118" s="502">
        <v>895.0</v>
      </c>
      <c r="O118" s="70">
        <v>814.0</v>
      </c>
      <c r="P118" s="70">
        <v>0.0</v>
      </c>
      <c r="Q118" s="491"/>
      <c r="R118" s="490">
        <f t="shared" ref="R118:R151" si="4">SUM(B118:Q118)</f>
        <v>7306</v>
      </c>
      <c r="S118" s="491"/>
      <c r="T118" s="501"/>
      <c r="U118" s="501"/>
      <c r="V118" s="501"/>
      <c r="W118" s="501"/>
      <c r="X118" s="501"/>
      <c r="Y118" s="501"/>
      <c r="Z118" s="501"/>
      <c r="AA118" s="501"/>
      <c r="AB118" s="501"/>
      <c r="AC118" s="501"/>
    </row>
    <row r="119">
      <c r="A119" s="55" t="s">
        <v>24</v>
      </c>
      <c r="B119" s="70">
        <v>755.0</v>
      </c>
      <c r="C119" s="70">
        <v>600.0</v>
      </c>
      <c r="D119" s="70">
        <v>635.0</v>
      </c>
      <c r="E119" s="70">
        <v>689.0</v>
      </c>
      <c r="F119" s="70">
        <v>806.0</v>
      </c>
      <c r="G119" s="502">
        <v>636.0</v>
      </c>
      <c r="H119" s="70">
        <v>220.0</v>
      </c>
      <c r="I119" s="70">
        <v>0.0</v>
      </c>
      <c r="J119" s="70">
        <v>957.0</v>
      </c>
      <c r="K119" s="70">
        <v>860.0</v>
      </c>
      <c r="L119" s="70">
        <v>360.0</v>
      </c>
      <c r="M119" s="70">
        <v>431.0</v>
      </c>
      <c r="N119" s="502">
        <v>1060.0</v>
      </c>
      <c r="O119" s="70">
        <v>0.0</v>
      </c>
      <c r="P119" s="70">
        <v>621.0</v>
      </c>
      <c r="Q119" s="491"/>
      <c r="R119" s="490">
        <f t="shared" si="4"/>
        <v>8630</v>
      </c>
      <c r="S119" s="491"/>
      <c r="T119" s="501"/>
      <c r="U119" s="501"/>
      <c r="V119" s="501"/>
      <c r="W119" s="501"/>
      <c r="X119" s="501"/>
      <c r="Y119" s="501"/>
      <c r="Z119" s="501"/>
      <c r="AA119" s="501"/>
      <c r="AB119" s="501"/>
      <c r="AC119" s="501"/>
    </row>
    <row r="120">
      <c r="A120" s="55" t="s">
        <v>25</v>
      </c>
      <c r="B120" s="70">
        <v>570.0</v>
      </c>
      <c r="C120" s="70">
        <v>285.0</v>
      </c>
      <c r="D120" s="70">
        <v>330.0</v>
      </c>
      <c r="E120" s="70">
        <v>661.0</v>
      </c>
      <c r="F120" s="70">
        <v>635.0</v>
      </c>
      <c r="G120" s="70">
        <v>0.0</v>
      </c>
      <c r="H120" s="70">
        <v>525.0</v>
      </c>
      <c r="I120" s="70">
        <v>335.0</v>
      </c>
      <c r="J120" s="70">
        <v>518.0</v>
      </c>
      <c r="K120" s="70">
        <v>265.0</v>
      </c>
      <c r="L120" s="70">
        <v>335.0</v>
      </c>
      <c r="M120" s="70">
        <v>0.0</v>
      </c>
      <c r="N120" s="70">
        <v>681.0</v>
      </c>
      <c r="O120" s="70">
        <v>375.0</v>
      </c>
      <c r="P120" s="70">
        <v>704.0</v>
      </c>
      <c r="Q120" s="491"/>
      <c r="R120" s="490">
        <f t="shared" si="4"/>
        <v>6219</v>
      </c>
      <c r="S120" s="491"/>
      <c r="T120" s="501"/>
      <c r="U120" s="501"/>
      <c r="V120" s="501"/>
      <c r="W120" s="501"/>
      <c r="X120" s="501"/>
      <c r="Y120" s="501"/>
      <c r="Z120" s="501"/>
      <c r="AA120" s="501"/>
      <c r="AB120" s="501"/>
      <c r="AC120" s="501"/>
    </row>
    <row r="121">
      <c r="A121" s="55" t="s">
        <v>26</v>
      </c>
      <c r="B121" s="70">
        <v>145.0</v>
      </c>
      <c r="C121" s="70">
        <v>663.0</v>
      </c>
      <c r="D121" s="70">
        <v>1018.0</v>
      </c>
      <c r="E121" s="70">
        <v>1506.0</v>
      </c>
      <c r="F121" s="70">
        <v>659.0</v>
      </c>
      <c r="G121" s="70">
        <v>670.0</v>
      </c>
      <c r="H121" s="70">
        <v>1115.0</v>
      </c>
      <c r="I121" s="70">
        <v>210.0</v>
      </c>
      <c r="J121" s="70">
        <v>105.0</v>
      </c>
      <c r="K121" s="70">
        <v>712.0</v>
      </c>
      <c r="L121" s="70">
        <v>827.0</v>
      </c>
      <c r="M121" s="41">
        <v>0.0</v>
      </c>
      <c r="N121" s="70">
        <v>0.0</v>
      </c>
      <c r="O121" s="70">
        <v>0.0</v>
      </c>
      <c r="P121" s="70">
        <v>0.0</v>
      </c>
      <c r="Q121" s="491"/>
      <c r="R121" s="490">
        <f t="shared" si="4"/>
        <v>7630</v>
      </c>
      <c r="S121" s="491"/>
      <c r="T121" s="501"/>
      <c r="U121" s="501"/>
      <c r="V121" s="501"/>
      <c r="W121" s="501"/>
      <c r="X121" s="501"/>
      <c r="Y121" s="501"/>
      <c r="Z121" s="501"/>
      <c r="AA121" s="501"/>
      <c r="AB121" s="501"/>
      <c r="AC121" s="501"/>
    </row>
    <row r="122">
      <c r="A122" s="55" t="s">
        <v>27</v>
      </c>
      <c r="B122" s="70">
        <v>351.0</v>
      </c>
      <c r="C122" s="70">
        <v>0.0</v>
      </c>
      <c r="D122" s="70">
        <v>360.0</v>
      </c>
      <c r="E122" s="70">
        <v>457.0</v>
      </c>
      <c r="F122" s="70">
        <v>389.0</v>
      </c>
      <c r="G122" s="70">
        <v>605.0</v>
      </c>
      <c r="H122" s="70">
        <v>428.0</v>
      </c>
      <c r="I122" s="70">
        <v>220.0</v>
      </c>
      <c r="J122" s="70">
        <v>0.0</v>
      </c>
      <c r="K122" s="70">
        <v>559.0</v>
      </c>
      <c r="L122" s="70">
        <v>490.0</v>
      </c>
      <c r="M122" s="70">
        <v>440.0</v>
      </c>
      <c r="N122" s="70">
        <v>843.0</v>
      </c>
      <c r="O122" s="70">
        <v>285.0</v>
      </c>
      <c r="P122" s="70">
        <v>376.0</v>
      </c>
      <c r="Q122" s="491"/>
      <c r="R122" s="490">
        <f t="shared" si="4"/>
        <v>5803</v>
      </c>
      <c r="S122" s="491"/>
      <c r="T122" s="501"/>
      <c r="U122" s="501"/>
      <c r="V122" s="501"/>
      <c r="W122" s="501"/>
      <c r="X122" s="501"/>
      <c r="Y122" s="501"/>
      <c r="Z122" s="501"/>
      <c r="AA122" s="501"/>
      <c r="AB122" s="501"/>
      <c r="AC122" s="501"/>
    </row>
    <row r="123">
      <c r="A123" s="55" t="s">
        <v>28</v>
      </c>
      <c r="B123" s="70">
        <v>739.0</v>
      </c>
      <c r="C123" s="70">
        <v>557.0</v>
      </c>
      <c r="D123" s="70">
        <v>1352.0</v>
      </c>
      <c r="E123" s="70">
        <v>487.0</v>
      </c>
      <c r="F123" s="70">
        <v>0.0</v>
      </c>
      <c r="G123" s="70">
        <v>1370.0</v>
      </c>
      <c r="H123" s="70">
        <v>670.0</v>
      </c>
      <c r="I123" s="70">
        <v>620.0</v>
      </c>
      <c r="J123" s="70">
        <v>483.0</v>
      </c>
      <c r="K123" s="70">
        <v>493.0</v>
      </c>
      <c r="L123" s="70">
        <v>0.0</v>
      </c>
      <c r="M123" s="70">
        <v>1078.0</v>
      </c>
      <c r="N123" s="70">
        <v>1052.0</v>
      </c>
      <c r="O123" s="70">
        <v>515.0</v>
      </c>
      <c r="P123" s="70">
        <v>558.0</v>
      </c>
      <c r="Q123" s="491"/>
      <c r="R123" s="490">
        <f t="shared" si="4"/>
        <v>9974</v>
      </c>
      <c r="S123" s="491"/>
      <c r="T123" s="501"/>
      <c r="U123" s="501"/>
      <c r="V123" s="501"/>
      <c r="W123" s="501"/>
      <c r="X123" s="501"/>
      <c r="Y123" s="501"/>
      <c r="Z123" s="501"/>
      <c r="AA123" s="501"/>
      <c r="AB123" s="501"/>
      <c r="AC123" s="501"/>
    </row>
    <row r="124">
      <c r="A124" s="55" t="s">
        <v>29</v>
      </c>
      <c r="B124" s="70">
        <v>947.0</v>
      </c>
      <c r="C124" s="70">
        <v>399.0</v>
      </c>
      <c r="D124" s="70">
        <v>505.0</v>
      </c>
      <c r="E124" s="70">
        <v>0.0</v>
      </c>
      <c r="F124" s="70">
        <v>902.0</v>
      </c>
      <c r="G124" s="70">
        <v>645.0</v>
      </c>
      <c r="H124" s="70">
        <v>100.0</v>
      </c>
      <c r="I124" s="70">
        <v>553.0</v>
      </c>
      <c r="J124" s="70">
        <v>470.0</v>
      </c>
      <c r="K124" s="70">
        <v>805.0</v>
      </c>
      <c r="L124" s="70">
        <v>480.0</v>
      </c>
      <c r="M124" s="70">
        <v>539.0</v>
      </c>
      <c r="N124" s="70">
        <v>715.0</v>
      </c>
      <c r="O124" s="70">
        <v>0.0</v>
      </c>
      <c r="P124" s="70">
        <v>538.0</v>
      </c>
      <c r="Q124" s="491"/>
      <c r="R124" s="490">
        <f t="shared" si="4"/>
        <v>7598</v>
      </c>
      <c r="S124" s="491"/>
      <c r="T124" s="501"/>
      <c r="U124" s="501"/>
      <c r="V124" s="501"/>
      <c r="W124" s="501"/>
      <c r="X124" s="501"/>
      <c r="Y124" s="501"/>
      <c r="Z124" s="501"/>
      <c r="AA124" s="501"/>
      <c r="AB124" s="501"/>
      <c r="AC124" s="501"/>
    </row>
    <row r="125">
      <c r="A125" s="55" t="s">
        <v>30</v>
      </c>
      <c r="B125" s="70">
        <v>0.0</v>
      </c>
      <c r="C125" s="70">
        <v>0.0</v>
      </c>
      <c r="D125" s="70">
        <v>320.0</v>
      </c>
      <c r="E125" s="70">
        <v>0.0</v>
      </c>
      <c r="F125" s="70">
        <v>0.0</v>
      </c>
      <c r="G125" s="70">
        <v>0.0</v>
      </c>
      <c r="H125" s="70">
        <v>0.0</v>
      </c>
      <c r="I125" s="70">
        <v>0.0</v>
      </c>
      <c r="J125" s="70">
        <v>0.0</v>
      </c>
      <c r="K125" s="70">
        <v>1635.0</v>
      </c>
      <c r="L125" s="70">
        <v>1705.0</v>
      </c>
      <c r="M125" s="70">
        <v>1100.0</v>
      </c>
      <c r="N125" s="70">
        <v>0.0</v>
      </c>
      <c r="O125" s="70">
        <v>0.0</v>
      </c>
      <c r="P125" s="70">
        <v>0.0</v>
      </c>
      <c r="Q125" s="491"/>
      <c r="R125" s="490">
        <f t="shared" si="4"/>
        <v>4760</v>
      </c>
      <c r="S125" s="491"/>
      <c r="T125" s="501"/>
      <c r="U125" s="501"/>
      <c r="V125" s="501"/>
      <c r="W125" s="501"/>
      <c r="X125" s="501"/>
      <c r="Y125" s="501"/>
      <c r="Z125" s="501"/>
      <c r="AA125" s="501"/>
      <c r="AB125" s="501"/>
      <c r="AC125" s="501"/>
    </row>
    <row r="126">
      <c r="A126" s="55" t="s">
        <v>31</v>
      </c>
      <c r="B126" s="70">
        <v>1151.0</v>
      </c>
      <c r="C126" s="70">
        <v>965.0</v>
      </c>
      <c r="D126" s="70">
        <v>1650.0</v>
      </c>
      <c r="E126" s="70">
        <v>1060.0</v>
      </c>
      <c r="F126" s="70">
        <v>1357.0</v>
      </c>
      <c r="G126" s="70">
        <v>1160.0</v>
      </c>
      <c r="H126" s="70">
        <v>1083.0</v>
      </c>
      <c r="I126" s="70">
        <v>1505.0</v>
      </c>
      <c r="J126" s="70">
        <v>975.0</v>
      </c>
      <c r="K126" s="70">
        <v>1014.0</v>
      </c>
      <c r="L126" s="70">
        <v>1238.0</v>
      </c>
      <c r="M126" s="70">
        <v>1417.0</v>
      </c>
      <c r="N126" s="70">
        <v>1602.0</v>
      </c>
      <c r="O126" s="70">
        <v>1084.0</v>
      </c>
      <c r="P126" s="70">
        <v>1231.0</v>
      </c>
      <c r="Q126" s="491"/>
      <c r="R126" s="490">
        <f t="shared" si="4"/>
        <v>18492</v>
      </c>
      <c r="S126" s="496" t="s">
        <v>144</v>
      </c>
      <c r="T126" s="501"/>
      <c r="U126" s="501"/>
      <c r="V126" s="501"/>
      <c r="W126" s="501"/>
      <c r="X126" s="501"/>
      <c r="Y126" s="501"/>
      <c r="Z126" s="501"/>
      <c r="AA126" s="501"/>
      <c r="AB126" s="501"/>
      <c r="AC126" s="501"/>
    </row>
    <row r="127">
      <c r="A127" s="55" t="s">
        <v>32</v>
      </c>
      <c r="B127" s="70">
        <v>0.0</v>
      </c>
      <c r="C127" s="70">
        <v>0.0</v>
      </c>
      <c r="D127" s="70">
        <v>0.0</v>
      </c>
      <c r="E127" s="70">
        <v>0.0</v>
      </c>
      <c r="F127" s="70">
        <v>0.0</v>
      </c>
      <c r="G127" s="502">
        <v>0.0</v>
      </c>
      <c r="H127" s="70">
        <v>0.0</v>
      </c>
      <c r="I127" s="70">
        <v>336.0</v>
      </c>
      <c r="J127" s="70">
        <v>0.0</v>
      </c>
      <c r="K127" s="70">
        <v>570.0</v>
      </c>
      <c r="L127" s="70">
        <v>310.0</v>
      </c>
      <c r="M127" s="70">
        <v>0.0</v>
      </c>
      <c r="N127" s="502">
        <v>0.0</v>
      </c>
      <c r="O127" s="70">
        <v>0.0</v>
      </c>
      <c r="P127" s="70">
        <v>0.0</v>
      </c>
      <c r="Q127" s="491"/>
      <c r="R127" s="490">
        <f t="shared" si="4"/>
        <v>1216</v>
      </c>
      <c r="S127" s="491"/>
      <c r="T127" s="501"/>
      <c r="U127" s="501"/>
      <c r="V127" s="501"/>
      <c r="W127" s="501"/>
      <c r="X127" s="501"/>
      <c r="Y127" s="501"/>
      <c r="Z127" s="501"/>
      <c r="AA127" s="501"/>
      <c r="AB127" s="501"/>
      <c r="AC127" s="501"/>
    </row>
    <row r="128">
      <c r="A128" s="55" t="s">
        <v>241</v>
      </c>
      <c r="B128" s="70">
        <v>400.0</v>
      </c>
      <c r="C128" s="70">
        <v>645.0</v>
      </c>
      <c r="D128" s="70">
        <v>0.0</v>
      </c>
      <c r="E128" s="70">
        <v>428.0</v>
      </c>
      <c r="F128" s="70">
        <v>0.0</v>
      </c>
      <c r="G128" s="70">
        <v>0.0</v>
      </c>
      <c r="H128" s="70">
        <v>0.0</v>
      </c>
      <c r="I128" s="70">
        <v>0.0</v>
      </c>
      <c r="J128" s="70">
        <v>0.0</v>
      </c>
      <c r="K128" s="70">
        <v>0.0</v>
      </c>
      <c r="L128" s="70">
        <v>0.0</v>
      </c>
      <c r="M128" s="70">
        <v>0.0</v>
      </c>
      <c r="N128" s="70">
        <v>0.0</v>
      </c>
      <c r="O128" s="70">
        <v>0.0</v>
      </c>
      <c r="P128" s="70">
        <v>0.0</v>
      </c>
      <c r="Q128" s="491"/>
      <c r="R128" s="490">
        <f t="shared" si="4"/>
        <v>1473</v>
      </c>
      <c r="S128" s="491"/>
      <c r="T128" s="501"/>
      <c r="U128" s="501"/>
      <c r="V128" s="501"/>
      <c r="W128" s="501"/>
      <c r="X128" s="501"/>
      <c r="Y128" s="501"/>
      <c r="Z128" s="501"/>
      <c r="AA128" s="501"/>
      <c r="AB128" s="501"/>
      <c r="AC128" s="501"/>
    </row>
    <row r="129">
      <c r="A129" s="55" t="s">
        <v>233</v>
      </c>
      <c r="B129" s="70">
        <v>0.0</v>
      </c>
      <c r="C129" s="70">
        <v>0.0</v>
      </c>
      <c r="D129" s="70">
        <v>0.0</v>
      </c>
      <c r="E129" s="70">
        <v>0.0</v>
      </c>
      <c r="F129" s="70">
        <v>0.0</v>
      </c>
      <c r="G129" s="502">
        <v>0.0</v>
      </c>
      <c r="H129" s="70">
        <v>0.0</v>
      </c>
      <c r="I129" s="70">
        <v>0.0</v>
      </c>
      <c r="J129" s="70">
        <v>0.0</v>
      </c>
      <c r="K129" s="70">
        <v>0.0</v>
      </c>
      <c r="L129" s="70">
        <v>0.0</v>
      </c>
      <c r="M129" s="70">
        <v>0.0</v>
      </c>
      <c r="N129" s="502">
        <v>0.0</v>
      </c>
      <c r="O129" s="70">
        <v>0.0</v>
      </c>
      <c r="P129" s="70">
        <v>0.0</v>
      </c>
      <c r="Q129" s="491"/>
      <c r="R129" s="490">
        <f t="shared" si="4"/>
        <v>0</v>
      </c>
      <c r="S129" s="491"/>
      <c r="T129" s="501"/>
      <c r="U129" s="501"/>
      <c r="V129" s="501"/>
      <c r="W129" s="501"/>
      <c r="X129" s="501"/>
      <c r="Y129" s="501"/>
      <c r="Z129" s="501"/>
      <c r="AA129" s="501"/>
      <c r="AB129" s="501"/>
      <c r="AC129" s="501"/>
    </row>
    <row r="130">
      <c r="A130" s="55" t="s">
        <v>35</v>
      </c>
      <c r="B130" s="70">
        <v>0.0</v>
      </c>
      <c r="C130" s="70">
        <v>0.0</v>
      </c>
      <c r="D130" s="70">
        <v>295.0</v>
      </c>
      <c r="E130" s="70">
        <v>0.0</v>
      </c>
      <c r="F130" s="70">
        <v>625.0</v>
      </c>
      <c r="G130" s="502">
        <v>0.0</v>
      </c>
      <c r="H130" s="70">
        <v>0.0</v>
      </c>
      <c r="I130" s="70">
        <v>715.0</v>
      </c>
      <c r="J130" s="70">
        <v>495.0</v>
      </c>
      <c r="K130" s="70">
        <v>0.0</v>
      </c>
      <c r="L130" s="70">
        <v>885.0</v>
      </c>
      <c r="M130" s="70">
        <v>543.0</v>
      </c>
      <c r="N130" s="502">
        <v>1080.0</v>
      </c>
      <c r="O130" s="70">
        <v>640.0</v>
      </c>
      <c r="P130" s="70">
        <v>425.0</v>
      </c>
      <c r="Q130" s="491"/>
      <c r="R130" s="490">
        <f t="shared" si="4"/>
        <v>5703</v>
      </c>
      <c r="S130" s="491"/>
      <c r="T130" s="501"/>
      <c r="U130" s="501"/>
      <c r="V130" s="501"/>
      <c r="W130" s="501"/>
      <c r="X130" s="501"/>
      <c r="Y130" s="501"/>
      <c r="Z130" s="501"/>
      <c r="AA130" s="501"/>
      <c r="AB130" s="501"/>
      <c r="AC130" s="501"/>
    </row>
    <row r="131">
      <c r="A131" s="55" t="s">
        <v>36</v>
      </c>
      <c r="B131" s="70">
        <v>140.0</v>
      </c>
      <c r="C131" s="70">
        <v>990.0</v>
      </c>
      <c r="D131" s="70">
        <v>955.0</v>
      </c>
      <c r="E131" s="70">
        <v>711.0</v>
      </c>
      <c r="F131" s="70">
        <v>990.0</v>
      </c>
      <c r="G131" s="502">
        <v>0.0</v>
      </c>
      <c r="H131" s="70">
        <v>515.0</v>
      </c>
      <c r="I131" s="70">
        <v>0.0</v>
      </c>
      <c r="J131" s="70">
        <v>761.0</v>
      </c>
      <c r="K131" s="70">
        <v>556.0</v>
      </c>
      <c r="L131" s="70">
        <v>975.0</v>
      </c>
      <c r="M131" s="70">
        <v>1086.0</v>
      </c>
      <c r="N131" s="502">
        <v>975.0</v>
      </c>
      <c r="O131" s="70">
        <v>673.0</v>
      </c>
      <c r="P131" s="70">
        <v>988.0</v>
      </c>
      <c r="Q131" s="491"/>
      <c r="R131" s="490">
        <f t="shared" si="4"/>
        <v>10315</v>
      </c>
      <c r="S131" s="491"/>
      <c r="T131" s="501"/>
      <c r="U131" s="501"/>
      <c r="V131" s="501"/>
      <c r="W131" s="501"/>
      <c r="X131" s="501"/>
      <c r="Y131" s="501"/>
      <c r="Z131" s="501"/>
      <c r="AA131" s="501"/>
      <c r="AB131" s="501"/>
      <c r="AC131" s="501"/>
    </row>
    <row r="132">
      <c r="A132" s="55" t="s">
        <v>37</v>
      </c>
      <c r="B132" s="70">
        <v>810.0</v>
      </c>
      <c r="C132" s="70">
        <v>705.0</v>
      </c>
      <c r="D132" s="70">
        <v>1129.0</v>
      </c>
      <c r="E132" s="70">
        <v>863.0</v>
      </c>
      <c r="F132" s="70">
        <v>958.0</v>
      </c>
      <c r="G132" s="502">
        <v>625.0</v>
      </c>
      <c r="H132" s="70">
        <v>751.0</v>
      </c>
      <c r="I132" s="70">
        <v>1049.0</v>
      </c>
      <c r="J132" s="70">
        <v>814.0</v>
      </c>
      <c r="K132" s="70">
        <v>530.0</v>
      </c>
      <c r="L132" s="70">
        <v>1258.0</v>
      </c>
      <c r="M132" s="70">
        <v>680.0</v>
      </c>
      <c r="N132" s="502">
        <v>1158.0</v>
      </c>
      <c r="O132" s="70">
        <v>805.0</v>
      </c>
      <c r="P132" s="70">
        <v>1105.0</v>
      </c>
      <c r="Q132" s="491"/>
      <c r="R132" s="490">
        <f t="shared" si="4"/>
        <v>13240</v>
      </c>
      <c r="S132" s="491"/>
      <c r="T132" s="501"/>
      <c r="U132" s="501"/>
      <c r="V132" s="501"/>
      <c r="W132" s="501"/>
      <c r="X132" s="501"/>
      <c r="Y132" s="501"/>
      <c r="Z132" s="501"/>
      <c r="AA132" s="501"/>
      <c r="AB132" s="501"/>
      <c r="AC132" s="501"/>
    </row>
    <row r="133">
      <c r="A133" s="55" t="s">
        <v>38</v>
      </c>
      <c r="B133" s="70">
        <v>550.0</v>
      </c>
      <c r="C133" s="70">
        <v>463.0</v>
      </c>
      <c r="D133" s="70">
        <v>600.0</v>
      </c>
      <c r="E133" s="70">
        <v>327.0</v>
      </c>
      <c r="F133" s="70">
        <v>454.0</v>
      </c>
      <c r="G133" s="70">
        <v>375.0</v>
      </c>
      <c r="H133" s="70">
        <v>165.0</v>
      </c>
      <c r="I133" s="70">
        <v>475.0</v>
      </c>
      <c r="J133" s="70">
        <v>615.0</v>
      </c>
      <c r="K133" s="70">
        <v>0.0</v>
      </c>
      <c r="L133" s="70">
        <v>250.0</v>
      </c>
      <c r="M133" s="70">
        <v>0.0</v>
      </c>
      <c r="N133" s="70">
        <v>0.0</v>
      </c>
      <c r="O133" s="70">
        <v>0.0</v>
      </c>
      <c r="P133" s="70">
        <v>0.0</v>
      </c>
      <c r="Q133" s="491"/>
      <c r="R133" s="490">
        <f t="shared" si="4"/>
        <v>4274</v>
      </c>
      <c r="S133" s="491"/>
      <c r="T133" s="501"/>
      <c r="U133" s="501"/>
      <c r="V133" s="501"/>
      <c r="W133" s="501"/>
      <c r="X133" s="501"/>
      <c r="Y133" s="501"/>
      <c r="Z133" s="501"/>
      <c r="AA133" s="501"/>
      <c r="AB133" s="501"/>
      <c r="AC133" s="501"/>
    </row>
    <row r="134">
      <c r="A134" s="55" t="s">
        <v>39</v>
      </c>
      <c r="B134" s="70">
        <v>690.0</v>
      </c>
      <c r="C134" s="70">
        <v>860.0</v>
      </c>
      <c r="D134" s="70">
        <v>818.0</v>
      </c>
      <c r="E134" s="70">
        <v>1069.0</v>
      </c>
      <c r="F134" s="70">
        <v>1070.0</v>
      </c>
      <c r="G134" s="502">
        <v>631.0</v>
      </c>
      <c r="H134" s="70">
        <v>1272.0</v>
      </c>
      <c r="I134" s="70">
        <v>1420.0</v>
      </c>
      <c r="J134" s="70">
        <v>803.0</v>
      </c>
      <c r="K134" s="70">
        <v>899.0</v>
      </c>
      <c r="L134" s="70">
        <v>1295.0</v>
      </c>
      <c r="M134" s="70">
        <v>1420.0</v>
      </c>
      <c r="N134" s="502">
        <v>1327.0</v>
      </c>
      <c r="O134" s="70">
        <v>660.0</v>
      </c>
      <c r="P134" s="70">
        <v>1132.0</v>
      </c>
      <c r="Q134" s="491"/>
      <c r="R134" s="490">
        <f t="shared" si="4"/>
        <v>15366</v>
      </c>
      <c r="S134" s="496" t="s">
        <v>144</v>
      </c>
      <c r="T134" s="501"/>
      <c r="U134" s="501"/>
      <c r="V134" s="501"/>
      <c r="W134" s="501"/>
      <c r="X134" s="501"/>
      <c r="Y134" s="501"/>
      <c r="Z134" s="501"/>
      <c r="AA134" s="501"/>
      <c r="AB134" s="501"/>
      <c r="AC134" s="501"/>
    </row>
    <row r="135">
      <c r="A135" s="55" t="s">
        <v>63</v>
      </c>
      <c r="B135" s="70">
        <v>530.0</v>
      </c>
      <c r="C135" s="70">
        <v>310.0</v>
      </c>
      <c r="D135" s="70">
        <v>1005.0</v>
      </c>
      <c r="E135" s="70">
        <v>458.0</v>
      </c>
      <c r="F135" s="70">
        <v>740.0</v>
      </c>
      <c r="G135" s="502">
        <v>372.0</v>
      </c>
      <c r="H135" s="70">
        <v>468.0</v>
      </c>
      <c r="I135" s="70">
        <v>312.0</v>
      </c>
      <c r="J135" s="70">
        <v>504.0</v>
      </c>
      <c r="K135" s="70">
        <v>623.0</v>
      </c>
      <c r="L135" s="70">
        <v>265.0</v>
      </c>
      <c r="M135" s="70">
        <v>235.0</v>
      </c>
      <c r="N135" s="502">
        <v>576.0</v>
      </c>
      <c r="O135" s="70">
        <v>0.0</v>
      </c>
      <c r="P135" s="70">
        <v>530.0</v>
      </c>
      <c r="Q135" s="491"/>
      <c r="R135" s="490">
        <f t="shared" si="4"/>
        <v>6928</v>
      </c>
      <c r="S135" s="491"/>
      <c r="T135" s="501"/>
      <c r="U135" s="501"/>
      <c r="V135" s="501"/>
      <c r="W135" s="501"/>
      <c r="X135" s="501"/>
      <c r="Y135" s="501"/>
      <c r="Z135" s="501"/>
      <c r="AA135" s="501"/>
      <c r="AB135" s="501"/>
      <c r="AC135" s="501"/>
    </row>
    <row r="136">
      <c r="A136" s="55" t="s">
        <v>40</v>
      </c>
      <c r="B136" s="70">
        <v>620.0</v>
      </c>
      <c r="C136" s="70">
        <v>629.0</v>
      </c>
      <c r="D136" s="70">
        <v>1193.0</v>
      </c>
      <c r="E136" s="70">
        <v>551.0</v>
      </c>
      <c r="F136" s="70">
        <v>480.0</v>
      </c>
      <c r="G136" s="70">
        <v>0.0</v>
      </c>
      <c r="H136" s="70">
        <v>559.0</v>
      </c>
      <c r="I136" s="70">
        <v>978.0</v>
      </c>
      <c r="J136" s="70">
        <v>370.0</v>
      </c>
      <c r="K136" s="70">
        <v>600.0</v>
      </c>
      <c r="L136" s="70">
        <v>728.0</v>
      </c>
      <c r="M136" s="70">
        <v>563.0</v>
      </c>
      <c r="N136" s="70">
        <v>0.0</v>
      </c>
      <c r="O136" s="70">
        <v>725.0</v>
      </c>
      <c r="P136" s="70">
        <v>551.0</v>
      </c>
      <c r="Q136" s="491"/>
      <c r="R136" s="490">
        <f t="shared" si="4"/>
        <v>8547</v>
      </c>
      <c r="S136" s="491"/>
      <c r="T136" s="501"/>
      <c r="U136" s="501"/>
      <c r="V136" s="501"/>
      <c r="W136" s="501"/>
      <c r="X136" s="501"/>
      <c r="Y136" s="501"/>
      <c r="Z136" s="501"/>
      <c r="AA136" s="501"/>
      <c r="AB136" s="501"/>
      <c r="AC136" s="501"/>
    </row>
    <row r="137">
      <c r="A137" s="55" t="s">
        <v>41</v>
      </c>
      <c r="B137" s="70">
        <v>620.0</v>
      </c>
      <c r="C137" s="70">
        <v>473.0</v>
      </c>
      <c r="D137" s="70">
        <v>767.0</v>
      </c>
      <c r="E137" s="70">
        <v>1017.0</v>
      </c>
      <c r="F137" s="70">
        <v>0.0</v>
      </c>
      <c r="G137" s="502">
        <v>0.0</v>
      </c>
      <c r="H137" s="70">
        <v>165.0</v>
      </c>
      <c r="I137" s="70">
        <v>525.0</v>
      </c>
      <c r="J137" s="70">
        <v>428.0</v>
      </c>
      <c r="K137" s="70">
        <v>0.0</v>
      </c>
      <c r="L137" s="70">
        <v>0.0</v>
      </c>
      <c r="M137" s="70">
        <v>0.0</v>
      </c>
      <c r="N137" s="502">
        <v>0.0</v>
      </c>
      <c r="O137" s="70">
        <v>0.0</v>
      </c>
      <c r="P137" s="70">
        <v>0.0</v>
      </c>
      <c r="Q137" s="491"/>
      <c r="R137" s="490">
        <f t="shared" si="4"/>
        <v>3995</v>
      </c>
      <c r="S137" s="491"/>
      <c r="T137" s="501"/>
      <c r="U137" s="501"/>
      <c r="V137" s="501"/>
      <c r="W137" s="501"/>
      <c r="X137" s="501"/>
      <c r="Y137" s="501"/>
      <c r="Z137" s="501"/>
      <c r="AA137" s="501"/>
      <c r="AB137" s="501"/>
      <c r="AC137" s="501"/>
    </row>
    <row r="138">
      <c r="A138" s="55" t="s">
        <v>42</v>
      </c>
      <c r="B138" s="70">
        <v>0.0</v>
      </c>
      <c r="C138" s="70">
        <v>0.0</v>
      </c>
      <c r="D138" s="70">
        <v>630.0</v>
      </c>
      <c r="E138" s="70">
        <v>135.0</v>
      </c>
      <c r="F138" s="70">
        <v>280.0</v>
      </c>
      <c r="G138" s="70">
        <v>160.0</v>
      </c>
      <c r="H138" s="70">
        <v>445.0</v>
      </c>
      <c r="I138" s="70">
        <v>0.0</v>
      </c>
      <c r="J138" s="70">
        <v>605.0</v>
      </c>
      <c r="K138" s="70">
        <v>0.0</v>
      </c>
      <c r="L138" s="70">
        <v>0.0</v>
      </c>
      <c r="M138" s="70">
        <v>380.0</v>
      </c>
      <c r="N138" s="70">
        <v>675.0</v>
      </c>
      <c r="O138" s="70">
        <v>175.0</v>
      </c>
      <c r="P138" s="70">
        <v>324.0</v>
      </c>
      <c r="Q138" s="491"/>
      <c r="R138" s="490">
        <f t="shared" si="4"/>
        <v>3809</v>
      </c>
      <c r="S138" s="491"/>
      <c r="T138" s="501"/>
      <c r="U138" s="501"/>
      <c r="V138" s="501"/>
      <c r="W138" s="501"/>
      <c r="X138" s="501"/>
      <c r="Y138" s="501"/>
      <c r="Z138" s="501"/>
      <c r="AA138" s="501"/>
      <c r="AB138" s="501"/>
      <c r="AC138" s="501"/>
    </row>
    <row r="139">
      <c r="A139" s="55" t="s">
        <v>44</v>
      </c>
      <c r="B139" s="70">
        <v>285.0</v>
      </c>
      <c r="C139" s="70">
        <v>155.0</v>
      </c>
      <c r="D139" s="70">
        <v>195.0</v>
      </c>
      <c r="E139" s="70">
        <v>295.0</v>
      </c>
      <c r="F139" s="70">
        <v>282.0</v>
      </c>
      <c r="G139" s="70">
        <v>0.0</v>
      </c>
      <c r="H139" s="70">
        <v>295.0</v>
      </c>
      <c r="I139" s="70">
        <v>500.0</v>
      </c>
      <c r="J139" s="70">
        <v>330.0</v>
      </c>
      <c r="K139" s="70">
        <v>251.0</v>
      </c>
      <c r="L139" s="70">
        <v>793.0</v>
      </c>
      <c r="M139" s="70">
        <v>0.0</v>
      </c>
      <c r="N139" s="70">
        <v>0.0</v>
      </c>
      <c r="O139" s="70">
        <v>454.0</v>
      </c>
      <c r="P139" s="70">
        <v>435.0</v>
      </c>
      <c r="Q139" s="491"/>
      <c r="R139" s="490">
        <f t="shared" si="4"/>
        <v>4270</v>
      </c>
      <c r="S139" s="491"/>
      <c r="T139" s="501"/>
      <c r="U139" s="501"/>
      <c r="V139" s="501"/>
      <c r="W139" s="501"/>
      <c r="X139" s="501"/>
      <c r="Y139" s="501"/>
      <c r="Z139" s="501"/>
      <c r="AA139" s="501"/>
      <c r="AB139" s="501"/>
      <c r="AC139" s="501"/>
    </row>
    <row r="140">
      <c r="A140" s="55" t="s">
        <v>45</v>
      </c>
      <c r="B140" s="70">
        <v>685.0</v>
      </c>
      <c r="C140" s="70">
        <v>340.0</v>
      </c>
      <c r="D140" s="70">
        <v>800.0</v>
      </c>
      <c r="E140" s="70">
        <v>552.0</v>
      </c>
      <c r="F140" s="70">
        <v>640.0</v>
      </c>
      <c r="G140" s="70">
        <v>0.0</v>
      </c>
      <c r="H140" s="70">
        <v>100.0</v>
      </c>
      <c r="I140" s="70">
        <v>195.0</v>
      </c>
      <c r="J140" s="70">
        <v>405.0</v>
      </c>
      <c r="K140" s="70">
        <v>188.0</v>
      </c>
      <c r="L140" s="70">
        <v>460.0</v>
      </c>
      <c r="M140" s="70">
        <v>170.0</v>
      </c>
      <c r="N140" s="70">
        <v>0.0</v>
      </c>
      <c r="O140" s="70">
        <v>364.0</v>
      </c>
      <c r="P140" s="70">
        <v>483.0</v>
      </c>
      <c r="Q140" s="491"/>
      <c r="R140" s="490">
        <f t="shared" si="4"/>
        <v>5382</v>
      </c>
      <c r="S140" s="491"/>
      <c r="T140" s="501"/>
      <c r="U140" s="501"/>
      <c r="V140" s="501"/>
      <c r="W140" s="501"/>
      <c r="X140" s="501"/>
      <c r="Y140" s="501"/>
      <c r="Z140" s="501"/>
      <c r="AA140" s="501"/>
      <c r="AB140" s="501"/>
      <c r="AC140" s="501"/>
    </row>
    <row r="141">
      <c r="A141" s="55" t="s">
        <v>46</v>
      </c>
      <c r="B141" s="70">
        <v>255.0</v>
      </c>
      <c r="C141" s="70">
        <v>0.0</v>
      </c>
      <c r="D141" s="70">
        <v>0.0</v>
      </c>
      <c r="E141" s="70">
        <v>318.0</v>
      </c>
      <c r="F141" s="70">
        <v>0.0</v>
      </c>
      <c r="G141" s="70">
        <v>0.0</v>
      </c>
      <c r="H141" s="70">
        <v>0.0</v>
      </c>
      <c r="I141" s="70">
        <v>340.0</v>
      </c>
      <c r="J141" s="70">
        <v>0.0</v>
      </c>
      <c r="K141" s="70">
        <v>0.0</v>
      </c>
      <c r="L141" s="70">
        <v>410.0</v>
      </c>
      <c r="M141" s="70">
        <v>310.0</v>
      </c>
      <c r="N141" s="70">
        <v>0.0</v>
      </c>
      <c r="O141" s="70">
        <v>489.0</v>
      </c>
      <c r="P141" s="70">
        <v>360.0</v>
      </c>
      <c r="Q141" s="491"/>
      <c r="R141" s="490">
        <f t="shared" si="4"/>
        <v>2482</v>
      </c>
      <c r="S141" s="491"/>
      <c r="T141" s="501"/>
      <c r="U141" s="501"/>
      <c r="V141" s="501"/>
      <c r="W141" s="501"/>
      <c r="X141" s="501"/>
      <c r="Y141" s="501"/>
      <c r="Z141" s="501"/>
      <c r="AA141" s="501"/>
      <c r="AB141" s="501"/>
      <c r="AC141" s="501"/>
    </row>
    <row r="142">
      <c r="A142" s="55" t="s">
        <v>47</v>
      </c>
      <c r="B142" s="70">
        <v>0.0</v>
      </c>
      <c r="C142" s="70">
        <v>155.0</v>
      </c>
      <c r="D142" s="70">
        <v>0.0</v>
      </c>
      <c r="E142" s="70">
        <v>595.0</v>
      </c>
      <c r="F142" s="70">
        <v>0.0</v>
      </c>
      <c r="G142" s="502">
        <v>592.0</v>
      </c>
      <c r="H142" s="70">
        <v>75.0</v>
      </c>
      <c r="I142" s="70">
        <v>191.0</v>
      </c>
      <c r="J142" s="70">
        <v>225.0</v>
      </c>
      <c r="K142" s="70">
        <v>385.0</v>
      </c>
      <c r="L142" s="70">
        <v>0.0</v>
      </c>
      <c r="M142" s="70">
        <v>835.0</v>
      </c>
      <c r="N142" s="502">
        <v>0.0</v>
      </c>
      <c r="O142" s="70">
        <v>0.0</v>
      </c>
      <c r="P142" s="70">
        <v>0.0</v>
      </c>
      <c r="Q142" s="491"/>
      <c r="R142" s="490">
        <f t="shared" si="4"/>
        <v>3053</v>
      </c>
      <c r="S142" s="491"/>
      <c r="T142" s="501"/>
      <c r="U142" s="501"/>
      <c r="V142" s="501"/>
      <c r="W142" s="501"/>
      <c r="X142" s="501"/>
      <c r="Y142" s="501"/>
      <c r="Z142" s="501"/>
      <c r="AA142" s="501"/>
      <c r="AB142" s="501"/>
      <c r="AC142" s="501"/>
    </row>
    <row r="143">
      <c r="A143" s="55" t="s">
        <v>74</v>
      </c>
      <c r="B143" s="70">
        <v>0.0</v>
      </c>
      <c r="C143" s="70">
        <v>0.0</v>
      </c>
      <c r="D143" s="70">
        <v>0.0</v>
      </c>
      <c r="E143" s="70">
        <v>0.0</v>
      </c>
      <c r="F143" s="70">
        <v>0.0</v>
      </c>
      <c r="G143" s="70">
        <v>0.0</v>
      </c>
      <c r="H143" s="70">
        <v>0.0</v>
      </c>
      <c r="I143" s="70">
        <v>0.0</v>
      </c>
      <c r="J143" s="70">
        <v>0.0</v>
      </c>
      <c r="K143" s="70">
        <v>0.0</v>
      </c>
      <c r="L143" s="70">
        <v>0.0</v>
      </c>
      <c r="M143" s="70">
        <v>0.0</v>
      </c>
      <c r="N143" s="70">
        <v>0.0</v>
      </c>
      <c r="O143" s="70">
        <v>0.0</v>
      </c>
      <c r="P143" s="70">
        <v>0.0</v>
      </c>
      <c r="Q143" s="491"/>
      <c r="R143" s="490">
        <f t="shared" si="4"/>
        <v>0</v>
      </c>
      <c r="S143" s="491"/>
      <c r="T143" s="501"/>
      <c r="U143" s="501"/>
      <c r="V143" s="501"/>
      <c r="W143" s="501"/>
      <c r="X143" s="501"/>
      <c r="Y143" s="501"/>
      <c r="Z143" s="501"/>
      <c r="AA143" s="501"/>
      <c r="AB143" s="501"/>
      <c r="AC143" s="501"/>
    </row>
    <row r="144">
      <c r="A144" s="55" t="s">
        <v>49</v>
      </c>
      <c r="B144" s="70">
        <v>634.0</v>
      </c>
      <c r="C144" s="70">
        <v>550.0</v>
      </c>
      <c r="D144" s="70">
        <v>230.0</v>
      </c>
      <c r="E144" s="70">
        <v>0.0</v>
      </c>
      <c r="F144" s="70">
        <v>0.0</v>
      </c>
      <c r="G144" s="502">
        <v>0.0</v>
      </c>
      <c r="H144" s="70">
        <v>0.0</v>
      </c>
      <c r="I144" s="70">
        <v>998.0</v>
      </c>
      <c r="J144" s="70">
        <v>683.0</v>
      </c>
      <c r="K144" s="70">
        <v>729.0</v>
      </c>
      <c r="L144" s="70">
        <v>0.0</v>
      </c>
      <c r="M144" s="70">
        <v>0.0</v>
      </c>
      <c r="N144" s="502">
        <v>0.0</v>
      </c>
      <c r="O144" s="70">
        <v>0.0</v>
      </c>
      <c r="P144" s="70">
        <v>0.0</v>
      </c>
      <c r="Q144" s="491"/>
      <c r="R144" s="490">
        <f t="shared" si="4"/>
        <v>3824</v>
      </c>
      <c r="S144" s="491"/>
      <c r="T144" s="501"/>
      <c r="U144" s="501"/>
      <c r="V144" s="501"/>
      <c r="W144" s="501"/>
      <c r="X144" s="501"/>
      <c r="Y144" s="501"/>
      <c r="Z144" s="501"/>
      <c r="AA144" s="501"/>
      <c r="AB144" s="501"/>
      <c r="AC144" s="501"/>
    </row>
    <row r="145">
      <c r="A145" s="55" t="s">
        <v>50</v>
      </c>
      <c r="B145" s="70">
        <v>0.0</v>
      </c>
      <c r="C145" s="70">
        <v>0.0</v>
      </c>
      <c r="D145" s="70">
        <v>0.0</v>
      </c>
      <c r="E145" s="70">
        <v>0.0</v>
      </c>
      <c r="F145" s="70">
        <v>0.0</v>
      </c>
      <c r="G145" s="70">
        <v>0.0</v>
      </c>
      <c r="H145" s="70">
        <v>0.0</v>
      </c>
      <c r="I145" s="70">
        <v>0.0</v>
      </c>
      <c r="J145" s="70">
        <v>0.0</v>
      </c>
      <c r="K145" s="70">
        <v>0.0</v>
      </c>
      <c r="L145" s="70">
        <v>0.0</v>
      </c>
      <c r="M145" s="70">
        <v>0.0</v>
      </c>
      <c r="N145" s="70">
        <v>0.0</v>
      </c>
      <c r="O145" s="70">
        <v>0.0</v>
      </c>
      <c r="P145" s="70">
        <v>0.0</v>
      </c>
      <c r="Q145" s="491"/>
      <c r="R145" s="490">
        <f t="shared" si="4"/>
        <v>0</v>
      </c>
      <c r="S145" s="491"/>
      <c r="T145" s="501"/>
      <c r="U145" s="501"/>
      <c r="V145" s="501"/>
      <c r="W145" s="501"/>
      <c r="X145" s="501"/>
      <c r="Y145" s="501"/>
      <c r="Z145" s="501"/>
      <c r="AA145" s="501"/>
      <c r="AB145" s="501"/>
      <c r="AC145" s="501"/>
    </row>
    <row r="146">
      <c r="A146" s="55" t="s">
        <v>51</v>
      </c>
      <c r="B146" s="70">
        <v>736.0</v>
      </c>
      <c r="C146" s="70">
        <v>315.0</v>
      </c>
      <c r="D146" s="70">
        <v>240.0</v>
      </c>
      <c r="E146" s="70">
        <v>824.0</v>
      </c>
      <c r="F146" s="70">
        <v>626.0</v>
      </c>
      <c r="G146" s="70">
        <v>285.0</v>
      </c>
      <c r="H146" s="70">
        <v>1065.0</v>
      </c>
      <c r="I146" s="70">
        <v>727.0</v>
      </c>
      <c r="J146" s="70">
        <v>617.0</v>
      </c>
      <c r="K146" s="70">
        <v>0.0</v>
      </c>
      <c r="L146" s="70">
        <v>629.0</v>
      </c>
      <c r="M146" s="70">
        <v>0.0</v>
      </c>
      <c r="N146" s="70">
        <v>0.0</v>
      </c>
      <c r="O146" s="70">
        <v>563.0</v>
      </c>
      <c r="P146" s="70">
        <v>453.0</v>
      </c>
      <c r="Q146" s="491"/>
      <c r="R146" s="490">
        <f t="shared" si="4"/>
        <v>7080</v>
      </c>
      <c r="S146" s="491"/>
      <c r="T146" s="501"/>
      <c r="U146" s="501"/>
      <c r="V146" s="501"/>
      <c r="W146" s="501"/>
      <c r="X146" s="501"/>
      <c r="Y146" s="501"/>
      <c r="Z146" s="501"/>
      <c r="AA146" s="501"/>
      <c r="AB146" s="501"/>
      <c r="AC146" s="501"/>
    </row>
    <row r="147">
      <c r="A147" s="55" t="s">
        <v>52</v>
      </c>
      <c r="B147" s="70">
        <v>0.0</v>
      </c>
      <c r="C147" s="70">
        <v>446.0</v>
      </c>
      <c r="D147" s="70">
        <v>483.0</v>
      </c>
      <c r="E147" s="70">
        <v>534.0</v>
      </c>
      <c r="F147" s="70">
        <v>809.0</v>
      </c>
      <c r="G147" s="70">
        <v>0.0</v>
      </c>
      <c r="H147" s="70">
        <v>0.0</v>
      </c>
      <c r="I147" s="70">
        <v>0.0</v>
      </c>
      <c r="J147" s="70">
        <v>0.0</v>
      </c>
      <c r="K147" s="70">
        <v>0.0</v>
      </c>
      <c r="L147" s="70">
        <v>515.0</v>
      </c>
      <c r="M147" s="70">
        <v>912.0</v>
      </c>
      <c r="N147" s="70">
        <v>0.0</v>
      </c>
      <c r="O147" s="70">
        <v>0.0</v>
      </c>
      <c r="P147" s="70">
        <v>0.0</v>
      </c>
      <c r="Q147" s="491"/>
      <c r="R147" s="490">
        <f t="shared" si="4"/>
        <v>3699</v>
      </c>
      <c r="S147" s="491"/>
      <c r="T147" s="501"/>
      <c r="U147" s="501"/>
      <c r="V147" s="501"/>
      <c r="W147" s="501"/>
      <c r="X147" s="501"/>
      <c r="Y147" s="501"/>
      <c r="Z147" s="501"/>
      <c r="AA147" s="501"/>
      <c r="AB147" s="501"/>
      <c r="AC147" s="501"/>
    </row>
    <row r="148">
      <c r="A148" s="55" t="s">
        <v>53</v>
      </c>
      <c r="B148" s="70">
        <v>748.0</v>
      </c>
      <c r="C148" s="70">
        <v>445.0</v>
      </c>
      <c r="D148" s="70">
        <v>588.0</v>
      </c>
      <c r="E148" s="70">
        <v>816.0</v>
      </c>
      <c r="F148" s="70">
        <v>655.0</v>
      </c>
      <c r="G148" s="502">
        <v>520.0</v>
      </c>
      <c r="H148" s="70">
        <v>386.0</v>
      </c>
      <c r="I148" s="70">
        <v>722.0</v>
      </c>
      <c r="J148" s="70">
        <v>535.0</v>
      </c>
      <c r="K148" s="70">
        <v>0.0</v>
      </c>
      <c r="L148" s="70">
        <v>0.0</v>
      </c>
      <c r="M148" s="70">
        <v>0.0</v>
      </c>
      <c r="N148" s="502">
        <v>0.0</v>
      </c>
      <c r="O148" s="70">
        <v>575.0</v>
      </c>
      <c r="P148" s="70">
        <v>505.0</v>
      </c>
      <c r="Q148" s="491"/>
      <c r="R148" s="490">
        <f t="shared" si="4"/>
        <v>6495</v>
      </c>
      <c r="S148" s="491"/>
      <c r="T148" s="501"/>
      <c r="U148" s="501"/>
      <c r="V148" s="501"/>
      <c r="W148" s="501"/>
      <c r="X148" s="501"/>
      <c r="Y148" s="501"/>
      <c r="Z148" s="501"/>
      <c r="AA148" s="501"/>
      <c r="AB148" s="501"/>
      <c r="AC148" s="501"/>
    </row>
    <row r="149">
      <c r="A149" s="76" t="s">
        <v>451</v>
      </c>
      <c r="B149" s="70">
        <v>0.0</v>
      </c>
      <c r="C149" s="70">
        <v>0.0</v>
      </c>
      <c r="D149" s="70">
        <v>0.0</v>
      </c>
      <c r="E149" s="70">
        <v>0.0</v>
      </c>
      <c r="F149" s="70">
        <v>0.0</v>
      </c>
      <c r="G149" s="502">
        <v>0.0</v>
      </c>
      <c r="H149" s="70">
        <v>0.0</v>
      </c>
      <c r="I149" s="70">
        <v>0.0</v>
      </c>
      <c r="J149" s="70">
        <v>0.0</v>
      </c>
      <c r="K149" s="70">
        <v>0.0</v>
      </c>
      <c r="L149" s="70">
        <v>0.0</v>
      </c>
      <c r="M149" s="70">
        <v>0.0</v>
      </c>
      <c r="N149" s="502">
        <v>0.0</v>
      </c>
      <c r="O149" s="70">
        <v>0.0</v>
      </c>
      <c r="P149" s="70">
        <v>0.0</v>
      </c>
      <c r="Q149" s="491"/>
      <c r="R149" s="490">
        <f t="shared" si="4"/>
        <v>0</v>
      </c>
      <c r="S149" s="491"/>
      <c r="T149" s="501"/>
      <c r="U149" s="501"/>
      <c r="V149" s="501"/>
      <c r="W149" s="501"/>
      <c r="X149" s="501"/>
      <c r="Y149" s="501"/>
      <c r="Z149" s="501"/>
      <c r="AA149" s="501"/>
      <c r="AB149" s="501"/>
      <c r="AC149" s="501"/>
    </row>
    <row r="150">
      <c r="A150" s="76" t="s">
        <v>55</v>
      </c>
      <c r="B150" s="70">
        <v>484.0</v>
      </c>
      <c r="C150" s="70">
        <v>248.0</v>
      </c>
      <c r="D150" s="70">
        <v>0.0</v>
      </c>
      <c r="E150" s="70">
        <v>644.0</v>
      </c>
      <c r="F150" s="70">
        <v>0.0</v>
      </c>
      <c r="G150" s="502">
        <v>775.0</v>
      </c>
      <c r="H150" s="70">
        <v>0.0</v>
      </c>
      <c r="I150" s="70">
        <v>0.0</v>
      </c>
      <c r="J150" s="70">
        <v>0.0</v>
      </c>
      <c r="K150" s="70">
        <v>668.0</v>
      </c>
      <c r="L150" s="70">
        <v>205.0</v>
      </c>
      <c r="M150" s="70">
        <v>0.0</v>
      </c>
      <c r="N150" s="502">
        <v>870.0</v>
      </c>
      <c r="O150" s="70">
        <v>0.0</v>
      </c>
      <c r="P150" s="70">
        <v>435.0</v>
      </c>
      <c r="Q150" s="491"/>
      <c r="R150" s="490">
        <f t="shared" si="4"/>
        <v>4329</v>
      </c>
      <c r="S150" s="491"/>
      <c r="T150" s="501"/>
      <c r="U150" s="501"/>
      <c r="V150" s="501"/>
      <c r="W150" s="501"/>
      <c r="X150" s="501"/>
      <c r="Y150" s="501"/>
      <c r="Z150" s="501"/>
      <c r="AA150" s="501"/>
      <c r="AB150" s="501"/>
      <c r="AC150" s="501"/>
    </row>
    <row r="151">
      <c r="A151" s="76" t="s">
        <v>56</v>
      </c>
      <c r="B151" s="70">
        <v>0.0</v>
      </c>
      <c r="C151" s="70">
        <v>364.0</v>
      </c>
      <c r="D151" s="70">
        <v>551.0</v>
      </c>
      <c r="E151" s="70">
        <v>0.0</v>
      </c>
      <c r="F151" s="70">
        <v>0.0</v>
      </c>
      <c r="G151" s="502">
        <v>0.0</v>
      </c>
      <c r="H151" s="70">
        <v>60.0</v>
      </c>
      <c r="I151" s="70">
        <v>0.0</v>
      </c>
      <c r="J151" s="70">
        <v>555.0</v>
      </c>
      <c r="K151" s="70">
        <v>295.0</v>
      </c>
      <c r="L151" s="70">
        <v>465.0</v>
      </c>
      <c r="M151" s="70">
        <v>100.0</v>
      </c>
      <c r="N151" s="502">
        <v>0.0</v>
      </c>
      <c r="O151" s="70">
        <v>634.0</v>
      </c>
      <c r="P151" s="70">
        <v>647.0</v>
      </c>
      <c r="Q151" s="491"/>
      <c r="R151" s="490">
        <f t="shared" si="4"/>
        <v>3671</v>
      </c>
      <c r="S151" s="491"/>
      <c r="T151" s="501"/>
      <c r="U151" s="501"/>
      <c r="V151" s="501"/>
      <c r="W151" s="501"/>
      <c r="X151" s="501"/>
      <c r="Y151" s="501"/>
      <c r="Z151" s="501"/>
      <c r="AA151" s="501"/>
      <c r="AB151" s="501"/>
      <c r="AC151" s="501"/>
    </row>
    <row r="152">
      <c r="A152" s="501"/>
      <c r="B152" s="501"/>
      <c r="C152" s="501"/>
      <c r="D152" s="501"/>
      <c r="E152" s="501"/>
      <c r="F152" s="501"/>
      <c r="G152" s="501"/>
      <c r="H152" s="501"/>
      <c r="I152" s="501"/>
      <c r="J152" s="501"/>
      <c r="K152" s="501"/>
      <c r="L152" s="501"/>
      <c r="M152" s="501"/>
      <c r="N152" s="501"/>
      <c r="O152" s="501"/>
      <c r="P152" s="501"/>
      <c r="Q152" s="501"/>
      <c r="R152" s="501"/>
      <c r="S152" s="501"/>
      <c r="T152" s="501"/>
      <c r="U152" s="501"/>
      <c r="V152" s="501"/>
      <c r="W152" s="501"/>
      <c r="X152" s="501"/>
      <c r="Y152" s="501"/>
      <c r="Z152" s="501"/>
      <c r="AA152" s="501"/>
      <c r="AB152" s="501"/>
      <c r="AC152" s="501"/>
    </row>
    <row r="153">
      <c r="A153" s="475" t="s">
        <v>527</v>
      </c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20"/>
      <c r="T153" s="501"/>
      <c r="U153" s="501"/>
      <c r="V153" s="501"/>
      <c r="W153" s="501"/>
      <c r="X153" s="501"/>
      <c r="Y153" s="501"/>
      <c r="Z153" s="501"/>
      <c r="AA153" s="501"/>
      <c r="AB153" s="501"/>
      <c r="AC153" s="501"/>
    </row>
    <row r="154">
      <c r="A154" s="30" t="s">
        <v>19</v>
      </c>
      <c r="B154" s="478">
        <v>45581.0</v>
      </c>
      <c r="C154" s="478">
        <v>45582.0</v>
      </c>
      <c r="D154" s="478">
        <v>45583.0</v>
      </c>
      <c r="E154" s="478">
        <v>45584.0</v>
      </c>
      <c r="F154" s="478">
        <v>45585.0</v>
      </c>
      <c r="G154" s="478">
        <v>45586.0</v>
      </c>
      <c r="H154" s="478">
        <v>45587.0</v>
      </c>
      <c r="I154" s="478">
        <v>45588.0</v>
      </c>
      <c r="J154" s="478">
        <v>45589.0</v>
      </c>
      <c r="K154" s="478">
        <v>45590.0</v>
      </c>
      <c r="L154" s="478">
        <v>45591.0</v>
      </c>
      <c r="M154" s="478">
        <v>45592.0</v>
      </c>
      <c r="N154" s="478">
        <v>45593.0</v>
      </c>
      <c r="O154" s="478">
        <v>45594.0</v>
      </c>
      <c r="P154" s="478">
        <v>45595.0</v>
      </c>
      <c r="Q154" s="478">
        <v>45596.0</v>
      </c>
      <c r="R154" s="479" t="s">
        <v>20</v>
      </c>
      <c r="S154" s="479" t="s">
        <v>22</v>
      </c>
      <c r="T154" s="501"/>
      <c r="U154" s="501"/>
      <c r="V154" s="501"/>
      <c r="W154" s="501"/>
      <c r="X154" s="501"/>
      <c r="Y154" s="501"/>
      <c r="Z154" s="501"/>
      <c r="AA154" s="501"/>
      <c r="AB154" s="501"/>
      <c r="AC154" s="501"/>
    </row>
    <row r="155">
      <c r="A155" s="215"/>
      <c r="B155" s="485"/>
      <c r="C155" s="485"/>
      <c r="D155" s="485"/>
      <c r="E155" s="485"/>
      <c r="F155" s="485"/>
      <c r="G155" s="485"/>
      <c r="H155" s="485"/>
      <c r="I155" s="485"/>
      <c r="J155" s="485"/>
      <c r="K155" s="485"/>
      <c r="L155" s="485"/>
      <c r="M155" s="485"/>
      <c r="N155" s="485"/>
      <c r="O155" s="485"/>
      <c r="P155" s="485"/>
      <c r="Q155" s="485"/>
      <c r="R155" s="485"/>
      <c r="S155" s="485"/>
      <c r="T155" s="501"/>
      <c r="U155" s="501"/>
      <c r="V155" s="501"/>
      <c r="W155" s="501"/>
      <c r="X155" s="501"/>
      <c r="Y155" s="501"/>
      <c r="Z155" s="501"/>
      <c r="AA155" s="501"/>
      <c r="AB155" s="501"/>
      <c r="AC155" s="501"/>
    </row>
    <row r="156">
      <c r="A156" s="55" t="s">
        <v>23</v>
      </c>
      <c r="B156" s="70">
        <v>580.0</v>
      </c>
      <c r="C156" s="70">
        <v>255.0</v>
      </c>
      <c r="D156" s="70">
        <v>595.0</v>
      </c>
      <c r="E156" s="70">
        <v>967.0</v>
      </c>
      <c r="F156" s="502">
        <v>0.0</v>
      </c>
      <c r="G156" s="70">
        <v>892.0</v>
      </c>
      <c r="H156" s="70">
        <v>170.0</v>
      </c>
      <c r="I156" s="70">
        <v>366.3</v>
      </c>
      <c r="J156" s="70">
        <v>0.0</v>
      </c>
      <c r="K156" s="70">
        <v>0.0</v>
      </c>
      <c r="L156" s="70">
        <v>1010.0</v>
      </c>
      <c r="M156" s="502">
        <v>475.0</v>
      </c>
      <c r="N156" s="70">
        <v>870.0</v>
      </c>
      <c r="O156" s="70">
        <v>679.0</v>
      </c>
      <c r="P156" s="70">
        <v>780.0</v>
      </c>
      <c r="Q156" s="70">
        <v>535.0</v>
      </c>
      <c r="R156" s="490">
        <f t="shared" ref="R156:R189" si="5">SUM(B156:Q156)</f>
        <v>8174.3</v>
      </c>
      <c r="S156" s="491"/>
      <c r="T156" s="501"/>
      <c r="U156" s="501"/>
      <c r="V156" s="501"/>
      <c r="W156" s="501"/>
      <c r="X156" s="501"/>
      <c r="Y156" s="501"/>
      <c r="Z156" s="501"/>
      <c r="AA156" s="501"/>
      <c r="AB156" s="501"/>
      <c r="AC156" s="501"/>
    </row>
    <row r="157">
      <c r="A157" s="55" t="s">
        <v>24</v>
      </c>
      <c r="B157" s="70">
        <v>772.0</v>
      </c>
      <c r="C157" s="70">
        <v>585.0</v>
      </c>
      <c r="D157" s="70">
        <v>866.0</v>
      </c>
      <c r="E157" s="70">
        <v>1184.0</v>
      </c>
      <c r="F157" s="502">
        <v>526.0</v>
      </c>
      <c r="G157" s="70">
        <v>0.0</v>
      </c>
      <c r="H157" s="70">
        <v>220.0</v>
      </c>
      <c r="I157" s="70">
        <v>504.9</v>
      </c>
      <c r="J157" s="70">
        <v>0.0</v>
      </c>
      <c r="K157" s="70">
        <v>690.0</v>
      </c>
      <c r="L157" s="70">
        <v>725.0</v>
      </c>
      <c r="M157" s="502">
        <v>646.0</v>
      </c>
      <c r="N157" s="70">
        <v>0.0</v>
      </c>
      <c r="O157" s="70">
        <v>560.0</v>
      </c>
      <c r="P157" s="70">
        <v>691.0</v>
      </c>
      <c r="Q157" s="70">
        <v>630.0</v>
      </c>
      <c r="R157" s="490">
        <f t="shared" si="5"/>
        <v>8599.9</v>
      </c>
      <c r="S157" s="491"/>
      <c r="T157" s="501"/>
      <c r="U157" s="501"/>
      <c r="V157" s="501"/>
      <c r="W157" s="501"/>
      <c r="X157" s="501"/>
      <c r="Y157" s="501"/>
      <c r="Z157" s="501"/>
      <c r="AA157" s="501"/>
      <c r="AB157" s="501"/>
      <c r="AC157" s="501"/>
    </row>
    <row r="158">
      <c r="A158" s="55" t="s">
        <v>25</v>
      </c>
      <c r="B158" s="70">
        <v>600.0</v>
      </c>
      <c r="C158" s="70">
        <v>595.0</v>
      </c>
      <c r="D158" s="70">
        <v>479.0</v>
      </c>
      <c r="E158" s="70">
        <v>995.0</v>
      </c>
      <c r="F158" s="70">
        <v>878.0</v>
      </c>
      <c r="G158" s="70">
        <v>420.0</v>
      </c>
      <c r="H158" s="70">
        <v>315.0</v>
      </c>
      <c r="I158" s="70">
        <v>0.0</v>
      </c>
      <c r="J158" s="70">
        <v>0.0</v>
      </c>
      <c r="K158" s="70">
        <v>0.0</v>
      </c>
      <c r="L158" s="70">
        <v>576.0</v>
      </c>
      <c r="M158" s="70">
        <v>525.0</v>
      </c>
      <c r="N158" s="70">
        <v>0.0</v>
      </c>
      <c r="O158" s="70">
        <v>650.0</v>
      </c>
      <c r="P158" s="70">
        <v>0.0</v>
      </c>
      <c r="Q158" s="70">
        <v>888.0</v>
      </c>
      <c r="R158" s="490">
        <f t="shared" si="5"/>
        <v>6921</v>
      </c>
      <c r="S158" s="491"/>
      <c r="T158" s="501"/>
      <c r="U158" s="501"/>
      <c r="V158" s="501"/>
      <c r="W158" s="501"/>
      <c r="X158" s="501"/>
      <c r="Y158" s="501"/>
      <c r="Z158" s="501"/>
      <c r="AA158" s="501"/>
      <c r="AB158" s="501"/>
      <c r="AC158" s="501"/>
    </row>
    <row r="159">
      <c r="A159" s="55" t="s">
        <v>26</v>
      </c>
      <c r="B159" s="70">
        <v>837.0</v>
      </c>
      <c r="C159" s="70">
        <v>629.0</v>
      </c>
      <c r="D159" s="70">
        <v>665.0</v>
      </c>
      <c r="E159" s="70">
        <v>0.0</v>
      </c>
      <c r="F159" s="70">
        <v>1080.0</v>
      </c>
      <c r="G159" s="70">
        <v>1127.0</v>
      </c>
      <c r="H159" s="70">
        <v>0.0</v>
      </c>
      <c r="I159" s="70">
        <v>0.0</v>
      </c>
      <c r="J159" s="70">
        <v>0.0</v>
      </c>
      <c r="K159" s="70">
        <v>834.0</v>
      </c>
      <c r="L159" s="70">
        <v>125.0</v>
      </c>
      <c r="M159" s="217">
        <v>918.0</v>
      </c>
      <c r="N159" s="70">
        <v>1853.0</v>
      </c>
      <c r="O159" s="70">
        <v>489.0</v>
      </c>
      <c r="P159" s="70">
        <v>399.0</v>
      </c>
      <c r="Q159" s="70">
        <v>0.0</v>
      </c>
      <c r="R159" s="490">
        <f t="shared" si="5"/>
        <v>8956</v>
      </c>
      <c r="S159" s="491"/>
      <c r="T159" s="501"/>
      <c r="U159" s="501"/>
      <c r="V159" s="501"/>
      <c r="W159" s="501"/>
      <c r="X159" s="501"/>
      <c r="Y159" s="501"/>
      <c r="Z159" s="501"/>
      <c r="AA159" s="501"/>
      <c r="AB159" s="501"/>
      <c r="AC159" s="501"/>
    </row>
    <row r="160">
      <c r="A160" s="55" t="s">
        <v>27</v>
      </c>
      <c r="B160" s="70">
        <v>0.0</v>
      </c>
      <c r="C160" s="70">
        <v>178.0</v>
      </c>
      <c r="D160" s="70">
        <v>659.0</v>
      </c>
      <c r="E160" s="70">
        <v>753.0</v>
      </c>
      <c r="F160" s="70">
        <v>415.0</v>
      </c>
      <c r="G160" s="70">
        <v>365.0</v>
      </c>
      <c r="H160" s="70">
        <v>383.0</v>
      </c>
      <c r="I160" s="70">
        <v>0.0</v>
      </c>
      <c r="J160" s="70">
        <v>0.0</v>
      </c>
      <c r="K160" s="70">
        <v>0.0</v>
      </c>
      <c r="L160" s="70">
        <v>339.0</v>
      </c>
      <c r="M160" s="70">
        <v>365.0</v>
      </c>
      <c r="N160" s="70">
        <v>671.0</v>
      </c>
      <c r="O160" s="70">
        <v>317.0</v>
      </c>
      <c r="P160" s="70">
        <v>0.0</v>
      </c>
      <c r="Q160" s="70">
        <v>407.0</v>
      </c>
      <c r="R160" s="490">
        <f t="shared" si="5"/>
        <v>4852</v>
      </c>
      <c r="S160" s="491"/>
      <c r="T160" s="501"/>
      <c r="U160" s="501"/>
      <c r="V160" s="501"/>
      <c r="W160" s="501"/>
      <c r="X160" s="501"/>
      <c r="Y160" s="501"/>
      <c r="Z160" s="501"/>
      <c r="AA160" s="501"/>
      <c r="AB160" s="501"/>
      <c r="AC160" s="501"/>
    </row>
    <row r="161">
      <c r="A161" s="55" t="s">
        <v>28</v>
      </c>
      <c r="B161" s="70">
        <v>75.0</v>
      </c>
      <c r="C161" s="70">
        <v>0.0</v>
      </c>
      <c r="D161" s="70">
        <v>0.0</v>
      </c>
      <c r="E161" s="70">
        <v>0.0</v>
      </c>
      <c r="F161" s="70">
        <v>0.0</v>
      </c>
      <c r="G161" s="70">
        <v>0.0</v>
      </c>
      <c r="H161" s="70">
        <v>920.0</v>
      </c>
      <c r="I161" s="70">
        <v>227.7</v>
      </c>
      <c r="J161" s="70">
        <v>0.0</v>
      </c>
      <c r="K161" s="70">
        <v>695.0</v>
      </c>
      <c r="L161" s="70">
        <v>989.0</v>
      </c>
      <c r="M161" s="70">
        <v>75.0</v>
      </c>
      <c r="N161" s="70">
        <v>1365.0</v>
      </c>
      <c r="O161" s="70">
        <v>70.0</v>
      </c>
      <c r="P161" s="70">
        <v>75.0</v>
      </c>
      <c r="Q161" s="70">
        <v>1159.0</v>
      </c>
      <c r="R161" s="490">
        <f t="shared" si="5"/>
        <v>5650.7</v>
      </c>
      <c r="S161" s="491"/>
      <c r="T161" s="501"/>
      <c r="U161" s="501"/>
      <c r="V161" s="501"/>
      <c r="W161" s="501"/>
      <c r="X161" s="501"/>
      <c r="Y161" s="501"/>
      <c r="Z161" s="501"/>
      <c r="AA161" s="501"/>
      <c r="AB161" s="501"/>
      <c r="AC161" s="501"/>
    </row>
    <row r="162">
      <c r="A162" s="55" t="s">
        <v>29</v>
      </c>
      <c r="B162" s="70">
        <v>0.0</v>
      </c>
      <c r="C162" s="70">
        <v>0.0</v>
      </c>
      <c r="D162" s="70">
        <v>329.0</v>
      </c>
      <c r="E162" s="70">
        <v>0.0</v>
      </c>
      <c r="F162" s="70">
        <v>0.0</v>
      </c>
      <c r="G162" s="70">
        <v>0.0</v>
      </c>
      <c r="H162" s="70">
        <v>0.0</v>
      </c>
      <c r="I162" s="70">
        <v>272.25</v>
      </c>
      <c r="J162" s="70">
        <v>0.0</v>
      </c>
      <c r="K162" s="70">
        <v>0.0</v>
      </c>
      <c r="L162" s="70">
        <v>534.0</v>
      </c>
      <c r="M162" s="70">
        <v>605.0</v>
      </c>
      <c r="N162" s="70">
        <v>0.0</v>
      </c>
      <c r="O162" s="70">
        <v>235.0</v>
      </c>
      <c r="P162" s="70">
        <v>0.0</v>
      </c>
      <c r="Q162" s="70">
        <v>783.0</v>
      </c>
      <c r="R162" s="490">
        <f t="shared" si="5"/>
        <v>2758.25</v>
      </c>
      <c r="S162" s="496"/>
      <c r="T162" s="501"/>
      <c r="U162" s="501"/>
      <c r="V162" s="501"/>
      <c r="W162" s="501"/>
      <c r="X162" s="501"/>
      <c r="Y162" s="501"/>
      <c r="Z162" s="501"/>
      <c r="AA162" s="501"/>
      <c r="AB162" s="501"/>
      <c r="AC162" s="501"/>
    </row>
    <row r="163">
      <c r="A163" s="55" t="s">
        <v>30</v>
      </c>
      <c r="B163" s="70">
        <v>0.0</v>
      </c>
      <c r="C163" s="70">
        <v>225.0</v>
      </c>
      <c r="D163" s="70">
        <v>0.0</v>
      </c>
      <c r="E163" s="70">
        <v>0.0</v>
      </c>
      <c r="F163" s="70">
        <v>0.0</v>
      </c>
      <c r="G163" s="70">
        <v>0.0</v>
      </c>
      <c r="H163" s="70">
        <v>0.0</v>
      </c>
      <c r="I163" s="70">
        <v>0.0</v>
      </c>
      <c r="J163" s="70">
        <v>0.0</v>
      </c>
      <c r="K163" s="70">
        <v>0.0</v>
      </c>
      <c r="L163" s="70">
        <v>0.0</v>
      </c>
      <c r="M163" s="70">
        <v>0.0</v>
      </c>
      <c r="N163" s="70">
        <v>0.0</v>
      </c>
      <c r="O163" s="70">
        <v>0.0</v>
      </c>
      <c r="P163" s="70">
        <v>0.0</v>
      </c>
      <c r="Q163" s="70">
        <v>0.0</v>
      </c>
      <c r="R163" s="490">
        <f t="shared" si="5"/>
        <v>225</v>
      </c>
      <c r="S163" s="491"/>
      <c r="T163" s="501"/>
      <c r="U163" s="501"/>
      <c r="V163" s="501"/>
      <c r="W163" s="501"/>
      <c r="X163" s="501"/>
      <c r="Y163" s="501"/>
      <c r="Z163" s="501"/>
      <c r="AA163" s="501"/>
      <c r="AB163" s="501"/>
      <c r="AC163" s="501"/>
    </row>
    <row r="164">
      <c r="A164" s="55" t="s">
        <v>31</v>
      </c>
      <c r="B164" s="70">
        <v>1060.0</v>
      </c>
      <c r="C164" s="70">
        <v>1710.0</v>
      </c>
      <c r="D164" s="70">
        <v>1040.0</v>
      </c>
      <c r="E164" s="70">
        <v>1380.0</v>
      </c>
      <c r="F164" s="70">
        <v>1750.0</v>
      </c>
      <c r="G164" s="70">
        <v>1735.0</v>
      </c>
      <c r="H164" s="70">
        <v>1148.0</v>
      </c>
      <c r="I164" s="70">
        <v>1283.04</v>
      </c>
      <c r="J164" s="70">
        <v>0.0</v>
      </c>
      <c r="K164" s="70">
        <v>1038.0</v>
      </c>
      <c r="L164" s="70">
        <v>1142.0</v>
      </c>
      <c r="M164" s="70">
        <v>1622.0</v>
      </c>
      <c r="N164" s="70">
        <v>1411.0</v>
      </c>
      <c r="O164" s="70">
        <v>1504.0</v>
      </c>
      <c r="P164" s="70">
        <v>1530.0</v>
      </c>
      <c r="Q164" s="70">
        <v>1672.0</v>
      </c>
      <c r="R164" s="490">
        <f t="shared" si="5"/>
        <v>21025.04</v>
      </c>
      <c r="S164" s="496" t="s">
        <v>144</v>
      </c>
      <c r="T164" s="501"/>
      <c r="U164" s="501"/>
      <c r="V164" s="501"/>
      <c r="W164" s="501"/>
      <c r="X164" s="501"/>
      <c r="Y164" s="501"/>
      <c r="Z164" s="501"/>
      <c r="AA164" s="501"/>
      <c r="AB164" s="501"/>
      <c r="AC164" s="501"/>
    </row>
    <row r="165">
      <c r="A165" s="55" t="s">
        <v>32</v>
      </c>
      <c r="B165" s="70">
        <v>0.0</v>
      </c>
      <c r="C165" s="70">
        <v>0.0</v>
      </c>
      <c r="D165" s="70">
        <v>259.0</v>
      </c>
      <c r="E165" s="70">
        <v>171.0</v>
      </c>
      <c r="F165" s="502">
        <v>0.0</v>
      </c>
      <c r="G165" s="70">
        <v>0.0</v>
      </c>
      <c r="H165" s="70">
        <v>0.0</v>
      </c>
      <c r="I165" s="70">
        <v>0.0</v>
      </c>
      <c r="J165" s="70">
        <v>0.0</v>
      </c>
      <c r="K165" s="70">
        <v>0.0</v>
      </c>
      <c r="L165" s="70">
        <v>0.0</v>
      </c>
      <c r="M165" s="502">
        <v>0.0</v>
      </c>
      <c r="N165" s="70">
        <v>0.0</v>
      </c>
      <c r="O165" s="70">
        <v>403.0</v>
      </c>
      <c r="P165" s="70">
        <v>0.0</v>
      </c>
      <c r="Q165" s="70">
        <v>0.0</v>
      </c>
      <c r="R165" s="490">
        <f t="shared" si="5"/>
        <v>833</v>
      </c>
      <c r="S165" s="491"/>
      <c r="T165" s="501"/>
      <c r="U165" s="501"/>
      <c r="V165" s="501"/>
      <c r="W165" s="501"/>
      <c r="X165" s="501"/>
      <c r="Y165" s="501"/>
      <c r="Z165" s="501"/>
      <c r="AA165" s="501"/>
      <c r="AB165" s="501"/>
      <c r="AC165" s="501"/>
    </row>
    <row r="166">
      <c r="A166" s="55" t="s">
        <v>241</v>
      </c>
      <c r="B166" s="70">
        <v>0.0</v>
      </c>
      <c r="C166" s="70">
        <v>0.0</v>
      </c>
      <c r="D166" s="70">
        <v>0.0</v>
      </c>
      <c r="E166" s="70">
        <v>0.0</v>
      </c>
      <c r="F166" s="70">
        <v>0.0</v>
      </c>
      <c r="G166" s="70">
        <v>0.0</v>
      </c>
      <c r="H166" s="70">
        <v>0.0</v>
      </c>
      <c r="I166" s="70">
        <v>0.0</v>
      </c>
      <c r="J166" s="70">
        <v>0.0</v>
      </c>
      <c r="K166" s="70">
        <v>0.0</v>
      </c>
      <c r="L166" s="70">
        <v>0.0</v>
      </c>
      <c r="M166" s="70">
        <v>0.0</v>
      </c>
      <c r="N166" s="70">
        <v>0.0</v>
      </c>
      <c r="O166" s="70">
        <v>0.0</v>
      </c>
      <c r="P166" s="70">
        <v>0.0</v>
      </c>
      <c r="Q166" s="70">
        <v>0.0</v>
      </c>
      <c r="R166" s="490">
        <f t="shared" si="5"/>
        <v>0</v>
      </c>
      <c r="S166" s="491"/>
      <c r="T166" s="501"/>
      <c r="U166" s="501"/>
      <c r="V166" s="501"/>
      <c r="W166" s="501"/>
      <c r="X166" s="501"/>
      <c r="Y166" s="501"/>
      <c r="Z166" s="501"/>
      <c r="AA166" s="501"/>
      <c r="AB166" s="501"/>
      <c r="AC166" s="501"/>
    </row>
    <row r="167">
      <c r="A167" s="55" t="s">
        <v>233</v>
      </c>
      <c r="B167" s="70">
        <v>0.0</v>
      </c>
      <c r="C167" s="70">
        <v>0.0</v>
      </c>
      <c r="D167" s="70">
        <v>0.0</v>
      </c>
      <c r="E167" s="70">
        <v>872.0</v>
      </c>
      <c r="F167" s="502">
        <v>0.0</v>
      </c>
      <c r="G167" s="70">
        <v>470.0</v>
      </c>
      <c r="H167" s="70">
        <v>319.0</v>
      </c>
      <c r="I167" s="70">
        <v>0.0</v>
      </c>
      <c r="J167" s="70">
        <v>0.0</v>
      </c>
      <c r="K167" s="70">
        <v>0.0</v>
      </c>
      <c r="L167" s="70">
        <v>0.0</v>
      </c>
      <c r="M167" s="502">
        <v>0.0</v>
      </c>
      <c r="N167" s="70">
        <v>0.0</v>
      </c>
      <c r="O167" s="70">
        <v>0.0</v>
      </c>
      <c r="P167" s="70">
        <v>0.0</v>
      </c>
      <c r="Q167" s="70">
        <v>0.0</v>
      </c>
      <c r="R167" s="490">
        <f t="shared" si="5"/>
        <v>1661</v>
      </c>
      <c r="S167" s="491"/>
      <c r="T167" s="501"/>
      <c r="U167" s="501"/>
      <c r="V167" s="501"/>
      <c r="W167" s="501"/>
      <c r="X167" s="501"/>
      <c r="Y167" s="501"/>
      <c r="Z167" s="501"/>
      <c r="AA167" s="501"/>
      <c r="AB167" s="501"/>
      <c r="AC167" s="501"/>
    </row>
    <row r="168">
      <c r="A168" s="55" t="s">
        <v>35</v>
      </c>
      <c r="B168" s="70">
        <v>0.0</v>
      </c>
      <c r="C168" s="70">
        <v>0.0</v>
      </c>
      <c r="D168" s="70">
        <v>230.0</v>
      </c>
      <c r="E168" s="70">
        <v>780.0</v>
      </c>
      <c r="F168" s="502">
        <v>1182.0</v>
      </c>
      <c r="G168" s="70">
        <v>855.0</v>
      </c>
      <c r="H168" s="70">
        <v>766.0</v>
      </c>
      <c r="I168" s="70">
        <v>458.37</v>
      </c>
      <c r="J168" s="70">
        <v>0.0</v>
      </c>
      <c r="K168" s="70">
        <v>500.0</v>
      </c>
      <c r="L168" s="70">
        <v>1115.0</v>
      </c>
      <c r="M168" s="502">
        <v>710.0</v>
      </c>
      <c r="N168" s="70">
        <v>0.0</v>
      </c>
      <c r="O168" s="70">
        <v>0.0</v>
      </c>
      <c r="P168" s="70">
        <v>0.0</v>
      </c>
      <c r="Q168" s="70">
        <v>0.0</v>
      </c>
      <c r="R168" s="490">
        <f t="shared" si="5"/>
        <v>6596.37</v>
      </c>
      <c r="S168" s="491"/>
      <c r="T168" s="501"/>
      <c r="U168" s="501"/>
      <c r="V168" s="501"/>
      <c r="W168" s="501"/>
      <c r="X168" s="501"/>
      <c r="Y168" s="501"/>
      <c r="Z168" s="501"/>
      <c r="AA168" s="501"/>
      <c r="AB168" s="501"/>
      <c r="AC168" s="501"/>
    </row>
    <row r="169">
      <c r="A169" s="55" t="s">
        <v>36</v>
      </c>
      <c r="B169" s="70">
        <v>685.0</v>
      </c>
      <c r="C169" s="70">
        <v>408.0</v>
      </c>
      <c r="D169" s="70">
        <v>535.0</v>
      </c>
      <c r="E169" s="70">
        <v>1205.0</v>
      </c>
      <c r="F169" s="502">
        <v>620.0</v>
      </c>
      <c r="G169" s="70">
        <v>1046.0</v>
      </c>
      <c r="H169" s="70">
        <v>405.0</v>
      </c>
      <c r="I169" s="70">
        <v>0.0</v>
      </c>
      <c r="J169" s="70">
        <v>0.0</v>
      </c>
      <c r="K169" s="70">
        <v>723.0</v>
      </c>
      <c r="L169" s="70">
        <v>800.0</v>
      </c>
      <c r="M169" s="502">
        <v>508.0</v>
      </c>
      <c r="N169" s="70">
        <v>0.0</v>
      </c>
      <c r="O169" s="70">
        <v>764.0</v>
      </c>
      <c r="P169" s="70">
        <v>1085.0</v>
      </c>
      <c r="Q169" s="70">
        <v>860.0</v>
      </c>
      <c r="R169" s="490">
        <f t="shared" si="5"/>
        <v>9644</v>
      </c>
      <c r="S169" s="491"/>
      <c r="T169" s="501"/>
      <c r="U169" s="501"/>
      <c r="V169" s="501"/>
      <c r="W169" s="501"/>
      <c r="X169" s="501"/>
      <c r="Y169" s="501"/>
      <c r="Z169" s="501"/>
      <c r="AA169" s="501"/>
      <c r="AB169" s="501"/>
      <c r="AC169" s="501"/>
    </row>
    <row r="170">
      <c r="A170" s="55" t="s">
        <v>37</v>
      </c>
      <c r="B170" s="70">
        <v>955.0</v>
      </c>
      <c r="C170" s="70">
        <v>658.0</v>
      </c>
      <c r="D170" s="70">
        <v>907.0</v>
      </c>
      <c r="E170" s="70">
        <v>460.0</v>
      </c>
      <c r="F170" s="70">
        <v>624.0</v>
      </c>
      <c r="G170" s="70">
        <v>369.0</v>
      </c>
      <c r="H170" s="70">
        <v>395.0</v>
      </c>
      <c r="I170" s="70">
        <v>0.0</v>
      </c>
      <c r="J170" s="70">
        <v>0.0</v>
      </c>
      <c r="K170" s="70">
        <v>265.0</v>
      </c>
      <c r="L170" s="70">
        <v>745.0</v>
      </c>
      <c r="M170" s="502">
        <v>600.0</v>
      </c>
      <c r="N170" s="70">
        <v>942.0</v>
      </c>
      <c r="O170" s="70">
        <v>690.0</v>
      </c>
      <c r="P170" s="70">
        <v>1085.0</v>
      </c>
      <c r="Q170" s="70">
        <v>1111.0</v>
      </c>
      <c r="R170" s="490">
        <f t="shared" si="5"/>
        <v>9806</v>
      </c>
      <c r="S170" s="491"/>
      <c r="T170" s="501"/>
      <c r="U170" s="501"/>
      <c r="V170" s="501"/>
      <c r="W170" s="501"/>
      <c r="X170" s="501"/>
      <c r="Y170" s="501"/>
      <c r="Z170" s="501"/>
      <c r="AA170" s="501"/>
      <c r="AB170" s="501"/>
      <c r="AC170" s="501"/>
    </row>
    <row r="171">
      <c r="A171" s="55" t="s">
        <v>38</v>
      </c>
      <c r="B171" s="70">
        <v>570.0</v>
      </c>
      <c r="C171" s="70">
        <v>510.0</v>
      </c>
      <c r="D171" s="70">
        <v>712.0</v>
      </c>
      <c r="E171" s="70">
        <v>725.0</v>
      </c>
      <c r="F171" s="502">
        <v>970.0</v>
      </c>
      <c r="G171" s="70">
        <v>810.0</v>
      </c>
      <c r="H171" s="70">
        <v>1763.0</v>
      </c>
      <c r="I171" s="70">
        <v>903.87</v>
      </c>
      <c r="J171" s="70">
        <v>0.0</v>
      </c>
      <c r="K171" s="70">
        <v>1351.0</v>
      </c>
      <c r="L171" s="70">
        <v>0.0</v>
      </c>
      <c r="M171" s="70">
        <v>0.0</v>
      </c>
      <c r="N171" s="70">
        <v>309.0</v>
      </c>
      <c r="O171" s="70">
        <v>564.0</v>
      </c>
      <c r="P171" s="70">
        <v>370.0</v>
      </c>
      <c r="Q171" s="70">
        <v>778.0</v>
      </c>
      <c r="R171" s="490">
        <f t="shared" si="5"/>
        <v>10335.87</v>
      </c>
      <c r="S171" s="491"/>
      <c r="T171" s="501"/>
      <c r="U171" s="501"/>
      <c r="V171" s="501"/>
      <c r="W171" s="501"/>
      <c r="X171" s="501"/>
      <c r="Y171" s="501"/>
      <c r="Z171" s="501"/>
      <c r="AA171" s="501"/>
      <c r="AB171" s="501"/>
      <c r="AC171" s="501"/>
    </row>
    <row r="172">
      <c r="A172" s="55" t="s">
        <v>39</v>
      </c>
      <c r="B172" s="70">
        <v>1224.0</v>
      </c>
      <c r="C172" s="70">
        <v>1390.0</v>
      </c>
      <c r="D172" s="70">
        <v>889.0</v>
      </c>
      <c r="E172" s="70">
        <v>780.0</v>
      </c>
      <c r="F172" s="502">
        <v>488.0</v>
      </c>
      <c r="G172" s="70">
        <v>483.0</v>
      </c>
      <c r="H172" s="70">
        <v>487.0</v>
      </c>
      <c r="I172" s="70">
        <v>335.61</v>
      </c>
      <c r="J172" s="70">
        <v>0.0</v>
      </c>
      <c r="K172" s="70">
        <v>543.0</v>
      </c>
      <c r="L172" s="70">
        <v>940.0</v>
      </c>
      <c r="M172" s="502">
        <v>665.0</v>
      </c>
      <c r="N172" s="70">
        <v>1053.0</v>
      </c>
      <c r="O172" s="70">
        <v>830.0</v>
      </c>
      <c r="P172" s="70">
        <v>939.0</v>
      </c>
      <c r="Q172" s="70">
        <v>1336.0</v>
      </c>
      <c r="R172" s="490">
        <f t="shared" si="5"/>
        <v>12382.61</v>
      </c>
      <c r="S172" s="491"/>
      <c r="T172" s="501"/>
      <c r="U172" s="501"/>
      <c r="V172" s="501"/>
      <c r="W172" s="501"/>
      <c r="X172" s="501"/>
      <c r="Y172" s="501"/>
      <c r="Z172" s="501"/>
      <c r="AA172" s="501"/>
      <c r="AB172" s="501"/>
      <c r="AC172" s="501"/>
    </row>
    <row r="173">
      <c r="A173" s="55" t="s">
        <v>63</v>
      </c>
      <c r="B173" s="70">
        <v>340.0</v>
      </c>
      <c r="C173" s="70">
        <v>485.0</v>
      </c>
      <c r="D173" s="70">
        <v>0.0</v>
      </c>
      <c r="E173" s="70">
        <v>995.0</v>
      </c>
      <c r="F173" s="70">
        <v>405.0</v>
      </c>
      <c r="G173" s="70">
        <v>295.0</v>
      </c>
      <c r="H173" s="70">
        <v>0.0</v>
      </c>
      <c r="I173" s="70">
        <v>0.0</v>
      </c>
      <c r="J173" s="70">
        <v>0.0</v>
      </c>
      <c r="K173" s="70">
        <v>0.0</v>
      </c>
      <c r="L173" s="70">
        <v>519.0</v>
      </c>
      <c r="M173" s="502">
        <v>595.0</v>
      </c>
      <c r="N173" s="70">
        <v>384.0</v>
      </c>
      <c r="O173" s="70">
        <v>0.0</v>
      </c>
      <c r="P173" s="70">
        <v>565.0</v>
      </c>
      <c r="Q173" s="70">
        <v>436.0</v>
      </c>
      <c r="R173" s="490">
        <f t="shared" si="5"/>
        <v>5019</v>
      </c>
      <c r="S173" s="491"/>
      <c r="T173" s="501"/>
      <c r="U173" s="501"/>
      <c r="V173" s="501"/>
      <c r="W173" s="501"/>
      <c r="X173" s="501"/>
      <c r="Y173" s="501"/>
      <c r="Z173" s="501"/>
      <c r="AA173" s="501"/>
      <c r="AB173" s="501"/>
      <c r="AC173" s="501"/>
    </row>
    <row r="174">
      <c r="A174" s="55" t="s">
        <v>40</v>
      </c>
      <c r="B174" s="70">
        <v>0.0</v>
      </c>
      <c r="C174" s="70">
        <v>639.0</v>
      </c>
      <c r="D174" s="70">
        <v>960.0</v>
      </c>
      <c r="E174" s="70">
        <v>190.0</v>
      </c>
      <c r="F174" s="502">
        <v>495.0</v>
      </c>
      <c r="G174" s="70">
        <v>0.0</v>
      </c>
      <c r="H174" s="70">
        <v>0.0</v>
      </c>
      <c r="I174" s="70">
        <v>0.0</v>
      </c>
      <c r="J174" s="70">
        <v>0.0</v>
      </c>
      <c r="K174" s="70">
        <v>0.0</v>
      </c>
      <c r="L174" s="70">
        <v>0.0</v>
      </c>
      <c r="M174" s="70">
        <v>0.0</v>
      </c>
      <c r="N174" s="70">
        <v>0.0</v>
      </c>
      <c r="O174" s="70">
        <v>0.0</v>
      </c>
      <c r="P174" s="70">
        <v>0.0</v>
      </c>
      <c r="Q174" s="70">
        <v>0.0</v>
      </c>
      <c r="R174" s="490">
        <f t="shared" si="5"/>
        <v>2284</v>
      </c>
      <c r="S174" s="491"/>
      <c r="T174" s="501"/>
      <c r="U174" s="501"/>
      <c r="V174" s="501"/>
      <c r="W174" s="501"/>
      <c r="X174" s="501"/>
      <c r="Y174" s="501"/>
      <c r="Z174" s="501"/>
      <c r="AA174" s="501"/>
      <c r="AB174" s="501"/>
      <c r="AC174" s="501"/>
    </row>
    <row r="175">
      <c r="A175" s="55" t="s">
        <v>41</v>
      </c>
      <c r="B175" s="70">
        <v>0.0</v>
      </c>
      <c r="C175" s="70">
        <v>0.0</v>
      </c>
      <c r="D175" s="70">
        <v>570.0</v>
      </c>
      <c r="E175" s="70">
        <v>0.0</v>
      </c>
      <c r="F175" s="70">
        <v>660.0</v>
      </c>
      <c r="G175" s="70">
        <v>290.0</v>
      </c>
      <c r="H175" s="70">
        <v>0.0</v>
      </c>
      <c r="I175" s="70">
        <v>0.0</v>
      </c>
      <c r="J175" s="70">
        <v>0.0</v>
      </c>
      <c r="K175" s="70">
        <v>0.0</v>
      </c>
      <c r="L175" s="70">
        <v>500.0</v>
      </c>
      <c r="M175" s="502">
        <v>0.0</v>
      </c>
      <c r="N175" s="70">
        <v>0.0</v>
      </c>
      <c r="O175" s="70">
        <v>0.0</v>
      </c>
      <c r="P175" s="70">
        <v>0.0</v>
      </c>
      <c r="Q175" s="70">
        <v>0.0</v>
      </c>
      <c r="R175" s="490">
        <f t="shared" si="5"/>
        <v>2020</v>
      </c>
      <c r="S175" s="491"/>
      <c r="T175" s="501"/>
      <c r="U175" s="501"/>
      <c r="V175" s="501"/>
      <c r="W175" s="501"/>
      <c r="X175" s="501"/>
      <c r="Y175" s="501"/>
      <c r="Z175" s="501"/>
      <c r="AA175" s="501"/>
      <c r="AB175" s="501"/>
      <c r="AC175" s="501"/>
    </row>
    <row r="176">
      <c r="A176" s="55" t="s">
        <v>42</v>
      </c>
      <c r="B176" s="70">
        <v>425.0</v>
      </c>
      <c r="C176" s="70">
        <v>450.0</v>
      </c>
      <c r="D176" s="70">
        <v>0.0</v>
      </c>
      <c r="E176" s="70">
        <v>690.0</v>
      </c>
      <c r="F176" s="70">
        <v>0.0</v>
      </c>
      <c r="G176" s="70">
        <v>455.0</v>
      </c>
      <c r="H176" s="70">
        <v>266.0</v>
      </c>
      <c r="I176" s="70">
        <v>260.0</v>
      </c>
      <c r="J176" s="70">
        <v>0.0</v>
      </c>
      <c r="K176" s="70">
        <v>509.0</v>
      </c>
      <c r="L176" s="70">
        <v>0.0</v>
      </c>
      <c r="M176" s="70">
        <v>725.0</v>
      </c>
      <c r="N176" s="70">
        <v>0.0</v>
      </c>
      <c r="O176" s="70">
        <v>0.0</v>
      </c>
      <c r="P176" s="70">
        <v>605.0</v>
      </c>
      <c r="Q176" s="70">
        <v>530.0</v>
      </c>
      <c r="R176" s="490">
        <f t="shared" si="5"/>
        <v>4915</v>
      </c>
      <c r="S176" s="491"/>
      <c r="T176" s="501"/>
      <c r="U176" s="501"/>
      <c r="V176" s="501"/>
      <c r="W176" s="501"/>
      <c r="X176" s="501"/>
      <c r="Y176" s="501"/>
      <c r="Z176" s="501"/>
      <c r="AA176" s="501"/>
      <c r="AB176" s="501"/>
      <c r="AC176" s="501"/>
    </row>
    <row r="177">
      <c r="A177" s="55" t="s">
        <v>44</v>
      </c>
      <c r="B177" s="70">
        <v>489.0</v>
      </c>
      <c r="C177" s="70">
        <v>498.0</v>
      </c>
      <c r="D177" s="70">
        <v>498.0</v>
      </c>
      <c r="E177" s="70">
        <v>0.0</v>
      </c>
      <c r="F177" s="70">
        <v>0.0</v>
      </c>
      <c r="G177" s="70">
        <v>550.0</v>
      </c>
      <c r="H177" s="70">
        <v>543.0</v>
      </c>
      <c r="I177" s="70">
        <v>550.0</v>
      </c>
      <c r="J177" s="70">
        <v>0.0</v>
      </c>
      <c r="K177" s="70">
        <v>0.0</v>
      </c>
      <c r="L177" s="70" t="s">
        <v>59</v>
      </c>
      <c r="M177" s="70">
        <v>0.0</v>
      </c>
      <c r="N177" s="70">
        <v>0.0</v>
      </c>
      <c r="O177" s="70">
        <v>0.0</v>
      </c>
      <c r="P177" s="70">
        <v>0.0</v>
      </c>
      <c r="Q177" s="70">
        <v>0.0</v>
      </c>
      <c r="R177" s="490">
        <f t="shared" si="5"/>
        <v>3128</v>
      </c>
      <c r="S177" s="49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</row>
    <row r="178">
      <c r="A178" s="55" t="s">
        <v>45</v>
      </c>
      <c r="B178" s="70">
        <v>215.0</v>
      </c>
      <c r="C178" s="70">
        <v>290.0</v>
      </c>
      <c r="D178" s="70">
        <v>473.0</v>
      </c>
      <c r="E178" s="70">
        <v>275.0</v>
      </c>
      <c r="F178" s="70">
        <v>0.0</v>
      </c>
      <c r="G178" s="70">
        <v>0.0</v>
      </c>
      <c r="H178" s="70">
        <v>0.0</v>
      </c>
      <c r="I178" s="70">
        <v>0.0</v>
      </c>
      <c r="J178" s="70">
        <v>0.0</v>
      </c>
      <c r="K178" s="70">
        <v>0.0</v>
      </c>
      <c r="L178" s="70">
        <v>0.0</v>
      </c>
      <c r="M178" s="70">
        <v>0.0</v>
      </c>
      <c r="N178" s="70">
        <v>0.0</v>
      </c>
      <c r="O178" s="70">
        <v>339.0</v>
      </c>
      <c r="P178" s="70">
        <v>460.0</v>
      </c>
      <c r="Q178" s="70">
        <v>0.0</v>
      </c>
      <c r="R178" s="490">
        <f t="shared" si="5"/>
        <v>2052</v>
      </c>
      <c r="S178" s="491"/>
      <c r="T178" s="501"/>
      <c r="U178" s="501"/>
      <c r="V178" s="501"/>
      <c r="W178" s="501"/>
      <c r="X178" s="501"/>
      <c r="Y178" s="501"/>
      <c r="Z178" s="501"/>
      <c r="AA178" s="501"/>
      <c r="AB178" s="501"/>
      <c r="AC178" s="501"/>
    </row>
    <row r="179">
      <c r="A179" s="55" t="s">
        <v>46</v>
      </c>
      <c r="B179" s="70">
        <v>335.0</v>
      </c>
      <c r="C179" s="70">
        <v>0.0</v>
      </c>
      <c r="D179" s="70">
        <v>0.0</v>
      </c>
      <c r="E179" s="70">
        <v>546.0</v>
      </c>
      <c r="F179" s="502">
        <v>0.0</v>
      </c>
      <c r="G179" s="70">
        <v>0.0</v>
      </c>
      <c r="H179" s="70">
        <v>0.0</v>
      </c>
      <c r="I179" s="70">
        <v>520.0</v>
      </c>
      <c r="J179" s="70">
        <v>0.0</v>
      </c>
      <c r="K179" s="70">
        <v>285.0</v>
      </c>
      <c r="L179" s="70">
        <v>285.0</v>
      </c>
      <c r="M179" s="70">
        <v>0.0</v>
      </c>
      <c r="N179" s="70">
        <v>0.0</v>
      </c>
      <c r="O179" s="70">
        <v>0.0</v>
      </c>
      <c r="P179" s="70">
        <v>0.0</v>
      </c>
      <c r="Q179" s="70">
        <v>680.0</v>
      </c>
      <c r="R179" s="490">
        <f t="shared" si="5"/>
        <v>2651</v>
      </c>
      <c r="S179" s="491"/>
      <c r="T179" s="501"/>
      <c r="U179" s="501"/>
      <c r="V179" s="501"/>
      <c r="W179" s="501"/>
      <c r="X179" s="501"/>
      <c r="Y179" s="501"/>
      <c r="Z179" s="501"/>
      <c r="AA179" s="501"/>
      <c r="AB179" s="501"/>
      <c r="AC179" s="501"/>
    </row>
    <row r="180">
      <c r="A180" s="55" t="s">
        <v>47</v>
      </c>
      <c r="B180" s="70">
        <v>631.0</v>
      </c>
      <c r="C180" s="70">
        <v>239.0</v>
      </c>
      <c r="D180" s="70">
        <v>0.0</v>
      </c>
      <c r="E180" s="70">
        <v>0.0</v>
      </c>
      <c r="F180" s="70">
        <v>0.0</v>
      </c>
      <c r="G180" s="70">
        <v>0.0</v>
      </c>
      <c r="H180" s="70">
        <v>0.0</v>
      </c>
      <c r="I180" s="70">
        <v>0.0</v>
      </c>
      <c r="J180" s="70">
        <v>0.0</v>
      </c>
      <c r="K180" s="70">
        <v>0.0</v>
      </c>
      <c r="L180" s="70">
        <v>0.0</v>
      </c>
      <c r="M180" s="502">
        <v>145.0</v>
      </c>
      <c r="N180" s="70">
        <v>0.0</v>
      </c>
      <c r="O180" s="70">
        <v>0.0</v>
      </c>
      <c r="P180" s="70">
        <v>0.0</v>
      </c>
      <c r="Q180" s="70">
        <v>0.0</v>
      </c>
      <c r="R180" s="490">
        <f t="shared" si="5"/>
        <v>1015</v>
      </c>
      <c r="S180" s="491"/>
      <c r="T180" s="501"/>
      <c r="U180" s="501"/>
      <c r="V180" s="501"/>
      <c r="W180" s="501"/>
      <c r="X180" s="501"/>
      <c r="Y180" s="501"/>
      <c r="Z180" s="501"/>
      <c r="AA180" s="501"/>
      <c r="AB180" s="501"/>
      <c r="AC180" s="501"/>
    </row>
    <row r="181">
      <c r="A181" s="55" t="s">
        <v>74</v>
      </c>
      <c r="B181" s="70">
        <v>0.0</v>
      </c>
      <c r="C181" s="70">
        <v>0.0</v>
      </c>
      <c r="D181" s="70">
        <v>0.0</v>
      </c>
      <c r="E181" s="70">
        <v>0.0</v>
      </c>
      <c r="F181" s="502">
        <v>0.0</v>
      </c>
      <c r="G181" s="70">
        <v>0.0</v>
      </c>
      <c r="H181" s="70">
        <v>0.0</v>
      </c>
      <c r="I181" s="70">
        <v>0.0</v>
      </c>
      <c r="J181" s="70">
        <v>0.0</v>
      </c>
      <c r="K181" s="70">
        <v>0.0</v>
      </c>
      <c r="L181" s="70">
        <v>0.0</v>
      </c>
      <c r="M181" s="70">
        <v>0.0</v>
      </c>
      <c r="N181" s="70">
        <v>0.0</v>
      </c>
      <c r="O181" s="70">
        <v>0.0</v>
      </c>
      <c r="P181" s="70">
        <v>0.0</v>
      </c>
      <c r="Q181" s="70">
        <v>0.0</v>
      </c>
      <c r="R181" s="490">
        <f t="shared" si="5"/>
        <v>0</v>
      </c>
      <c r="S181" s="491"/>
      <c r="T181" s="501"/>
      <c r="U181" s="501"/>
      <c r="V181" s="501"/>
      <c r="W181" s="501"/>
      <c r="X181" s="501"/>
      <c r="Y181" s="501"/>
      <c r="Z181" s="501"/>
      <c r="AA181" s="501"/>
      <c r="AB181" s="501"/>
      <c r="AC181" s="501"/>
    </row>
    <row r="182">
      <c r="A182" s="55" t="s">
        <v>49</v>
      </c>
      <c r="B182" s="70">
        <v>0.0</v>
      </c>
      <c r="C182" s="70">
        <v>0.0</v>
      </c>
      <c r="D182" s="70">
        <v>0.0</v>
      </c>
      <c r="E182" s="70">
        <v>0.0</v>
      </c>
      <c r="F182" s="70">
        <v>0.0</v>
      </c>
      <c r="G182" s="70">
        <v>0.0</v>
      </c>
      <c r="H182" s="70">
        <v>0.0</v>
      </c>
      <c r="I182" s="70">
        <v>257.4</v>
      </c>
      <c r="J182" s="70">
        <v>0.0</v>
      </c>
      <c r="K182" s="70">
        <v>0.0</v>
      </c>
      <c r="L182" s="70">
        <v>0.0</v>
      </c>
      <c r="M182" s="502">
        <v>0.0</v>
      </c>
      <c r="N182" s="70">
        <v>0.0</v>
      </c>
      <c r="O182" s="70">
        <v>0.0</v>
      </c>
      <c r="P182" s="70">
        <v>0.0</v>
      </c>
      <c r="Q182" s="70">
        <v>0.0</v>
      </c>
      <c r="R182" s="490">
        <f t="shared" si="5"/>
        <v>257.4</v>
      </c>
      <c r="S182" s="491"/>
      <c r="T182" s="501"/>
      <c r="U182" s="501"/>
      <c r="V182" s="501"/>
      <c r="W182" s="501"/>
      <c r="X182" s="501"/>
      <c r="Y182" s="501"/>
      <c r="Z182" s="501"/>
      <c r="AA182" s="501"/>
      <c r="AB182" s="501"/>
      <c r="AC182" s="501"/>
    </row>
    <row r="183">
      <c r="A183" s="55" t="s">
        <v>50</v>
      </c>
      <c r="B183" s="70">
        <v>0.0</v>
      </c>
      <c r="C183" s="70">
        <v>513.0</v>
      </c>
      <c r="D183" s="70">
        <v>419.0</v>
      </c>
      <c r="E183" s="70">
        <v>632.0</v>
      </c>
      <c r="F183" s="70">
        <v>0.0</v>
      </c>
      <c r="G183" s="70">
        <v>0.0</v>
      </c>
      <c r="H183" s="70">
        <v>810.0</v>
      </c>
      <c r="I183" s="70">
        <v>528.66</v>
      </c>
      <c r="J183" s="70">
        <v>0.0</v>
      </c>
      <c r="K183" s="70">
        <v>696.0</v>
      </c>
      <c r="L183" s="70">
        <v>0.0</v>
      </c>
      <c r="M183" s="70">
        <v>410.0</v>
      </c>
      <c r="N183" s="70">
        <v>0.0</v>
      </c>
      <c r="O183" s="70">
        <v>758.0</v>
      </c>
      <c r="P183" s="70">
        <v>0.0</v>
      </c>
      <c r="Q183" s="70">
        <v>0.0</v>
      </c>
      <c r="R183" s="490">
        <f t="shared" si="5"/>
        <v>4766.66</v>
      </c>
      <c r="S183" s="491"/>
      <c r="T183" s="501"/>
      <c r="U183" s="501"/>
      <c r="V183" s="501"/>
      <c r="W183" s="501"/>
      <c r="X183" s="501"/>
      <c r="Y183" s="501"/>
      <c r="Z183" s="501"/>
      <c r="AA183" s="501"/>
      <c r="AB183" s="501"/>
      <c r="AC183" s="501"/>
    </row>
    <row r="184">
      <c r="A184" s="55" t="s">
        <v>51</v>
      </c>
      <c r="B184" s="70">
        <v>222.0</v>
      </c>
      <c r="C184" s="70">
        <v>460.0</v>
      </c>
      <c r="D184" s="70">
        <v>708.0</v>
      </c>
      <c r="E184" s="70">
        <v>0.0</v>
      </c>
      <c r="F184" s="70">
        <v>0.0</v>
      </c>
      <c r="G184" s="70">
        <v>0.0</v>
      </c>
      <c r="H184" s="70">
        <v>0.0</v>
      </c>
      <c r="I184" s="70">
        <v>0.0</v>
      </c>
      <c r="J184" s="70">
        <v>0.0</v>
      </c>
      <c r="K184" s="70">
        <v>0.0</v>
      </c>
      <c r="L184" s="70">
        <v>710.0</v>
      </c>
      <c r="M184" s="70">
        <v>488.0</v>
      </c>
      <c r="N184" s="70">
        <v>0.0</v>
      </c>
      <c r="O184" s="70">
        <v>427.0</v>
      </c>
      <c r="P184" s="70">
        <v>1000.0</v>
      </c>
      <c r="Q184" s="70">
        <v>973.0</v>
      </c>
      <c r="R184" s="490">
        <f t="shared" si="5"/>
        <v>4988</v>
      </c>
      <c r="S184" s="491"/>
      <c r="T184" s="501"/>
      <c r="U184" s="501"/>
      <c r="V184" s="501"/>
      <c r="W184" s="501"/>
      <c r="X184" s="501"/>
      <c r="Y184" s="501"/>
      <c r="Z184" s="501"/>
      <c r="AA184" s="501"/>
      <c r="AB184" s="501"/>
      <c r="AC184" s="501"/>
    </row>
    <row r="185">
      <c r="A185" s="55" t="s">
        <v>52</v>
      </c>
      <c r="B185" s="70">
        <v>0.0</v>
      </c>
      <c r="C185" s="70">
        <v>585.0</v>
      </c>
      <c r="D185" s="70">
        <v>344.0</v>
      </c>
      <c r="E185" s="70">
        <v>650.0</v>
      </c>
      <c r="F185" s="502">
        <v>725.0</v>
      </c>
      <c r="G185" s="70">
        <v>1001.0</v>
      </c>
      <c r="H185" s="70">
        <v>0.0</v>
      </c>
      <c r="I185" s="70">
        <v>915.75</v>
      </c>
      <c r="J185" s="70">
        <v>0.0</v>
      </c>
      <c r="K185" s="70">
        <v>450.0</v>
      </c>
      <c r="L185" s="70">
        <v>654.0</v>
      </c>
      <c r="M185" s="70">
        <v>0.0</v>
      </c>
      <c r="N185" s="70">
        <v>0.0</v>
      </c>
      <c r="O185" s="70">
        <v>750.0</v>
      </c>
      <c r="P185" s="70">
        <v>0.0</v>
      </c>
      <c r="Q185" s="70">
        <v>0.0</v>
      </c>
      <c r="R185" s="490">
        <f t="shared" si="5"/>
        <v>6074.75</v>
      </c>
      <c r="S185" s="491"/>
      <c r="T185" s="501"/>
      <c r="U185" s="501"/>
      <c r="V185" s="501"/>
      <c r="W185" s="501"/>
      <c r="X185" s="501"/>
      <c r="Y185" s="501"/>
      <c r="Z185" s="501"/>
      <c r="AA185" s="501"/>
      <c r="AB185" s="501"/>
      <c r="AC185" s="501"/>
    </row>
    <row r="186">
      <c r="A186" s="55" t="s">
        <v>53</v>
      </c>
      <c r="B186" s="70">
        <v>570.0</v>
      </c>
      <c r="C186" s="70">
        <v>215.0</v>
      </c>
      <c r="D186" s="70">
        <v>1164.0</v>
      </c>
      <c r="E186" s="70">
        <v>0.0</v>
      </c>
      <c r="F186" s="502">
        <v>0.0</v>
      </c>
      <c r="G186" s="70">
        <v>0.0</v>
      </c>
      <c r="H186" s="70">
        <v>0.0</v>
      </c>
      <c r="I186" s="70">
        <v>0.0</v>
      </c>
      <c r="J186" s="70">
        <v>0.0</v>
      </c>
      <c r="K186" s="70">
        <v>0.0</v>
      </c>
      <c r="L186" s="70">
        <v>570.0</v>
      </c>
      <c r="M186" s="502">
        <v>760.0</v>
      </c>
      <c r="N186" s="70">
        <v>1136.0</v>
      </c>
      <c r="O186" s="70">
        <v>898.0</v>
      </c>
      <c r="P186" s="70">
        <v>754.0</v>
      </c>
      <c r="Q186" s="70">
        <v>0.0</v>
      </c>
      <c r="R186" s="490">
        <f t="shared" si="5"/>
        <v>6067</v>
      </c>
      <c r="S186" s="491"/>
      <c r="T186" s="501"/>
      <c r="U186" s="501"/>
      <c r="V186" s="501"/>
      <c r="W186" s="501"/>
      <c r="X186" s="501"/>
      <c r="Y186" s="501"/>
      <c r="Z186" s="501"/>
      <c r="AA186" s="501"/>
      <c r="AB186" s="501"/>
      <c r="AC186" s="501"/>
    </row>
    <row r="187">
      <c r="A187" s="76" t="s">
        <v>451</v>
      </c>
      <c r="B187" s="70">
        <v>0.0</v>
      </c>
      <c r="C187" s="70">
        <v>0.0</v>
      </c>
      <c r="D187" s="70">
        <v>0.0</v>
      </c>
      <c r="E187" s="70">
        <v>0.0</v>
      </c>
      <c r="F187" s="502">
        <v>520.0</v>
      </c>
      <c r="G187" s="70">
        <v>0.0</v>
      </c>
      <c r="H187" s="70">
        <v>400.0</v>
      </c>
      <c r="I187" s="70">
        <v>0.0</v>
      </c>
      <c r="J187" s="70">
        <v>0.0</v>
      </c>
      <c r="K187" s="70">
        <v>579.0</v>
      </c>
      <c r="L187" s="70">
        <v>0.0</v>
      </c>
      <c r="M187" s="502">
        <v>0.0</v>
      </c>
      <c r="N187" s="70">
        <v>0.0</v>
      </c>
      <c r="O187" s="70">
        <v>0.0</v>
      </c>
      <c r="P187" s="70">
        <v>0.0</v>
      </c>
      <c r="Q187" s="70">
        <v>0.0</v>
      </c>
      <c r="R187" s="490">
        <f t="shared" si="5"/>
        <v>1499</v>
      </c>
      <c r="S187" s="491"/>
      <c r="T187" s="501"/>
      <c r="U187" s="501"/>
      <c r="V187" s="501"/>
      <c r="W187" s="501"/>
      <c r="X187" s="501"/>
      <c r="Y187" s="501"/>
      <c r="Z187" s="501"/>
      <c r="AA187" s="501"/>
      <c r="AB187" s="501"/>
      <c r="AC187" s="501"/>
    </row>
    <row r="188">
      <c r="A188" s="76" t="s">
        <v>55</v>
      </c>
      <c r="B188" s="70">
        <v>0.0</v>
      </c>
      <c r="C188" s="70">
        <v>0.0</v>
      </c>
      <c r="D188" s="70">
        <v>517.0</v>
      </c>
      <c r="E188" s="70">
        <v>0.0</v>
      </c>
      <c r="F188" s="502">
        <v>335.0</v>
      </c>
      <c r="G188" s="70">
        <v>270.0</v>
      </c>
      <c r="H188" s="70">
        <v>242.0</v>
      </c>
      <c r="I188" s="70">
        <v>0.0</v>
      </c>
      <c r="J188" s="70">
        <v>0.0</v>
      </c>
      <c r="K188" s="70">
        <v>0.0</v>
      </c>
      <c r="L188" s="70">
        <v>0.0</v>
      </c>
      <c r="M188" s="502">
        <v>593.0</v>
      </c>
      <c r="N188" s="70">
        <v>0.0</v>
      </c>
      <c r="O188" s="70">
        <v>453.0</v>
      </c>
      <c r="P188" s="70">
        <v>638.0</v>
      </c>
      <c r="Q188" s="70">
        <v>735.0</v>
      </c>
      <c r="R188" s="490">
        <f t="shared" si="5"/>
        <v>3783</v>
      </c>
      <c r="S188" s="491"/>
      <c r="T188" s="501"/>
      <c r="U188" s="501"/>
      <c r="V188" s="501"/>
      <c r="W188" s="501"/>
      <c r="X188" s="501"/>
      <c r="Y188" s="501"/>
      <c r="Z188" s="501"/>
      <c r="AA188" s="501"/>
      <c r="AB188" s="501"/>
      <c r="AC188" s="501"/>
    </row>
    <row r="189">
      <c r="A189" s="76" t="s">
        <v>56</v>
      </c>
      <c r="B189" s="70">
        <v>424.0</v>
      </c>
      <c r="C189" s="70">
        <v>424.0</v>
      </c>
      <c r="D189" s="70">
        <v>0.0</v>
      </c>
      <c r="E189" s="70"/>
      <c r="F189" s="70"/>
      <c r="G189" s="502"/>
      <c r="H189" s="70"/>
      <c r="I189" s="70"/>
      <c r="J189" s="70"/>
      <c r="K189" s="70"/>
      <c r="L189" s="70">
        <v>0.0</v>
      </c>
      <c r="M189" s="502">
        <v>0.0</v>
      </c>
      <c r="N189" s="70">
        <v>0.0</v>
      </c>
      <c r="O189" s="70">
        <v>0.0</v>
      </c>
      <c r="P189" s="70">
        <v>0.0</v>
      </c>
      <c r="Q189" s="70">
        <v>0.0</v>
      </c>
      <c r="R189" s="490">
        <f t="shared" si="5"/>
        <v>848</v>
      </c>
      <c r="S189" s="491"/>
      <c r="T189" s="501"/>
      <c r="U189" s="501"/>
      <c r="V189" s="501"/>
      <c r="W189" s="501"/>
      <c r="X189" s="501"/>
      <c r="Y189" s="501"/>
      <c r="Z189" s="501"/>
      <c r="AA189" s="501"/>
      <c r="AB189" s="501"/>
      <c r="AC189" s="501"/>
    </row>
    <row r="190">
      <c r="A190" s="501"/>
      <c r="B190" s="501"/>
      <c r="C190" s="501"/>
      <c r="D190" s="501"/>
      <c r="E190" s="501"/>
      <c r="F190" s="501"/>
      <c r="G190" s="501"/>
      <c r="H190" s="501"/>
      <c r="I190" s="501"/>
      <c r="J190" s="501"/>
      <c r="K190" s="501"/>
      <c r="L190" s="501"/>
      <c r="M190" s="501"/>
      <c r="N190" s="501"/>
      <c r="O190" s="501"/>
      <c r="P190" s="501"/>
      <c r="Q190" s="501"/>
      <c r="R190" s="501"/>
      <c r="S190" s="501"/>
      <c r="T190" s="501"/>
      <c r="U190" s="501"/>
      <c r="V190" s="501"/>
      <c r="W190" s="501"/>
      <c r="X190" s="501"/>
      <c r="Y190" s="501"/>
      <c r="Z190" s="501"/>
      <c r="AA190" s="501"/>
      <c r="AB190" s="501"/>
      <c r="AC190" s="501"/>
    </row>
    <row r="191">
      <c r="A191" s="475" t="s">
        <v>528</v>
      </c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20"/>
      <c r="T191" s="501"/>
      <c r="U191" s="501"/>
      <c r="V191" s="501"/>
      <c r="W191" s="501"/>
      <c r="X191" s="501"/>
      <c r="Y191" s="501"/>
      <c r="Z191" s="501"/>
      <c r="AA191" s="501"/>
      <c r="AB191" s="501"/>
      <c r="AC191" s="501"/>
    </row>
    <row r="192">
      <c r="A192" s="30" t="s">
        <v>19</v>
      </c>
      <c r="B192" s="478">
        <v>45597.0</v>
      </c>
      <c r="C192" s="478">
        <v>45598.0</v>
      </c>
      <c r="D192" s="478">
        <v>45599.0</v>
      </c>
      <c r="E192" s="478">
        <v>45600.0</v>
      </c>
      <c r="F192" s="478">
        <v>45601.0</v>
      </c>
      <c r="G192" s="478">
        <v>45602.0</v>
      </c>
      <c r="H192" s="478">
        <v>45603.0</v>
      </c>
      <c r="I192" s="478">
        <v>45604.0</v>
      </c>
      <c r="J192" s="478">
        <v>45605.0</v>
      </c>
      <c r="K192" s="478">
        <v>45606.0</v>
      </c>
      <c r="L192" s="478">
        <v>45607.0</v>
      </c>
      <c r="M192" s="478">
        <v>45608.0</v>
      </c>
      <c r="N192" s="478">
        <v>45609.0</v>
      </c>
      <c r="O192" s="478">
        <v>45610.0</v>
      </c>
      <c r="P192" s="478">
        <v>45611.0</v>
      </c>
      <c r="Q192" s="478"/>
      <c r="R192" s="479" t="s">
        <v>20</v>
      </c>
      <c r="S192" s="479" t="s">
        <v>22</v>
      </c>
      <c r="T192" s="501"/>
      <c r="U192" s="501"/>
      <c r="V192" s="501"/>
      <c r="W192" s="501"/>
      <c r="X192" s="501"/>
      <c r="Y192" s="501"/>
      <c r="Z192" s="501"/>
      <c r="AA192" s="501"/>
      <c r="AB192" s="501"/>
      <c r="AC192" s="501"/>
    </row>
    <row r="193">
      <c r="A193" s="215"/>
      <c r="B193" s="485"/>
      <c r="C193" s="485"/>
      <c r="D193" s="485"/>
      <c r="E193" s="485"/>
      <c r="F193" s="485"/>
      <c r="G193" s="485"/>
      <c r="H193" s="485"/>
      <c r="I193" s="485"/>
      <c r="J193" s="485"/>
      <c r="K193" s="485"/>
      <c r="L193" s="485"/>
      <c r="M193" s="485"/>
      <c r="N193" s="485"/>
      <c r="O193" s="485"/>
      <c r="P193" s="485"/>
      <c r="Q193" s="485"/>
      <c r="R193" s="485"/>
      <c r="S193" s="485"/>
      <c r="T193" s="501"/>
      <c r="U193" s="501"/>
      <c r="V193" s="501"/>
      <c r="W193" s="501"/>
      <c r="X193" s="501"/>
      <c r="Y193" s="501"/>
      <c r="Z193" s="501"/>
      <c r="AA193" s="501"/>
      <c r="AB193" s="501"/>
      <c r="AC193" s="501"/>
    </row>
    <row r="194">
      <c r="A194" s="55" t="s">
        <v>23</v>
      </c>
      <c r="B194" s="70">
        <v>0.0</v>
      </c>
      <c r="C194" s="70">
        <v>340.0</v>
      </c>
      <c r="D194" s="502">
        <v>330.0</v>
      </c>
      <c r="E194" s="70">
        <v>858.0</v>
      </c>
      <c r="F194" s="70">
        <v>985.0</v>
      </c>
      <c r="G194" s="70">
        <v>633.0</v>
      </c>
      <c r="H194" s="70">
        <v>720.0</v>
      </c>
      <c r="I194" s="70">
        <v>0.0</v>
      </c>
      <c r="J194" s="70">
        <v>655.0</v>
      </c>
      <c r="K194" s="502">
        <v>755.0</v>
      </c>
      <c r="L194" s="70">
        <v>400.0</v>
      </c>
      <c r="M194" s="70">
        <v>530.0</v>
      </c>
      <c r="N194" s="70">
        <v>695.0</v>
      </c>
      <c r="O194" s="70">
        <v>0.0</v>
      </c>
      <c r="P194" s="70">
        <v>220.0</v>
      </c>
      <c r="Q194" s="491"/>
      <c r="R194" s="490">
        <f t="shared" ref="R194:R229" si="6">SUM(B194:Q194)</f>
        <v>7121</v>
      </c>
      <c r="S194" s="491"/>
      <c r="T194" s="501"/>
      <c r="U194" s="501"/>
      <c r="V194" s="501"/>
      <c r="W194" s="501"/>
      <c r="X194" s="501"/>
      <c r="Y194" s="501"/>
      <c r="Z194" s="501"/>
      <c r="AA194" s="501"/>
      <c r="AB194" s="501"/>
      <c r="AC194" s="501"/>
    </row>
    <row r="195">
      <c r="A195" s="55" t="s">
        <v>24</v>
      </c>
      <c r="B195" s="70">
        <v>1109.0</v>
      </c>
      <c r="C195" s="70">
        <v>879.0</v>
      </c>
      <c r="D195" s="502">
        <v>0.0</v>
      </c>
      <c r="E195" s="70">
        <v>0.0</v>
      </c>
      <c r="F195" s="70">
        <v>1150.0</v>
      </c>
      <c r="G195" s="70">
        <v>810.0</v>
      </c>
      <c r="H195" s="70">
        <v>750.0</v>
      </c>
      <c r="I195" s="70">
        <v>825.0</v>
      </c>
      <c r="J195" s="70">
        <v>843.0</v>
      </c>
      <c r="K195" s="502">
        <v>810.0</v>
      </c>
      <c r="L195" s="70">
        <v>0.0</v>
      </c>
      <c r="M195" s="70">
        <v>1105.0</v>
      </c>
      <c r="N195" s="70">
        <v>948.0</v>
      </c>
      <c r="O195" s="70">
        <v>540.0</v>
      </c>
      <c r="P195" s="70">
        <v>1070.0</v>
      </c>
      <c r="Q195" s="491"/>
      <c r="R195" s="490">
        <f t="shared" si="6"/>
        <v>10839</v>
      </c>
      <c r="S195" s="491"/>
      <c r="T195" s="501"/>
      <c r="U195" s="501"/>
      <c r="V195" s="501"/>
      <c r="W195" s="501"/>
      <c r="X195" s="501"/>
      <c r="Y195" s="501"/>
      <c r="Z195" s="501"/>
      <c r="AA195" s="501"/>
      <c r="AB195" s="501"/>
      <c r="AC195" s="501"/>
    </row>
    <row r="196">
      <c r="A196" s="55" t="s">
        <v>25</v>
      </c>
      <c r="B196" s="70">
        <v>1030.0</v>
      </c>
      <c r="C196" s="70">
        <v>0.0</v>
      </c>
      <c r="D196" s="70">
        <v>0.0</v>
      </c>
      <c r="E196" s="70">
        <v>479.0</v>
      </c>
      <c r="F196" s="70">
        <v>165.0</v>
      </c>
      <c r="G196" s="70">
        <v>320.0</v>
      </c>
      <c r="H196" s="70">
        <v>175.0</v>
      </c>
      <c r="I196" s="70">
        <v>139.0</v>
      </c>
      <c r="J196" s="70">
        <v>547.0</v>
      </c>
      <c r="K196" s="70">
        <v>0.0</v>
      </c>
      <c r="L196" s="70">
        <v>854.0</v>
      </c>
      <c r="M196" s="70">
        <v>518.0</v>
      </c>
      <c r="N196" s="70">
        <v>299.0</v>
      </c>
      <c r="O196" s="70">
        <v>85.0</v>
      </c>
      <c r="P196" s="70">
        <v>984.0</v>
      </c>
      <c r="Q196" s="491"/>
      <c r="R196" s="490">
        <f t="shared" si="6"/>
        <v>5595</v>
      </c>
      <c r="S196" s="491"/>
      <c r="T196" s="501"/>
      <c r="U196" s="501"/>
      <c r="V196" s="501"/>
      <c r="W196" s="501"/>
      <c r="X196" s="501"/>
      <c r="Y196" s="501"/>
      <c r="Z196" s="501"/>
      <c r="AA196" s="501"/>
      <c r="AB196" s="501"/>
      <c r="AC196" s="501"/>
    </row>
    <row r="197">
      <c r="A197" s="55" t="s">
        <v>26</v>
      </c>
      <c r="B197" s="70">
        <v>0.0</v>
      </c>
      <c r="C197" s="70">
        <v>0.0</v>
      </c>
      <c r="D197" s="70">
        <v>0.0</v>
      </c>
      <c r="E197" s="70">
        <v>414.0</v>
      </c>
      <c r="F197" s="70">
        <v>0.0</v>
      </c>
      <c r="G197" s="70">
        <v>885.0</v>
      </c>
      <c r="H197" s="70">
        <v>1353.0</v>
      </c>
      <c r="I197" s="70">
        <v>950.0</v>
      </c>
      <c r="J197" s="70">
        <v>415.0</v>
      </c>
      <c r="K197" s="70">
        <v>0.0</v>
      </c>
      <c r="L197" s="70">
        <v>0.0</v>
      </c>
      <c r="M197" s="217">
        <v>0.0</v>
      </c>
      <c r="N197" s="70">
        <v>0.0</v>
      </c>
      <c r="O197" s="70">
        <v>558.0</v>
      </c>
      <c r="P197" s="70">
        <v>996.0</v>
      </c>
      <c r="Q197" s="491"/>
      <c r="R197" s="490">
        <f t="shared" si="6"/>
        <v>5571</v>
      </c>
      <c r="S197" s="491"/>
      <c r="T197" s="501"/>
      <c r="U197" s="501"/>
      <c r="V197" s="501"/>
      <c r="W197" s="501"/>
      <c r="X197" s="501"/>
      <c r="Y197" s="501"/>
      <c r="Z197" s="501"/>
      <c r="AA197" s="501"/>
      <c r="AB197" s="501"/>
      <c r="AC197" s="501"/>
    </row>
    <row r="198">
      <c r="A198" s="55" t="s">
        <v>27</v>
      </c>
      <c r="B198" s="70">
        <v>818.0</v>
      </c>
      <c r="C198" s="70">
        <v>625.0</v>
      </c>
      <c r="D198" s="70">
        <v>572.0</v>
      </c>
      <c r="E198" s="70">
        <v>305.0</v>
      </c>
      <c r="F198" s="70">
        <v>611.0</v>
      </c>
      <c r="G198" s="70">
        <v>0.0</v>
      </c>
      <c r="H198" s="70">
        <v>0.0</v>
      </c>
      <c r="I198" s="70">
        <v>701.0</v>
      </c>
      <c r="J198" s="70">
        <v>289.0</v>
      </c>
      <c r="K198" s="70">
        <v>358.0</v>
      </c>
      <c r="L198" s="70">
        <v>443.0</v>
      </c>
      <c r="M198" s="70">
        <v>255.0</v>
      </c>
      <c r="N198" s="70">
        <v>0.0</v>
      </c>
      <c r="O198" s="70">
        <v>335.0</v>
      </c>
      <c r="P198" s="70">
        <v>365.0</v>
      </c>
      <c r="Q198" s="491"/>
      <c r="R198" s="490">
        <f t="shared" si="6"/>
        <v>5677</v>
      </c>
      <c r="S198" s="491"/>
      <c r="T198" s="501"/>
      <c r="U198" s="501"/>
      <c r="V198" s="501"/>
      <c r="W198" s="501"/>
      <c r="X198" s="501"/>
      <c r="Y198" s="501"/>
      <c r="Z198" s="501"/>
      <c r="AA198" s="501"/>
      <c r="AB198" s="501"/>
      <c r="AC198" s="501"/>
    </row>
    <row r="199">
      <c r="A199" s="55" t="s">
        <v>28</v>
      </c>
      <c r="B199" s="70">
        <v>1400.0</v>
      </c>
      <c r="C199" s="70">
        <v>365.0</v>
      </c>
      <c r="D199" s="70">
        <v>0.0</v>
      </c>
      <c r="E199" s="70">
        <v>0.0</v>
      </c>
      <c r="F199" s="70">
        <v>0.0</v>
      </c>
      <c r="G199" s="70">
        <v>330.0</v>
      </c>
      <c r="H199" s="70">
        <v>630.0</v>
      </c>
      <c r="I199" s="70">
        <v>954.0</v>
      </c>
      <c r="J199" s="70">
        <v>625.0</v>
      </c>
      <c r="K199" s="70">
        <v>855.0</v>
      </c>
      <c r="L199" s="70">
        <v>457.0</v>
      </c>
      <c r="M199" s="70">
        <v>585.0</v>
      </c>
      <c r="N199" s="70">
        <v>0.0</v>
      </c>
      <c r="O199" s="70">
        <v>865.0</v>
      </c>
      <c r="P199" s="70">
        <v>480.0</v>
      </c>
      <c r="Q199" s="491"/>
      <c r="R199" s="490">
        <f t="shared" si="6"/>
        <v>7546</v>
      </c>
      <c r="S199" s="491"/>
      <c r="T199" s="501"/>
      <c r="U199" s="501"/>
      <c r="V199" s="501"/>
      <c r="W199" s="501"/>
      <c r="X199" s="501"/>
      <c r="Y199" s="501"/>
      <c r="Z199" s="501"/>
      <c r="AA199" s="501"/>
      <c r="AB199" s="501"/>
      <c r="AC199" s="501"/>
    </row>
    <row r="200">
      <c r="A200" s="55" t="s">
        <v>29</v>
      </c>
      <c r="B200" s="70">
        <v>0.0</v>
      </c>
      <c r="C200" s="70">
        <v>580.0</v>
      </c>
      <c r="D200" s="70">
        <v>609.0</v>
      </c>
      <c r="E200" s="70">
        <v>0.0</v>
      </c>
      <c r="F200" s="70">
        <v>0.0</v>
      </c>
      <c r="G200" s="70">
        <v>374.0</v>
      </c>
      <c r="H200" s="70">
        <v>831.0</v>
      </c>
      <c r="I200" s="70">
        <v>430.0</v>
      </c>
      <c r="J200" s="70">
        <v>499.0</v>
      </c>
      <c r="K200" s="70">
        <v>515.0</v>
      </c>
      <c r="L200" s="70">
        <v>0.0</v>
      </c>
      <c r="M200" s="70">
        <v>427.0</v>
      </c>
      <c r="N200" s="70">
        <v>395.0</v>
      </c>
      <c r="O200" s="70">
        <v>430.0</v>
      </c>
      <c r="P200" s="70">
        <v>224.0</v>
      </c>
      <c r="Q200" s="491"/>
      <c r="R200" s="490">
        <f t="shared" si="6"/>
        <v>5314</v>
      </c>
      <c r="S200" s="491"/>
      <c r="T200" s="501"/>
      <c r="U200" s="501"/>
      <c r="V200" s="501"/>
      <c r="W200" s="501"/>
      <c r="X200" s="501"/>
      <c r="Y200" s="501"/>
      <c r="Z200" s="501"/>
      <c r="AA200" s="501"/>
      <c r="AB200" s="501"/>
      <c r="AC200" s="501"/>
    </row>
    <row r="201">
      <c r="A201" s="55" t="s">
        <v>30</v>
      </c>
      <c r="B201" s="70">
        <v>0.0</v>
      </c>
      <c r="C201" s="70">
        <v>0.0</v>
      </c>
      <c r="D201" s="70">
        <v>0.0</v>
      </c>
      <c r="E201" s="70">
        <v>0.0</v>
      </c>
      <c r="F201" s="70">
        <v>0.0</v>
      </c>
      <c r="G201" s="70">
        <v>0.0</v>
      </c>
      <c r="H201" s="70">
        <v>0.0</v>
      </c>
      <c r="I201" s="70">
        <v>0.0</v>
      </c>
      <c r="J201" s="70">
        <v>0.0</v>
      </c>
      <c r="K201" s="70">
        <v>0.0</v>
      </c>
      <c r="L201" s="70">
        <v>0.0</v>
      </c>
      <c r="M201" s="70">
        <v>0.0</v>
      </c>
      <c r="N201" s="70">
        <v>0.0</v>
      </c>
      <c r="O201" s="70">
        <v>0.0</v>
      </c>
      <c r="P201" s="70">
        <v>0.0</v>
      </c>
      <c r="Q201" s="491"/>
      <c r="R201" s="490">
        <f t="shared" si="6"/>
        <v>0</v>
      </c>
      <c r="S201" s="491"/>
      <c r="T201" s="501"/>
      <c r="U201" s="501"/>
      <c r="V201" s="501"/>
      <c r="W201" s="501"/>
      <c r="X201" s="501"/>
      <c r="Y201" s="501"/>
      <c r="Z201" s="501"/>
      <c r="AA201" s="501"/>
      <c r="AB201" s="501"/>
      <c r="AC201" s="501"/>
    </row>
    <row r="202">
      <c r="A202" s="55" t="s">
        <v>31</v>
      </c>
      <c r="B202" s="70">
        <v>1801.0</v>
      </c>
      <c r="C202" s="70">
        <v>825.0</v>
      </c>
      <c r="D202" s="70">
        <v>1327.0</v>
      </c>
      <c r="E202" s="70">
        <v>1560.0</v>
      </c>
      <c r="F202" s="70">
        <v>360.0</v>
      </c>
      <c r="G202" s="70">
        <v>1548.0</v>
      </c>
      <c r="H202" s="70">
        <v>1215.0</v>
      </c>
      <c r="I202" s="70">
        <v>1525.0</v>
      </c>
      <c r="J202" s="70">
        <v>1205.0</v>
      </c>
      <c r="K202" s="70">
        <v>883.0</v>
      </c>
      <c r="L202" s="70">
        <v>1795.0</v>
      </c>
      <c r="M202" s="70">
        <v>985.0</v>
      </c>
      <c r="N202" s="70">
        <v>1012.0</v>
      </c>
      <c r="O202" s="70">
        <v>1054.0</v>
      </c>
      <c r="P202" s="70">
        <v>782.0</v>
      </c>
      <c r="Q202" s="491"/>
      <c r="R202" s="490">
        <f t="shared" si="6"/>
        <v>17877</v>
      </c>
      <c r="S202" s="496" t="s">
        <v>144</v>
      </c>
      <c r="T202" s="501"/>
      <c r="U202" s="501"/>
      <c r="V202" s="501"/>
      <c r="W202" s="501"/>
      <c r="X202" s="501"/>
      <c r="Y202" s="501"/>
      <c r="Z202" s="501"/>
      <c r="AA202" s="501"/>
      <c r="AB202" s="501"/>
      <c r="AC202" s="501"/>
    </row>
    <row r="203">
      <c r="A203" s="55" t="s">
        <v>32</v>
      </c>
      <c r="B203" s="70">
        <v>753.0</v>
      </c>
      <c r="C203" s="70">
        <v>0.0</v>
      </c>
      <c r="D203" s="502">
        <v>500.0</v>
      </c>
      <c r="E203" s="70">
        <v>0.0</v>
      </c>
      <c r="F203" s="70">
        <v>0.0</v>
      </c>
      <c r="G203" s="70">
        <v>0.0</v>
      </c>
      <c r="H203" s="70">
        <v>0.0</v>
      </c>
      <c r="I203" s="70">
        <v>0.0</v>
      </c>
      <c r="J203" s="70">
        <v>0.0</v>
      </c>
      <c r="K203" s="502">
        <v>0.0</v>
      </c>
      <c r="L203" s="70">
        <v>0.0</v>
      </c>
      <c r="M203" s="70">
        <v>0.0</v>
      </c>
      <c r="N203" s="70">
        <v>0.0</v>
      </c>
      <c r="O203" s="70">
        <v>0.0</v>
      </c>
      <c r="P203" s="70">
        <v>0.0</v>
      </c>
      <c r="Q203" s="491"/>
      <c r="R203" s="490">
        <f t="shared" si="6"/>
        <v>1253</v>
      </c>
      <c r="S203" s="491"/>
      <c r="T203" s="501"/>
      <c r="U203" s="501"/>
      <c r="V203" s="501"/>
      <c r="W203" s="501"/>
      <c r="X203" s="501"/>
      <c r="Y203" s="501"/>
      <c r="Z203" s="501"/>
      <c r="AA203" s="501"/>
      <c r="AB203" s="501"/>
      <c r="AC203" s="501"/>
    </row>
    <row r="204">
      <c r="A204" s="55" t="s">
        <v>241</v>
      </c>
      <c r="B204" s="70">
        <v>0.0</v>
      </c>
      <c r="C204" s="70">
        <v>0.0</v>
      </c>
      <c r="D204" s="70">
        <v>0.0</v>
      </c>
      <c r="E204" s="70">
        <v>0.0</v>
      </c>
      <c r="F204" s="70">
        <v>0.0</v>
      </c>
      <c r="G204" s="70">
        <v>0.0</v>
      </c>
      <c r="H204" s="70">
        <v>0.0</v>
      </c>
      <c r="I204" s="70">
        <v>0.0</v>
      </c>
      <c r="J204" s="70">
        <v>0.0</v>
      </c>
      <c r="K204" s="70">
        <v>0.0</v>
      </c>
      <c r="L204" s="70">
        <v>0.0</v>
      </c>
      <c r="M204" s="70">
        <v>0.0</v>
      </c>
      <c r="N204" s="70">
        <v>0.0</v>
      </c>
      <c r="O204" s="70">
        <v>0.0</v>
      </c>
      <c r="P204" s="70">
        <v>0.0</v>
      </c>
      <c r="Q204" s="491"/>
      <c r="R204" s="490">
        <f t="shared" si="6"/>
        <v>0</v>
      </c>
      <c r="S204" s="491"/>
      <c r="T204" s="501"/>
      <c r="U204" s="501"/>
      <c r="V204" s="501"/>
      <c r="W204" s="501"/>
      <c r="X204" s="501"/>
      <c r="Y204" s="501"/>
      <c r="Z204" s="501"/>
      <c r="AA204" s="501"/>
      <c r="AB204" s="501"/>
      <c r="AC204" s="501"/>
    </row>
    <row r="205">
      <c r="A205" s="55" t="s">
        <v>233</v>
      </c>
      <c r="B205" s="70">
        <v>0.0</v>
      </c>
      <c r="C205" s="70">
        <v>0.0</v>
      </c>
      <c r="D205" s="502">
        <v>0.0</v>
      </c>
      <c r="E205" s="70">
        <v>0.0</v>
      </c>
      <c r="F205" s="70">
        <v>0.0</v>
      </c>
      <c r="G205" s="70">
        <v>0.0</v>
      </c>
      <c r="H205" s="70">
        <v>0.0</v>
      </c>
      <c r="I205" s="70">
        <v>0.0</v>
      </c>
      <c r="J205" s="70">
        <v>0.0</v>
      </c>
      <c r="K205" s="502">
        <v>0.0</v>
      </c>
      <c r="L205" s="70">
        <v>0.0</v>
      </c>
      <c r="M205" s="70">
        <v>0.0</v>
      </c>
      <c r="N205" s="70">
        <v>0.0</v>
      </c>
      <c r="O205" s="70">
        <v>0.0</v>
      </c>
      <c r="P205" s="70">
        <v>0.0</v>
      </c>
      <c r="Q205" s="491"/>
      <c r="R205" s="490">
        <f t="shared" si="6"/>
        <v>0</v>
      </c>
      <c r="S205" s="491"/>
      <c r="T205" s="501"/>
      <c r="U205" s="501"/>
      <c r="V205" s="501"/>
      <c r="W205" s="501"/>
      <c r="X205" s="501"/>
      <c r="Y205" s="501"/>
      <c r="Z205" s="501"/>
      <c r="AA205" s="501"/>
      <c r="AB205" s="501"/>
      <c r="AC205" s="501"/>
    </row>
    <row r="206">
      <c r="A206" s="55" t="s">
        <v>35</v>
      </c>
      <c r="B206" s="70">
        <v>0.0</v>
      </c>
      <c r="C206" s="70">
        <v>455.0</v>
      </c>
      <c r="D206" s="502">
        <v>720.0</v>
      </c>
      <c r="E206" s="70">
        <v>1045.0</v>
      </c>
      <c r="F206" s="70">
        <v>656.0</v>
      </c>
      <c r="G206" s="70">
        <v>0.0</v>
      </c>
      <c r="H206" s="70">
        <v>880.0</v>
      </c>
      <c r="I206" s="70">
        <v>0.0</v>
      </c>
      <c r="J206" s="70">
        <v>0.0</v>
      </c>
      <c r="K206" s="502">
        <v>0.0</v>
      </c>
      <c r="L206" s="70">
        <v>0.0</v>
      </c>
      <c r="M206" s="70">
        <v>255.0</v>
      </c>
      <c r="N206" s="70">
        <v>345.0</v>
      </c>
      <c r="O206" s="70">
        <v>0.0</v>
      </c>
      <c r="P206" s="70">
        <v>515.0</v>
      </c>
      <c r="Q206" s="491"/>
      <c r="R206" s="490">
        <f t="shared" si="6"/>
        <v>4871</v>
      </c>
      <c r="S206" s="491"/>
      <c r="T206" s="501"/>
      <c r="U206" s="501"/>
      <c r="V206" s="501"/>
      <c r="W206" s="501"/>
      <c r="X206" s="501"/>
      <c r="Y206" s="501"/>
      <c r="Z206" s="501"/>
      <c r="AA206" s="501"/>
      <c r="AB206" s="501"/>
      <c r="AC206" s="501"/>
    </row>
    <row r="207">
      <c r="A207" s="55" t="s">
        <v>36</v>
      </c>
      <c r="B207" s="70">
        <v>0.0</v>
      </c>
      <c r="C207" s="70">
        <v>975.0</v>
      </c>
      <c r="D207" s="502">
        <v>775.0</v>
      </c>
      <c r="E207" s="70">
        <v>1415.0</v>
      </c>
      <c r="F207" s="70">
        <v>770.0</v>
      </c>
      <c r="G207" s="70">
        <v>0.0</v>
      </c>
      <c r="H207" s="70">
        <v>874.0</v>
      </c>
      <c r="I207" s="70">
        <v>915.0</v>
      </c>
      <c r="J207" s="70">
        <v>1126.0</v>
      </c>
      <c r="K207" s="502">
        <v>90.0</v>
      </c>
      <c r="L207" s="70">
        <v>0.0</v>
      </c>
      <c r="M207" s="70">
        <v>110.0</v>
      </c>
      <c r="N207" s="70">
        <v>425.0</v>
      </c>
      <c r="O207" s="70">
        <v>878.0</v>
      </c>
      <c r="P207" s="70">
        <v>535.0</v>
      </c>
      <c r="Q207" s="491"/>
      <c r="R207" s="490">
        <f t="shared" si="6"/>
        <v>8888</v>
      </c>
      <c r="S207" s="491"/>
      <c r="T207" s="501"/>
      <c r="U207" s="501"/>
      <c r="V207" s="501"/>
      <c r="W207" s="501"/>
      <c r="X207" s="501"/>
      <c r="Y207" s="501"/>
      <c r="Z207" s="501"/>
      <c r="AA207" s="501"/>
      <c r="AB207" s="501"/>
      <c r="AC207" s="501"/>
    </row>
    <row r="208">
      <c r="A208" s="55" t="s">
        <v>37</v>
      </c>
      <c r="B208" s="70">
        <v>578.0</v>
      </c>
      <c r="C208" s="70">
        <v>585.0</v>
      </c>
      <c r="D208" s="502">
        <v>827.0</v>
      </c>
      <c r="E208" s="70">
        <v>825.0</v>
      </c>
      <c r="F208" s="70">
        <v>923.0</v>
      </c>
      <c r="G208" s="70">
        <v>628.0</v>
      </c>
      <c r="H208" s="70">
        <v>1053.0</v>
      </c>
      <c r="I208" s="70">
        <v>1458.0</v>
      </c>
      <c r="J208" s="70">
        <v>955.0</v>
      </c>
      <c r="K208" s="502">
        <v>818.0</v>
      </c>
      <c r="L208" s="70">
        <v>717.0</v>
      </c>
      <c r="M208" s="70">
        <v>766.0</v>
      </c>
      <c r="N208" s="70">
        <v>450.0</v>
      </c>
      <c r="O208" s="70">
        <v>775.0</v>
      </c>
      <c r="P208" s="70">
        <v>785.0</v>
      </c>
      <c r="Q208" s="491"/>
      <c r="R208" s="490">
        <f t="shared" si="6"/>
        <v>12143</v>
      </c>
      <c r="S208" s="491"/>
      <c r="T208" s="501"/>
      <c r="U208" s="501"/>
      <c r="V208" s="501"/>
      <c r="W208" s="501"/>
      <c r="X208" s="501"/>
      <c r="Y208" s="501"/>
      <c r="Z208" s="501"/>
      <c r="AA208" s="501"/>
      <c r="AB208" s="501"/>
      <c r="AC208" s="501"/>
    </row>
    <row r="209">
      <c r="A209" s="55" t="s">
        <v>38</v>
      </c>
      <c r="B209" s="70">
        <v>156.0</v>
      </c>
      <c r="C209" s="70">
        <v>0.0</v>
      </c>
      <c r="D209" s="70">
        <v>0.0</v>
      </c>
      <c r="E209" s="70">
        <v>285.0</v>
      </c>
      <c r="F209" s="70">
        <v>0.0</v>
      </c>
      <c r="G209" s="70">
        <v>319.0</v>
      </c>
      <c r="H209" s="70">
        <v>0.0</v>
      </c>
      <c r="I209" s="70">
        <v>540.0</v>
      </c>
      <c r="J209" s="70">
        <v>0.0</v>
      </c>
      <c r="K209" s="70">
        <v>0.0</v>
      </c>
      <c r="L209" s="70">
        <v>360.0</v>
      </c>
      <c r="M209" s="70">
        <v>445.0</v>
      </c>
      <c r="N209" s="70">
        <v>329.0</v>
      </c>
      <c r="O209" s="70">
        <v>230.0</v>
      </c>
      <c r="P209" s="70">
        <v>524.0</v>
      </c>
      <c r="Q209" s="491"/>
      <c r="R209" s="490">
        <f t="shared" si="6"/>
        <v>3188</v>
      </c>
      <c r="S209" s="491"/>
      <c r="T209" s="501"/>
      <c r="U209" s="501"/>
      <c r="V209" s="501"/>
      <c r="W209" s="501"/>
      <c r="X209" s="501"/>
      <c r="Y209" s="501"/>
      <c r="Z209" s="501"/>
      <c r="AA209" s="501"/>
      <c r="AB209" s="501"/>
      <c r="AC209" s="501"/>
    </row>
    <row r="210">
      <c r="A210" s="55" t="s">
        <v>39</v>
      </c>
      <c r="B210" s="70">
        <v>1517.0</v>
      </c>
      <c r="C210" s="70">
        <v>425.0</v>
      </c>
      <c r="D210" s="502">
        <v>1081.0</v>
      </c>
      <c r="E210" s="70">
        <v>620.0</v>
      </c>
      <c r="F210" s="70">
        <v>1196.0</v>
      </c>
      <c r="G210" s="70">
        <v>1933.0</v>
      </c>
      <c r="H210" s="70">
        <v>1893.0</v>
      </c>
      <c r="I210" s="70">
        <v>1054.0</v>
      </c>
      <c r="J210" s="70">
        <v>1615.0</v>
      </c>
      <c r="K210" s="502">
        <v>520.0</v>
      </c>
      <c r="L210" s="70">
        <v>1063.0</v>
      </c>
      <c r="M210" s="70">
        <v>458.0</v>
      </c>
      <c r="N210" s="70">
        <v>1305.0</v>
      </c>
      <c r="O210" s="70">
        <v>1607.0</v>
      </c>
      <c r="P210" s="70">
        <v>654.0</v>
      </c>
      <c r="Q210" s="491"/>
      <c r="R210" s="490">
        <f t="shared" si="6"/>
        <v>16941</v>
      </c>
      <c r="S210" s="496" t="s">
        <v>144</v>
      </c>
      <c r="T210" s="501"/>
      <c r="U210" s="501"/>
      <c r="V210" s="501"/>
      <c r="W210" s="501"/>
      <c r="X210" s="501"/>
      <c r="Y210" s="501"/>
      <c r="Z210" s="501"/>
      <c r="AA210" s="501"/>
      <c r="AB210" s="501"/>
      <c r="AC210" s="501"/>
    </row>
    <row r="211">
      <c r="A211" s="55" t="s">
        <v>63</v>
      </c>
      <c r="B211" s="70">
        <v>550.0</v>
      </c>
      <c r="C211" s="70">
        <v>410.0</v>
      </c>
      <c r="D211" s="502">
        <v>746.0</v>
      </c>
      <c r="E211" s="70">
        <v>425.0</v>
      </c>
      <c r="F211" s="70">
        <v>163.0</v>
      </c>
      <c r="G211" s="70">
        <v>533.0</v>
      </c>
      <c r="H211" s="70">
        <v>425.0</v>
      </c>
      <c r="I211" s="70">
        <v>380.0</v>
      </c>
      <c r="J211" s="70">
        <v>230.0</v>
      </c>
      <c r="K211" s="502">
        <v>458.0</v>
      </c>
      <c r="L211" s="70">
        <v>1617.0</v>
      </c>
      <c r="M211" s="70">
        <v>125.0</v>
      </c>
      <c r="N211" s="70">
        <v>0.0</v>
      </c>
      <c r="O211" s="70">
        <v>470.0</v>
      </c>
      <c r="P211" s="70">
        <v>356.0</v>
      </c>
      <c r="Q211" s="491"/>
      <c r="R211" s="490">
        <f t="shared" si="6"/>
        <v>6888</v>
      </c>
      <c r="S211" s="491"/>
      <c r="T211" s="501"/>
      <c r="U211" s="501"/>
      <c r="V211" s="501"/>
      <c r="W211" s="501"/>
      <c r="X211" s="501"/>
      <c r="Y211" s="501"/>
      <c r="Z211" s="501"/>
      <c r="AA211" s="501"/>
      <c r="AB211" s="501"/>
      <c r="AC211" s="501"/>
    </row>
    <row r="212">
      <c r="A212" s="55" t="s">
        <v>40</v>
      </c>
      <c r="B212" s="70">
        <v>0.0</v>
      </c>
      <c r="C212" s="70">
        <v>0.0</v>
      </c>
      <c r="D212" s="70">
        <v>0.0</v>
      </c>
      <c r="E212" s="70">
        <v>730.0</v>
      </c>
      <c r="F212" s="70">
        <v>0.0</v>
      </c>
      <c r="G212" s="70">
        <v>455.0</v>
      </c>
      <c r="H212" s="70">
        <v>0.0</v>
      </c>
      <c r="I212" s="70">
        <v>0.0</v>
      </c>
      <c r="J212" s="70">
        <v>0.0</v>
      </c>
      <c r="K212" s="70">
        <v>0.0</v>
      </c>
      <c r="L212" s="70">
        <v>0.0</v>
      </c>
      <c r="M212" s="70">
        <v>0.0</v>
      </c>
      <c r="N212" s="70">
        <v>0.0</v>
      </c>
      <c r="O212" s="70">
        <v>0.0</v>
      </c>
      <c r="P212" s="70">
        <v>0.0</v>
      </c>
      <c r="Q212" s="491"/>
      <c r="R212" s="490">
        <f t="shared" si="6"/>
        <v>1185</v>
      </c>
      <c r="S212" s="491"/>
      <c r="T212" s="501"/>
      <c r="U212" s="501"/>
      <c r="V212" s="501"/>
      <c r="W212" s="501"/>
      <c r="X212" s="501"/>
      <c r="Y212" s="501"/>
      <c r="Z212" s="501"/>
      <c r="AA212" s="501"/>
      <c r="AB212" s="501"/>
      <c r="AC212" s="501"/>
    </row>
    <row r="213">
      <c r="A213" s="55" t="s">
        <v>41</v>
      </c>
      <c r="B213" s="70">
        <v>0.0</v>
      </c>
      <c r="C213" s="70">
        <v>0.0</v>
      </c>
      <c r="D213" s="502">
        <v>0.0</v>
      </c>
      <c r="E213" s="70">
        <v>0.0</v>
      </c>
      <c r="F213" s="70">
        <v>1045.0</v>
      </c>
      <c r="G213" s="70">
        <v>0.0</v>
      </c>
      <c r="H213" s="70">
        <v>0.0</v>
      </c>
      <c r="I213" s="70">
        <v>0.0</v>
      </c>
      <c r="J213" s="70">
        <v>0.0</v>
      </c>
      <c r="K213" s="502">
        <v>0.0</v>
      </c>
      <c r="L213" s="70">
        <v>0.0</v>
      </c>
      <c r="M213" s="70">
        <v>560.0</v>
      </c>
      <c r="N213" s="70">
        <v>475.0</v>
      </c>
      <c r="O213" s="70">
        <v>463.0</v>
      </c>
      <c r="P213" s="70">
        <v>855.0</v>
      </c>
      <c r="Q213" s="491"/>
      <c r="R213" s="490">
        <f t="shared" si="6"/>
        <v>3398</v>
      </c>
      <c r="S213" s="491"/>
      <c r="T213" s="501"/>
      <c r="U213" s="501"/>
      <c r="V213" s="501"/>
      <c r="W213" s="501"/>
      <c r="X213" s="501"/>
      <c r="Y213" s="501"/>
      <c r="Z213" s="501"/>
      <c r="AA213" s="501"/>
      <c r="AB213" s="501"/>
      <c r="AC213" s="501"/>
    </row>
    <row r="214">
      <c r="A214" s="55" t="s">
        <v>42</v>
      </c>
      <c r="B214" s="70">
        <v>552.0</v>
      </c>
      <c r="C214" s="70">
        <v>0.0</v>
      </c>
      <c r="D214" s="70">
        <v>583.0</v>
      </c>
      <c r="E214" s="70">
        <v>0.0</v>
      </c>
      <c r="F214" s="70">
        <v>0.0</v>
      </c>
      <c r="G214" s="70">
        <v>517.0</v>
      </c>
      <c r="H214" s="70">
        <v>0.0</v>
      </c>
      <c r="I214" s="70">
        <v>380.0</v>
      </c>
      <c r="J214" s="70">
        <v>0.0</v>
      </c>
      <c r="K214" s="70">
        <v>277.0</v>
      </c>
      <c r="L214" s="70">
        <v>0.0</v>
      </c>
      <c r="M214" s="70">
        <v>245.0</v>
      </c>
      <c r="N214" s="70">
        <v>880.0</v>
      </c>
      <c r="O214" s="70">
        <v>360.0</v>
      </c>
      <c r="P214" s="70">
        <v>578.0</v>
      </c>
      <c r="Q214" s="491"/>
      <c r="R214" s="490">
        <f t="shared" si="6"/>
        <v>4372</v>
      </c>
      <c r="S214" s="491"/>
      <c r="T214" s="501"/>
      <c r="U214" s="501"/>
      <c r="V214" s="501"/>
      <c r="W214" s="501"/>
      <c r="X214" s="501"/>
      <c r="Y214" s="501"/>
      <c r="Z214" s="501"/>
      <c r="AA214" s="501"/>
      <c r="AB214" s="501"/>
      <c r="AC214" s="501"/>
    </row>
    <row r="215">
      <c r="A215" s="55" t="s">
        <v>44</v>
      </c>
      <c r="B215" s="70">
        <v>0.0</v>
      </c>
      <c r="C215" s="70">
        <v>0.0</v>
      </c>
      <c r="D215" s="70">
        <v>0.0</v>
      </c>
      <c r="E215" s="70">
        <v>0.0</v>
      </c>
      <c r="F215" s="70">
        <v>0.0</v>
      </c>
      <c r="G215" s="70">
        <v>0.0</v>
      </c>
      <c r="H215" s="70">
        <v>435.0</v>
      </c>
      <c r="I215" s="70">
        <v>454.0</v>
      </c>
      <c r="J215" s="70">
        <v>519.0</v>
      </c>
      <c r="K215" s="70">
        <v>458.0</v>
      </c>
      <c r="L215" s="70">
        <v>397.0</v>
      </c>
      <c r="M215" s="70">
        <v>439.0</v>
      </c>
      <c r="N215" s="70">
        <v>0.0</v>
      </c>
      <c r="O215" s="70">
        <v>0.0</v>
      </c>
      <c r="P215" s="70">
        <v>273.0</v>
      </c>
      <c r="Q215" s="491"/>
      <c r="R215" s="490">
        <f t="shared" si="6"/>
        <v>2975</v>
      </c>
      <c r="S215" s="491"/>
      <c r="T215" s="501"/>
      <c r="U215" s="501"/>
      <c r="V215" s="501"/>
      <c r="W215" s="501"/>
      <c r="X215" s="501"/>
      <c r="Y215" s="501"/>
      <c r="Z215" s="501"/>
      <c r="AA215" s="501"/>
      <c r="AB215" s="501"/>
      <c r="AC215" s="501"/>
    </row>
    <row r="216">
      <c r="A216" s="55" t="s">
        <v>45</v>
      </c>
      <c r="B216" s="70">
        <v>0.0</v>
      </c>
      <c r="C216" s="70">
        <v>333.0</v>
      </c>
      <c r="D216" s="70">
        <v>0.0</v>
      </c>
      <c r="E216" s="70">
        <v>618.0</v>
      </c>
      <c r="F216" s="70">
        <v>683.0</v>
      </c>
      <c r="G216" s="70">
        <v>285.0</v>
      </c>
      <c r="H216" s="70">
        <v>0.0</v>
      </c>
      <c r="I216" s="70">
        <v>700.0</v>
      </c>
      <c r="J216" s="70">
        <v>770.0</v>
      </c>
      <c r="K216" s="70">
        <v>0.0</v>
      </c>
      <c r="L216" s="70">
        <v>355.0</v>
      </c>
      <c r="M216" s="70">
        <v>415.0</v>
      </c>
      <c r="N216" s="70">
        <v>75.0</v>
      </c>
      <c r="O216" s="70">
        <v>473.0</v>
      </c>
      <c r="P216" s="70">
        <v>160.0</v>
      </c>
      <c r="Q216" s="491"/>
      <c r="R216" s="490">
        <f t="shared" si="6"/>
        <v>4867</v>
      </c>
      <c r="S216" s="491"/>
      <c r="T216" s="501"/>
      <c r="U216" s="501"/>
      <c r="V216" s="501"/>
      <c r="W216" s="501"/>
      <c r="X216" s="501"/>
      <c r="Y216" s="501"/>
      <c r="Z216" s="501"/>
      <c r="AA216" s="501"/>
      <c r="AB216" s="501"/>
      <c r="AC216" s="501"/>
    </row>
    <row r="217">
      <c r="A217" s="55" t="s">
        <v>46</v>
      </c>
      <c r="B217" s="70">
        <v>0.0</v>
      </c>
      <c r="C217" s="70">
        <v>120.0</v>
      </c>
      <c r="D217" s="70">
        <v>0.0</v>
      </c>
      <c r="E217" s="70">
        <v>0.0</v>
      </c>
      <c r="F217" s="70">
        <v>0.0</v>
      </c>
      <c r="G217" s="70">
        <v>0.0</v>
      </c>
      <c r="H217" s="70">
        <v>215.0</v>
      </c>
      <c r="I217" s="70">
        <v>0.0</v>
      </c>
      <c r="J217" s="70">
        <v>0.0</v>
      </c>
      <c r="K217" s="70">
        <v>0.0</v>
      </c>
      <c r="L217" s="70">
        <v>0.0</v>
      </c>
      <c r="M217" s="70">
        <v>0.0</v>
      </c>
      <c r="N217" s="70">
        <v>0.0</v>
      </c>
      <c r="O217" s="70">
        <v>0.0</v>
      </c>
      <c r="P217" s="70">
        <v>0.0</v>
      </c>
      <c r="Q217" s="491"/>
      <c r="R217" s="490">
        <f t="shared" si="6"/>
        <v>335</v>
      </c>
      <c r="S217" s="491"/>
      <c r="T217" s="501"/>
      <c r="U217" s="501"/>
      <c r="V217" s="501"/>
      <c r="W217" s="501"/>
      <c r="X217" s="501"/>
      <c r="Y217" s="501"/>
      <c r="Z217" s="501"/>
      <c r="AA217" s="501"/>
      <c r="AB217" s="501"/>
      <c r="AC217" s="501"/>
    </row>
    <row r="218">
      <c r="A218" s="55" t="s">
        <v>47</v>
      </c>
      <c r="B218" s="70">
        <v>0.0</v>
      </c>
      <c r="C218" s="70">
        <v>0.0</v>
      </c>
      <c r="D218" s="502">
        <v>0.0</v>
      </c>
      <c r="E218" s="70">
        <v>0.0</v>
      </c>
      <c r="F218" s="70">
        <v>0.0</v>
      </c>
      <c r="G218" s="70">
        <v>0.0</v>
      </c>
      <c r="H218" s="70">
        <v>0.0</v>
      </c>
      <c r="I218" s="70">
        <v>0.0</v>
      </c>
      <c r="J218" s="70">
        <v>0.0</v>
      </c>
      <c r="K218" s="502">
        <v>0.0</v>
      </c>
      <c r="L218" s="70">
        <v>0.0</v>
      </c>
      <c r="M218" s="70">
        <v>0.0</v>
      </c>
      <c r="N218" s="70">
        <v>0.0</v>
      </c>
      <c r="O218" s="70">
        <v>0.0</v>
      </c>
      <c r="P218" s="70">
        <v>0.0</v>
      </c>
      <c r="Q218" s="491"/>
      <c r="R218" s="490">
        <f t="shared" si="6"/>
        <v>0</v>
      </c>
      <c r="S218" s="491"/>
      <c r="T218" s="501"/>
      <c r="U218" s="501"/>
      <c r="V218" s="501"/>
      <c r="W218" s="501"/>
      <c r="X218" s="501"/>
      <c r="Y218" s="501"/>
      <c r="Z218" s="501"/>
      <c r="AA218" s="501"/>
      <c r="AB218" s="501"/>
      <c r="AC218" s="501"/>
    </row>
    <row r="219">
      <c r="A219" s="55" t="s">
        <v>74</v>
      </c>
      <c r="B219" s="70">
        <v>0.0</v>
      </c>
      <c r="C219" s="70">
        <v>0.0</v>
      </c>
      <c r="D219" s="70">
        <v>0.0</v>
      </c>
      <c r="E219" s="70">
        <v>0.0</v>
      </c>
      <c r="F219" s="70">
        <v>0.0</v>
      </c>
      <c r="G219" s="70">
        <v>0.0</v>
      </c>
      <c r="H219" s="70">
        <v>0.0</v>
      </c>
      <c r="I219" s="70">
        <v>0.0</v>
      </c>
      <c r="J219" s="70">
        <v>0.0</v>
      </c>
      <c r="K219" s="70">
        <v>0.0</v>
      </c>
      <c r="L219" s="70">
        <v>0.0</v>
      </c>
      <c r="M219" s="70">
        <v>0.0</v>
      </c>
      <c r="N219" s="70">
        <v>446.0</v>
      </c>
      <c r="O219" s="70">
        <v>378.0</v>
      </c>
      <c r="P219" s="70">
        <v>254.0</v>
      </c>
      <c r="Q219" s="491"/>
      <c r="R219" s="490">
        <f t="shared" si="6"/>
        <v>1078</v>
      </c>
      <c r="S219" s="491"/>
      <c r="T219" s="501"/>
      <c r="U219" s="501"/>
      <c r="V219" s="501"/>
      <c r="W219" s="501"/>
      <c r="X219" s="501"/>
      <c r="Y219" s="501"/>
      <c r="Z219" s="501"/>
      <c r="AA219" s="501"/>
      <c r="AB219" s="501"/>
      <c r="AC219" s="501"/>
    </row>
    <row r="220">
      <c r="A220" s="55" t="s">
        <v>49</v>
      </c>
      <c r="B220" s="70">
        <v>0.0</v>
      </c>
      <c r="C220" s="70">
        <v>0.0</v>
      </c>
      <c r="D220" s="502">
        <v>0.0</v>
      </c>
      <c r="E220" s="70">
        <v>0.0</v>
      </c>
      <c r="F220" s="70">
        <v>0.0</v>
      </c>
      <c r="G220" s="70">
        <v>0.0</v>
      </c>
      <c r="H220" s="70">
        <v>0.0</v>
      </c>
      <c r="I220" s="70">
        <v>0.0</v>
      </c>
      <c r="J220" s="70">
        <v>0.0</v>
      </c>
      <c r="K220" s="502">
        <v>0.0</v>
      </c>
      <c r="L220" s="70">
        <v>0.0</v>
      </c>
      <c r="M220" s="70">
        <v>0.0</v>
      </c>
      <c r="N220" s="70">
        <v>0.0</v>
      </c>
      <c r="O220" s="70">
        <v>0.0</v>
      </c>
      <c r="P220" s="70">
        <v>0.0</v>
      </c>
      <c r="Q220" s="491"/>
      <c r="R220" s="490">
        <f t="shared" si="6"/>
        <v>0</v>
      </c>
      <c r="S220" s="491"/>
      <c r="T220" s="501"/>
      <c r="U220" s="501"/>
      <c r="V220" s="501"/>
      <c r="W220" s="501"/>
      <c r="X220" s="501"/>
      <c r="Y220" s="501"/>
      <c r="Z220" s="501"/>
      <c r="AA220" s="501"/>
      <c r="AB220" s="501"/>
      <c r="AC220" s="501"/>
    </row>
    <row r="221">
      <c r="A221" s="55" t="s">
        <v>50</v>
      </c>
      <c r="B221" s="70">
        <v>0.0</v>
      </c>
      <c r="C221" s="70">
        <v>958.0</v>
      </c>
      <c r="D221" s="70">
        <v>285.0</v>
      </c>
      <c r="E221" s="70">
        <v>0.0</v>
      </c>
      <c r="F221" s="70">
        <v>0.0</v>
      </c>
      <c r="G221" s="70">
        <v>0.0</v>
      </c>
      <c r="H221" s="70">
        <v>0.0</v>
      </c>
      <c r="I221" s="70">
        <v>0.0</v>
      </c>
      <c r="J221" s="70">
        <v>0.0</v>
      </c>
      <c r="K221" s="70">
        <v>353.0</v>
      </c>
      <c r="L221" s="70">
        <v>0.0</v>
      </c>
      <c r="M221" s="70">
        <v>0.0</v>
      </c>
      <c r="N221" s="70">
        <v>0.0</v>
      </c>
      <c r="O221" s="70">
        <v>0.0</v>
      </c>
      <c r="P221" s="70">
        <v>0.0</v>
      </c>
      <c r="Q221" s="491"/>
      <c r="R221" s="490">
        <f t="shared" si="6"/>
        <v>1596</v>
      </c>
      <c r="S221" s="491"/>
      <c r="T221" s="501"/>
      <c r="U221" s="501"/>
      <c r="V221" s="501"/>
      <c r="W221" s="501"/>
      <c r="X221" s="501"/>
      <c r="Y221" s="501"/>
      <c r="Z221" s="501"/>
      <c r="AA221" s="501"/>
      <c r="AB221" s="501"/>
      <c r="AC221" s="501"/>
    </row>
    <row r="222">
      <c r="A222" s="55" t="s">
        <v>51</v>
      </c>
      <c r="B222" s="70">
        <v>365.0</v>
      </c>
      <c r="C222" s="70">
        <v>0.0</v>
      </c>
      <c r="D222" s="70">
        <v>0.0</v>
      </c>
      <c r="E222" s="70">
        <v>583.0</v>
      </c>
      <c r="F222" s="70">
        <v>1208.0</v>
      </c>
      <c r="G222" s="70">
        <v>399.0</v>
      </c>
      <c r="H222" s="70">
        <v>621.0</v>
      </c>
      <c r="I222" s="70">
        <v>762.0</v>
      </c>
      <c r="J222" s="70">
        <v>430.0</v>
      </c>
      <c r="K222" s="70">
        <v>743.0</v>
      </c>
      <c r="L222" s="70">
        <v>150.0</v>
      </c>
      <c r="M222" s="70">
        <v>407.0</v>
      </c>
      <c r="N222" s="70">
        <v>577.0</v>
      </c>
      <c r="O222" s="70">
        <v>0.0</v>
      </c>
      <c r="P222" s="70">
        <v>0.0</v>
      </c>
      <c r="Q222" s="491"/>
      <c r="R222" s="490">
        <f t="shared" si="6"/>
        <v>6245</v>
      </c>
      <c r="S222" s="491"/>
      <c r="T222" s="501"/>
      <c r="U222" s="501"/>
      <c r="V222" s="501"/>
      <c r="W222" s="501"/>
      <c r="X222" s="501"/>
      <c r="Y222" s="501"/>
      <c r="Z222" s="501"/>
      <c r="AA222" s="501"/>
      <c r="AB222" s="501"/>
      <c r="AC222" s="501"/>
    </row>
    <row r="223">
      <c r="A223" s="55" t="s">
        <v>52</v>
      </c>
      <c r="B223" s="70">
        <v>0.0</v>
      </c>
      <c r="C223" s="70">
        <v>0.0</v>
      </c>
      <c r="D223" s="70">
        <v>0.0</v>
      </c>
      <c r="E223" s="70">
        <v>0.0</v>
      </c>
      <c r="F223" s="70">
        <v>0.0</v>
      </c>
      <c r="G223" s="70">
        <v>0.0</v>
      </c>
      <c r="H223" s="70">
        <v>0.0</v>
      </c>
      <c r="I223" s="70">
        <v>0.0</v>
      </c>
      <c r="J223" s="70">
        <v>0.0</v>
      </c>
      <c r="K223" s="70">
        <v>0.0</v>
      </c>
      <c r="L223" s="70">
        <v>0.0</v>
      </c>
      <c r="M223" s="70">
        <v>0.0</v>
      </c>
      <c r="N223" s="70">
        <v>0.0</v>
      </c>
      <c r="O223" s="70">
        <v>180.0</v>
      </c>
      <c r="P223" s="70">
        <v>0.0</v>
      </c>
      <c r="Q223" s="491"/>
      <c r="R223" s="490">
        <f t="shared" si="6"/>
        <v>180</v>
      </c>
      <c r="S223" s="491"/>
      <c r="T223" s="501"/>
      <c r="U223" s="501"/>
      <c r="V223" s="501"/>
      <c r="W223" s="501"/>
      <c r="X223" s="501"/>
      <c r="Y223" s="501"/>
      <c r="Z223" s="501"/>
      <c r="AA223" s="501"/>
      <c r="AB223" s="501"/>
      <c r="AC223" s="501"/>
    </row>
    <row r="224">
      <c r="A224" s="55" t="s">
        <v>53</v>
      </c>
      <c r="B224" s="70">
        <v>0.0</v>
      </c>
      <c r="C224" s="70">
        <v>480.0</v>
      </c>
      <c r="D224" s="502">
        <v>0.0</v>
      </c>
      <c r="E224" s="70">
        <v>0.0</v>
      </c>
      <c r="F224" s="70">
        <v>0.0</v>
      </c>
      <c r="G224" s="70">
        <v>980.0</v>
      </c>
      <c r="H224" s="70">
        <v>680.0</v>
      </c>
      <c r="I224" s="70">
        <v>1080.0</v>
      </c>
      <c r="J224" s="70">
        <v>1045.0</v>
      </c>
      <c r="K224" s="502">
        <v>445.0</v>
      </c>
      <c r="L224" s="70">
        <v>585.0</v>
      </c>
      <c r="M224" s="70">
        <v>450.0</v>
      </c>
      <c r="N224" s="70">
        <v>385.0</v>
      </c>
      <c r="O224" s="70">
        <v>580.0</v>
      </c>
      <c r="P224" s="70">
        <v>0.0</v>
      </c>
      <c r="Q224" s="491"/>
      <c r="R224" s="490">
        <f t="shared" si="6"/>
        <v>6710</v>
      </c>
      <c r="S224" s="491"/>
      <c r="T224" s="501"/>
      <c r="U224" s="501"/>
      <c r="V224" s="501"/>
      <c r="W224" s="501"/>
      <c r="X224" s="501"/>
      <c r="Y224" s="501"/>
      <c r="Z224" s="501"/>
      <c r="AA224" s="501"/>
      <c r="AB224" s="501"/>
      <c r="AC224" s="501"/>
    </row>
    <row r="225">
      <c r="A225" s="76" t="s">
        <v>451</v>
      </c>
      <c r="B225" s="70">
        <v>0.0</v>
      </c>
      <c r="C225" s="70">
        <v>0.0</v>
      </c>
      <c r="D225" s="502">
        <v>0.0</v>
      </c>
      <c r="E225" s="70">
        <v>0.0</v>
      </c>
      <c r="F225" s="70">
        <v>0.0</v>
      </c>
      <c r="G225" s="70">
        <v>0.0</v>
      </c>
      <c r="H225" s="70">
        <v>0.0</v>
      </c>
      <c r="I225" s="70">
        <v>0.0</v>
      </c>
      <c r="J225" s="70">
        <v>0.0</v>
      </c>
      <c r="K225" s="502">
        <v>0.0</v>
      </c>
      <c r="L225" s="70">
        <v>0.0</v>
      </c>
      <c r="M225" s="70">
        <v>0.0</v>
      </c>
      <c r="N225" s="70">
        <v>0.0</v>
      </c>
      <c r="O225" s="70">
        <v>0.0</v>
      </c>
      <c r="P225" s="70">
        <v>0.0</v>
      </c>
      <c r="Q225" s="491"/>
      <c r="R225" s="490">
        <f t="shared" si="6"/>
        <v>0</v>
      </c>
      <c r="S225" s="491"/>
      <c r="T225" s="501"/>
      <c r="U225" s="501"/>
      <c r="V225" s="501"/>
      <c r="W225" s="501"/>
      <c r="X225" s="501"/>
      <c r="Y225" s="501"/>
      <c r="Z225" s="501"/>
      <c r="AA225" s="501"/>
      <c r="AB225" s="501"/>
      <c r="AC225" s="501"/>
    </row>
    <row r="226">
      <c r="A226" s="76" t="s">
        <v>55</v>
      </c>
      <c r="B226" s="70">
        <v>0.0</v>
      </c>
      <c r="C226" s="70">
        <v>978.0</v>
      </c>
      <c r="D226" s="502">
        <v>927.0</v>
      </c>
      <c r="E226" s="70">
        <v>0.0</v>
      </c>
      <c r="F226" s="70">
        <v>0.0</v>
      </c>
      <c r="G226" s="70">
        <v>230.0</v>
      </c>
      <c r="H226" s="70">
        <v>0.0</v>
      </c>
      <c r="I226" s="70">
        <v>245.0</v>
      </c>
      <c r="J226" s="70">
        <v>325.0</v>
      </c>
      <c r="K226" s="502">
        <v>0.0</v>
      </c>
      <c r="L226" s="70">
        <v>0.0</v>
      </c>
      <c r="M226" s="70">
        <v>471.0</v>
      </c>
      <c r="N226" s="70">
        <v>496.0</v>
      </c>
      <c r="O226" s="70">
        <v>463.0</v>
      </c>
      <c r="P226" s="70">
        <v>354.0</v>
      </c>
      <c r="Q226" s="491"/>
      <c r="R226" s="490">
        <f t="shared" si="6"/>
        <v>4489</v>
      </c>
      <c r="S226" s="491"/>
      <c r="T226" s="501"/>
      <c r="U226" s="501"/>
      <c r="V226" s="501"/>
      <c r="W226" s="501"/>
      <c r="X226" s="501"/>
      <c r="Y226" s="501"/>
      <c r="Z226" s="501"/>
      <c r="AA226" s="501"/>
      <c r="AB226" s="501"/>
      <c r="AC226" s="501"/>
    </row>
    <row r="227">
      <c r="A227" s="76" t="s">
        <v>56</v>
      </c>
      <c r="B227" s="70">
        <v>0.0</v>
      </c>
      <c r="C227" s="70">
        <v>0.0</v>
      </c>
      <c r="D227" s="502">
        <v>0.0</v>
      </c>
      <c r="E227" s="70">
        <v>0.0</v>
      </c>
      <c r="F227" s="70">
        <v>0.0</v>
      </c>
      <c r="G227" s="70">
        <v>0.0</v>
      </c>
      <c r="H227" s="70">
        <v>604.0</v>
      </c>
      <c r="I227" s="70">
        <v>684.0</v>
      </c>
      <c r="J227" s="70">
        <v>0.0</v>
      </c>
      <c r="K227" s="502">
        <v>0.0</v>
      </c>
      <c r="L227" s="70">
        <v>0.0</v>
      </c>
      <c r="M227" s="70">
        <v>139.0</v>
      </c>
      <c r="N227" s="70">
        <v>0.0</v>
      </c>
      <c r="O227" s="70">
        <v>200.0</v>
      </c>
      <c r="P227" s="70">
        <v>415.0</v>
      </c>
      <c r="Q227" s="491"/>
      <c r="R227" s="490">
        <f t="shared" si="6"/>
        <v>2042</v>
      </c>
      <c r="S227" s="491"/>
      <c r="T227" s="501"/>
      <c r="U227" s="501"/>
      <c r="V227" s="501"/>
      <c r="W227" s="501"/>
      <c r="X227" s="501"/>
      <c r="Y227" s="501"/>
      <c r="Z227" s="501"/>
      <c r="AA227" s="501"/>
      <c r="AB227" s="501"/>
      <c r="AC227" s="501"/>
    </row>
    <row r="228">
      <c r="A228" s="76" t="s">
        <v>65</v>
      </c>
      <c r="B228" s="70">
        <v>0.0</v>
      </c>
      <c r="C228" s="70">
        <v>0.0</v>
      </c>
      <c r="D228" s="502">
        <v>0.0</v>
      </c>
      <c r="E228" s="70">
        <v>0.0</v>
      </c>
      <c r="F228" s="70">
        <v>0.0</v>
      </c>
      <c r="G228" s="70">
        <v>0.0</v>
      </c>
      <c r="H228" s="70">
        <v>0.0</v>
      </c>
      <c r="I228" s="70">
        <v>0.0</v>
      </c>
      <c r="J228" s="70">
        <v>0.0</v>
      </c>
      <c r="K228" s="502">
        <v>0.0</v>
      </c>
      <c r="L228" s="70">
        <v>0.0</v>
      </c>
      <c r="M228" s="70">
        <v>0.0</v>
      </c>
      <c r="N228" s="70">
        <v>0.0</v>
      </c>
      <c r="O228" s="70">
        <v>0.0</v>
      </c>
      <c r="P228" s="70">
        <v>0.0</v>
      </c>
      <c r="Q228" s="485"/>
      <c r="R228" s="490">
        <f t="shared" si="6"/>
        <v>0</v>
      </c>
      <c r="S228" s="485"/>
      <c r="T228" s="501"/>
      <c r="U228" s="501"/>
      <c r="V228" s="501"/>
      <c r="W228" s="501"/>
      <c r="X228" s="501"/>
      <c r="Y228" s="501"/>
      <c r="Z228" s="501"/>
      <c r="AA228" s="501"/>
      <c r="AB228" s="501"/>
      <c r="AC228" s="501"/>
    </row>
    <row r="229">
      <c r="A229" s="76" t="s">
        <v>58</v>
      </c>
      <c r="B229" s="70">
        <v>0.0</v>
      </c>
      <c r="C229" s="70">
        <v>843.0</v>
      </c>
      <c r="D229" s="502">
        <v>75.0</v>
      </c>
      <c r="E229" s="70">
        <v>1001.0</v>
      </c>
      <c r="F229" s="70">
        <v>768.0</v>
      </c>
      <c r="G229" s="70">
        <v>335.0</v>
      </c>
      <c r="H229" s="70">
        <v>760.0</v>
      </c>
      <c r="I229" s="70">
        <v>0.0</v>
      </c>
      <c r="J229" s="70">
        <v>680.0</v>
      </c>
      <c r="K229" s="502">
        <v>913.0</v>
      </c>
      <c r="L229" s="70">
        <v>930.0</v>
      </c>
      <c r="M229" s="70">
        <v>475.0</v>
      </c>
      <c r="N229" s="70">
        <v>0.0</v>
      </c>
      <c r="O229" s="70">
        <v>594.0</v>
      </c>
      <c r="P229" s="70">
        <v>185.0</v>
      </c>
      <c r="Q229" s="485"/>
      <c r="R229" s="490">
        <f t="shared" si="6"/>
        <v>7559</v>
      </c>
      <c r="S229" s="485"/>
      <c r="T229" s="501"/>
      <c r="U229" s="501"/>
      <c r="V229" s="501"/>
      <c r="W229" s="501"/>
      <c r="X229" s="501"/>
      <c r="Y229" s="501"/>
      <c r="Z229" s="501"/>
      <c r="AA229" s="501"/>
      <c r="AB229" s="501"/>
      <c r="AC229" s="501"/>
    </row>
    <row r="230">
      <c r="A230" s="501"/>
      <c r="B230" s="501"/>
      <c r="C230" s="501"/>
      <c r="D230" s="501"/>
      <c r="E230" s="501"/>
      <c r="F230" s="501"/>
      <c r="G230" s="501"/>
      <c r="H230" s="501"/>
      <c r="I230" s="501"/>
      <c r="J230" s="501"/>
      <c r="K230" s="501"/>
      <c r="L230" s="501"/>
      <c r="M230" s="501"/>
      <c r="N230" s="501"/>
      <c r="O230" s="501"/>
      <c r="P230" s="501"/>
      <c r="Q230" s="501"/>
      <c r="R230" s="501"/>
      <c r="S230" s="501"/>
      <c r="T230" s="501"/>
      <c r="U230" s="501"/>
      <c r="V230" s="501"/>
      <c r="W230" s="501"/>
      <c r="X230" s="501"/>
      <c r="Y230" s="501"/>
      <c r="Z230" s="501"/>
      <c r="AA230" s="501"/>
      <c r="AB230" s="501"/>
      <c r="AC230" s="501"/>
    </row>
    <row r="231">
      <c r="A231" s="475" t="s">
        <v>529</v>
      </c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20"/>
      <c r="T231" s="501"/>
      <c r="U231" s="501"/>
      <c r="V231" s="501"/>
      <c r="W231" s="501"/>
      <c r="X231" s="501"/>
      <c r="Y231" s="501"/>
      <c r="Z231" s="501"/>
      <c r="AA231" s="501"/>
      <c r="AB231" s="501"/>
      <c r="AC231" s="501"/>
    </row>
    <row r="232">
      <c r="A232" s="30" t="s">
        <v>19</v>
      </c>
      <c r="B232" s="478">
        <v>45612.0</v>
      </c>
      <c r="C232" s="478">
        <v>45613.0</v>
      </c>
      <c r="D232" s="478">
        <v>45614.0</v>
      </c>
      <c r="E232" s="478">
        <v>45615.0</v>
      </c>
      <c r="F232" s="478">
        <v>45616.0</v>
      </c>
      <c r="G232" s="478">
        <v>45617.0</v>
      </c>
      <c r="H232" s="478">
        <v>45618.0</v>
      </c>
      <c r="I232" s="478">
        <v>45619.0</v>
      </c>
      <c r="J232" s="478">
        <v>45620.0</v>
      </c>
      <c r="K232" s="478">
        <v>45621.0</v>
      </c>
      <c r="L232" s="478">
        <v>45622.0</v>
      </c>
      <c r="M232" s="478">
        <v>45623.0</v>
      </c>
      <c r="N232" s="478">
        <v>45624.0</v>
      </c>
      <c r="O232" s="478">
        <v>45625.0</v>
      </c>
      <c r="P232" s="478">
        <v>45626.0</v>
      </c>
      <c r="Q232" s="478"/>
      <c r="R232" s="479" t="s">
        <v>20</v>
      </c>
      <c r="S232" s="479" t="s">
        <v>22</v>
      </c>
      <c r="T232" s="501"/>
      <c r="U232" s="501"/>
      <c r="V232" s="501"/>
      <c r="W232" s="501"/>
      <c r="X232" s="501"/>
      <c r="Y232" s="501"/>
      <c r="Z232" s="501"/>
      <c r="AA232" s="501"/>
      <c r="AB232" s="501"/>
      <c r="AC232" s="501"/>
    </row>
    <row r="233">
      <c r="A233" s="215"/>
      <c r="B233" s="485"/>
      <c r="C233" s="485"/>
      <c r="D233" s="485"/>
      <c r="E233" s="485"/>
      <c r="F233" s="485"/>
      <c r="G233" s="485"/>
      <c r="H233" s="485"/>
      <c r="I233" s="485"/>
      <c r="J233" s="485"/>
      <c r="K233" s="485"/>
      <c r="L233" s="485"/>
      <c r="M233" s="485"/>
      <c r="N233" s="485"/>
      <c r="O233" s="485"/>
      <c r="P233" s="485"/>
      <c r="Q233" s="485"/>
      <c r="R233" s="485"/>
      <c r="S233" s="485"/>
      <c r="T233" s="501"/>
      <c r="U233" s="501"/>
      <c r="V233" s="501"/>
      <c r="W233" s="501"/>
      <c r="X233" s="501"/>
      <c r="Y233" s="501"/>
      <c r="Z233" s="501"/>
      <c r="AA233" s="501"/>
      <c r="AB233" s="501"/>
      <c r="AC233" s="501"/>
    </row>
    <row r="234">
      <c r="A234" s="55" t="s">
        <v>23</v>
      </c>
      <c r="B234" s="70">
        <v>535.0</v>
      </c>
      <c r="C234" s="502">
        <v>540.0</v>
      </c>
      <c r="D234" s="70">
        <v>818.0</v>
      </c>
      <c r="E234" s="70">
        <v>780.0</v>
      </c>
      <c r="F234" s="70">
        <v>575.0</v>
      </c>
      <c r="G234" s="70">
        <v>0.0</v>
      </c>
      <c r="H234" s="70">
        <v>540.0</v>
      </c>
      <c r="I234" s="70">
        <v>425.0</v>
      </c>
      <c r="J234" s="502">
        <v>648.0</v>
      </c>
      <c r="K234" s="70">
        <v>370.0</v>
      </c>
      <c r="L234" s="70">
        <v>820.0</v>
      </c>
      <c r="M234" s="70">
        <v>763.0</v>
      </c>
      <c r="N234" s="70">
        <v>455.0</v>
      </c>
      <c r="O234" s="70">
        <v>419.0</v>
      </c>
      <c r="P234" s="70">
        <v>230.0</v>
      </c>
      <c r="Q234" s="491"/>
      <c r="R234" s="490">
        <f t="shared" ref="R234:R269" si="7">SUM(B234:Q234)</f>
        <v>7918</v>
      </c>
      <c r="S234" s="491"/>
      <c r="T234" s="501"/>
      <c r="U234" s="501"/>
      <c r="V234" s="501"/>
      <c r="W234" s="501"/>
      <c r="X234" s="501"/>
      <c r="Y234" s="501"/>
      <c r="Z234" s="501"/>
      <c r="AA234" s="501"/>
      <c r="AB234" s="501"/>
      <c r="AC234" s="501"/>
    </row>
    <row r="235">
      <c r="A235" s="55" t="s">
        <v>24</v>
      </c>
      <c r="B235" s="70">
        <v>680.0</v>
      </c>
      <c r="C235" s="502">
        <v>355.0</v>
      </c>
      <c r="D235" s="70">
        <v>682.0</v>
      </c>
      <c r="E235" s="70">
        <v>0.0</v>
      </c>
      <c r="F235" s="70">
        <v>215.0</v>
      </c>
      <c r="G235" s="70">
        <v>775.0</v>
      </c>
      <c r="H235" s="70">
        <v>845.0</v>
      </c>
      <c r="I235" s="70">
        <v>613.0</v>
      </c>
      <c r="J235" s="502">
        <v>797.0</v>
      </c>
      <c r="K235" s="70">
        <v>0.0</v>
      </c>
      <c r="L235" s="70">
        <v>740.0</v>
      </c>
      <c r="M235" s="70">
        <v>65.0</v>
      </c>
      <c r="N235" s="70">
        <v>685.0</v>
      </c>
      <c r="O235" s="70">
        <v>1140.0</v>
      </c>
      <c r="P235" s="70">
        <v>1180.0</v>
      </c>
      <c r="Q235" s="491"/>
      <c r="R235" s="490">
        <f t="shared" si="7"/>
        <v>8772</v>
      </c>
      <c r="S235" s="491"/>
      <c r="T235" s="501"/>
      <c r="U235" s="501"/>
      <c r="V235" s="501"/>
      <c r="W235" s="501"/>
      <c r="X235" s="501"/>
      <c r="Y235" s="501"/>
      <c r="Z235" s="501"/>
      <c r="AA235" s="501"/>
      <c r="AB235" s="501"/>
      <c r="AC235" s="501"/>
    </row>
    <row r="236">
      <c r="A236" s="55" t="s">
        <v>25</v>
      </c>
      <c r="B236" s="70">
        <v>600.0</v>
      </c>
      <c r="C236" s="70">
        <v>620.0</v>
      </c>
      <c r="D236" s="70">
        <v>363.0</v>
      </c>
      <c r="E236" s="70">
        <v>988.0</v>
      </c>
      <c r="F236" s="70">
        <v>694.0</v>
      </c>
      <c r="G236" s="70">
        <v>420.0</v>
      </c>
      <c r="H236" s="70">
        <v>369.0</v>
      </c>
      <c r="I236" s="70">
        <v>240.0</v>
      </c>
      <c r="J236" s="70">
        <v>717.0</v>
      </c>
      <c r="K236" s="70">
        <v>349.0</v>
      </c>
      <c r="L236" s="70">
        <v>459.0</v>
      </c>
      <c r="M236" s="70">
        <v>316.0</v>
      </c>
      <c r="N236" s="70">
        <v>590.0</v>
      </c>
      <c r="O236" s="70">
        <v>844.0</v>
      </c>
      <c r="P236" s="70">
        <v>855.0</v>
      </c>
      <c r="Q236" s="491"/>
      <c r="R236" s="490">
        <f t="shared" si="7"/>
        <v>8424</v>
      </c>
      <c r="S236" s="491"/>
      <c r="T236" s="501"/>
      <c r="U236" s="501"/>
      <c r="V236" s="501"/>
      <c r="W236" s="501"/>
      <c r="X236" s="501"/>
      <c r="Y236" s="501"/>
      <c r="Z236" s="501"/>
      <c r="AA236" s="501"/>
      <c r="AB236" s="501"/>
      <c r="AC236" s="501"/>
    </row>
    <row r="237">
      <c r="A237" s="55" t="s">
        <v>26</v>
      </c>
      <c r="B237" s="70">
        <v>0.0</v>
      </c>
      <c r="C237" s="70">
        <v>0.0</v>
      </c>
      <c r="D237" s="70">
        <v>535.0</v>
      </c>
      <c r="E237" s="70">
        <v>1132.0</v>
      </c>
      <c r="F237" s="70">
        <v>847.0</v>
      </c>
      <c r="G237" s="70">
        <v>220.0</v>
      </c>
      <c r="H237" s="70">
        <v>0.0</v>
      </c>
      <c r="I237" s="70">
        <v>0.0</v>
      </c>
      <c r="J237" s="70">
        <v>0.0</v>
      </c>
      <c r="K237" s="70">
        <v>653.0</v>
      </c>
      <c r="L237" s="70">
        <v>644.0</v>
      </c>
      <c r="M237" s="217">
        <v>756.0</v>
      </c>
      <c r="N237" s="70">
        <v>644.0</v>
      </c>
      <c r="O237" s="70">
        <v>0.0</v>
      </c>
      <c r="P237" s="70">
        <v>345.0</v>
      </c>
      <c r="Q237" s="491"/>
      <c r="R237" s="490">
        <f t="shared" si="7"/>
        <v>5776</v>
      </c>
      <c r="S237" s="491"/>
      <c r="T237" s="501"/>
      <c r="U237" s="501"/>
      <c r="V237" s="501"/>
      <c r="W237" s="501"/>
      <c r="X237" s="501"/>
      <c r="Y237" s="501"/>
      <c r="Z237" s="501"/>
      <c r="AA237" s="501"/>
      <c r="AB237" s="501"/>
      <c r="AC237" s="501"/>
    </row>
    <row r="238">
      <c r="A238" s="55" t="s">
        <v>27</v>
      </c>
      <c r="B238" s="70">
        <v>155.0</v>
      </c>
      <c r="C238" s="70">
        <v>330.0</v>
      </c>
      <c r="D238" s="70">
        <v>275.0</v>
      </c>
      <c r="E238" s="70">
        <v>311.0</v>
      </c>
      <c r="F238" s="70">
        <v>0.0</v>
      </c>
      <c r="G238" s="70">
        <v>290.0</v>
      </c>
      <c r="H238" s="70">
        <v>318.0</v>
      </c>
      <c r="I238" s="70">
        <v>355.0</v>
      </c>
      <c r="J238" s="70">
        <v>464.0</v>
      </c>
      <c r="K238" s="70">
        <v>289.0</v>
      </c>
      <c r="L238" s="70">
        <v>500.0</v>
      </c>
      <c r="M238" s="70">
        <v>0.0</v>
      </c>
      <c r="N238" s="70">
        <v>0.0</v>
      </c>
      <c r="O238" s="70">
        <v>535.0</v>
      </c>
      <c r="P238" s="70">
        <v>875.0</v>
      </c>
      <c r="Q238" s="491"/>
      <c r="R238" s="490">
        <f t="shared" si="7"/>
        <v>4697</v>
      </c>
      <c r="S238" s="491"/>
      <c r="T238" s="501"/>
      <c r="U238" s="501"/>
      <c r="V238" s="501"/>
      <c r="W238" s="501"/>
      <c r="X238" s="501"/>
      <c r="Y238" s="501"/>
      <c r="Z238" s="501"/>
      <c r="AA238" s="501"/>
      <c r="AB238" s="501"/>
      <c r="AC238" s="501"/>
    </row>
    <row r="239">
      <c r="A239" s="55" t="s">
        <v>28</v>
      </c>
      <c r="B239" s="70">
        <v>305.0</v>
      </c>
      <c r="C239" s="70">
        <v>425.0</v>
      </c>
      <c r="D239" s="70">
        <v>645.0</v>
      </c>
      <c r="E239" s="70">
        <v>160.0</v>
      </c>
      <c r="F239" s="70">
        <v>0.0</v>
      </c>
      <c r="G239" s="70">
        <v>0.0</v>
      </c>
      <c r="H239" s="70">
        <v>710.0</v>
      </c>
      <c r="I239" s="70">
        <v>0.0</v>
      </c>
      <c r="J239" s="70">
        <v>505.0</v>
      </c>
      <c r="K239" s="70">
        <v>0.0</v>
      </c>
      <c r="L239" s="70">
        <v>494.0</v>
      </c>
      <c r="M239" s="70">
        <v>636.0</v>
      </c>
      <c r="N239" s="70">
        <v>180.0</v>
      </c>
      <c r="O239" s="70">
        <v>693.0</v>
      </c>
      <c r="P239" s="70">
        <v>0.0</v>
      </c>
      <c r="Q239" s="491"/>
      <c r="R239" s="490">
        <f t="shared" si="7"/>
        <v>4753</v>
      </c>
      <c r="S239" s="491"/>
      <c r="T239" s="501"/>
      <c r="U239" s="501"/>
      <c r="V239" s="501"/>
      <c r="W239" s="501"/>
      <c r="X239" s="501"/>
      <c r="Y239" s="501"/>
      <c r="Z239" s="501"/>
      <c r="AA239" s="501"/>
      <c r="AB239" s="501"/>
      <c r="AC239" s="501"/>
    </row>
    <row r="240">
      <c r="A240" s="55" t="s">
        <v>29</v>
      </c>
      <c r="B240" s="70">
        <v>352.0</v>
      </c>
      <c r="C240" s="70">
        <v>455.0</v>
      </c>
      <c r="D240" s="70">
        <v>0.0</v>
      </c>
      <c r="E240" s="70">
        <v>0.0</v>
      </c>
      <c r="F240" s="70">
        <v>0.0</v>
      </c>
      <c r="G240" s="70">
        <v>401.0</v>
      </c>
      <c r="H240" s="70">
        <v>348.0</v>
      </c>
      <c r="I240" s="70">
        <v>0.0</v>
      </c>
      <c r="J240" s="70">
        <v>0.0</v>
      </c>
      <c r="K240" s="70">
        <v>0.0</v>
      </c>
      <c r="L240" s="70">
        <v>0.0</v>
      </c>
      <c r="M240" s="70">
        <v>0.0</v>
      </c>
      <c r="N240" s="70">
        <v>399.0</v>
      </c>
      <c r="O240" s="70">
        <v>0.0</v>
      </c>
      <c r="P240" s="70">
        <v>979.0</v>
      </c>
      <c r="Q240" s="491"/>
      <c r="R240" s="490">
        <f t="shared" si="7"/>
        <v>2934</v>
      </c>
      <c r="S240" s="491"/>
      <c r="T240" s="501"/>
      <c r="U240" s="501"/>
      <c r="V240" s="501"/>
      <c r="W240" s="501"/>
      <c r="X240" s="501"/>
      <c r="Y240" s="501"/>
      <c r="Z240" s="501"/>
      <c r="AA240" s="501"/>
      <c r="AB240" s="501"/>
      <c r="AC240" s="501"/>
    </row>
    <row r="241">
      <c r="A241" s="55" t="s">
        <v>30</v>
      </c>
      <c r="B241" s="70">
        <v>0.0</v>
      </c>
      <c r="C241" s="70">
        <v>0.0</v>
      </c>
      <c r="D241" s="70">
        <v>0.0</v>
      </c>
      <c r="E241" s="70">
        <v>0.0</v>
      </c>
      <c r="F241" s="70">
        <v>1575.0</v>
      </c>
      <c r="G241" s="70">
        <v>1965.0</v>
      </c>
      <c r="H241" s="70">
        <v>360.0</v>
      </c>
      <c r="I241" s="70">
        <v>0.0</v>
      </c>
      <c r="J241" s="70">
        <v>0.0</v>
      </c>
      <c r="K241" s="70">
        <v>0.0</v>
      </c>
      <c r="L241" s="70">
        <v>0.0</v>
      </c>
      <c r="M241" s="70">
        <v>0.0</v>
      </c>
      <c r="N241" s="70">
        <v>0.0</v>
      </c>
      <c r="O241" s="70">
        <v>0.0</v>
      </c>
      <c r="P241" s="70">
        <v>0.0</v>
      </c>
      <c r="Q241" s="491"/>
      <c r="R241" s="490">
        <f t="shared" si="7"/>
        <v>3900</v>
      </c>
      <c r="S241" s="491"/>
      <c r="T241" s="501"/>
      <c r="U241" s="501"/>
      <c r="V241" s="501"/>
      <c r="W241" s="501"/>
      <c r="X241" s="501"/>
      <c r="Y241" s="501"/>
      <c r="Z241" s="501"/>
      <c r="AA241" s="501"/>
      <c r="AB241" s="501"/>
      <c r="AC241" s="501"/>
    </row>
    <row r="242">
      <c r="A242" s="55" t="s">
        <v>31</v>
      </c>
      <c r="B242" s="70">
        <v>1578.0</v>
      </c>
      <c r="C242" s="70">
        <v>360.0</v>
      </c>
      <c r="D242" s="70">
        <v>1415.0</v>
      </c>
      <c r="E242" s="70">
        <v>1275.0</v>
      </c>
      <c r="F242" s="70">
        <v>1475.0</v>
      </c>
      <c r="G242" s="70">
        <v>1925.0</v>
      </c>
      <c r="H242" s="70">
        <v>964.0</v>
      </c>
      <c r="I242" s="70">
        <v>1488.0</v>
      </c>
      <c r="J242" s="70">
        <v>1622.0</v>
      </c>
      <c r="K242" s="70">
        <v>1090.0</v>
      </c>
      <c r="L242" s="70">
        <v>1320.0</v>
      </c>
      <c r="M242" s="70">
        <v>1565.0</v>
      </c>
      <c r="N242" s="70">
        <v>1175.0</v>
      </c>
      <c r="O242" s="70">
        <v>995.0</v>
      </c>
      <c r="P242" s="70">
        <v>1405.0</v>
      </c>
      <c r="Q242" s="491"/>
      <c r="R242" s="490">
        <f t="shared" si="7"/>
        <v>19652</v>
      </c>
      <c r="S242" s="496" t="s">
        <v>144</v>
      </c>
      <c r="T242" s="501"/>
      <c r="U242" s="501"/>
      <c r="V242" s="501"/>
      <c r="W242" s="501"/>
      <c r="X242" s="501"/>
      <c r="Y242" s="501"/>
      <c r="Z242" s="501"/>
      <c r="AA242" s="501"/>
      <c r="AB242" s="501"/>
      <c r="AC242" s="501"/>
    </row>
    <row r="243">
      <c r="A243" s="55" t="s">
        <v>32</v>
      </c>
      <c r="B243" s="70">
        <v>65.0</v>
      </c>
      <c r="C243" s="502">
        <v>0.0</v>
      </c>
      <c r="D243" s="70">
        <v>0.0</v>
      </c>
      <c r="E243" s="70">
        <v>0.0</v>
      </c>
      <c r="F243" s="70">
        <v>0.0</v>
      </c>
      <c r="G243" s="70">
        <v>0.0</v>
      </c>
      <c r="H243" s="70">
        <v>0.0</v>
      </c>
      <c r="I243" s="70">
        <v>0.0</v>
      </c>
      <c r="J243" s="502">
        <v>0.0</v>
      </c>
      <c r="K243" s="70">
        <v>0.0</v>
      </c>
      <c r="L243" s="70">
        <v>0.0</v>
      </c>
      <c r="M243" s="70">
        <v>0.0</v>
      </c>
      <c r="N243" s="70">
        <v>0.0</v>
      </c>
      <c r="O243" s="70">
        <v>0.0</v>
      </c>
      <c r="P243" s="70">
        <v>439.0</v>
      </c>
      <c r="Q243" s="491"/>
      <c r="R243" s="490">
        <f t="shared" si="7"/>
        <v>504</v>
      </c>
      <c r="S243" s="491"/>
      <c r="T243" s="501"/>
      <c r="U243" s="501"/>
      <c r="V243" s="501"/>
      <c r="W243" s="501"/>
      <c r="X243" s="501"/>
      <c r="Y243" s="501"/>
      <c r="Z243" s="501"/>
      <c r="AA243" s="501"/>
      <c r="AB243" s="501"/>
      <c r="AC243" s="501"/>
    </row>
    <row r="244">
      <c r="A244" s="55" t="s">
        <v>241</v>
      </c>
      <c r="B244" s="70">
        <v>0.0</v>
      </c>
      <c r="C244" s="70">
        <v>0.0</v>
      </c>
      <c r="D244" s="70">
        <v>0.0</v>
      </c>
      <c r="E244" s="70">
        <v>0.0</v>
      </c>
      <c r="F244" s="70">
        <v>0.0</v>
      </c>
      <c r="G244" s="70">
        <v>0.0</v>
      </c>
      <c r="H244" s="70">
        <v>0.0</v>
      </c>
      <c r="I244" s="70">
        <v>0.0</v>
      </c>
      <c r="J244" s="70">
        <v>0.0</v>
      </c>
      <c r="K244" s="70">
        <v>0.0</v>
      </c>
      <c r="L244" s="70">
        <v>0.0</v>
      </c>
      <c r="M244" s="70">
        <v>0.0</v>
      </c>
      <c r="N244" s="70">
        <v>0.0</v>
      </c>
      <c r="O244" s="70">
        <v>0.0</v>
      </c>
      <c r="P244" s="70">
        <v>0.0</v>
      </c>
      <c r="Q244" s="491"/>
      <c r="R244" s="490">
        <f t="shared" si="7"/>
        <v>0</v>
      </c>
      <c r="S244" s="491"/>
      <c r="T244" s="501"/>
      <c r="U244" s="501"/>
      <c r="V244" s="501"/>
      <c r="W244" s="501"/>
      <c r="X244" s="501"/>
      <c r="Y244" s="501"/>
      <c r="Z244" s="501"/>
      <c r="AA244" s="501"/>
      <c r="AB244" s="501"/>
      <c r="AC244" s="501"/>
    </row>
    <row r="245">
      <c r="A245" s="55" t="s">
        <v>233</v>
      </c>
      <c r="B245" s="70">
        <v>0.0</v>
      </c>
      <c r="C245" s="502">
        <v>0.0</v>
      </c>
      <c r="D245" s="70">
        <v>0.0</v>
      </c>
      <c r="E245" s="70">
        <v>0.0</v>
      </c>
      <c r="F245" s="70">
        <v>0.0</v>
      </c>
      <c r="G245" s="70">
        <v>0.0</v>
      </c>
      <c r="H245" s="70">
        <v>0.0</v>
      </c>
      <c r="I245" s="70">
        <v>0.0</v>
      </c>
      <c r="J245" s="502">
        <v>0.0</v>
      </c>
      <c r="K245" s="70">
        <v>0.0</v>
      </c>
      <c r="L245" s="70">
        <v>0.0</v>
      </c>
      <c r="M245" s="70">
        <v>0.0</v>
      </c>
      <c r="N245" s="70">
        <v>0.0</v>
      </c>
      <c r="O245" s="70">
        <v>0.0</v>
      </c>
      <c r="P245" s="70">
        <v>0.0</v>
      </c>
      <c r="Q245" s="491"/>
      <c r="R245" s="490">
        <f t="shared" si="7"/>
        <v>0</v>
      </c>
      <c r="S245" s="491"/>
      <c r="T245" s="501"/>
      <c r="U245" s="501"/>
      <c r="V245" s="501"/>
      <c r="W245" s="501"/>
      <c r="X245" s="501"/>
      <c r="Y245" s="501"/>
      <c r="Z245" s="501"/>
      <c r="AA245" s="501"/>
      <c r="AB245" s="501"/>
      <c r="AC245" s="501"/>
    </row>
    <row r="246">
      <c r="A246" s="55" t="s">
        <v>35</v>
      </c>
      <c r="B246" s="70">
        <v>0.0</v>
      </c>
      <c r="C246" s="502">
        <v>0.0</v>
      </c>
      <c r="D246" s="70">
        <v>0.0</v>
      </c>
      <c r="E246" s="70">
        <v>605.0</v>
      </c>
      <c r="F246" s="70">
        <v>0.0</v>
      </c>
      <c r="G246" s="70">
        <v>875.0</v>
      </c>
      <c r="H246" s="70">
        <v>580.0</v>
      </c>
      <c r="I246" s="70">
        <v>435.0</v>
      </c>
      <c r="J246" s="502">
        <v>436.0</v>
      </c>
      <c r="K246" s="70" t="s">
        <v>59</v>
      </c>
      <c r="L246" s="70">
        <v>737.0</v>
      </c>
      <c r="M246" s="70">
        <v>737.0</v>
      </c>
      <c r="N246" s="70">
        <v>302.0</v>
      </c>
      <c r="O246" s="70">
        <v>617.0</v>
      </c>
      <c r="P246" s="70">
        <v>0.0</v>
      </c>
      <c r="Q246" s="491"/>
      <c r="R246" s="490">
        <f t="shared" si="7"/>
        <v>5324</v>
      </c>
      <c r="S246" s="491"/>
      <c r="T246" s="501"/>
      <c r="U246" s="501"/>
      <c r="V246" s="501"/>
      <c r="W246" s="501"/>
      <c r="X246" s="501"/>
      <c r="Y246" s="501"/>
      <c r="Z246" s="501"/>
      <c r="AA246" s="501"/>
      <c r="AB246" s="501"/>
      <c r="AC246" s="501"/>
    </row>
    <row r="247">
      <c r="A247" s="55" t="s">
        <v>36</v>
      </c>
      <c r="B247" s="70">
        <v>1005.0</v>
      </c>
      <c r="C247" s="502">
        <v>935.0</v>
      </c>
      <c r="D247" s="70">
        <v>320.0</v>
      </c>
      <c r="E247" s="70">
        <v>928.0</v>
      </c>
      <c r="F247" s="70">
        <v>183.0</v>
      </c>
      <c r="G247" s="70">
        <v>892.0</v>
      </c>
      <c r="H247" s="70">
        <v>849.0</v>
      </c>
      <c r="I247" s="70">
        <v>580.0</v>
      </c>
      <c r="J247" s="502">
        <v>767.0</v>
      </c>
      <c r="K247" s="70">
        <v>315.0</v>
      </c>
      <c r="L247" s="70">
        <v>465.0</v>
      </c>
      <c r="M247" s="70">
        <v>435.0</v>
      </c>
      <c r="N247" s="70">
        <v>495.0</v>
      </c>
      <c r="O247" s="70">
        <v>900.0</v>
      </c>
      <c r="P247" s="70">
        <v>948.0</v>
      </c>
      <c r="Q247" s="491"/>
      <c r="R247" s="490">
        <f t="shared" si="7"/>
        <v>10017</v>
      </c>
      <c r="S247" s="491"/>
      <c r="T247" s="501"/>
      <c r="U247" s="501"/>
      <c r="V247" s="501"/>
      <c r="W247" s="501"/>
      <c r="X247" s="501"/>
      <c r="Y247" s="501"/>
      <c r="Z247" s="501"/>
      <c r="AA247" s="501"/>
      <c r="AB247" s="501"/>
      <c r="AC247" s="501"/>
    </row>
    <row r="248">
      <c r="A248" s="55" t="s">
        <v>37</v>
      </c>
      <c r="B248" s="70">
        <v>773.0</v>
      </c>
      <c r="C248" s="502">
        <v>920.0</v>
      </c>
      <c r="D248" s="70">
        <v>680.0</v>
      </c>
      <c r="E248" s="70">
        <v>1020.0</v>
      </c>
      <c r="F248" s="70">
        <v>1108.0</v>
      </c>
      <c r="G248" s="70">
        <v>856.0</v>
      </c>
      <c r="H248" s="70">
        <v>815.0</v>
      </c>
      <c r="I248" s="70">
        <v>923.0</v>
      </c>
      <c r="J248" s="502">
        <v>878.0</v>
      </c>
      <c r="K248" s="70">
        <v>807.0</v>
      </c>
      <c r="L248" s="70">
        <v>1432.0</v>
      </c>
      <c r="M248" s="70">
        <v>1025.0</v>
      </c>
      <c r="N248" s="70">
        <v>760.0</v>
      </c>
      <c r="O248" s="70">
        <v>1073.0</v>
      </c>
      <c r="P248" s="70">
        <v>1010.0</v>
      </c>
      <c r="Q248" s="491"/>
      <c r="R248" s="490">
        <f t="shared" si="7"/>
        <v>14080</v>
      </c>
      <c r="S248" s="491"/>
      <c r="T248" s="501"/>
      <c r="U248" s="501"/>
      <c r="V248" s="501"/>
      <c r="W248" s="501"/>
      <c r="X248" s="501"/>
      <c r="Y248" s="501"/>
      <c r="Z248" s="501"/>
      <c r="AA248" s="501"/>
      <c r="AB248" s="501"/>
      <c r="AC248" s="501"/>
    </row>
    <row r="249">
      <c r="A249" s="55" t="s">
        <v>38</v>
      </c>
      <c r="B249" s="70">
        <v>135.0</v>
      </c>
      <c r="C249" s="70">
        <v>100.0</v>
      </c>
      <c r="D249" s="70">
        <v>515.0</v>
      </c>
      <c r="E249" s="70">
        <v>208.0</v>
      </c>
      <c r="F249" s="70">
        <v>333.0</v>
      </c>
      <c r="G249" s="70">
        <v>230.0</v>
      </c>
      <c r="H249" s="70">
        <v>649.0</v>
      </c>
      <c r="I249" s="70">
        <v>614.0</v>
      </c>
      <c r="J249" s="70">
        <v>0.0</v>
      </c>
      <c r="K249" s="70">
        <v>0.0</v>
      </c>
      <c r="L249" s="70">
        <v>713.0</v>
      </c>
      <c r="M249" s="70">
        <v>625.0</v>
      </c>
      <c r="N249" s="70">
        <v>519.0</v>
      </c>
      <c r="O249" s="70">
        <v>400.0</v>
      </c>
      <c r="P249" s="70">
        <v>0.0</v>
      </c>
      <c r="Q249" s="491"/>
      <c r="R249" s="490">
        <f t="shared" si="7"/>
        <v>5041</v>
      </c>
      <c r="S249" s="491"/>
      <c r="T249" s="501"/>
      <c r="U249" s="501"/>
      <c r="V249" s="501"/>
      <c r="W249" s="501"/>
      <c r="X249" s="501"/>
      <c r="Y249" s="501"/>
      <c r="Z249" s="501"/>
      <c r="AA249" s="501"/>
      <c r="AB249" s="501"/>
      <c r="AC249" s="501"/>
    </row>
    <row r="250">
      <c r="A250" s="55" t="s">
        <v>39</v>
      </c>
      <c r="B250" s="70">
        <v>859.0</v>
      </c>
      <c r="C250" s="502">
        <v>855.0</v>
      </c>
      <c r="D250" s="70">
        <v>1110.0</v>
      </c>
      <c r="E250" s="70">
        <v>1969.0</v>
      </c>
      <c r="F250" s="70">
        <v>2787.0</v>
      </c>
      <c r="G250" s="70">
        <v>2104.0</v>
      </c>
      <c r="H250" s="70">
        <v>1009.0</v>
      </c>
      <c r="I250" s="70">
        <v>1494.0</v>
      </c>
      <c r="J250" s="502">
        <v>753.0</v>
      </c>
      <c r="K250" s="70">
        <v>1454.0</v>
      </c>
      <c r="L250" s="70">
        <v>925.0</v>
      </c>
      <c r="M250" s="70">
        <v>1520.0</v>
      </c>
      <c r="N250" s="70">
        <v>699.0</v>
      </c>
      <c r="O250" s="70">
        <v>953.0</v>
      </c>
      <c r="P250" s="70">
        <v>277.0</v>
      </c>
      <c r="Q250" s="491"/>
      <c r="R250" s="490">
        <f t="shared" si="7"/>
        <v>18768</v>
      </c>
      <c r="S250" s="496" t="s">
        <v>144</v>
      </c>
      <c r="T250" s="501"/>
      <c r="U250" s="501"/>
      <c r="V250" s="501"/>
      <c r="W250" s="501"/>
      <c r="X250" s="501"/>
      <c r="Y250" s="501"/>
      <c r="Z250" s="501"/>
      <c r="AA250" s="501"/>
      <c r="AB250" s="501"/>
      <c r="AC250" s="501"/>
    </row>
    <row r="251">
      <c r="A251" s="55" t="s">
        <v>63</v>
      </c>
      <c r="B251" s="70">
        <v>655.0</v>
      </c>
      <c r="C251" s="502">
        <v>768.0</v>
      </c>
      <c r="D251" s="70">
        <v>439.0</v>
      </c>
      <c r="E251" s="70">
        <v>590.0</v>
      </c>
      <c r="F251" s="70">
        <v>526.0</v>
      </c>
      <c r="G251" s="70">
        <v>840.0</v>
      </c>
      <c r="H251" s="70">
        <v>375.0</v>
      </c>
      <c r="I251" s="70">
        <v>225.0</v>
      </c>
      <c r="J251" s="502">
        <v>757.0</v>
      </c>
      <c r="K251" s="70">
        <v>601.0</v>
      </c>
      <c r="L251" s="70">
        <v>335.0</v>
      </c>
      <c r="M251" s="70">
        <v>718.0</v>
      </c>
      <c r="N251" s="70">
        <v>545.0</v>
      </c>
      <c r="O251" s="70">
        <v>0.0</v>
      </c>
      <c r="P251" s="70">
        <v>784.0</v>
      </c>
      <c r="Q251" s="491"/>
      <c r="R251" s="490">
        <f t="shared" si="7"/>
        <v>8158</v>
      </c>
      <c r="S251" s="491"/>
      <c r="T251" s="501"/>
      <c r="U251" s="501"/>
      <c r="V251" s="501"/>
      <c r="W251" s="501"/>
      <c r="X251" s="501"/>
      <c r="Y251" s="501"/>
      <c r="Z251" s="501"/>
      <c r="AA251" s="501"/>
      <c r="AB251" s="501"/>
      <c r="AC251" s="501"/>
    </row>
    <row r="252">
      <c r="A252" s="55" t="s">
        <v>40</v>
      </c>
      <c r="B252" s="70">
        <v>0.0</v>
      </c>
      <c r="C252" s="70">
        <v>0.0</v>
      </c>
      <c r="D252" s="70">
        <v>0.0</v>
      </c>
      <c r="E252" s="70">
        <v>0.0</v>
      </c>
      <c r="F252" s="70">
        <v>0.0</v>
      </c>
      <c r="G252" s="70">
        <v>0.0</v>
      </c>
      <c r="H252" s="70">
        <v>0.0</v>
      </c>
      <c r="I252" s="70">
        <v>0.0</v>
      </c>
      <c r="J252" s="70">
        <v>0.0</v>
      </c>
      <c r="K252" s="70">
        <v>0.0</v>
      </c>
      <c r="L252" s="70">
        <v>0.0</v>
      </c>
      <c r="M252" s="70">
        <v>0.0</v>
      </c>
      <c r="N252" s="70">
        <v>0.0</v>
      </c>
      <c r="O252" s="70">
        <v>0.0</v>
      </c>
      <c r="P252" s="70">
        <v>0.0</v>
      </c>
      <c r="Q252" s="491"/>
      <c r="R252" s="490">
        <f t="shared" si="7"/>
        <v>0</v>
      </c>
      <c r="S252" s="491"/>
      <c r="T252" s="501"/>
      <c r="U252" s="501"/>
      <c r="V252" s="501"/>
      <c r="W252" s="501"/>
      <c r="X252" s="501"/>
      <c r="Y252" s="501"/>
      <c r="Z252" s="501"/>
      <c r="AA252" s="501"/>
      <c r="AB252" s="501"/>
      <c r="AC252" s="501"/>
    </row>
    <row r="253">
      <c r="A253" s="55" t="s">
        <v>41</v>
      </c>
      <c r="B253" s="70">
        <v>1050.0</v>
      </c>
      <c r="C253" s="502">
        <v>375.0</v>
      </c>
      <c r="D253" s="70">
        <v>306.0</v>
      </c>
      <c r="E253" s="70">
        <v>0.0</v>
      </c>
      <c r="F253" s="70">
        <v>822.0</v>
      </c>
      <c r="G253" s="70">
        <v>435.0</v>
      </c>
      <c r="H253" s="70">
        <v>380.0</v>
      </c>
      <c r="I253" s="70">
        <v>395.0</v>
      </c>
      <c r="J253" s="502">
        <v>510.0</v>
      </c>
      <c r="K253" s="70">
        <v>467.0</v>
      </c>
      <c r="L253" s="70">
        <v>630.0</v>
      </c>
      <c r="M253" s="70">
        <v>0.0</v>
      </c>
      <c r="N253" s="70">
        <v>595.0</v>
      </c>
      <c r="O253" s="70">
        <v>1160.0</v>
      </c>
      <c r="P253" s="70">
        <v>615.0</v>
      </c>
      <c r="Q253" s="491"/>
      <c r="R253" s="490">
        <f t="shared" si="7"/>
        <v>7740</v>
      </c>
      <c r="S253" s="491"/>
      <c r="T253" s="501"/>
      <c r="U253" s="501"/>
      <c r="V253" s="501"/>
      <c r="W253" s="501"/>
      <c r="X253" s="501"/>
      <c r="Y253" s="501"/>
      <c r="Z253" s="501"/>
      <c r="AA253" s="501"/>
      <c r="AB253" s="501"/>
      <c r="AC253" s="501"/>
    </row>
    <row r="254">
      <c r="A254" s="55" t="s">
        <v>42</v>
      </c>
      <c r="B254" s="70">
        <v>544.0</v>
      </c>
      <c r="C254" s="70">
        <v>0.0</v>
      </c>
      <c r="D254" s="70">
        <v>0.0</v>
      </c>
      <c r="E254" s="70">
        <v>0.0</v>
      </c>
      <c r="F254" s="70">
        <v>0.0</v>
      </c>
      <c r="G254" s="70">
        <v>0.0</v>
      </c>
      <c r="H254" s="70">
        <v>0.0</v>
      </c>
      <c r="I254" s="70">
        <v>0.0</v>
      </c>
      <c r="J254" s="70">
        <v>0.0</v>
      </c>
      <c r="K254" s="70">
        <v>0.0</v>
      </c>
      <c r="L254" s="70">
        <v>0.0</v>
      </c>
      <c r="M254" s="70">
        <v>0.0</v>
      </c>
      <c r="N254" s="70">
        <v>0.0</v>
      </c>
      <c r="O254" s="70">
        <v>0.0</v>
      </c>
      <c r="P254" s="70">
        <v>835.0</v>
      </c>
      <c r="Q254" s="491"/>
      <c r="R254" s="490">
        <f t="shared" si="7"/>
        <v>1379</v>
      </c>
      <c r="S254" s="491"/>
      <c r="T254" s="501"/>
      <c r="U254" s="501"/>
      <c r="V254" s="501"/>
      <c r="W254" s="501"/>
      <c r="X254" s="501"/>
      <c r="Y254" s="501"/>
      <c r="Z254" s="501"/>
      <c r="AA254" s="501"/>
      <c r="AB254" s="501"/>
      <c r="AC254" s="501"/>
    </row>
    <row r="255">
      <c r="A255" s="55" t="s">
        <v>44</v>
      </c>
      <c r="B255" s="70">
        <v>455.0</v>
      </c>
      <c r="C255" s="70">
        <v>305.0</v>
      </c>
      <c r="D255" s="70">
        <v>280.0</v>
      </c>
      <c r="E255" s="70">
        <v>348.0</v>
      </c>
      <c r="F255" s="70">
        <v>331.0</v>
      </c>
      <c r="G255" s="70">
        <v>400.0</v>
      </c>
      <c r="H255" s="70">
        <v>460.0</v>
      </c>
      <c r="I255" s="70">
        <v>379.0</v>
      </c>
      <c r="J255" s="70">
        <v>264.0</v>
      </c>
      <c r="K255" s="70">
        <v>413.0</v>
      </c>
      <c r="L255" s="70">
        <v>0.0</v>
      </c>
      <c r="M255" s="70">
        <v>366.0</v>
      </c>
      <c r="N255" s="70">
        <v>170.0</v>
      </c>
      <c r="O255" s="70">
        <v>618.0</v>
      </c>
      <c r="P255" s="70">
        <v>715.0</v>
      </c>
      <c r="Q255" s="491"/>
      <c r="R255" s="490">
        <f t="shared" si="7"/>
        <v>5504</v>
      </c>
      <c r="S255" s="491"/>
      <c r="T255" s="501"/>
      <c r="U255" s="501"/>
      <c r="V255" s="501"/>
      <c r="W255" s="501"/>
      <c r="X255" s="501"/>
      <c r="Y255" s="501"/>
      <c r="Z255" s="501"/>
      <c r="AA255" s="501"/>
      <c r="AB255" s="501"/>
      <c r="AC255" s="501"/>
    </row>
    <row r="256">
      <c r="A256" s="55" t="s">
        <v>45</v>
      </c>
      <c r="B256" s="70">
        <v>540.0</v>
      </c>
      <c r="C256" s="70">
        <v>0.0</v>
      </c>
      <c r="D256" s="70">
        <v>460.0</v>
      </c>
      <c r="E256" s="70">
        <v>545.0</v>
      </c>
      <c r="F256" s="70">
        <v>620.0</v>
      </c>
      <c r="G256" s="70">
        <v>60.0</v>
      </c>
      <c r="H256" s="70">
        <v>150.0</v>
      </c>
      <c r="I256" s="70">
        <v>189.0</v>
      </c>
      <c r="J256" s="70">
        <v>0.0</v>
      </c>
      <c r="K256" s="70">
        <v>430.0</v>
      </c>
      <c r="L256" s="70">
        <v>769.0</v>
      </c>
      <c r="M256" s="70">
        <v>310.0</v>
      </c>
      <c r="N256" s="70">
        <v>294.0</v>
      </c>
      <c r="O256" s="70">
        <v>473.0</v>
      </c>
      <c r="P256" s="70">
        <v>393.0</v>
      </c>
      <c r="Q256" s="491"/>
      <c r="R256" s="490">
        <f t="shared" si="7"/>
        <v>5233</v>
      </c>
      <c r="S256" s="491"/>
      <c r="T256" s="501"/>
      <c r="U256" s="501"/>
      <c r="V256" s="501"/>
      <c r="W256" s="501"/>
      <c r="X256" s="501"/>
      <c r="Y256" s="501"/>
      <c r="Z256" s="501"/>
      <c r="AA256" s="501"/>
      <c r="AB256" s="501"/>
      <c r="AC256" s="501"/>
    </row>
    <row r="257">
      <c r="A257" s="55" t="s">
        <v>46</v>
      </c>
      <c r="B257" s="70">
        <v>265.0</v>
      </c>
      <c r="C257" s="70">
        <v>0.0</v>
      </c>
      <c r="D257" s="70">
        <v>0.0</v>
      </c>
      <c r="E257" s="70">
        <v>0.0</v>
      </c>
      <c r="F257" s="70">
        <v>520.0</v>
      </c>
      <c r="G257" s="70">
        <v>0.0</v>
      </c>
      <c r="H257" s="70">
        <v>0.0</v>
      </c>
      <c r="I257" s="70">
        <v>0.0</v>
      </c>
      <c r="J257" s="70">
        <v>0.0</v>
      </c>
      <c r="K257" s="70">
        <v>315.0</v>
      </c>
      <c r="L257" s="70">
        <v>0.0</v>
      </c>
      <c r="M257" s="70">
        <v>0.0</v>
      </c>
      <c r="N257" s="70">
        <v>0.0</v>
      </c>
      <c r="O257" s="70">
        <v>0.0</v>
      </c>
      <c r="P257" s="70">
        <v>300.0</v>
      </c>
      <c r="Q257" s="491"/>
      <c r="R257" s="490">
        <f t="shared" si="7"/>
        <v>1400</v>
      </c>
      <c r="S257" s="491"/>
      <c r="T257" s="501"/>
      <c r="U257" s="501"/>
      <c r="V257" s="501"/>
      <c r="W257" s="501"/>
      <c r="X257" s="501"/>
      <c r="Y257" s="501"/>
      <c r="Z257" s="501"/>
      <c r="AA257" s="501"/>
      <c r="AB257" s="501"/>
      <c r="AC257" s="501"/>
    </row>
    <row r="258">
      <c r="A258" s="55" t="s">
        <v>47</v>
      </c>
      <c r="B258" s="70">
        <v>0.0</v>
      </c>
      <c r="C258" s="502">
        <v>0.0</v>
      </c>
      <c r="D258" s="70">
        <v>0.0</v>
      </c>
      <c r="E258" s="70">
        <v>0.0</v>
      </c>
      <c r="F258" s="70">
        <v>0.0</v>
      </c>
      <c r="G258" s="70">
        <v>0.0</v>
      </c>
      <c r="H258" s="70">
        <v>0.0</v>
      </c>
      <c r="I258" s="70">
        <v>534.0</v>
      </c>
      <c r="J258" s="502">
        <v>0.0</v>
      </c>
      <c r="K258" s="70">
        <v>0.0</v>
      </c>
      <c r="L258" s="70">
        <v>575.0</v>
      </c>
      <c r="M258" s="70">
        <v>0.0</v>
      </c>
      <c r="N258" s="70">
        <v>328.0</v>
      </c>
      <c r="O258" s="70">
        <v>0.0</v>
      </c>
      <c r="P258" s="70">
        <v>0.0</v>
      </c>
      <c r="Q258" s="491"/>
      <c r="R258" s="490">
        <f t="shared" si="7"/>
        <v>1437</v>
      </c>
      <c r="S258" s="491"/>
      <c r="T258" s="501"/>
      <c r="U258" s="501"/>
      <c r="V258" s="501"/>
      <c r="W258" s="501"/>
      <c r="X258" s="501"/>
      <c r="Y258" s="501"/>
      <c r="Z258" s="501"/>
      <c r="AA258" s="501"/>
      <c r="AB258" s="501"/>
      <c r="AC258" s="501"/>
    </row>
    <row r="259">
      <c r="A259" s="55" t="s">
        <v>74</v>
      </c>
      <c r="B259" s="70">
        <v>565.0</v>
      </c>
      <c r="C259" s="70">
        <v>859.0</v>
      </c>
      <c r="D259" s="70">
        <v>602.0</v>
      </c>
      <c r="E259" s="70">
        <v>571.0</v>
      </c>
      <c r="F259" s="70">
        <v>603.0</v>
      </c>
      <c r="G259" s="70">
        <v>204.0</v>
      </c>
      <c r="H259" s="70">
        <v>0.0</v>
      </c>
      <c r="I259" s="70">
        <v>629.0</v>
      </c>
      <c r="J259" s="70">
        <v>762.0</v>
      </c>
      <c r="K259" s="70">
        <v>591.0</v>
      </c>
      <c r="L259" s="70">
        <v>806.0</v>
      </c>
      <c r="M259" s="70">
        <v>674.0</v>
      </c>
      <c r="N259" s="70">
        <v>580.0</v>
      </c>
      <c r="O259" s="70">
        <v>1007.0</v>
      </c>
      <c r="P259" s="70">
        <v>632.0</v>
      </c>
      <c r="Q259" s="491"/>
      <c r="R259" s="490">
        <f t="shared" si="7"/>
        <v>9085</v>
      </c>
      <c r="S259" s="491"/>
      <c r="T259" s="501"/>
      <c r="U259" s="501"/>
      <c r="V259" s="501"/>
      <c r="W259" s="501"/>
      <c r="X259" s="501"/>
      <c r="Y259" s="501"/>
      <c r="Z259" s="501"/>
      <c r="AA259" s="501"/>
      <c r="AB259" s="501"/>
      <c r="AC259" s="501"/>
    </row>
    <row r="260">
      <c r="A260" s="55" t="s">
        <v>49</v>
      </c>
      <c r="B260" s="70">
        <v>0.0</v>
      </c>
      <c r="C260" s="502">
        <v>0.0</v>
      </c>
      <c r="D260" s="70">
        <v>0.0</v>
      </c>
      <c r="E260" s="70">
        <v>0.0</v>
      </c>
      <c r="F260" s="70">
        <v>0.0</v>
      </c>
      <c r="G260" s="70">
        <v>0.0</v>
      </c>
      <c r="H260" s="70">
        <v>0.0</v>
      </c>
      <c r="I260" s="70">
        <v>0.0</v>
      </c>
      <c r="J260" s="502">
        <v>0.0</v>
      </c>
      <c r="K260" s="70">
        <v>0.0</v>
      </c>
      <c r="L260" s="70">
        <v>0.0</v>
      </c>
      <c r="M260" s="70">
        <v>0.0</v>
      </c>
      <c r="N260" s="70">
        <v>0.0</v>
      </c>
      <c r="O260" s="70">
        <v>0.0</v>
      </c>
      <c r="P260" s="70">
        <v>0.0</v>
      </c>
      <c r="Q260" s="491"/>
      <c r="R260" s="490">
        <f t="shared" si="7"/>
        <v>0</v>
      </c>
      <c r="S260" s="491"/>
      <c r="T260" s="501"/>
      <c r="U260" s="501"/>
      <c r="V260" s="501"/>
      <c r="W260" s="501"/>
      <c r="X260" s="501"/>
      <c r="Y260" s="501"/>
      <c r="Z260" s="501"/>
      <c r="AA260" s="501"/>
      <c r="AB260" s="501"/>
      <c r="AC260" s="501"/>
    </row>
    <row r="261">
      <c r="A261" s="55" t="s">
        <v>50</v>
      </c>
      <c r="B261" s="70">
        <v>0.0</v>
      </c>
      <c r="C261" s="70">
        <v>0.0</v>
      </c>
      <c r="D261" s="70">
        <v>0.0</v>
      </c>
      <c r="E261" s="70">
        <v>0.0</v>
      </c>
      <c r="F261" s="70">
        <v>685.0</v>
      </c>
      <c r="G261" s="70">
        <v>0.0</v>
      </c>
      <c r="H261" s="70">
        <v>0.0</v>
      </c>
      <c r="I261" s="70">
        <v>0.0</v>
      </c>
      <c r="J261" s="70">
        <v>0.0</v>
      </c>
      <c r="K261" s="70">
        <v>0.0</v>
      </c>
      <c r="L261" s="70">
        <v>0.0</v>
      </c>
      <c r="M261" s="70">
        <v>0.0</v>
      </c>
      <c r="N261" s="70">
        <v>0.0</v>
      </c>
      <c r="O261" s="70">
        <v>0.0</v>
      </c>
      <c r="P261" s="70">
        <v>0.0</v>
      </c>
      <c r="Q261" s="491"/>
      <c r="R261" s="490">
        <f t="shared" si="7"/>
        <v>685</v>
      </c>
      <c r="S261" s="491"/>
      <c r="T261" s="501"/>
      <c r="U261" s="501"/>
      <c r="V261" s="501"/>
      <c r="W261" s="501"/>
      <c r="X261" s="501"/>
      <c r="Y261" s="501"/>
      <c r="Z261" s="501"/>
      <c r="AA261" s="501"/>
      <c r="AB261" s="501"/>
      <c r="AC261" s="501"/>
    </row>
    <row r="262">
      <c r="A262" s="55" t="s">
        <v>51</v>
      </c>
      <c r="B262" s="70">
        <v>153.0</v>
      </c>
      <c r="C262" s="70">
        <v>824.0</v>
      </c>
      <c r="D262" s="70">
        <v>303.0</v>
      </c>
      <c r="E262" s="70">
        <v>0.0</v>
      </c>
      <c r="F262" s="70">
        <v>189.0</v>
      </c>
      <c r="G262" s="70">
        <v>227.0</v>
      </c>
      <c r="H262" s="70">
        <v>0.0</v>
      </c>
      <c r="I262" s="70">
        <v>909.0</v>
      </c>
      <c r="J262" s="70">
        <v>0.0</v>
      </c>
      <c r="K262" s="70">
        <v>0.0</v>
      </c>
      <c r="L262" s="70">
        <v>0.0</v>
      </c>
      <c r="M262" s="70">
        <v>469.0</v>
      </c>
      <c r="N262" s="70">
        <v>340.0</v>
      </c>
      <c r="O262" s="70">
        <v>452.0</v>
      </c>
      <c r="P262" s="70">
        <v>674.0</v>
      </c>
      <c r="Q262" s="491"/>
      <c r="R262" s="490">
        <f t="shared" si="7"/>
        <v>4540</v>
      </c>
      <c r="S262" s="491"/>
      <c r="T262" s="501"/>
      <c r="U262" s="501"/>
      <c r="V262" s="501"/>
      <c r="W262" s="501"/>
      <c r="X262" s="501"/>
      <c r="Y262" s="501"/>
      <c r="Z262" s="501"/>
      <c r="AA262" s="501"/>
      <c r="AB262" s="501"/>
      <c r="AC262" s="501"/>
    </row>
    <row r="263">
      <c r="A263" s="55" t="s">
        <v>52</v>
      </c>
      <c r="B263" s="70">
        <v>0.0</v>
      </c>
      <c r="C263" s="70">
        <v>0.0</v>
      </c>
      <c r="D263" s="70">
        <v>0.0</v>
      </c>
      <c r="E263" s="70">
        <v>0.0</v>
      </c>
      <c r="F263" s="70">
        <v>0.0</v>
      </c>
      <c r="G263" s="70">
        <v>0.0</v>
      </c>
      <c r="H263" s="70">
        <v>0.0</v>
      </c>
      <c r="I263" s="70">
        <v>0.0</v>
      </c>
      <c r="J263" s="70">
        <v>0.0</v>
      </c>
      <c r="K263" s="70">
        <v>0.0</v>
      </c>
      <c r="L263" s="70">
        <v>0.0</v>
      </c>
      <c r="M263" s="70">
        <v>0.0</v>
      </c>
      <c r="N263" s="70">
        <v>0.0</v>
      </c>
      <c r="O263" s="70">
        <v>0.0</v>
      </c>
      <c r="P263" s="70">
        <v>0.0</v>
      </c>
      <c r="Q263" s="491"/>
      <c r="R263" s="490">
        <f t="shared" si="7"/>
        <v>0</v>
      </c>
      <c r="S263" s="491"/>
      <c r="T263" s="501"/>
      <c r="U263" s="501"/>
      <c r="V263" s="501"/>
      <c r="W263" s="501"/>
      <c r="X263" s="501"/>
      <c r="Y263" s="501"/>
      <c r="Z263" s="501"/>
      <c r="AA263" s="501"/>
      <c r="AB263" s="501"/>
      <c r="AC263" s="501"/>
    </row>
    <row r="264">
      <c r="A264" s="55" t="s">
        <v>53</v>
      </c>
      <c r="B264" s="70">
        <v>815.0</v>
      </c>
      <c r="C264" s="502">
        <v>728.0</v>
      </c>
      <c r="D264" s="70">
        <v>820.0</v>
      </c>
      <c r="E264" s="70">
        <v>798.0</v>
      </c>
      <c r="F264" s="70">
        <v>1203.0</v>
      </c>
      <c r="G264" s="70">
        <v>392.0</v>
      </c>
      <c r="H264" s="70">
        <v>510.0</v>
      </c>
      <c r="I264" s="70">
        <v>270.0</v>
      </c>
      <c r="J264" s="502">
        <v>696.0</v>
      </c>
      <c r="K264" s="70">
        <v>727.0</v>
      </c>
      <c r="L264" s="70">
        <v>530.0</v>
      </c>
      <c r="M264" s="70">
        <v>625.0</v>
      </c>
      <c r="N264" s="70">
        <v>0.0</v>
      </c>
      <c r="O264" s="70">
        <v>387.0</v>
      </c>
      <c r="P264" s="70">
        <v>754.0</v>
      </c>
      <c r="Q264" s="491"/>
      <c r="R264" s="490">
        <f t="shared" si="7"/>
        <v>9255</v>
      </c>
      <c r="S264" s="491"/>
      <c r="T264" s="501"/>
      <c r="U264" s="501"/>
      <c r="V264" s="501"/>
      <c r="W264" s="501"/>
      <c r="X264" s="501"/>
      <c r="Y264" s="501"/>
      <c r="Z264" s="501"/>
      <c r="AA264" s="501"/>
      <c r="AB264" s="501"/>
      <c r="AC264" s="501"/>
    </row>
    <row r="265">
      <c r="A265" s="76" t="s">
        <v>54</v>
      </c>
      <c r="B265" s="70">
        <v>0.0</v>
      </c>
      <c r="C265" s="502">
        <v>0.0</v>
      </c>
      <c r="D265" s="70">
        <v>0.0</v>
      </c>
      <c r="E265" s="70">
        <v>0.0</v>
      </c>
      <c r="F265" s="70">
        <v>0.0</v>
      </c>
      <c r="G265" s="70">
        <v>475.0</v>
      </c>
      <c r="H265" s="70">
        <v>595.0</v>
      </c>
      <c r="I265" s="70">
        <v>773.0</v>
      </c>
      <c r="J265" s="502">
        <v>760.0</v>
      </c>
      <c r="K265" s="70">
        <v>420.0</v>
      </c>
      <c r="L265" s="70">
        <v>210.0</v>
      </c>
      <c r="M265" s="70">
        <v>825.0</v>
      </c>
      <c r="N265" s="70">
        <v>605.0</v>
      </c>
      <c r="O265" s="70">
        <v>975.0</v>
      </c>
      <c r="P265" s="70">
        <v>0.0</v>
      </c>
      <c r="Q265" s="491"/>
      <c r="R265" s="490">
        <f t="shared" si="7"/>
        <v>5638</v>
      </c>
      <c r="S265" s="491"/>
      <c r="T265" s="501"/>
      <c r="U265" s="501"/>
      <c r="V265" s="501"/>
      <c r="W265" s="501"/>
      <c r="X265" s="501"/>
      <c r="Y265" s="501"/>
      <c r="Z265" s="501"/>
      <c r="AA265" s="501"/>
      <c r="AB265" s="501"/>
      <c r="AC265" s="501"/>
    </row>
    <row r="266">
      <c r="A266" s="76" t="s">
        <v>55</v>
      </c>
      <c r="B266" s="70">
        <v>420.0</v>
      </c>
      <c r="C266" s="502">
        <v>654.0</v>
      </c>
      <c r="D266" s="70">
        <v>410.0</v>
      </c>
      <c r="E266" s="70">
        <v>90.0</v>
      </c>
      <c r="F266" s="70">
        <v>430.0</v>
      </c>
      <c r="G266" s="70">
        <v>264.0</v>
      </c>
      <c r="H266" s="70">
        <v>0.0</v>
      </c>
      <c r="I266" s="70">
        <v>564.0</v>
      </c>
      <c r="J266" s="502">
        <v>0.0</v>
      </c>
      <c r="K266" s="70">
        <v>348.0</v>
      </c>
      <c r="L266" s="70">
        <v>0.0</v>
      </c>
      <c r="M266" s="70">
        <v>0.0</v>
      </c>
      <c r="N266" s="70">
        <v>450.0</v>
      </c>
      <c r="O266" s="70">
        <v>912.0</v>
      </c>
      <c r="P266" s="70">
        <v>0.0</v>
      </c>
      <c r="Q266" s="491"/>
      <c r="R266" s="490">
        <f t="shared" si="7"/>
        <v>4542</v>
      </c>
      <c r="S266" s="491"/>
      <c r="T266" s="501"/>
      <c r="U266" s="501"/>
      <c r="V266" s="501"/>
      <c r="W266" s="501"/>
      <c r="X266" s="501"/>
      <c r="Y266" s="501"/>
      <c r="Z266" s="501"/>
      <c r="AA266" s="501"/>
      <c r="AB266" s="501"/>
      <c r="AC266" s="501"/>
    </row>
    <row r="267">
      <c r="A267" s="76" t="s">
        <v>56</v>
      </c>
      <c r="B267" s="70">
        <v>380.0</v>
      </c>
      <c r="C267" s="502">
        <v>0.0</v>
      </c>
      <c r="D267" s="70">
        <v>249.0</v>
      </c>
      <c r="E267" s="70">
        <v>355.0</v>
      </c>
      <c r="F267" s="70">
        <v>0.0</v>
      </c>
      <c r="G267" s="70">
        <v>155.0</v>
      </c>
      <c r="H267" s="70">
        <v>275.0</v>
      </c>
      <c r="I267" s="70">
        <v>390.0</v>
      </c>
      <c r="J267" s="502">
        <v>0.0</v>
      </c>
      <c r="K267" s="70">
        <v>0.0</v>
      </c>
      <c r="L267" s="70">
        <v>530.0</v>
      </c>
      <c r="M267" s="70">
        <v>0.0</v>
      </c>
      <c r="N267" s="70">
        <v>0.0</v>
      </c>
      <c r="O267" s="70">
        <v>0.0</v>
      </c>
      <c r="P267" s="70">
        <v>0.0</v>
      </c>
      <c r="Q267" s="491"/>
      <c r="R267" s="490">
        <f t="shared" si="7"/>
        <v>2334</v>
      </c>
      <c r="S267" s="491"/>
      <c r="T267" s="501"/>
      <c r="U267" s="501"/>
      <c r="V267" s="501"/>
      <c r="W267" s="501"/>
      <c r="X267" s="501"/>
      <c r="Y267" s="501"/>
      <c r="Z267" s="501"/>
      <c r="AA267" s="501"/>
      <c r="AB267" s="501"/>
      <c r="AC267" s="501"/>
    </row>
    <row r="268">
      <c r="A268" s="76" t="s">
        <v>65</v>
      </c>
      <c r="B268" s="70">
        <v>0.0</v>
      </c>
      <c r="C268" s="502">
        <v>0.0</v>
      </c>
      <c r="D268" s="70">
        <v>0.0</v>
      </c>
      <c r="E268" s="70">
        <v>0.0</v>
      </c>
      <c r="F268" s="70">
        <v>0.0</v>
      </c>
      <c r="G268" s="70">
        <v>0.0</v>
      </c>
      <c r="H268" s="70">
        <v>0.0</v>
      </c>
      <c r="I268" s="70">
        <v>0.0</v>
      </c>
      <c r="J268" s="502">
        <v>0.0</v>
      </c>
      <c r="K268" s="70">
        <v>0.0</v>
      </c>
      <c r="L268" s="70">
        <v>0.0</v>
      </c>
      <c r="M268" s="70">
        <v>0.0</v>
      </c>
      <c r="N268" s="70">
        <v>0.0</v>
      </c>
      <c r="O268" s="70">
        <v>0.0</v>
      </c>
      <c r="P268" s="70">
        <v>0.0</v>
      </c>
      <c r="Q268" s="485"/>
      <c r="R268" s="490">
        <f t="shared" si="7"/>
        <v>0</v>
      </c>
      <c r="S268" s="485"/>
      <c r="T268" s="501"/>
      <c r="U268" s="501"/>
      <c r="V268" s="501"/>
      <c r="W268" s="501"/>
      <c r="X268" s="501"/>
      <c r="Y268" s="501"/>
      <c r="Z268" s="501"/>
      <c r="AA268" s="501"/>
      <c r="AB268" s="501"/>
      <c r="AC268" s="501"/>
    </row>
    <row r="269">
      <c r="A269" s="76" t="s">
        <v>58</v>
      </c>
      <c r="B269" s="70">
        <v>791.0</v>
      </c>
      <c r="C269" s="502">
        <v>704.0</v>
      </c>
      <c r="D269" s="70">
        <v>255.0</v>
      </c>
      <c r="E269" s="70">
        <v>413.0</v>
      </c>
      <c r="F269" s="70">
        <v>0.0</v>
      </c>
      <c r="G269" s="70">
        <v>295.0</v>
      </c>
      <c r="H269" s="70">
        <v>655.0</v>
      </c>
      <c r="I269" s="70">
        <v>573.0</v>
      </c>
      <c r="J269" s="502">
        <v>977.0</v>
      </c>
      <c r="K269" s="70">
        <v>845.0</v>
      </c>
      <c r="L269" s="70">
        <v>0.0</v>
      </c>
      <c r="M269" s="70">
        <v>375.0</v>
      </c>
      <c r="N269" s="70">
        <v>0.0</v>
      </c>
      <c r="O269" s="70">
        <v>813.0</v>
      </c>
      <c r="P269" s="70">
        <v>0.0</v>
      </c>
      <c r="Q269" s="485"/>
      <c r="R269" s="490">
        <f t="shared" si="7"/>
        <v>6696</v>
      </c>
      <c r="S269" s="485"/>
      <c r="T269" s="501"/>
      <c r="U269" s="501"/>
      <c r="V269" s="501"/>
      <c r="W269" s="501"/>
      <c r="X269" s="501"/>
      <c r="Y269" s="501"/>
      <c r="Z269" s="501"/>
      <c r="AA269" s="501"/>
      <c r="AB269" s="501"/>
      <c r="AC269" s="501"/>
    </row>
    <row r="270">
      <c r="A270" s="501"/>
      <c r="B270" s="501"/>
      <c r="C270" s="501"/>
      <c r="D270" s="501"/>
      <c r="E270" s="501"/>
      <c r="F270" s="501"/>
      <c r="G270" s="501"/>
      <c r="H270" s="501"/>
      <c r="I270" s="501"/>
      <c r="J270" s="501"/>
      <c r="K270" s="501"/>
      <c r="L270" s="501"/>
      <c r="M270" s="501"/>
      <c r="N270" s="501"/>
      <c r="O270" s="501"/>
      <c r="P270" s="501"/>
      <c r="Q270" s="501"/>
      <c r="R270" s="501"/>
      <c r="S270" s="501"/>
      <c r="T270" s="501"/>
      <c r="U270" s="501"/>
      <c r="V270" s="501"/>
      <c r="W270" s="501"/>
      <c r="X270" s="501"/>
      <c r="Y270" s="501"/>
      <c r="Z270" s="501"/>
      <c r="AA270" s="501"/>
      <c r="AB270" s="501"/>
      <c r="AC270" s="501"/>
    </row>
    <row r="271">
      <c r="A271" s="475" t="s">
        <v>530</v>
      </c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20"/>
      <c r="T271" s="501"/>
      <c r="U271" s="501"/>
      <c r="V271" s="501"/>
      <c r="W271" s="501"/>
      <c r="X271" s="501"/>
      <c r="Y271" s="501"/>
      <c r="Z271" s="501"/>
      <c r="AA271" s="501"/>
      <c r="AB271" s="501"/>
      <c r="AC271" s="501"/>
    </row>
    <row r="272">
      <c r="A272" s="30" t="s">
        <v>19</v>
      </c>
      <c r="B272" s="478">
        <v>45627.0</v>
      </c>
      <c r="C272" s="478">
        <v>45628.0</v>
      </c>
      <c r="D272" s="478">
        <v>45629.0</v>
      </c>
      <c r="E272" s="478">
        <v>45630.0</v>
      </c>
      <c r="F272" s="478">
        <v>45631.0</v>
      </c>
      <c r="G272" s="478">
        <v>45632.0</v>
      </c>
      <c r="H272" s="478">
        <v>45633.0</v>
      </c>
      <c r="I272" s="478">
        <v>45634.0</v>
      </c>
      <c r="J272" s="478">
        <v>45635.0</v>
      </c>
      <c r="K272" s="478">
        <v>45636.0</v>
      </c>
      <c r="L272" s="478">
        <v>45637.0</v>
      </c>
      <c r="M272" s="478">
        <v>45638.0</v>
      </c>
      <c r="N272" s="478">
        <v>45639.0</v>
      </c>
      <c r="O272" s="478">
        <v>45640.0</v>
      </c>
      <c r="P272" s="478">
        <v>45641.0</v>
      </c>
      <c r="Q272" s="478"/>
      <c r="R272" s="479" t="s">
        <v>20</v>
      </c>
      <c r="S272" s="479" t="s">
        <v>22</v>
      </c>
      <c r="T272" s="477"/>
      <c r="U272" s="119"/>
      <c r="V272" s="119"/>
      <c r="W272" s="120"/>
      <c r="X272" s="501"/>
      <c r="Y272" s="501"/>
      <c r="Z272" s="501"/>
      <c r="AA272" s="501"/>
      <c r="AB272" s="501"/>
      <c r="AC272" s="501"/>
    </row>
    <row r="273">
      <c r="A273" s="215"/>
      <c r="B273" s="485"/>
      <c r="C273" s="485"/>
      <c r="D273" s="485"/>
      <c r="E273" s="485"/>
      <c r="F273" s="485"/>
      <c r="G273" s="485"/>
      <c r="H273" s="485"/>
      <c r="I273" s="485"/>
      <c r="J273" s="485"/>
      <c r="K273" s="485"/>
      <c r="L273" s="485"/>
      <c r="M273" s="485"/>
      <c r="N273" s="485"/>
      <c r="O273" s="485"/>
      <c r="P273" s="485"/>
      <c r="Q273" s="485"/>
      <c r="R273" s="485"/>
      <c r="S273" s="485"/>
      <c r="T273" s="496"/>
      <c r="U273" s="477"/>
      <c r="V273" s="119"/>
      <c r="W273" s="120"/>
      <c r="X273" s="501"/>
      <c r="Y273" s="501"/>
      <c r="Z273" s="501"/>
      <c r="AA273" s="501"/>
      <c r="AB273" s="501"/>
      <c r="AC273" s="501"/>
    </row>
    <row r="274">
      <c r="A274" s="53" t="s">
        <v>23</v>
      </c>
      <c r="B274" s="502">
        <v>425.0</v>
      </c>
      <c r="C274" s="70">
        <v>765.0</v>
      </c>
      <c r="D274" s="70">
        <v>440.0</v>
      </c>
      <c r="E274" s="70">
        <v>562.0</v>
      </c>
      <c r="F274" s="70">
        <v>470.0</v>
      </c>
      <c r="G274" s="70">
        <v>1004.0</v>
      </c>
      <c r="H274" s="70">
        <v>1138.0</v>
      </c>
      <c r="I274" s="502">
        <v>1145.0</v>
      </c>
      <c r="J274" s="70">
        <v>1003.0</v>
      </c>
      <c r="K274" s="70">
        <v>432.0</v>
      </c>
      <c r="L274" s="70">
        <v>582.0</v>
      </c>
      <c r="M274" s="70">
        <v>0.0</v>
      </c>
      <c r="N274" s="70">
        <v>1295.0</v>
      </c>
      <c r="O274" s="70">
        <v>833.0</v>
      </c>
      <c r="P274" s="502">
        <v>1495.0</v>
      </c>
      <c r="Q274" s="491"/>
      <c r="R274" s="490">
        <f t="shared" ref="R274:R309" si="8">SUM(B274:Q274)</f>
        <v>11589</v>
      </c>
      <c r="S274" s="491"/>
      <c r="T274" s="496"/>
      <c r="U274" s="496"/>
      <c r="V274" s="496"/>
      <c r="W274" s="496"/>
      <c r="X274" s="501"/>
      <c r="Y274" s="501"/>
      <c r="Z274" s="501"/>
      <c r="AA274" s="501"/>
      <c r="AB274" s="501"/>
      <c r="AC274" s="501"/>
    </row>
    <row r="275">
      <c r="A275" s="53" t="s">
        <v>24</v>
      </c>
      <c r="B275" s="502">
        <v>1250.0</v>
      </c>
      <c r="C275" s="70">
        <v>0.0</v>
      </c>
      <c r="D275" s="70">
        <v>0.0</v>
      </c>
      <c r="E275" s="70">
        <v>0.0</v>
      </c>
      <c r="F275" s="70">
        <v>1095.0</v>
      </c>
      <c r="G275" s="70">
        <v>630.0</v>
      </c>
      <c r="H275" s="70">
        <v>0.0</v>
      </c>
      <c r="I275" s="502">
        <v>530.0</v>
      </c>
      <c r="J275" s="70">
        <v>0.0</v>
      </c>
      <c r="K275" s="70">
        <v>788.0</v>
      </c>
      <c r="L275" s="70">
        <v>685.0</v>
      </c>
      <c r="M275" s="70">
        <v>365.0</v>
      </c>
      <c r="N275" s="70">
        <v>1020.0</v>
      </c>
      <c r="O275" s="70">
        <v>0.0</v>
      </c>
      <c r="P275" s="502">
        <v>0.0</v>
      </c>
      <c r="Q275" s="491"/>
      <c r="R275" s="490">
        <f t="shared" si="8"/>
        <v>6363</v>
      </c>
      <c r="S275" s="491"/>
      <c r="T275" s="496"/>
      <c r="U275" s="496"/>
      <c r="V275" s="496"/>
      <c r="W275" s="496"/>
      <c r="X275" s="501"/>
      <c r="Y275" s="501"/>
      <c r="Z275" s="501"/>
      <c r="AA275" s="501"/>
      <c r="AB275" s="501"/>
      <c r="AC275" s="501"/>
    </row>
    <row r="276">
      <c r="A276" s="53" t="s">
        <v>25</v>
      </c>
      <c r="B276" s="70">
        <v>479.0</v>
      </c>
      <c r="C276" s="70">
        <v>254.0</v>
      </c>
      <c r="D276" s="70">
        <v>0.0</v>
      </c>
      <c r="E276" s="70">
        <v>620.0</v>
      </c>
      <c r="F276" s="70">
        <v>0.0</v>
      </c>
      <c r="G276" s="70">
        <v>0.0</v>
      </c>
      <c r="H276" s="70">
        <v>1065.0</v>
      </c>
      <c r="I276" s="70">
        <v>595.0</v>
      </c>
      <c r="J276" s="70">
        <v>0.0</v>
      </c>
      <c r="K276" s="70">
        <v>0.0</v>
      </c>
      <c r="L276" s="70">
        <v>0.0</v>
      </c>
      <c r="M276" s="70">
        <v>0.0</v>
      </c>
      <c r="N276" s="70">
        <v>0.0</v>
      </c>
      <c r="O276" s="70">
        <v>806.0</v>
      </c>
      <c r="P276" s="70">
        <v>988.0</v>
      </c>
      <c r="Q276" s="491"/>
      <c r="R276" s="490">
        <f t="shared" si="8"/>
        <v>4807</v>
      </c>
      <c r="S276" s="491"/>
      <c r="T276" s="481"/>
      <c r="U276" s="496"/>
      <c r="V276" s="496"/>
      <c r="W276" s="496"/>
      <c r="X276" s="501"/>
      <c r="Y276" s="501"/>
      <c r="Z276" s="501"/>
      <c r="AA276" s="501"/>
      <c r="AB276" s="501"/>
      <c r="AC276" s="501"/>
    </row>
    <row r="277">
      <c r="A277" s="53" t="s">
        <v>26</v>
      </c>
      <c r="B277" s="70">
        <v>925.0</v>
      </c>
      <c r="C277" s="70">
        <v>1219.0</v>
      </c>
      <c r="D277" s="70">
        <v>0.0</v>
      </c>
      <c r="E277" s="70">
        <v>513.0</v>
      </c>
      <c r="F277" s="70">
        <v>0.0</v>
      </c>
      <c r="G277" s="70">
        <v>0.0</v>
      </c>
      <c r="H277" s="70">
        <v>0.0</v>
      </c>
      <c r="I277" s="70">
        <v>0.0</v>
      </c>
      <c r="J277" s="70">
        <v>0.0</v>
      </c>
      <c r="K277" s="70">
        <v>0.0</v>
      </c>
      <c r="L277" s="70">
        <v>0.0</v>
      </c>
      <c r="M277" s="217">
        <v>1035.0</v>
      </c>
      <c r="N277" s="70">
        <v>1268.0</v>
      </c>
      <c r="O277" s="70">
        <v>0.0</v>
      </c>
      <c r="P277" s="70">
        <v>1268.0</v>
      </c>
      <c r="Q277" s="491"/>
      <c r="R277" s="490">
        <f t="shared" si="8"/>
        <v>6228</v>
      </c>
      <c r="S277" s="491"/>
      <c r="T277" s="505"/>
      <c r="U277" s="496"/>
      <c r="V277" s="496"/>
      <c r="W277" s="496"/>
      <c r="X277" s="501"/>
      <c r="Y277" s="501"/>
      <c r="Z277" s="501"/>
      <c r="AA277" s="501"/>
      <c r="AB277" s="501"/>
      <c r="AC277" s="501"/>
    </row>
    <row r="278">
      <c r="A278" s="53" t="s">
        <v>27</v>
      </c>
      <c r="B278" s="70">
        <v>795.0</v>
      </c>
      <c r="C278" s="70">
        <v>358.0</v>
      </c>
      <c r="D278" s="70">
        <v>508.0</v>
      </c>
      <c r="E278" s="70">
        <v>0.0</v>
      </c>
      <c r="F278" s="70">
        <v>436.0</v>
      </c>
      <c r="G278" s="70">
        <v>768.0</v>
      </c>
      <c r="H278" s="70">
        <v>563.0</v>
      </c>
      <c r="I278" s="70">
        <v>489.0</v>
      </c>
      <c r="J278" s="70">
        <v>555.0</v>
      </c>
      <c r="K278" s="70">
        <v>115.0</v>
      </c>
      <c r="L278" s="70">
        <v>0.0</v>
      </c>
      <c r="M278" s="70">
        <v>255.0</v>
      </c>
      <c r="N278" s="70">
        <v>474.0</v>
      </c>
      <c r="O278" s="70">
        <v>589.0</v>
      </c>
      <c r="P278" s="70">
        <v>727.0</v>
      </c>
      <c r="Q278" s="491"/>
      <c r="R278" s="490">
        <f t="shared" si="8"/>
        <v>6632</v>
      </c>
      <c r="S278" s="491"/>
      <c r="T278" s="501"/>
      <c r="U278" s="501"/>
      <c r="V278" s="501"/>
      <c r="W278" s="501"/>
      <c r="X278" s="501"/>
      <c r="Y278" s="501"/>
      <c r="Z278" s="501"/>
      <c r="AA278" s="501"/>
      <c r="AB278" s="501"/>
      <c r="AC278" s="501"/>
    </row>
    <row r="279">
      <c r="A279" s="53" t="s">
        <v>28</v>
      </c>
      <c r="B279" s="70">
        <v>855.0</v>
      </c>
      <c r="C279" s="70">
        <v>935.0</v>
      </c>
      <c r="D279" s="41">
        <v>0.0</v>
      </c>
      <c r="E279" s="70">
        <v>397.0</v>
      </c>
      <c r="F279" s="70">
        <v>337.0</v>
      </c>
      <c r="G279" s="70">
        <v>360.0</v>
      </c>
      <c r="H279" s="70">
        <v>0.0</v>
      </c>
      <c r="I279" s="70">
        <v>605.0</v>
      </c>
      <c r="J279" s="70">
        <v>682.0</v>
      </c>
      <c r="K279" s="70">
        <v>505.0</v>
      </c>
      <c r="L279" s="70">
        <v>440.0</v>
      </c>
      <c r="M279" s="70">
        <v>735.0</v>
      </c>
      <c r="N279" s="70">
        <v>685.0</v>
      </c>
      <c r="O279" s="70">
        <v>875.0</v>
      </c>
      <c r="P279" s="70">
        <v>298.0</v>
      </c>
      <c r="Q279" s="491"/>
      <c r="R279" s="490">
        <f t="shared" si="8"/>
        <v>7709</v>
      </c>
      <c r="S279" s="491"/>
      <c r="T279" s="477" t="s">
        <v>543</v>
      </c>
      <c r="U279" s="119"/>
      <c r="V279" s="119"/>
      <c r="W279" s="120"/>
      <c r="X279" s="501"/>
      <c r="Y279" s="501"/>
      <c r="Z279" s="501"/>
      <c r="AA279" s="501"/>
      <c r="AB279" s="501"/>
      <c r="AC279" s="501"/>
    </row>
    <row r="280">
      <c r="A280" s="53" t="s">
        <v>29</v>
      </c>
      <c r="B280" s="70">
        <v>449.0</v>
      </c>
      <c r="C280" s="70">
        <v>351.0</v>
      </c>
      <c r="D280" s="70">
        <v>308.0</v>
      </c>
      <c r="E280" s="70">
        <v>0.0</v>
      </c>
      <c r="F280" s="70">
        <v>0.0</v>
      </c>
      <c r="G280" s="70">
        <v>425.0</v>
      </c>
      <c r="H280" s="70">
        <v>929.0</v>
      </c>
      <c r="I280" s="70">
        <v>653.0</v>
      </c>
      <c r="J280" s="70">
        <v>0.0</v>
      </c>
      <c r="K280" s="70">
        <v>723.0</v>
      </c>
      <c r="L280" s="70">
        <v>491.0</v>
      </c>
      <c r="M280" s="70">
        <v>0.0</v>
      </c>
      <c r="N280" s="70">
        <v>850.0</v>
      </c>
      <c r="O280" s="70">
        <v>385.0</v>
      </c>
      <c r="P280" s="70">
        <v>0.0</v>
      </c>
      <c r="Q280" s="491"/>
      <c r="R280" s="490">
        <f t="shared" si="8"/>
        <v>5564</v>
      </c>
      <c r="S280" s="491"/>
      <c r="T280" s="496" t="s">
        <v>544</v>
      </c>
      <c r="U280" s="496" t="s">
        <v>31</v>
      </c>
      <c r="V280" s="525">
        <v>24575.0</v>
      </c>
      <c r="W280" s="496">
        <v>1000.0</v>
      </c>
      <c r="X280" s="501"/>
      <c r="Y280" s="501"/>
      <c r="Z280" s="501"/>
      <c r="AA280" s="501"/>
      <c r="AB280" s="501"/>
      <c r="AC280" s="501"/>
    </row>
    <row r="281">
      <c r="A281" s="53" t="s">
        <v>30</v>
      </c>
      <c r="B281" s="70">
        <v>0.0</v>
      </c>
      <c r="C281" s="70">
        <v>0.0</v>
      </c>
      <c r="D281" s="70">
        <v>2400.0</v>
      </c>
      <c r="E281" s="70">
        <v>500.0</v>
      </c>
      <c r="F281" s="70">
        <v>1000.0</v>
      </c>
      <c r="G281" s="70">
        <v>0.0</v>
      </c>
      <c r="H281" s="70">
        <v>0.0</v>
      </c>
      <c r="I281" s="70">
        <v>0.0</v>
      </c>
      <c r="J281" s="70">
        <v>0.0</v>
      </c>
      <c r="K281" s="70">
        <v>0.0</v>
      </c>
      <c r="L281" s="70">
        <v>0.0</v>
      </c>
      <c r="M281" s="70">
        <v>245.0</v>
      </c>
      <c r="N281" s="70">
        <v>0.0</v>
      </c>
      <c r="O281" s="70">
        <v>0.0</v>
      </c>
      <c r="P281" s="70">
        <v>0.0</v>
      </c>
      <c r="Q281" s="491"/>
      <c r="R281" s="490">
        <f t="shared" si="8"/>
        <v>4145</v>
      </c>
      <c r="S281" s="491"/>
      <c r="T281" s="496"/>
      <c r="U281" s="496" t="s">
        <v>37</v>
      </c>
      <c r="V281" s="525">
        <v>15550.0</v>
      </c>
      <c r="W281" s="496">
        <v>1000.0</v>
      </c>
      <c r="X281" s="501"/>
      <c r="Y281" s="501"/>
      <c r="Z281" s="501"/>
      <c r="AA281" s="501"/>
      <c r="AB281" s="501"/>
      <c r="AC281" s="501"/>
    </row>
    <row r="282">
      <c r="A282" s="53" t="s">
        <v>31</v>
      </c>
      <c r="B282" s="70">
        <v>1645.0</v>
      </c>
      <c r="C282" s="70">
        <v>1936.0</v>
      </c>
      <c r="D282" s="70">
        <v>1441.0</v>
      </c>
      <c r="E282" s="70">
        <v>1478.0</v>
      </c>
      <c r="F282" s="70">
        <v>1618.0</v>
      </c>
      <c r="G282" s="70">
        <v>1317.0</v>
      </c>
      <c r="H282" s="70">
        <v>1482.0</v>
      </c>
      <c r="I282" s="70">
        <v>1571.0</v>
      </c>
      <c r="J282" s="70">
        <v>1310.0</v>
      </c>
      <c r="K282" s="70">
        <v>2038.0</v>
      </c>
      <c r="L282" s="70">
        <v>2385.0</v>
      </c>
      <c r="M282" s="70">
        <v>1648.0</v>
      </c>
      <c r="N282" s="70">
        <v>1526.0</v>
      </c>
      <c r="O282" s="70">
        <v>1836.0</v>
      </c>
      <c r="P282" s="70">
        <v>1344.0</v>
      </c>
      <c r="Q282" s="491"/>
      <c r="R282" s="490">
        <f t="shared" si="8"/>
        <v>24575</v>
      </c>
      <c r="S282" s="496" t="s">
        <v>144</v>
      </c>
      <c r="T282" s="496"/>
      <c r="U282" s="496" t="s">
        <v>39</v>
      </c>
      <c r="V282" s="525">
        <v>15630.0</v>
      </c>
      <c r="W282" s="496">
        <v>1000.0</v>
      </c>
      <c r="X282" s="501"/>
      <c r="Y282" s="501"/>
      <c r="Z282" s="501"/>
      <c r="AA282" s="501"/>
      <c r="AB282" s="501"/>
      <c r="AC282" s="501"/>
    </row>
    <row r="283">
      <c r="A283" s="53" t="s">
        <v>32</v>
      </c>
      <c r="B283" s="70">
        <v>0.0</v>
      </c>
      <c r="C283" s="70">
        <v>0.0</v>
      </c>
      <c r="D283" s="70">
        <v>0.0</v>
      </c>
      <c r="E283" s="70">
        <v>0.0</v>
      </c>
      <c r="F283" s="70">
        <v>0.0</v>
      </c>
      <c r="G283" s="70">
        <v>0.0</v>
      </c>
      <c r="H283" s="70">
        <v>0.0</v>
      </c>
      <c r="I283" s="70">
        <v>0.0</v>
      </c>
      <c r="J283" s="70">
        <v>0.0</v>
      </c>
      <c r="K283" s="70">
        <v>0.0</v>
      </c>
      <c r="L283" s="70">
        <v>0.0</v>
      </c>
      <c r="M283" s="70">
        <v>0.0</v>
      </c>
      <c r="N283" s="70">
        <v>0.0</v>
      </c>
      <c r="O283" s="70">
        <v>0.0</v>
      </c>
      <c r="P283" s="70">
        <v>0.0</v>
      </c>
      <c r="Q283" s="491"/>
      <c r="R283" s="490">
        <f t="shared" si="8"/>
        <v>0</v>
      </c>
      <c r="S283" s="491"/>
      <c r="T283" s="496" t="s">
        <v>545</v>
      </c>
      <c r="U283" s="496" t="s">
        <v>31</v>
      </c>
      <c r="V283" s="526">
        <v>28631.0</v>
      </c>
      <c r="W283" s="496">
        <v>1000.0</v>
      </c>
      <c r="X283" s="501"/>
      <c r="Y283" s="501"/>
      <c r="Z283" s="501"/>
      <c r="AA283" s="501"/>
      <c r="AB283" s="501"/>
      <c r="AC283" s="501"/>
    </row>
    <row r="284">
      <c r="A284" s="53" t="s">
        <v>241</v>
      </c>
      <c r="B284" s="70">
        <v>0.0</v>
      </c>
      <c r="C284" s="70">
        <v>0.0</v>
      </c>
      <c r="D284" s="70">
        <v>0.0</v>
      </c>
      <c r="E284" s="70">
        <v>0.0</v>
      </c>
      <c r="F284" s="70">
        <v>0.0</v>
      </c>
      <c r="G284" s="70">
        <v>0.0</v>
      </c>
      <c r="H284" s="70">
        <v>455.0</v>
      </c>
      <c r="I284" s="70">
        <v>535.0</v>
      </c>
      <c r="J284" s="70">
        <v>615.0</v>
      </c>
      <c r="K284" s="70">
        <v>775.0</v>
      </c>
      <c r="L284" s="70">
        <v>515.0</v>
      </c>
      <c r="M284" s="70">
        <v>160.0</v>
      </c>
      <c r="N284" s="70">
        <v>0.0</v>
      </c>
      <c r="O284" s="70">
        <v>0.0</v>
      </c>
      <c r="P284" s="70">
        <v>255.0</v>
      </c>
      <c r="Q284" s="491"/>
      <c r="R284" s="490">
        <f t="shared" si="8"/>
        <v>3310</v>
      </c>
      <c r="S284" s="491"/>
      <c r="T284" s="496"/>
      <c r="U284" s="496" t="s">
        <v>36</v>
      </c>
      <c r="V284" s="527">
        <v>15921.0</v>
      </c>
      <c r="W284" s="496">
        <v>1000.0</v>
      </c>
      <c r="X284" s="501"/>
      <c r="Y284" s="501"/>
      <c r="Z284" s="501"/>
      <c r="AA284" s="501"/>
      <c r="AB284" s="501"/>
      <c r="AC284" s="501"/>
    </row>
    <row r="285">
      <c r="A285" s="53" t="s">
        <v>233</v>
      </c>
      <c r="B285" s="70">
        <v>0.0</v>
      </c>
      <c r="C285" s="70">
        <v>0.0</v>
      </c>
      <c r="D285" s="70">
        <v>0.0</v>
      </c>
      <c r="E285" s="70">
        <v>0.0</v>
      </c>
      <c r="F285" s="70">
        <v>0.0</v>
      </c>
      <c r="G285" s="70">
        <v>0.0</v>
      </c>
      <c r="H285" s="70">
        <v>875.0</v>
      </c>
      <c r="I285" s="70">
        <v>610.0</v>
      </c>
      <c r="J285" s="70">
        <v>827.0</v>
      </c>
      <c r="K285" s="70">
        <v>985.0</v>
      </c>
      <c r="L285" s="70">
        <v>285.0</v>
      </c>
      <c r="M285" s="70">
        <v>744.0</v>
      </c>
      <c r="N285" s="70">
        <v>315.0</v>
      </c>
      <c r="O285" s="70">
        <v>0.0</v>
      </c>
      <c r="P285" s="70">
        <v>0.0</v>
      </c>
      <c r="Q285" s="491"/>
      <c r="R285" s="490">
        <f t="shared" si="8"/>
        <v>4641</v>
      </c>
      <c r="S285" s="491"/>
      <c r="T285" s="496"/>
      <c r="U285" s="496" t="s">
        <v>37</v>
      </c>
      <c r="V285" s="527">
        <v>15362.0</v>
      </c>
      <c r="W285" s="496">
        <v>1000.0</v>
      </c>
      <c r="X285" s="501"/>
      <c r="Y285" s="501"/>
      <c r="Z285" s="501"/>
      <c r="AA285" s="501"/>
      <c r="AB285" s="501"/>
      <c r="AC285" s="501"/>
    </row>
    <row r="286">
      <c r="A286" s="53" t="s">
        <v>35</v>
      </c>
      <c r="B286" s="502">
        <v>530.0</v>
      </c>
      <c r="C286" s="70">
        <v>1062.0</v>
      </c>
      <c r="D286" s="70">
        <v>365.0</v>
      </c>
      <c r="E286" s="70">
        <v>702.0</v>
      </c>
      <c r="F286" s="70">
        <v>0.0</v>
      </c>
      <c r="G286" s="70">
        <v>0.0</v>
      </c>
      <c r="H286" s="70">
        <v>0.0</v>
      </c>
      <c r="I286" s="502">
        <v>0.0</v>
      </c>
      <c r="J286" s="70">
        <v>0.0</v>
      </c>
      <c r="K286" s="70">
        <v>0.0</v>
      </c>
      <c r="L286" s="70">
        <v>683.0</v>
      </c>
      <c r="M286" s="70">
        <v>0.0</v>
      </c>
      <c r="N286" s="70">
        <v>1015.0</v>
      </c>
      <c r="O286" s="70">
        <v>240.0</v>
      </c>
      <c r="P286" s="502">
        <v>991.0</v>
      </c>
      <c r="Q286" s="491"/>
      <c r="R286" s="490">
        <f t="shared" si="8"/>
        <v>5588</v>
      </c>
      <c r="S286" s="491"/>
      <c r="T286" s="496"/>
      <c r="U286" s="496" t="s">
        <v>41</v>
      </c>
      <c r="V286" s="528">
        <v>15680.0</v>
      </c>
      <c r="W286" s="496">
        <v>1000.0</v>
      </c>
      <c r="X286" s="501"/>
      <c r="Y286" s="501"/>
      <c r="Z286" s="501"/>
      <c r="AA286" s="501"/>
      <c r="AB286" s="501"/>
      <c r="AC286" s="501"/>
    </row>
    <row r="287">
      <c r="A287" s="53" t="s">
        <v>36</v>
      </c>
      <c r="B287" s="502">
        <v>660.0</v>
      </c>
      <c r="C287" s="37"/>
      <c r="D287" s="70">
        <v>1697.0</v>
      </c>
      <c r="E287" s="70">
        <v>768.0</v>
      </c>
      <c r="F287" s="70">
        <v>869.0</v>
      </c>
      <c r="G287" s="70">
        <v>1125.0</v>
      </c>
      <c r="H287" s="70">
        <v>1320.0</v>
      </c>
      <c r="I287" s="502">
        <v>905.0</v>
      </c>
      <c r="J287" s="70">
        <v>695.0</v>
      </c>
      <c r="K287" s="70">
        <v>325.0</v>
      </c>
      <c r="L287" s="70">
        <v>1000.0</v>
      </c>
      <c r="M287" s="70">
        <v>0.0</v>
      </c>
      <c r="N287" s="70">
        <v>923.0</v>
      </c>
      <c r="O287" s="70">
        <v>1155.0</v>
      </c>
      <c r="P287" s="502">
        <v>1063.0</v>
      </c>
      <c r="Q287" s="491"/>
      <c r="R287" s="490">
        <f t="shared" si="8"/>
        <v>12505</v>
      </c>
      <c r="S287" s="491"/>
      <c r="T287" s="501"/>
      <c r="U287" s="501"/>
      <c r="V287" s="501"/>
      <c r="W287" s="501"/>
      <c r="X287" s="501"/>
      <c r="Y287" s="501"/>
      <c r="Z287" s="501"/>
      <c r="AA287" s="501"/>
      <c r="AB287" s="501"/>
      <c r="AC287" s="501"/>
    </row>
    <row r="288">
      <c r="A288" s="53" t="s">
        <v>37</v>
      </c>
      <c r="B288" s="502">
        <v>635.0</v>
      </c>
      <c r="C288" s="41">
        <v>1110.0</v>
      </c>
      <c r="D288" s="70">
        <v>1133.0</v>
      </c>
      <c r="E288" s="70">
        <v>981.0</v>
      </c>
      <c r="F288" s="70">
        <v>1145.0</v>
      </c>
      <c r="G288" s="70">
        <v>1205.0</v>
      </c>
      <c r="H288" s="70">
        <v>382.0</v>
      </c>
      <c r="I288" s="502">
        <v>788.0</v>
      </c>
      <c r="J288" s="70">
        <v>855.0</v>
      </c>
      <c r="K288" s="70">
        <v>955.0</v>
      </c>
      <c r="L288" s="70">
        <v>1220.0</v>
      </c>
      <c r="M288" s="70">
        <v>1714.0</v>
      </c>
      <c r="N288" s="70">
        <v>948.0</v>
      </c>
      <c r="O288" s="70">
        <v>1050.0</v>
      </c>
      <c r="P288" s="502">
        <v>1429.0</v>
      </c>
      <c r="Q288" s="491"/>
      <c r="R288" s="490">
        <f t="shared" si="8"/>
        <v>15550</v>
      </c>
      <c r="S288" s="496" t="s">
        <v>144</v>
      </c>
      <c r="T288" s="501"/>
      <c r="U288" s="501"/>
      <c r="V288" s="501"/>
      <c r="W288" s="501"/>
      <c r="X288" s="501"/>
      <c r="Y288" s="501"/>
      <c r="Z288" s="501"/>
      <c r="AA288" s="501"/>
      <c r="AB288" s="501"/>
      <c r="AC288" s="501"/>
    </row>
    <row r="289">
      <c r="A289" s="53" t="s">
        <v>38</v>
      </c>
      <c r="B289" s="70">
        <v>0.0</v>
      </c>
      <c r="C289" s="70">
        <v>711.0</v>
      </c>
      <c r="D289" s="70">
        <v>288.0</v>
      </c>
      <c r="E289" s="70">
        <v>309.0</v>
      </c>
      <c r="F289" s="70">
        <v>460.0</v>
      </c>
      <c r="G289" s="70">
        <v>189.0</v>
      </c>
      <c r="H289" s="70">
        <v>124.0</v>
      </c>
      <c r="I289" s="70">
        <v>0.0</v>
      </c>
      <c r="J289" s="70">
        <v>195.0</v>
      </c>
      <c r="K289" s="70">
        <v>159.0</v>
      </c>
      <c r="L289" s="70">
        <v>465.0</v>
      </c>
      <c r="M289" s="70">
        <v>359.0</v>
      </c>
      <c r="N289" s="70">
        <v>610.0</v>
      </c>
      <c r="O289" s="70">
        <v>542.0</v>
      </c>
      <c r="P289" s="70">
        <v>0.0</v>
      </c>
      <c r="Q289" s="491"/>
      <c r="R289" s="490">
        <f t="shared" si="8"/>
        <v>4411</v>
      </c>
      <c r="S289" s="491"/>
      <c r="T289" s="477" t="s">
        <v>546</v>
      </c>
      <c r="U289" s="119"/>
      <c r="V289" s="119"/>
      <c r="W289" s="120"/>
      <c r="X289" s="501"/>
      <c r="Y289" s="501"/>
      <c r="Z289" s="501"/>
      <c r="AA289" s="501"/>
      <c r="AB289" s="501"/>
      <c r="AC289" s="501"/>
    </row>
    <row r="290">
      <c r="A290" s="53" t="s">
        <v>39</v>
      </c>
      <c r="B290" s="502">
        <v>0.0</v>
      </c>
      <c r="C290" s="70">
        <v>0.0</v>
      </c>
      <c r="D290" s="70">
        <v>1995.0</v>
      </c>
      <c r="E290" s="70">
        <v>2040.0</v>
      </c>
      <c r="F290" s="70">
        <v>1245.0</v>
      </c>
      <c r="G290" s="70">
        <v>0.0</v>
      </c>
      <c r="H290" s="70">
        <v>1460.0</v>
      </c>
      <c r="I290" s="502">
        <v>1424.0</v>
      </c>
      <c r="J290" s="70">
        <v>0.0</v>
      </c>
      <c r="K290" s="70">
        <v>0.0</v>
      </c>
      <c r="L290" s="70">
        <v>1363.0</v>
      </c>
      <c r="M290" s="70">
        <v>1613.0</v>
      </c>
      <c r="N290" s="70">
        <v>1033.0</v>
      </c>
      <c r="O290" s="70">
        <v>1434.0</v>
      </c>
      <c r="P290" s="502">
        <v>2023.0</v>
      </c>
      <c r="Q290" s="491"/>
      <c r="R290" s="490">
        <f t="shared" si="8"/>
        <v>15630</v>
      </c>
      <c r="S290" s="496" t="s">
        <v>144</v>
      </c>
      <c r="T290" s="496" t="s">
        <v>547</v>
      </c>
      <c r="U290" s="496" t="s">
        <v>31</v>
      </c>
      <c r="V290" s="529">
        <v>53206.0</v>
      </c>
      <c r="W290" s="496">
        <v>1000.0</v>
      </c>
      <c r="X290" s="501"/>
      <c r="Y290" s="501"/>
      <c r="Z290" s="501"/>
      <c r="AA290" s="501"/>
      <c r="AB290" s="501"/>
      <c r="AC290" s="501"/>
    </row>
    <row r="291">
      <c r="A291" s="53" t="s">
        <v>63</v>
      </c>
      <c r="B291" s="502">
        <v>751.0</v>
      </c>
      <c r="C291" s="70">
        <v>869.0</v>
      </c>
      <c r="D291" s="70">
        <v>1155.0</v>
      </c>
      <c r="E291" s="70">
        <v>1304.0</v>
      </c>
      <c r="F291" s="70">
        <v>955.0</v>
      </c>
      <c r="G291" s="70">
        <v>0.0</v>
      </c>
      <c r="H291" s="70">
        <v>849.0</v>
      </c>
      <c r="I291" s="502">
        <v>1005.0</v>
      </c>
      <c r="J291" s="70">
        <v>900.0</v>
      </c>
      <c r="K291" s="70">
        <v>1029.0</v>
      </c>
      <c r="L291" s="70">
        <v>834.0</v>
      </c>
      <c r="M291" s="70">
        <v>650.0</v>
      </c>
      <c r="N291" s="70">
        <v>0.0</v>
      </c>
      <c r="O291" s="70">
        <v>531.0</v>
      </c>
      <c r="P291" s="502">
        <v>805.0</v>
      </c>
      <c r="Q291" s="491"/>
      <c r="R291" s="490">
        <f t="shared" si="8"/>
        <v>11637</v>
      </c>
      <c r="S291" s="491"/>
      <c r="T291" s="485"/>
      <c r="U291" s="496" t="s">
        <v>37</v>
      </c>
      <c r="V291" s="529">
        <v>16912.0</v>
      </c>
      <c r="W291" s="496">
        <v>1000.0</v>
      </c>
      <c r="X291" s="501"/>
      <c r="Y291" s="501"/>
      <c r="Z291" s="501"/>
      <c r="AA291" s="501"/>
      <c r="AB291" s="501"/>
      <c r="AC291" s="501"/>
    </row>
    <row r="292">
      <c r="A292" s="53" t="s">
        <v>40</v>
      </c>
      <c r="B292" s="70">
        <v>0.0</v>
      </c>
      <c r="C292" s="70">
        <v>0.0</v>
      </c>
      <c r="D292" s="70">
        <v>0.0</v>
      </c>
      <c r="E292" s="70">
        <v>0.0</v>
      </c>
      <c r="F292" s="70">
        <v>0.0</v>
      </c>
      <c r="G292" s="70">
        <v>0.0</v>
      </c>
      <c r="H292" s="70">
        <v>0.0</v>
      </c>
      <c r="I292" s="70">
        <v>0.0</v>
      </c>
      <c r="J292" s="70">
        <v>0.0</v>
      </c>
      <c r="K292" s="70">
        <v>0.0</v>
      </c>
      <c r="L292" s="70">
        <v>0.0</v>
      </c>
      <c r="M292" s="70">
        <v>0.0</v>
      </c>
      <c r="N292" s="70">
        <v>0.0</v>
      </c>
      <c r="O292" s="70">
        <v>0.0</v>
      </c>
      <c r="P292" s="70">
        <v>0.0</v>
      </c>
      <c r="Q292" s="491"/>
      <c r="R292" s="490">
        <f t="shared" si="8"/>
        <v>0</v>
      </c>
      <c r="S292" s="491"/>
      <c r="T292" s="501"/>
      <c r="U292" s="501"/>
      <c r="V292" s="501"/>
      <c r="W292" s="501"/>
      <c r="X292" s="501"/>
      <c r="Y292" s="501"/>
      <c r="Z292" s="501"/>
      <c r="AA292" s="501"/>
      <c r="AB292" s="501"/>
      <c r="AC292" s="501"/>
    </row>
    <row r="293">
      <c r="A293" s="53" t="s">
        <v>41</v>
      </c>
      <c r="B293" s="502">
        <v>603.0</v>
      </c>
      <c r="C293" s="70">
        <v>835.0</v>
      </c>
      <c r="D293" s="70">
        <v>793.0</v>
      </c>
      <c r="E293" s="70">
        <v>495.0</v>
      </c>
      <c r="F293" s="70">
        <v>0.0</v>
      </c>
      <c r="G293" s="70">
        <v>0.0</v>
      </c>
      <c r="H293" s="70">
        <v>0.0</v>
      </c>
      <c r="I293" s="502">
        <v>0.0</v>
      </c>
      <c r="J293" s="70">
        <v>0.0</v>
      </c>
      <c r="K293" s="70">
        <v>0.0</v>
      </c>
      <c r="L293" s="70">
        <v>0.0</v>
      </c>
      <c r="M293" s="70">
        <v>0.0</v>
      </c>
      <c r="N293" s="70">
        <v>0.0</v>
      </c>
      <c r="O293" s="70">
        <v>0.0</v>
      </c>
      <c r="P293" s="502">
        <v>0.0</v>
      </c>
      <c r="Q293" s="491"/>
      <c r="R293" s="490">
        <f t="shared" si="8"/>
        <v>2726</v>
      </c>
      <c r="S293" s="491"/>
      <c r="T293" s="501"/>
      <c r="U293" s="501"/>
      <c r="V293" s="501"/>
      <c r="W293" s="501"/>
      <c r="X293" s="501"/>
      <c r="Y293" s="501"/>
      <c r="Z293" s="501"/>
      <c r="AA293" s="501"/>
      <c r="AB293" s="501"/>
      <c r="AC293" s="501"/>
    </row>
    <row r="294">
      <c r="A294" s="53" t="s">
        <v>42</v>
      </c>
      <c r="B294" s="70">
        <v>590.0</v>
      </c>
      <c r="C294" s="70">
        <v>255.0</v>
      </c>
      <c r="D294" s="70">
        <v>0.0</v>
      </c>
      <c r="E294" s="70">
        <v>0.0</v>
      </c>
      <c r="F294" s="70">
        <v>645.0</v>
      </c>
      <c r="G294" s="70">
        <v>610.0</v>
      </c>
      <c r="H294" s="70">
        <v>75.0</v>
      </c>
      <c r="I294" s="70">
        <v>0.0</v>
      </c>
      <c r="J294" s="70">
        <v>320.0</v>
      </c>
      <c r="K294" s="70">
        <v>110.0</v>
      </c>
      <c r="L294" s="70">
        <v>440.0</v>
      </c>
      <c r="M294" s="70">
        <v>927.0</v>
      </c>
      <c r="N294" s="70">
        <v>910.0</v>
      </c>
      <c r="O294" s="70">
        <v>0.0</v>
      </c>
      <c r="P294" s="70">
        <v>0.0</v>
      </c>
      <c r="Q294" s="491"/>
      <c r="R294" s="490">
        <f t="shared" si="8"/>
        <v>4882</v>
      </c>
      <c r="S294" s="491"/>
      <c r="T294" s="501"/>
      <c r="U294" s="501"/>
      <c r="V294" s="501"/>
      <c r="W294" s="501"/>
      <c r="X294" s="501"/>
      <c r="Y294" s="501"/>
      <c r="Z294" s="501"/>
      <c r="AA294" s="501"/>
      <c r="AB294" s="501"/>
      <c r="AC294" s="501"/>
    </row>
    <row r="295">
      <c r="A295" s="53" t="s">
        <v>44</v>
      </c>
      <c r="B295" s="70">
        <v>0.0</v>
      </c>
      <c r="C295" s="70">
        <v>464.0</v>
      </c>
      <c r="D295" s="70">
        <v>645.0</v>
      </c>
      <c r="E295" s="70">
        <v>500.0</v>
      </c>
      <c r="F295" s="70">
        <v>235.0</v>
      </c>
      <c r="G295" s="70">
        <v>370.0</v>
      </c>
      <c r="H295" s="70">
        <v>790.0</v>
      </c>
      <c r="I295" s="70">
        <v>269.0</v>
      </c>
      <c r="J295" s="70">
        <v>385.0</v>
      </c>
      <c r="K295" s="70">
        <v>365.0</v>
      </c>
      <c r="L295" s="70">
        <v>0.0</v>
      </c>
      <c r="M295" s="70">
        <v>581.0</v>
      </c>
      <c r="N295" s="70">
        <v>580.0</v>
      </c>
      <c r="O295" s="70">
        <v>664.0</v>
      </c>
      <c r="P295" s="70">
        <v>0.0</v>
      </c>
      <c r="Q295" s="491"/>
      <c r="R295" s="490">
        <f t="shared" si="8"/>
        <v>5848</v>
      </c>
      <c r="S295" s="491"/>
      <c r="T295" s="501"/>
      <c r="U295" s="501"/>
      <c r="V295" s="501"/>
      <c r="W295" s="501"/>
      <c r="X295" s="501"/>
      <c r="Y295" s="501"/>
      <c r="Z295" s="501"/>
      <c r="AA295" s="501"/>
      <c r="AB295" s="501"/>
      <c r="AC295" s="501"/>
    </row>
    <row r="296">
      <c r="A296" s="53" t="s">
        <v>45</v>
      </c>
      <c r="B296" s="70">
        <v>0.0</v>
      </c>
      <c r="C296" s="70">
        <v>565.0</v>
      </c>
      <c r="D296" s="70">
        <v>535.0</v>
      </c>
      <c r="E296" s="70">
        <v>804.0</v>
      </c>
      <c r="F296" s="70">
        <v>560.0</v>
      </c>
      <c r="G296" s="70">
        <v>528.0</v>
      </c>
      <c r="H296" s="70">
        <v>961.0</v>
      </c>
      <c r="I296" s="70">
        <v>0.0</v>
      </c>
      <c r="J296" s="70">
        <v>595.0</v>
      </c>
      <c r="K296" s="70">
        <v>1212.0</v>
      </c>
      <c r="L296" s="70">
        <v>805.0</v>
      </c>
      <c r="M296" s="70">
        <v>0.0</v>
      </c>
      <c r="N296" s="70">
        <v>875.0</v>
      </c>
      <c r="O296" s="70">
        <v>135.0</v>
      </c>
      <c r="P296" s="70">
        <v>368.0</v>
      </c>
      <c r="Q296" s="491"/>
      <c r="R296" s="490">
        <f t="shared" si="8"/>
        <v>7943</v>
      </c>
      <c r="S296" s="491"/>
      <c r="T296" s="501"/>
      <c r="U296" s="501"/>
      <c r="V296" s="501"/>
      <c r="W296" s="501"/>
      <c r="X296" s="501"/>
      <c r="Y296" s="501"/>
      <c r="Z296" s="501"/>
      <c r="AA296" s="501"/>
      <c r="AB296" s="501"/>
      <c r="AC296" s="501"/>
    </row>
    <row r="297">
      <c r="A297" s="53" t="s">
        <v>46</v>
      </c>
      <c r="B297" s="70">
        <v>0.0</v>
      </c>
      <c r="C297" s="70">
        <v>0.0</v>
      </c>
      <c r="D297" s="70">
        <v>687.0</v>
      </c>
      <c r="E297" s="70">
        <v>0.0</v>
      </c>
      <c r="F297" s="70">
        <v>0.0</v>
      </c>
      <c r="G297" s="70">
        <v>0.0</v>
      </c>
      <c r="H297" s="70">
        <v>0.0</v>
      </c>
      <c r="I297" s="70">
        <v>0.0</v>
      </c>
      <c r="J297" s="70">
        <v>0.0</v>
      </c>
      <c r="K297" s="70">
        <v>0.0</v>
      </c>
      <c r="L297" s="70">
        <v>0.0</v>
      </c>
      <c r="M297" s="70">
        <v>0.0</v>
      </c>
      <c r="N297" s="70">
        <v>0.0</v>
      </c>
      <c r="O297" s="70">
        <v>0.0</v>
      </c>
      <c r="P297" s="70">
        <v>0.0</v>
      </c>
      <c r="Q297" s="491"/>
      <c r="R297" s="490">
        <f t="shared" si="8"/>
        <v>687</v>
      </c>
      <c r="S297" s="491"/>
      <c r="T297" s="501"/>
      <c r="U297" s="501"/>
      <c r="V297" s="501"/>
      <c r="W297" s="501"/>
      <c r="X297" s="501"/>
      <c r="Y297" s="501"/>
      <c r="Z297" s="501"/>
      <c r="AA297" s="501"/>
      <c r="AB297" s="501"/>
      <c r="AC297" s="501"/>
    </row>
    <row r="298">
      <c r="A298" s="53" t="s">
        <v>47</v>
      </c>
      <c r="B298" s="70">
        <v>0.0</v>
      </c>
      <c r="C298" s="70">
        <v>0.0</v>
      </c>
      <c r="D298" s="70">
        <v>0.0</v>
      </c>
      <c r="E298" s="70">
        <v>0.0</v>
      </c>
      <c r="F298" s="70">
        <v>0.0</v>
      </c>
      <c r="G298" s="70">
        <v>210.0</v>
      </c>
      <c r="H298" s="70">
        <v>528.0</v>
      </c>
      <c r="I298" s="70">
        <v>495.0</v>
      </c>
      <c r="J298" s="70">
        <v>0.0</v>
      </c>
      <c r="K298" s="70">
        <v>295.0</v>
      </c>
      <c r="L298" s="70">
        <v>385.0</v>
      </c>
      <c r="M298" s="70">
        <v>0.0</v>
      </c>
      <c r="N298" s="70">
        <v>0.0</v>
      </c>
      <c r="O298" s="70">
        <v>0.0</v>
      </c>
      <c r="P298" s="70">
        <v>0.0</v>
      </c>
      <c r="Q298" s="491"/>
      <c r="R298" s="490">
        <f t="shared" si="8"/>
        <v>1913</v>
      </c>
      <c r="S298" s="491"/>
      <c r="T298" s="501"/>
      <c r="U298" s="501"/>
      <c r="V298" s="501"/>
      <c r="W298" s="501"/>
      <c r="X298" s="501"/>
      <c r="Y298" s="501"/>
      <c r="Z298" s="501"/>
      <c r="AA298" s="501"/>
      <c r="AB298" s="501"/>
      <c r="AC298" s="501"/>
    </row>
    <row r="299">
      <c r="A299" s="53" t="s">
        <v>48</v>
      </c>
      <c r="B299" s="70">
        <v>820.0</v>
      </c>
      <c r="C299" s="70">
        <v>330.0</v>
      </c>
      <c r="D299" s="70">
        <v>737.0</v>
      </c>
      <c r="E299" s="70">
        <v>604.0</v>
      </c>
      <c r="F299" s="70">
        <v>555.0</v>
      </c>
      <c r="G299" s="70">
        <v>836.0</v>
      </c>
      <c r="H299" s="70">
        <v>973.0</v>
      </c>
      <c r="I299" s="70">
        <v>779.0</v>
      </c>
      <c r="J299" s="70">
        <v>798.0</v>
      </c>
      <c r="K299" s="70">
        <v>848.0</v>
      </c>
      <c r="L299" s="70">
        <v>603.0</v>
      </c>
      <c r="M299" s="70">
        <v>829.0</v>
      </c>
      <c r="N299" s="70">
        <v>690.0</v>
      </c>
      <c r="O299" s="70">
        <v>735.0</v>
      </c>
      <c r="P299" s="70">
        <v>819.0</v>
      </c>
      <c r="Q299" s="491"/>
      <c r="R299" s="490">
        <f t="shared" si="8"/>
        <v>10956</v>
      </c>
      <c r="S299" s="491"/>
      <c r="T299" s="501"/>
      <c r="U299" s="501"/>
      <c r="V299" s="501"/>
      <c r="W299" s="501"/>
      <c r="X299" s="501"/>
      <c r="Y299" s="501"/>
      <c r="Z299" s="501"/>
      <c r="AA299" s="501"/>
      <c r="AB299" s="501"/>
      <c r="AC299" s="501"/>
    </row>
    <row r="300">
      <c r="A300" s="53" t="s">
        <v>49</v>
      </c>
      <c r="B300" s="70">
        <v>0.0</v>
      </c>
      <c r="C300" s="70">
        <v>0.0</v>
      </c>
      <c r="D300" s="70">
        <v>0.0</v>
      </c>
      <c r="E300" s="70">
        <v>0.0</v>
      </c>
      <c r="F300" s="70">
        <v>0.0</v>
      </c>
      <c r="G300" s="70">
        <v>0.0</v>
      </c>
      <c r="H300" s="70">
        <v>0.0</v>
      </c>
      <c r="I300" s="70">
        <v>0.0</v>
      </c>
      <c r="J300" s="70">
        <v>630.0</v>
      </c>
      <c r="K300" s="70">
        <v>0.0</v>
      </c>
      <c r="L300" s="70">
        <v>745.0</v>
      </c>
      <c r="M300" s="70">
        <v>325.0</v>
      </c>
      <c r="N300" s="70">
        <v>165.0</v>
      </c>
      <c r="O300" s="70">
        <v>875.0</v>
      </c>
      <c r="P300" s="70">
        <v>298.0</v>
      </c>
      <c r="Q300" s="491"/>
      <c r="R300" s="490">
        <f t="shared" si="8"/>
        <v>3038</v>
      </c>
      <c r="S300" s="491"/>
      <c r="T300" s="501"/>
      <c r="U300" s="501"/>
      <c r="V300" s="501"/>
      <c r="W300" s="501"/>
      <c r="X300" s="501"/>
      <c r="Y300" s="501"/>
      <c r="Z300" s="501"/>
      <c r="AA300" s="501"/>
      <c r="AB300" s="501"/>
      <c r="AC300" s="501"/>
    </row>
    <row r="301">
      <c r="A301" s="53" t="s">
        <v>50</v>
      </c>
      <c r="B301" s="70">
        <v>0.0</v>
      </c>
      <c r="C301" s="70">
        <v>0.0</v>
      </c>
      <c r="D301" s="70">
        <v>0.0</v>
      </c>
      <c r="E301" s="70">
        <v>0.0</v>
      </c>
      <c r="F301" s="70">
        <v>0.0</v>
      </c>
      <c r="G301" s="70">
        <v>0.0</v>
      </c>
      <c r="H301" s="70">
        <v>0.0</v>
      </c>
      <c r="I301" s="70">
        <v>0.0</v>
      </c>
      <c r="J301" s="70">
        <v>0.0</v>
      </c>
      <c r="K301" s="70">
        <v>0.0</v>
      </c>
      <c r="L301" s="70">
        <v>0.0</v>
      </c>
      <c r="M301" s="70">
        <v>0.0</v>
      </c>
      <c r="N301" s="70">
        <v>0.0</v>
      </c>
      <c r="O301" s="70">
        <v>0.0</v>
      </c>
      <c r="P301" s="70">
        <v>0.0</v>
      </c>
      <c r="Q301" s="491"/>
      <c r="R301" s="490">
        <f t="shared" si="8"/>
        <v>0</v>
      </c>
      <c r="S301" s="491"/>
      <c r="T301" s="501"/>
      <c r="U301" s="501"/>
      <c r="V301" s="501"/>
      <c r="W301" s="501"/>
      <c r="X301" s="501"/>
      <c r="Y301" s="501"/>
      <c r="Z301" s="501"/>
      <c r="AA301" s="501"/>
      <c r="AB301" s="501"/>
      <c r="AC301" s="501"/>
    </row>
    <row r="302">
      <c r="A302" s="53" t="s">
        <v>51</v>
      </c>
      <c r="B302" s="70">
        <v>964.0</v>
      </c>
      <c r="C302" s="70">
        <v>329.0</v>
      </c>
      <c r="D302" s="70">
        <v>588.0</v>
      </c>
      <c r="E302" s="70">
        <v>140.0</v>
      </c>
      <c r="F302" s="70">
        <v>684.0</v>
      </c>
      <c r="G302" s="70">
        <v>0.0</v>
      </c>
      <c r="H302" s="70">
        <v>485.0</v>
      </c>
      <c r="I302" s="70">
        <v>0.0</v>
      </c>
      <c r="J302" s="70">
        <v>1073.0</v>
      </c>
      <c r="K302" s="70">
        <v>385.0</v>
      </c>
      <c r="L302" s="70">
        <v>205.0</v>
      </c>
      <c r="M302" s="70">
        <v>625.0</v>
      </c>
      <c r="N302" s="70">
        <v>685.0</v>
      </c>
      <c r="O302" s="70">
        <v>0.0</v>
      </c>
      <c r="P302" s="70">
        <v>585.0</v>
      </c>
      <c r="Q302" s="491"/>
      <c r="R302" s="490">
        <f t="shared" si="8"/>
        <v>6748</v>
      </c>
      <c r="S302" s="491"/>
      <c r="T302" s="501"/>
      <c r="U302" s="501"/>
      <c r="V302" s="501"/>
      <c r="W302" s="501"/>
      <c r="X302" s="501"/>
      <c r="Y302" s="501"/>
      <c r="Z302" s="501"/>
      <c r="AA302" s="501"/>
      <c r="AB302" s="501"/>
      <c r="AC302" s="501"/>
    </row>
    <row r="303">
      <c r="A303" s="53" t="s">
        <v>52</v>
      </c>
      <c r="B303" s="70">
        <v>0.0</v>
      </c>
      <c r="C303" s="70">
        <v>0.0</v>
      </c>
      <c r="D303" s="70">
        <v>0.0</v>
      </c>
      <c r="E303" s="70">
        <v>0.0</v>
      </c>
      <c r="F303" s="70">
        <v>0.0</v>
      </c>
      <c r="G303" s="70">
        <v>0.0</v>
      </c>
      <c r="H303" s="70">
        <v>0.0</v>
      </c>
      <c r="I303" s="70">
        <v>616.0</v>
      </c>
      <c r="J303" s="70">
        <v>815.0</v>
      </c>
      <c r="K303" s="70">
        <v>0.0</v>
      </c>
      <c r="L303" s="70">
        <v>0.0</v>
      </c>
      <c r="M303" s="70">
        <v>305.0</v>
      </c>
      <c r="N303" s="70">
        <v>0.0</v>
      </c>
      <c r="O303" s="70">
        <v>0.0</v>
      </c>
      <c r="P303" s="70">
        <v>0.0</v>
      </c>
      <c r="Q303" s="491"/>
      <c r="R303" s="490">
        <f t="shared" si="8"/>
        <v>1736</v>
      </c>
      <c r="S303" s="491"/>
      <c r="T303" s="501"/>
      <c r="U303" s="501"/>
      <c r="V303" s="501"/>
      <c r="W303" s="501"/>
      <c r="X303" s="501"/>
      <c r="Y303" s="501"/>
      <c r="Z303" s="501"/>
      <c r="AA303" s="501"/>
      <c r="AB303" s="501"/>
      <c r="AC303" s="501"/>
    </row>
    <row r="304">
      <c r="A304" s="53" t="s">
        <v>53</v>
      </c>
      <c r="B304" s="502">
        <v>591.0</v>
      </c>
      <c r="C304" s="70">
        <v>810.0</v>
      </c>
      <c r="D304" s="70">
        <v>795.0</v>
      </c>
      <c r="E304" s="70">
        <v>577.0</v>
      </c>
      <c r="F304" s="70">
        <v>320.0</v>
      </c>
      <c r="G304" s="70">
        <v>1128.0</v>
      </c>
      <c r="H304" s="70">
        <v>1420.0</v>
      </c>
      <c r="I304" s="502">
        <v>815.0</v>
      </c>
      <c r="J304" s="70">
        <v>620.0</v>
      </c>
      <c r="K304" s="70">
        <v>0.0</v>
      </c>
      <c r="L304" s="70">
        <v>458.0</v>
      </c>
      <c r="M304" s="70">
        <v>1010.0</v>
      </c>
      <c r="N304" s="70">
        <v>1115.0</v>
      </c>
      <c r="O304" s="70">
        <v>1060.0</v>
      </c>
      <c r="P304" s="502">
        <v>1003.0</v>
      </c>
      <c r="Q304" s="491"/>
      <c r="R304" s="490">
        <f t="shared" si="8"/>
        <v>11722</v>
      </c>
      <c r="S304" s="491"/>
      <c r="T304" s="501"/>
      <c r="U304" s="501"/>
      <c r="V304" s="501"/>
      <c r="W304" s="501"/>
      <c r="X304" s="501"/>
      <c r="Y304" s="501"/>
      <c r="Z304" s="501"/>
      <c r="AA304" s="501"/>
      <c r="AB304" s="501"/>
      <c r="AC304" s="501"/>
    </row>
    <row r="305">
      <c r="A305" s="506" t="s">
        <v>54</v>
      </c>
      <c r="B305" s="502">
        <v>0.0</v>
      </c>
      <c r="C305" s="70">
        <v>0.0</v>
      </c>
      <c r="D305" s="70">
        <v>0.0</v>
      </c>
      <c r="E305" s="70">
        <v>230.0</v>
      </c>
      <c r="F305" s="70">
        <v>779.0</v>
      </c>
      <c r="G305" s="70">
        <v>1050.0</v>
      </c>
      <c r="H305" s="70">
        <v>240.0</v>
      </c>
      <c r="I305" s="502">
        <v>0.0</v>
      </c>
      <c r="J305" s="70">
        <v>775.0</v>
      </c>
      <c r="K305" s="70">
        <v>851.0</v>
      </c>
      <c r="L305" s="70">
        <v>925.0</v>
      </c>
      <c r="M305" s="70">
        <v>300.0</v>
      </c>
      <c r="N305" s="70">
        <v>1141.0</v>
      </c>
      <c r="O305" s="70">
        <v>590.0</v>
      </c>
      <c r="P305" s="502">
        <v>0.0</v>
      </c>
      <c r="Q305" s="491"/>
      <c r="R305" s="490">
        <f t="shared" si="8"/>
        <v>6881</v>
      </c>
      <c r="S305" s="491"/>
      <c r="T305" s="501"/>
      <c r="U305" s="501"/>
      <c r="V305" s="501"/>
      <c r="W305" s="501"/>
      <c r="X305" s="501"/>
      <c r="Y305" s="501"/>
      <c r="Z305" s="501"/>
      <c r="AA305" s="501"/>
      <c r="AB305" s="501"/>
      <c r="AC305" s="501"/>
    </row>
    <row r="306">
      <c r="A306" s="506" t="s">
        <v>55</v>
      </c>
      <c r="B306" s="70">
        <v>755.0</v>
      </c>
      <c r="C306" s="70">
        <v>0.0</v>
      </c>
      <c r="D306" s="70">
        <v>110.0</v>
      </c>
      <c r="E306" s="70">
        <v>816.0</v>
      </c>
      <c r="F306" s="70">
        <v>185.0</v>
      </c>
      <c r="G306" s="70">
        <v>0.0</v>
      </c>
      <c r="H306" s="70">
        <v>288.0</v>
      </c>
      <c r="I306" s="70">
        <v>0.0</v>
      </c>
      <c r="J306" s="70">
        <v>0.0</v>
      </c>
      <c r="K306" s="70">
        <v>0.0</v>
      </c>
      <c r="L306" s="70">
        <v>0.0</v>
      </c>
      <c r="M306" s="70">
        <v>0.0</v>
      </c>
      <c r="N306" s="70">
        <v>0.0</v>
      </c>
      <c r="O306" s="70">
        <v>0.0</v>
      </c>
      <c r="P306" s="70">
        <v>545.0</v>
      </c>
      <c r="Q306" s="491"/>
      <c r="R306" s="490">
        <f t="shared" si="8"/>
        <v>2699</v>
      </c>
      <c r="S306" s="491"/>
      <c r="T306" s="501"/>
      <c r="U306" s="501"/>
      <c r="V306" s="501"/>
      <c r="W306" s="501"/>
      <c r="X306" s="501"/>
      <c r="Y306" s="501"/>
      <c r="Z306" s="501"/>
      <c r="AA306" s="501"/>
      <c r="AB306" s="501"/>
      <c r="AC306" s="501"/>
    </row>
    <row r="307">
      <c r="A307" s="506" t="s">
        <v>56</v>
      </c>
      <c r="B307" s="70">
        <v>0.0</v>
      </c>
      <c r="C307" s="70">
        <v>0.0</v>
      </c>
      <c r="D307" s="70">
        <v>0.0</v>
      </c>
      <c r="E307" s="70">
        <v>0.0</v>
      </c>
      <c r="F307" s="70">
        <v>0.0</v>
      </c>
      <c r="G307" s="70">
        <v>0.0</v>
      </c>
      <c r="H307" s="70">
        <v>0.0</v>
      </c>
      <c r="I307" s="70">
        <v>0.0</v>
      </c>
      <c r="J307" s="70">
        <v>0.0</v>
      </c>
      <c r="K307" s="70">
        <v>0.0</v>
      </c>
      <c r="L307" s="70">
        <v>0.0</v>
      </c>
      <c r="M307" s="70">
        <v>0.0</v>
      </c>
      <c r="N307" s="70">
        <v>0.0</v>
      </c>
      <c r="O307" s="70">
        <v>0.0</v>
      </c>
      <c r="P307" s="70">
        <v>0.0</v>
      </c>
      <c r="Q307" s="491"/>
      <c r="R307" s="490">
        <f t="shared" si="8"/>
        <v>0</v>
      </c>
      <c r="S307" s="491"/>
      <c r="T307" s="501"/>
      <c r="U307" s="501"/>
      <c r="V307" s="501"/>
      <c r="W307" s="501"/>
      <c r="X307" s="501"/>
      <c r="Y307" s="501"/>
      <c r="Z307" s="501"/>
      <c r="AA307" s="501"/>
      <c r="AB307" s="501"/>
      <c r="AC307" s="501"/>
    </row>
    <row r="308">
      <c r="A308" s="506" t="s">
        <v>65</v>
      </c>
      <c r="B308" s="70">
        <v>0.0</v>
      </c>
      <c r="C308" s="70">
        <v>0.0</v>
      </c>
      <c r="D308" s="70">
        <v>0.0</v>
      </c>
      <c r="E308" s="70">
        <v>0.0</v>
      </c>
      <c r="F308" s="70">
        <v>0.0</v>
      </c>
      <c r="G308" s="70">
        <v>0.0</v>
      </c>
      <c r="H308" s="70">
        <v>0.0</v>
      </c>
      <c r="I308" s="70">
        <v>0.0</v>
      </c>
      <c r="J308" s="70">
        <v>0.0</v>
      </c>
      <c r="K308" s="70">
        <v>0.0</v>
      </c>
      <c r="L308" s="70">
        <v>0.0</v>
      </c>
      <c r="M308" s="70">
        <v>570.0</v>
      </c>
      <c r="N308" s="70">
        <v>1171.0</v>
      </c>
      <c r="O308" s="70">
        <v>1249.0</v>
      </c>
      <c r="P308" s="70">
        <v>0.0</v>
      </c>
      <c r="Q308" s="485"/>
      <c r="R308" s="490">
        <f t="shared" si="8"/>
        <v>2990</v>
      </c>
      <c r="S308" s="485"/>
      <c r="T308" s="501"/>
      <c r="U308" s="501"/>
      <c r="V308" s="501"/>
      <c r="W308" s="501"/>
      <c r="X308" s="501"/>
      <c r="Y308" s="501"/>
      <c r="Z308" s="501"/>
      <c r="AA308" s="501"/>
      <c r="AB308" s="501"/>
      <c r="AC308" s="501"/>
    </row>
    <row r="309">
      <c r="A309" s="506" t="s">
        <v>58</v>
      </c>
      <c r="B309" s="70">
        <v>0.0</v>
      </c>
      <c r="C309" s="70">
        <v>587.0</v>
      </c>
      <c r="D309" s="70">
        <v>458.0</v>
      </c>
      <c r="E309" s="70">
        <v>0.0</v>
      </c>
      <c r="F309" s="70">
        <v>0.0</v>
      </c>
      <c r="G309" s="70">
        <v>600.0</v>
      </c>
      <c r="H309" s="70">
        <v>0.0</v>
      </c>
      <c r="I309" s="70">
        <v>395.0</v>
      </c>
      <c r="J309" s="70">
        <v>0.0</v>
      </c>
      <c r="K309" s="70">
        <v>0.0</v>
      </c>
      <c r="L309" s="70">
        <v>763.0</v>
      </c>
      <c r="M309" s="70">
        <v>860.0</v>
      </c>
      <c r="N309" s="70">
        <v>130.0</v>
      </c>
      <c r="O309" s="70">
        <v>580.0</v>
      </c>
      <c r="P309" s="70">
        <v>0.0</v>
      </c>
      <c r="Q309" s="485"/>
      <c r="R309" s="490">
        <f t="shared" si="8"/>
        <v>4373</v>
      </c>
      <c r="S309" s="485"/>
      <c r="T309" s="501"/>
      <c r="U309" s="501"/>
      <c r="V309" s="501"/>
      <c r="W309" s="501"/>
      <c r="X309" s="501"/>
      <c r="Y309" s="501"/>
      <c r="Z309" s="501"/>
      <c r="AA309" s="501"/>
      <c r="AB309" s="501"/>
      <c r="AC309" s="501"/>
    </row>
    <row r="310">
      <c r="A310" s="501"/>
      <c r="B310" s="501"/>
      <c r="C310" s="501"/>
      <c r="D310" s="501"/>
      <c r="E310" s="501"/>
      <c r="F310" s="501"/>
      <c r="G310" s="501"/>
      <c r="H310" s="501"/>
      <c r="I310" s="501"/>
      <c r="J310" s="501"/>
      <c r="K310" s="501"/>
      <c r="L310" s="501"/>
      <c r="M310" s="501"/>
      <c r="N310" s="501"/>
      <c r="O310" s="501"/>
      <c r="P310" s="501"/>
      <c r="Q310" s="501"/>
      <c r="R310" s="501"/>
      <c r="S310" s="501"/>
      <c r="T310" s="501"/>
      <c r="U310" s="501"/>
      <c r="V310" s="501"/>
      <c r="W310" s="501"/>
      <c r="X310" s="501"/>
      <c r="Y310" s="501"/>
      <c r="Z310" s="501"/>
      <c r="AA310" s="501"/>
      <c r="AB310" s="501"/>
      <c r="AC310" s="501"/>
    </row>
    <row r="311">
      <c r="A311" s="475" t="s">
        <v>530</v>
      </c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20"/>
      <c r="T311" s="501"/>
      <c r="U311" s="501"/>
      <c r="V311" s="501"/>
      <c r="W311" s="501"/>
      <c r="X311" s="501"/>
      <c r="Y311" s="501"/>
      <c r="Z311" s="501"/>
      <c r="AA311" s="501"/>
      <c r="AB311" s="501"/>
      <c r="AC311" s="501"/>
    </row>
    <row r="312">
      <c r="A312" s="30" t="s">
        <v>19</v>
      </c>
      <c r="B312" s="478">
        <v>45642.0</v>
      </c>
      <c r="C312" s="478">
        <v>45643.0</v>
      </c>
      <c r="D312" s="478">
        <v>45644.0</v>
      </c>
      <c r="E312" s="478">
        <v>45645.0</v>
      </c>
      <c r="F312" s="478">
        <v>45646.0</v>
      </c>
      <c r="G312" s="478">
        <v>45647.0</v>
      </c>
      <c r="H312" s="478">
        <v>45648.0</v>
      </c>
      <c r="I312" s="478">
        <v>45649.0</v>
      </c>
      <c r="J312" s="478">
        <v>45650.0</v>
      </c>
      <c r="K312" s="478">
        <v>45651.0</v>
      </c>
      <c r="L312" s="478">
        <v>45652.0</v>
      </c>
      <c r="M312" s="478">
        <v>45653.0</v>
      </c>
      <c r="N312" s="478">
        <v>45654.0</v>
      </c>
      <c r="O312" s="478">
        <v>45655.0</v>
      </c>
      <c r="P312" s="478">
        <v>45656.0</v>
      </c>
      <c r="Q312" s="478">
        <v>45657.0</v>
      </c>
      <c r="R312" s="479" t="s">
        <v>20</v>
      </c>
      <c r="S312" s="479" t="s">
        <v>22</v>
      </c>
      <c r="T312" s="501"/>
      <c r="U312" s="501"/>
      <c r="V312" s="501"/>
      <c r="W312" s="501"/>
      <c r="X312" s="501"/>
      <c r="Y312" s="501"/>
      <c r="Z312" s="501"/>
      <c r="AA312" s="501"/>
      <c r="AB312" s="501"/>
      <c r="AC312" s="501"/>
    </row>
    <row r="313">
      <c r="A313" s="215"/>
      <c r="B313" s="485"/>
      <c r="C313" s="485"/>
      <c r="D313" s="485"/>
      <c r="E313" s="485"/>
      <c r="F313" s="485"/>
      <c r="G313" s="485"/>
      <c r="H313" s="485"/>
      <c r="I313" s="485"/>
      <c r="J313" s="485"/>
      <c r="K313" s="485"/>
      <c r="L313" s="485"/>
      <c r="M313" s="485"/>
      <c r="N313" s="485"/>
      <c r="O313" s="485"/>
      <c r="P313" s="485"/>
      <c r="Q313" s="485"/>
      <c r="R313" s="485"/>
      <c r="S313" s="485"/>
      <c r="T313" s="501"/>
      <c r="U313" s="501"/>
      <c r="V313" s="501"/>
      <c r="W313" s="501"/>
      <c r="X313" s="501"/>
      <c r="Y313" s="501"/>
      <c r="Z313" s="501"/>
      <c r="AA313" s="501"/>
      <c r="AB313" s="501"/>
      <c r="AC313" s="501"/>
    </row>
    <row r="314">
      <c r="A314" s="53" t="s">
        <v>23</v>
      </c>
      <c r="B314" s="70">
        <v>1200.0</v>
      </c>
      <c r="C314" s="70">
        <v>1070.0</v>
      </c>
      <c r="D314" s="70">
        <v>245.0</v>
      </c>
      <c r="E314" s="70">
        <v>0.0</v>
      </c>
      <c r="F314" s="70">
        <v>480.0</v>
      </c>
      <c r="G314" s="70">
        <v>1320.0</v>
      </c>
      <c r="H314" s="502">
        <v>882.0</v>
      </c>
      <c r="I314" s="70">
        <v>892.0</v>
      </c>
      <c r="J314" s="70">
        <v>800.0</v>
      </c>
      <c r="K314" s="70">
        <v>0.0</v>
      </c>
      <c r="L314" s="70">
        <v>965.0</v>
      </c>
      <c r="M314" s="70">
        <v>1098.0</v>
      </c>
      <c r="N314" s="70">
        <v>0.0</v>
      </c>
      <c r="O314" s="502">
        <v>1065.0</v>
      </c>
      <c r="P314" s="70">
        <v>1190.0</v>
      </c>
      <c r="Q314" s="70">
        <v>200.0</v>
      </c>
      <c r="R314" s="490">
        <f t="shared" ref="R314:R349" si="9">SUM(B314:Q314)</f>
        <v>11407</v>
      </c>
      <c r="S314" s="491"/>
      <c r="T314" s="501"/>
      <c r="U314" s="501"/>
      <c r="V314" s="501"/>
      <c r="W314" s="501"/>
      <c r="X314" s="501"/>
      <c r="Y314" s="501"/>
      <c r="Z314" s="501"/>
      <c r="AA314" s="501"/>
      <c r="AB314" s="501"/>
      <c r="AC314" s="501"/>
    </row>
    <row r="315">
      <c r="A315" s="53" t="s">
        <v>24</v>
      </c>
      <c r="B315" s="70">
        <v>0.0</v>
      </c>
      <c r="C315" s="70">
        <v>845.0</v>
      </c>
      <c r="D315" s="70">
        <v>740.0</v>
      </c>
      <c r="E315" s="70">
        <v>0.0</v>
      </c>
      <c r="F315" s="70">
        <v>600.0</v>
      </c>
      <c r="G315" s="70">
        <v>0.0</v>
      </c>
      <c r="H315" s="70">
        <v>915.0</v>
      </c>
      <c r="I315" s="70">
        <v>690.0</v>
      </c>
      <c r="J315" s="70">
        <v>1020.0</v>
      </c>
      <c r="K315" s="70">
        <v>0.0</v>
      </c>
      <c r="L315" s="70">
        <v>0.0</v>
      </c>
      <c r="M315" s="70">
        <v>715.0</v>
      </c>
      <c r="N315" s="70">
        <v>895.0</v>
      </c>
      <c r="O315" s="70">
        <v>880.0</v>
      </c>
      <c r="P315" s="70">
        <v>950.0</v>
      </c>
      <c r="Q315" s="70">
        <v>1240.0</v>
      </c>
      <c r="R315" s="490">
        <f t="shared" si="9"/>
        <v>9490</v>
      </c>
      <c r="S315" s="491"/>
      <c r="T315" s="501"/>
      <c r="U315" s="501"/>
      <c r="V315" s="501"/>
      <c r="W315" s="501"/>
      <c r="X315" s="501"/>
      <c r="Y315" s="501"/>
      <c r="Z315" s="501"/>
      <c r="AA315" s="501"/>
      <c r="AB315" s="501"/>
      <c r="AC315" s="501"/>
    </row>
    <row r="316">
      <c r="A316" s="53" t="s">
        <v>25</v>
      </c>
      <c r="B316" s="70">
        <v>0.0</v>
      </c>
      <c r="C316" s="70">
        <v>0.0</v>
      </c>
      <c r="D316" s="70">
        <v>0.0</v>
      </c>
      <c r="E316" s="70">
        <v>0.0</v>
      </c>
      <c r="F316" s="70">
        <v>0.0</v>
      </c>
      <c r="G316" s="70">
        <v>0.0</v>
      </c>
      <c r="H316" s="70">
        <v>942.0</v>
      </c>
      <c r="I316" s="70">
        <v>260.0</v>
      </c>
      <c r="J316" s="70">
        <v>925.0</v>
      </c>
      <c r="K316" s="70">
        <v>0.0</v>
      </c>
      <c r="L316" s="70">
        <v>0.0</v>
      </c>
      <c r="M316" s="70">
        <v>600.0</v>
      </c>
      <c r="N316" s="70">
        <v>240.0</v>
      </c>
      <c r="O316" s="70">
        <v>0.0</v>
      </c>
      <c r="P316" s="70">
        <v>0.0</v>
      </c>
      <c r="Q316" s="70">
        <v>1978.0</v>
      </c>
      <c r="R316" s="490">
        <f t="shared" si="9"/>
        <v>4945</v>
      </c>
      <c r="S316" s="491"/>
      <c r="T316" s="501"/>
      <c r="U316" s="501"/>
      <c r="V316" s="501"/>
      <c r="W316" s="501"/>
      <c r="X316" s="501"/>
      <c r="Y316" s="501"/>
      <c r="Z316" s="501"/>
      <c r="AA316" s="501"/>
      <c r="AB316" s="501"/>
      <c r="AC316" s="501"/>
    </row>
    <row r="317">
      <c r="A317" s="53" t="s">
        <v>26</v>
      </c>
      <c r="B317" s="70">
        <v>1068.0</v>
      </c>
      <c r="C317" s="70">
        <v>0.0</v>
      </c>
      <c r="D317" s="70">
        <v>0.0</v>
      </c>
      <c r="E317" s="70">
        <v>0.0</v>
      </c>
      <c r="F317" s="70">
        <v>1278.0</v>
      </c>
      <c r="G317" s="70">
        <v>772.0</v>
      </c>
      <c r="H317" s="70">
        <v>0.0</v>
      </c>
      <c r="I317" s="70">
        <v>0.0</v>
      </c>
      <c r="J317" s="70">
        <v>1493.0</v>
      </c>
      <c r="K317" s="70">
        <v>0.0</v>
      </c>
      <c r="L317" s="70">
        <v>955.0</v>
      </c>
      <c r="M317" s="217">
        <v>0.0</v>
      </c>
      <c r="N317" s="70">
        <v>1110.0</v>
      </c>
      <c r="O317" s="70">
        <v>0.0</v>
      </c>
      <c r="P317" s="70">
        <v>0.0</v>
      </c>
      <c r="Q317" s="70">
        <v>1845.0</v>
      </c>
      <c r="R317" s="490">
        <f t="shared" si="9"/>
        <v>8521</v>
      </c>
      <c r="S317" s="491"/>
      <c r="T317" s="501"/>
      <c r="U317" s="501"/>
      <c r="V317" s="501"/>
      <c r="W317" s="501"/>
      <c r="X317" s="501"/>
      <c r="Y317" s="501"/>
      <c r="Z317" s="501"/>
      <c r="AA317" s="501"/>
      <c r="AB317" s="501"/>
      <c r="AC317" s="501"/>
    </row>
    <row r="318">
      <c r="A318" s="53" t="s">
        <v>27</v>
      </c>
      <c r="B318" s="70">
        <v>201.0</v>
      </c>
      <c r="C318" s="70">
        <v>399.0</v>
      </c>
      <c r="D318" s="70">
        <v>0.0</v>
      </c>
      <c r="E318" s="70">
        <v>205.0</v>
      </c>
      <c r="F318" s="70">
        <v>789.0</v>
      </c>
      <c r="G318" s="70">
        <v>585.0</v>
      </c>
      <c r="H318" s="70">
        <v>955.0</v>
      </c>
      <c r="I318" s="70">
        <v>913.0</v>
      </c>
      <c r="J318" s="70">
        <v>449.0</v>
      </c>
      <c r="K318" s="70">
        <v>0.0</v>
      </c>
      <c r="L318" s="70">
        <v>0.0</v>
      </c>
      <c r="M318" s="70">
        <v>523.0</v>
      </c>
      <c r="N318" s="70">
        <v>500.0</v>
      </c>
      <c r="O318" s="70">
        <v>834.0</v>
      </c>
      <c r="P318" s="70">
        <v>169.0</v>
      </c>
      <c r="Q318" s="70">
        <v>900.0</v>
      </c>
      <c r="R318" s="490">
        <f t="shared" si="9"/>
        <v>7422</v>
      </c>
      <c r="S318" s="491"/>
      <c r="T318" s="501"/>
      <c r="U318" s="501"/>
      <c r="V318" s="501"/>
      <c r="W318" s="501"/>
      <c r="X318" s="501"/>
      <c r="Y318" s="501"/>
      <c r="Z318" s="501"/>
      <c r="AA318" s="501"/>
      <c r="AB318" s="501"/>
      <c r="AC318" s="501"/>
    </row>
    <row r="319">
      <c r="A319" s="53" t="s">
        <v>28</v>
      </c>
      <c r="B319" s="70">
        <v>0.0</v>
      </c>
      <c r="C319" s="70">
        <v>0.0</v>
      </c>
      <c r="D319" s="217">
        <v>0.0</v>
      </c>
      <c r="E319" s="70">
        <v>580.0</v>
      </c>
      <c r="F319" s="70">
        <v>90.0</v>
      </c>
      <c r="G319" s="70">
        <v>0.0</v>
      </c>
      <c r="H319" s="70">
        <v>0.0</v>
      </c>
      <c r="I319" s="70">
        <v>0.0</v>
      </c>
      <c r="J319" s="70">
        <v>0.0</v>
      </c>
      <c r="K319" s="70">
        <v>0.0</v>
      </c>
      <c r="L319" s="70">
        <v>1194.0</v>
      </c>
      <c r="M319" s="70">
        <v>990.0</v>
      </c>
      <c r="N319" s="70">
        <v>235.0</v>
      </c>
      <c r="O319" s="37"/>
      <c r="P319" s="70">
        <v>1095.0</v>
      </c>
      <c r="Q319" s="70">
        <v>440.0</v>
      </c>
      <c r="R319" s="490">
        <f t="shared" si="9"/>
        <v>4624</v>
      </c>
      <c r="S319" s="491"/>
      <c r="T319" s="501"/>
      <c r="U319" s="501"/>
      <c r="V319" s="501"/>
      <c r="W319" s="501"/>
      <c r="X319" s="501"/>
      <c r="Y319" s="501"/>
      <c r="Z319" s="501"/>
      <c r="AA319" s="501"/>
      <c r="AB319" s="501"/>
      <c r="AC319" s="501"/>
    </row>
    <row r="320">
      <c r="A320" s="53" t="s">
        <v>29</v>
      </c>
      <c r="B320" s="70">
        <v>0.0</v>
      </c>
      <c r="C320" s="70">
        <v>0.0</v>
      </c>
      <c r="D320" s="70">
        <v>598.0</v>
      </c>
      <c r="E320" s="70">
        <v>193.0</v>
      </c>
      <c r="F320" s="70">
        <v>781.0</v>
      </c>
      <c r="G320" s="70">
        <v>0.0</v>
      </c>
      <c r="H320" s="70">
        <v>0.0</v>
      </c>
      <c r="I320" s="70">
        <v>0.0</v>
      </c>
      <c r="J320" s="70">
        <v>720.0</v>
      </c>
      <c r="K320" s="70">
        <v>0.0</v>
      </c>
      <c r="L320" s="70">
        <v>0.0</v>
      </c>
      <c r="M320" s="70">
        <v>0.0</v>
      </c>
      <c r="N320" s="70">
        <v>0.0</v>
      </c>
      <c r="O320" s="70">
        <v>0.0</v>
      </c>
      <c r="P320" s="70">
        <v>0.0</v>
      </c>
      <c r="Q320" s="70">
        <v>0.0</v>
      </c>
      <c r="R320" s="490">
        <f t="shared" si="9"/>
        <v>2292</v>
      </c>
      <c r="S320" s="491"/>
      <c r="T320" s="501"/>
      <c r="U320" s="501"/>
      <c r="V320" s="501"/>
      <c r="W320" s="501"/>
      <c r="X320" s="501"/>
      <c r="Y320" s="501"/>
      <c r="Z320" s="501"/>
      <c r="AA320" s="501"/>
      <c r="AB320" s="501"/>
      <c r="AC320" s="501"/>
    </row>
    <row r="321">
      <c r="A321" s="53" t="s">
        <v>30</v>
      </c>
      <c r="B321" s="70">
        <v>0.0</v>
      </c>
      <c r="C321" s="70">
        <v>0.0</v>
      </c>
      <c r="D321" s="70">
        <v>1755.0</v>
      </c>
      <c r="E321" s="70">
        <v>100.0</v>
      </c>
      <c r="F321" s="70">
        <v>0.0</v>
      </c>
      <c r="G321" s="70">
        <v>0.0</v>
      </c>
      <c r="H321" s="70">
        <v>0.0</v>
      </c>
      <c r="I321" s="70">
        <v>0.0</v>
      </c>
      <c r="J321" s="70">
        <v>0.0</v>
      </c>
      <c r="K321" s="70">
        <v>0.0</v>
      </c>
      <c r="L321" s="70">
        <v>0.0</v>
      </c>
      <c r="M321" s="70">
        <v>0.0</v>
      </c>
      <c r="N321" s="70">
        <v>0.0</v>
      </c>
      <c r="O321" s="70">
        <v>0.0</v>
      </c>
      <c r="P321" s="70">
        <v>0.0</v>
      </c>
      <c r="Q321" s="70">
        <v>0.0</v>
      </c>
      <c r="R321" s="490">
        <f t="shared" si="9"/>
        <v>1855</v>
      </c>
      <c r="S321" s="491"/>
      <c r="T321" s="501"/>
      <c r="U321" s="501"/>
      <c r="V321" s="501"/>
      <c r="W321" s="501"/>
      <c r="X321" s="501"/>
      <c r="Y321" s="501"/>
      <c r="Z321" s="501"/>
      <c r="AA321" s="501"/>
      <c r="AB321" s="501"/>
      <c r="AC321" s="501"/>
    </row>
    <row r="322">
      <c r="A322" s="53" t="s">
        <v>31</v>
      </c>
      <c r="B322" s="70">
        <v>1777.0</v>
      </c>
      <c r="C322" s="70">
        <v>1830.0</v>
      </c>
      <c r="D322" s="70">
        <v>1890.0</v>
      </c>
      <c r="E322" s="70">
        <v>935.0</v>
      </c>
      <c r="F322" s="70">
        <v>2318.0</v>
      </c>
      <c r="G322" s="70">
        <v>2293.0</v>
      </c>
      <c r="H322" s="70">
        <v>1140.0</v>
      </c>
      <c r="I322" s="70">
        <v>2338.0</v>
      </c>
      <c r="J322" s="70">
        <v>3000.0</v>
      </c>
      <c r="K322" s="70">
        <v>0.0</v>
      </c>
      <c r="L322" s="70">
        <v>1553.0</v>
      </c>
      <c r="M322" s="70">
        <v>1974.0</v>
      </c>
      <c r="N322" s="70">
        <v>1595.0</v>
      </c>
      <c r="O322" s="70">
        <v>1705.0</v>
      </c>
      <c r="P322" s="70">
        <v>2148.0</v>
      </c>
      <c r="Q322" s="70">
        <v>2135.0</v>
      </c>
      <c r="R322" s="490">
        <f t="shared" si="9"/>
        <v>28631</v>
      </c>
      <c r="S322" s="496" t="s">
        <v>144</v>
      </c>
      <c r="T322" s="501"/>
      <c r="U322" s="501"/>
      <c r="V322" s="501"/>
      <c r="W322" s="501"/>
      <c r="X322" s="501"/>
      <c r="Y322" s="501"/>
      <c r="Z322" s="501"/>
      <c r="AA322" s="501"/>
      <c r="AB322" s="501"/>
      <c r="AC322" s="501"/>
    </row>
    <row r="323">
      <c r="A323" s="53" t="s">
        <v>32</v>
      </c>
      <c r="B323" s="70">
        <v>0.0</v>
      </c>
      <c r="C323" s="70">
        <v>0.0</v>
      </c>
      <c r="D323" s="70">
        <v>0.0</v>
      </c>
      <c r="E323" s="70">
        <v>0.0</v>
      </c>
      <c r="F323" s="70">
        <v>0.0</v>
      </c>
      <c r="G323" s="70">
        <v>0.0</v>
      </c>
      <c r="H323" s="70">
        <v>0.0</v>
      </c>
      <c r="I323" s="70">
        <v>1015.0</v>
      </c>
      <c r="J323" s="70">
        <v>0.0</v>
      </c>
      <c r="K323" s="70">
        <v>0.0</v>
      </c>
      <c r="L323" s="70">
        <v>0.0</v>
      </c>
      <c r="M323" s="70">
        <v>0.0</v>
      </c>
      <c r="N323" s="70">
        <v>0.0</v>
      </c>
      <c r="O323" s="70">
        <v>0.0</v>
      </c>
      <c r="P323" s="70">
        <v>0.0</v>
      </c>
      <c r="Q323" s="70">
        <v>0.0</v>
      </c>
      <c r="R323" s="490">
        <f t="shared" si="9"/>
        <v>1015</v>
      </c>
      <c r="S323" s="491"/>
      <c r="T323" s="501"/>
      <c r="U323" s="501"/>
      <c r="V323" s="501"/>
      <c r="W323" s="501"/>
      <c r="X323" s="501"/>
      <c r="Y323" s="501"/>
      <c r="Z323" s="501"/>
      <c r="AA323" s="501"/>
      <c r="AB323" s="501"/>
      <c r="AC323" s="501"/>
    </row>
    <row r="324">
      <c r="A324" s="53" t="s">
        <v>241</v>
      </c>
      <c r="B324" s="70">
        <v>422.0</v>
      </c>
      <c r="C324" s="70">
        <v>300.0</v>
      </c>
      <c r="D324" s="70">
        <v>0.0</v>
      </c>
      <c r="E324" s="70">
        <v>0.0</v>
      </c>
      <c r="F324" s="70">
        <v>0.0</v>
      </c>
      <c r="G324" s="70">
        <v>0.0</v>
      </c>
      <c r="H324" s="70">
        <v>0.0</v>
      </c>
      <c r="I324" s="70">
        <v>0.0</v>
      </c>
      <c r="J324" s="70">
        <v>0.0</v>
      </c>
      <c r="K324" s="37"/>
      <c r="L324" s="70">
        <v>780.0</v>
      </c>
      <c r="M324" s="70">
        <v>0.0</v>
      </c>
      <c r="N324" s="70">
        <v>0.0</v>
      </c>
      <c r="O324" s="70">
        <v>0.0</v>
      </c>
      <c r="P324" s="70">
        <v>0.0</v>
      </c>
      <c r="Q324" s="70">
        <v>0.0</v>
      </c>
      <c r="R324" s="490">
        <f t="shared" si="9"/>
        <v>1502</v>
      </c>
      <c r="S324" s="491"/>
      <c r="T324" s="501"/>
      <c r="U324" s="501"/>
      <c r="V324" s="501"/>
      <c r="W324" s="501"/>
      <c r="X324" s="501"/>
      <c r="Y324" s="501"/>
      <c r="Z324" s="501"/>
      <c r="AA324" s="501"/>
      <c r="AB324" s="501"/>
      <c r="AC324" s="501"/>
    </row>
    <row r="325">
      <c r="A325" s="53" t="s">
        <v>233</v>
      </c>
      <c r="B325" s="70">
        <v>0.0</v>
      </c>
      <c r="C325" s="70">
        <v>235.0</v>
      </c>
      <c r="D325" s="70">
        <v>0.0</v>
      </c>
      <c r="E325" s="70">
        <v>0.0</v>
      </c>
      <c r="F325" s="70">
        <v>786.0</v>
      </c>
      <c r="G325" s="70">
        <v>917.0</v>
      </c>
      <c r="H325" s="70">
        <v>520.0</v>
      </c>
      <c r="I325" s="70">
        <v>330.0</v>
      </c>
      <c r="J325" s="70">
        <v>659.0</v>
      </c>
      <c r="K325" s="70">
        <v>0.0</v>
      </c>
      <c r="L325" s="70">
        <v>922.0</v>
      </c>
      <c r="M325" s="70">
        <v>503.0</v>
      </c>
      <c r="N325" s="70">
        <v>730.0</v>
      </c>
      <c r="O325" s="70">
        <v>0.0</v>
      </c>
      <c r="P325" s="70">
        <v>761.0</v>
      </c>
      <c r="Q325" s="70">
        <v>520.0</v>
      </c>
      <c r="R325" s="490">
        <f t="shared" si="9"/>
        <v>6883</v>
      </c>
      <c r="S325" s="491"/>
      <c r="T325" s="501"/>
      <c r="U325" s="501"/>
      <c r="V325" s="501"/>
      <c r="W325" s="501"/>
      <c r="X325" s="501"/>
      <c r="Y325" s="501"/>
      <c r="Z325" s="501"/>
      <c r="AA325" s="501"/>
      <c r="AB325" s="501"/>
      <c r="AC325" s="501"/>
    </row>
    <row r="326">
      <c r="A326" s="53" t="s">
        <v>35</v>
      </c>
      <c r="B326" s="70">
        <v>740.0</v>
      </c>
      <c r="C326" s="70">
        <v>985.0</v>
      </c>
      <c r="D326" s="70">
        <v>0.0</v>
      </c>
      <c r="E326" s="70">
        <v>0.0</v>
      </c>
      <c r="F326" s="70">
        <v>0.0</v>
      </c>
      <c r="G326" s="70">
        <v>0.0</v>
      </c>
      <c r="H326" s="502">
        <v>0.0</v>
      </c>
      <c r="I326" s="70">
        <v>835.0</v>
      </c>
      <c r="J326" s="70">
        <v>425.0</v>
      </c>
      <c r="K326" s="70">
        <v>0.0</v>
      </c>
      <c r="L326" s="70">
        <v>408.0</v>
      </c>
      <c r="M326" s="70">
        <v>0.0</v>
      </c>
      <c r="N326" s="70">
        <v>0.0</v>
      </c>
      <c r="O326" s="502">
        <v>200.0</v>
      </c>
      <c r="P326" s="70">
        <v>1095.0</v>
      </c>
      <c r="Q326" s="70">
        <v>0.0</v>
      </c>
      <c r="R326" s="490">
        <f t="shared" si="9"/>
        <v>4688</v>
      </c>
      <c r="S326" s="491"/>
      <c r="T326" s="501"/>
      <c r="U326" s="501"/>
      <c r="V326" s="501"/>
      <c r="W326" s="501"/>
      <c r="X326" s="501"/>
      <c r="Y326" s="501"/>
      <c r="Z326" s="501"/>
      <c r="AA326" s="501"/>
      <c r="AB326" s="501"/>
      <c r="AC326" s="501"/>
    </row>
    <row r="327">
      <c r="A327" s="53" t="s">
        <v>36</v>
      </c>
      <c r="B327" s="70">
        <v>715.0</v>
      </c>
      <c r="C327" s="70">
        <v>1165.0</v>
      </c>
      <c r="D327" s="70">
        <v>730.0</v>
      </c>
      <c r="E327" s="70">
        <v>1050.0</v>
      </c>
      <c r="F327" s="70">
        <v>943.0</v>
      </c>
      <c r="G327" s="70">
        <v>1184.0</v>
      </c>
      <c r="H327" s="502">
        <v>1235.0</v>
      </c>
      <c r="I327" s="70">
        <v>1192.0</v>
      </c>
      <c r="J327" s="70">
        <v>1413.0</v>
      </c>
      <c r="K327" s="70">
        <v>0.0</v>
      </c>
      <c r="L327" s="70">
        <v>815.0</v>
      </c>
      <c r="M327" s="70">
        <v>1246.0</v>
      </c>
      <c r="N327" s="70">
        <v>1120.0</v>
      </c>
      <c r="O327" s="502">
        <v>1232.0</v>
      </c>
      <c r="P327" s="70">
        <v>310.0</v>
      </c>
      <c r="Q327" s="70">
        <v>1571.0</v>
      </c>
      <c r="R327" s="490">
        <f t="shared" si="9"/>
        <v>15921</v>
      </c>
      <c r="S327" s="496" t="s">
        <v>144</v>
      </c>
      <c r="T327" s="501"/>
      <c r="U327" s="501"/>
      <c r="V327" s="501"/>
      <c r="W327" s="501"/>
      <c r="X327" s="501"/>
      <c r="Y327" s="501"/>
      <c r="Z327" s="501"/>
      <c r="AA327" s="501"/>
      <c r="AB327" s="501"/>
      <c r="AC327" s="501"/>
    </row>
    <row r="328">
      <c r="A328" s="53" t="s">
        <v>37</v>
      </c>
      <c r="B328" s="70">
        <v>913.0</v>
      </c>
      <c r="C328" s="70">
        <v>895.0</v>
      </c>
      <c r="D328" s="70">
        <v>993.0</v>
      </c>
      <c r="E328" s="70">
        <v>1100.0</v>
      </c>
      <c r="F328" s="70">
        <v>1220.0</v>
      </c>
      <c r="G328" s="70">
        <v>905.0</v>
      </c>
      <c r="H328" s="502">
        <v>895.0</v>
      </c>
      <c r="I328" s="70">
        <v>1013.0</v>
      </c>
      <c r="J328" s="70">
        <v>1100.0</v>
      </c>
      <c r="K328" s="70">
        <v>0.0</v>
      </c>
      <c r="L328" s="70">
        <v>510.0</v>
      </c>
      <c r="M328" s="70">
        <v>865.0</v>
      </c>
      <c r="N328" s="70">
        <v>1083.0</v>
      </c>
      <c r="O328" s="502">
        <v>710.0</v>
      </c>
      <c r="P328" s="41">
        <v>1510.0</v>
      </c>
      <c r="Q328" s="70">
        <v>1650.0</v>
      </c>
      <c r="R328" s="490">
        <f t="shared" si="9"/>
        <v>15362</v>
      </c>
      <c r="S328" s="496" t="s">
        <v>144</v>
      </c>
      <c r="T328" s="501"/>
      <c r="U328" s="501"/>
      <c r="V328" s="501"/>
      <c r="W328" s="501"/>
      <c r="X328" s="501"/>
      <c r="Y328" s="501"/>
      <c r="Z328" s="501"/>
      <c r="AA328" s="501"/>
      <c r="AB328" s="501"/>
      <c r="AC328" s="501"/>
    </row>
    <row r="329">
      <c r="A329" s="53" t="s">
        <v>38</v>
      </c>
      <c r="B329" s="70">
        <v>350.0</v>
      </c>
      <c r="C329" s="70">
        <v>0.0</v>
      </c>
      <c r="D329" s="70">
        <v>0.0</v>
      </c>
      <c r="E329" s="70">
        <v>0.0</v>
      </c>
      <c r="F329" s="70">
        <v>0.0</v>
      </c>
      <c r="G329" s="70">
        <v>0.0</v>
      </c>
      <c r="H329" s="70">
        <v>0.0</v>
      </c>
      <c r="I329" s="70">
        <v>0.0</v>
      </c>
      <c r="J329" s="70">
        <v>0.0</v>
      </c>
      <c r="K329" s="70">
        <v>0.0</v>
      </c>
      <c r="L329" s="70">
        <v>0.0</v>
      </c>
      <c r="M329" s="70">
        <v>0.0</v>
      </c>
      <c r="N329" s="70">
        <v>0.0</v>
      </c>
      <c r="O329" s="70">
        <v>0.0</v>
      </c>
      <c r="P329" s="70">
        <v>807.0</v>
      </c>
      <c r="Q329" s="70">
        <v>385.0</v>
      </c>
      <c r="R329" s="490">
        <f t="shared" si="9"/>
        <v>1542</v>
      </c>
      <c r="S329" s="491"/>
      <c r="T329" s="501"/>
      <c r="U329" s="501"/>
      <c r="V329" s="501"/>
      <c r="W329" s="501"/>
      <c r="X329" s="501"/>
      <c r="Y329" s="501"/>
      <c r="Z329" s="501"/>
      <c r="AA329" s="501"/>
      <c r="AB329" s="501"/>
      <c r="AC329" s="501"/>
    </row>
    <row r="330">
      <c r="A330" s="53" t="s">
        <v>39</v>
      </c>
      <c r="B330" s="70">
        <v>0.0</v>
      </c>
      <c r="C330" s="70">
        <v>0.0</v>
      </c>
      <c r="D330" s="70">
        <v>0.0</v>
      </c>
      <c r="E330" s="70">
        <v>1811.0</v>
      </c>
      <c r="F330" s="70">
        <v>0.0</v>
      </c>
      <c r="G330" s="70">
        <v>0.0</v>
      </c>
      <c r="H330" s="502">
        <v>1211.0</v>
      </c>
      <c r="I330" s="70">
        <v>1435.0</v>
      </c>
      <c r="J330" s="70">
        <v>1135.0</v>
      </c>
      <c r="K330" s="115">
        <v>470.0</v>
      </c>
      <c r="L330" s="70">
        <v>760.0</v>
      </c>
      <c r="M330" s="70">
        <v>0.0</v>
      </c>
      <c r="N330" s="70">
        <v>0.0</v>
      </c>
      <c r="O330" s="502">
        <v>0.0</v>
      </c>
      <c r="P330" s="70">
        <v>0.0</v>
      </c>
      <c r="Q330" s="70">
        <v>0.0</v>
      </c>
      <c r="R330" s="490">
        <f t="shared" si="9"/>
        <v>6822</v>
      </c>
      <c r="S330" s="496"/>
      <c r="T330" s="501"/>
      <c r="U330" s="501"/>
      <c r="V330" s="501"/>
      <c r="W330" s="501"/>
      <c r="X330" s="501"/>
      <c r="Y330" s="501"/>
      <c r="Z330" s="501"/>
      <c r="AA330" s="501"/>
      <c r="AB330" s="501"/>
      <c r="AC330" s="501"/>
    </row>
    <row r="331">
      <c r="A331" s="53" t="s">
        <v>63</v>
      </c>
      <c r="B331" s="70">
        <v>200.0</v>
      </c>
      <c r="C331" s="70">
        <v>0.0</v>
      </c>
      <c r="D331" s="70">
        <v>0.0</v>
      </c>
      <c r="E331" s="70">
        <v>0.0</v>
      </c>
      <c r="F331" s="70">
        <v>0.0</v>
      </c>
      <c r="G331" s="70">
        <v>0.0</v>
      </c>
      <c r="H331" s="502">
        <v>614.0</v>
      </c>
      <c r="I331" s="70">
        <v>220.0</v>
      </c>
      <c r="J331" s="70">
        <v>0.0</v>
      </c>
      <c r="K331" s="70">
        <v>0.0</v>
      </c>
      <c r="L331" s="70">
        <v>0.0</v>
      </c>
      <c r="M331" s="70">
        <v>0.0</v>
      </c>
      <c r="N331" s="70">
        <v>619.0</v>
      </c>
      <c r="O331" s="502">
        <v>75.0</v>
      </c>
      <c r="P331" s="70">
        <v>0.0</v>
      </c>
      <c r="Q331" s="70">
        <v>0.0</v>
      </c>
      <c r="R331" s="490">
        <f t="shared" si="9"/>
        <v>1728</v>
      </c>
      <c r="S331" s="491"/>
      <c r="T331" s="501"/>
      <c r="U331" s="501"/>
      <c r="V331" s="501"/>
      <c r="W331" s="501"/>
      <c r="X331" s="501"/>
      <c r="Y331" s="501"/>
      <c r="Z331" s="501"/>
      <c r="AA331" s="501"/>
      <c r="AB331" s="501"/>
      <c r="AC331" s="501"/>
    </row>
    <row r="332">
      <c r="A332" s="53" t="s">
        <v>40</v>
      </c>
      <c r="B332" s="70">
        <v>901.0</v>
      </c>
      <c r="C332" s="70">
        <v>0.0</v>
      </c>
      <c r="D332" s="70">
        <v>565.0</v>
      </c>
      <c r="E332" s="70">
        <v>0.0</v>
      </c>
      <c r="F332" s="70">
        <v>0.0</v>
      </c>
      <c r="G332" s="70">
        <v>0.0</v>
      </c>
      <c r="H332" s="70">
        <v>0.0</v>
      </c>
      <c r="I332" s="70">
        <v>0.0</v>
      </c>
      <c r="J332" s="70">
        <v>0.0</v>
      </c>
      <c r="K332" s="70">
        <v>0.0</v>
      </c>
      <c r="L332" s="70">
        <v>775.0</v>
      </c>
      <c r="M332" s="70">
        <v>823.0</v>
      </c>
      <c r="N332" s="70">
        <v>0.0</v>
      </c>
      <c r="O332" s="70">
        <v>1126.0</v>
      </c>
      <c r="P332" s="70">
        <v>1313.0</v>
      </c>
      <c r="Q332" s="70">
        <v>470.0</v>
      </c>
      <c r="R332" s="490">
        <f t="shared" si="9"/>
        <v>5973</v>
      </c>
      <c r="S332" s="491"/>
      <c r="T332" s="501"/>
      <c r="U332" s="501"/>
      <c r="V332" s="501"/>
      <c r="W332" s="501"/>
      <c r="X332" s="501"/>
      <c r="Y332" s="501"/>
      <c r="Z332" s="501"/>
      <c r="AA332" s="501"/>
      <c r="AB332" s="501"/>
      <c r="AC332" s="501"/>
    </row>
    <row r="333">
      <c r="A333" s="53" t="s">
        <v>41</v>
      </c>
      <c r="B333" s="70">
        <v>870.0</v>
      </c>
      <c r="C333" s="70">
        <v>780.0</v>
      </c>
      <c r="D333" s="70">
        <v>965.0</v>
      </c>
      <c r="E333" s="70">
        <v>1235.0</v>
      </c>
      <c r="F333" s="70">
        <v>905.0</v>
      </c>
      <c r="G333" s="70">
        <v>1369.0</v>
      </c>
      <c r="H333" s="70">
        <v>728.0</v>
      </c>
      <c r="I333" s="70">
        <v>2260.0</v>
      </c>
      <c r="J333" s="70">
        <v>535.0</v>
      </c>
      <c r="K333" s="70">
        <v>0.0</v>
      </c>
      <c r="L333" s="41">
        <v>799.0</v>
      </c>
      <c r="M333" s="70">
        <v>873.0</v>
      </c>
      <c r="N333" s="70">
        <v>940.0</v>
      </c>
      <c r="O333" s="70">
        <v>873.0</v>
      </c>
      <c r="P333" s="70">
        <v>833.0</v>
      </c>
      <c r="Q333" s="70">
        <v>1715.0</v>
      </c>
      <c r="R333" s="490">
        <f t="shared" si="9"/>
        <v>15680</v>
      </c>
      <c r="S333" s="496" t="s">
        <v>144</v>
      </c>
      <c r="T333" s="501"/>
      <c r="U333" s="501"/>
      <c r="V333" s="501"/>
      <c r="W333" s="501"/>
      <c r="X333" s="501"/>
      <c r="Y333" s="501"/>
      <c r="Z333" s="501"/>
      <c r="AA333" s="501"/>
      <c r="AB333" s="501"/>
      <c r="AC333" s="501"/>
    </row>
    <row r="334">
      <c r="A334" s="53" t="s">
        <v>42</v>
      </c>
      <c r="B334" s="70">
        <v>523.0</v>
      </c>
      <c r="C334" s="70">
        <v>808.0</v>
      </c>
      <c r="D334" s="70">
        <v>685.0</v>
      </c>
      <c r="E334" s="70">
        <v>580.0</v>
      </c>
      <c r="F334" s="70">
        <v>1290.0</v>
      </c>
      <c r="G334" s="70">
        <v>505.0</v>
      </c>
      <c r="H334" s="70">
        <v>523.0</v>
      </c>
      <c r="I334" s="70">
        <v>0.0</v>
      </c>
      <c r="J334" s="70">
        <v>749.0</v>
      </c>
      <c r="K334" s="70">
        <v>365.0</v>
      </c>
      <c r="L334" s="70">
        <v>0.0</v>
      </c>
      <c r="M334" s="70">
        <v>0.0</v>
      </c>
      <c r="N334" s="70">
        <v>205.0</v>
      </c>
      <c r="O334" s="70">
        <v>0.0</v>
      </c>
      <c r="P334" s="70">
        <v>590.0</v>
      </c>
      <c r="Q334" s="70">
        <v>1038.0</v>
      </c>
      <c r="R334" s="490">
        <f t="shared" si="9"/>
        <v>7861</v>
      </c>
      <c r="S334" s="491"/>
      <c r="T334" s="501"/>
      <c r="U334" s="501"/>
      <c r="V334" s="501"/>
      <c r="W334" s="501"/>
      <c r="X334" s="501"/>
      <c r="Y334" s="501"/>
      <c r="Z334" s="501"/>
      <c r="AA334" s="501"/>
      <c r="AB334" s="501"/>
      <c r="AC334" s="501"/>
    </row>
    <row r="335">
      <c r="A335" s="53" t="s">
        <v>44</v>
      </c>
      <c r="B335" s="70">
        <v>243.0</v>
      </c>
      <c r="C335" s="70">
        <v>543.0</v>
      </c>
      <c r="D335" s="70">
        <v>605.0</v>
      </c>
      <c r="E335" s="70">
        <v>687.0</v>
      </c>
      <c r="F335" s="70">
        <v>0.0</v>
      </c>
      <c r="G335" s="70">
        <v>0.0</v>
      </c>
      <c r="H335" s="70">
        <v>0.0</v>
      </c>
      <c r="I335" s="70">
        <v>0.0</v>
      </c>
      <c r="J335" s="70">
        <v>445.0</v>
      </c>
      <c r="K335" s="70">
        <v>0.0</v>
      </c>
      <c r="L335" s="70">
        <v>0.0</v>
      </c>
      <c r="M335" s="70">
        <v>0.0</v>
      </c>
      <c r="N335" s="70">
        <v>0.0</v>
      </c>
      <c r="O335" s="70">
        <v>0.0</v>
      </c>
      <c r="P335" s="70">
        <v>0.0</v>
      </c>
      <c r="Q335" s="70">
        <v>0.0</v>
      </c>
      <c r="R335" s="490">
        <f t="shared" si="9"/>
        <v>2523</v>
      </c>
      <c r="S335" s="491"/>
      <c r="T335" s="501"/>
      <c r="U335" s="501"/>
      <c r="V335" s="501"/>
      <c r="W335" s="501"/>
      <c r="X335" s="501"/>
      <c r="Y335" s="501"/>
      <c r="Z335" s="501"/>
      <c r="AA335" s="501"/>
      <c r="AB335" s="501"/>
      <c r="AC335" s="501"/>
    </row>
    <row r="336">
      <c r="A336" s="53" t="s">
        <v>45</v>
      </c>
      <c r="B336" s="70">
        <v>470.0</v>
      </c>
      <c r="C336" s="70">
        <v>415.0</v>
      </c>
      <c r="D336" s="70">
        <v>493.0</v>
      </c>
      <c r="E336" s="70">
        <v>872.0</v>
      </c>
      <c r="F336" s="70">
        <v>0.0</v>
      </c>
      <c r="G336" s="70">
        <v>263.0</v>
      </c>
      <c r="H336" s="70">
        <v>0.0</v>
      </c>
      <c r="I336" s="70">
        <v>315.0</v>
      </c>
      <c r="J336" s="70">
        <v>0.0</v>
      </c>
      <c r="K336" s="70">
        <v>0.0</v>
      </c>
      <c r="L336" s="41">
        <v>215.0</v>
      </c>
      <c r="M336" s="70">
        <v>882.0</v>
      </c>
      <c r="N336" s="70">
        <v>300.0</v>
      </c>
      <c r="O336" s="70">
        <v>0.0</v>
      </c>
      <c r="P336" s="70">
        <v>0.0</v>
      </c>
      <c r="Q336" s="70">
        <v>0.0</v>
      </c>
      <c r="R336" s="490">
        <f t="shared" si="9"/>
        <v>4225</v>
      </c>
      <c r="S336" s="491"/>
      <c r="T336" s="501"/>
      <c r="U336" s="501"/>
      <c r="V336" s="501"/>
      <c r="W336" s="501"/>
      <c r="X336" s="501"/>
      <c r="Y336" s="501"/>
      <c r="Z336" s="501"/>
      <c r="AA336" s="501"/>
      <c r="AB336" s="501"/>
      <c r="AC336" s="501"/>
    </row>
    <row r="337">
      <c r="A337" s="53" t="s">
        <v>46</v>
      </c>
      <c r="B337" s="70">
        <v>0.0</v>
      </c>
      <c r="C337" s="70">
        <v>0.0</v>
      </c>
      <c r="D337" s="70">
        <v>0.0</v>
      </c>
      <c r="E337" s="70">
        <v>0.0</v>
      </c>
      <c r="F337" s="70">
        <v>0.0</v>
      </c>
      <c r="G337" s="70">
        <v>0.0</v>
      </c>
      <c r="H337" s="70">
        <v>0.0</v>
      </c>
      <c r="I337" s="70">
        <v>0.0</v>
      </c>
      <c r="J337" s="70">
        <v>0.0</v>
      </c>
      <c r="K337" s="70">
        <v>0.0</v>
      </c>
      <c r="L337" s="70">
        <v>0.0</v>
      </c>
      <c r="M337" s="70">
        <v>0.0</v>
      </c>
      <c r="N337" s="70">
        <v>0.0</v>
      </c>
      <c r="O337" s="70">
        <v>0.0</v>
      </c>
      <c r="P337" s="70">
        <v>0.0</v>
      </c>
      <c r="Q337" s="70">
        <v>0.0</v>
      </c>
      <c r="R337" s="490">
        <f t="shared" si="9"/>
        <v>0</v>
      </c>
      <c r="S337" s="491"/>
      <c r="T337" s="501"/>
      <c r="U337" s="501"/>
      <c r="V337" s="501"/>
      <c r="W337" s="501"/>
      <c r="X337" s="501"/>
      <c r="Y337" s="501"/>
      <c r="Z337" s="501"/>
      <c r="AA337" s="501"/>
      <c r="AB337" s="501"/>
      <c r="AC337" s="501"/>
    </row>
    <row r="338">
      <c r="A338" s="53" t="s">
        <v>47</v>
      </c>
      <c r="B338" s="70">
        <v>0.0</v>
      </c>
      <c r="C338" s="70">
        <v>430.0</v>
      </c>
      <c r="D338" s="70">
        <v>285.0</v>
      </c>
      <c r="E338" s="70">
        <v>335.0</v>
      </c>
      <c r="F338" s="70">
        <v>620.0</v>
      </c>
      <c r="G338" s="70">
        <v>100.0</v>
      </c>
      <c r="H338" s="70">
        <v>507.0</v>
      </c>
      <c r="I338" s="70">
        <v>826.0</v>
      </c>
      <c r="J338" s="70">
        <v>445.0</v>
      </c>
      <c r="K338" s="70">
        <v>0.0</v>
      </c>
      <c r="L338" s="70">
        <v>0.0</v>
      </c>
      <c r="M338" s="70">
        <v>0.0</v>
      </c>
      <c r="N338" s="70">
        <v>365.0</v>
      </c>
      <c r="O338" s="70">
        <v>265.0</v>
      </c>
      <c r="P338" s="70">
        <v>1343.0</v>
      </c>
      <c r="Q338" s="70">
        <v>2215.0</v>
      </c>
      <c r="R338" s="490">
        <f t="shared" si="9"/>
        <v>7736</v>
      </c>
      <c r="S338" s="491"/>
      <c r="T338" s="501"/>
      <c r="U338" s="501"/>
      <c r="V338" s="501"/>
      <c r="W338" s="501"/>
      <c r="X338" s="501"/>
      <c r="Y338" s="501"/>
      <c r="Z338" s="501"/>
      <c r="AA338" s="501"/>
      <c r="AB338" s="501"/>
      <c r="AC338" s="501"/>
    </row>
    <row r="339">
      <c r="A339" s="53" t="s">
        <v>48</v>
      </c>
      <c r="B339" s="70">
        <v>0.0</v>
      </c>
      <c r="C339" s="70">
        <v>768.0</v>
      </c>
      <c r="D339" s="70">
        <v>913.0</v>
      </c>
      <c r="E339" s="70">
        <v>0.0</v>
      </c>
      <c r="F339" s="70">
        <v>749.0</v>
      </c>
      <c r="G339" s="70">
        <v>904.0</v>
      </c>
      <c r="H339" s="70">
        <v>1096.0</v>
      </c>
      <c r="I339" s="70">
        <v>0.0</v>
      </c>
      <c r="J339" s="70">
        <v>1070.0</v>
      </c>
      <c r="K339" s="70">
        <v>0.0</v>
      </c>
      <c r="L339" s="70">
        <v>763.0</v>
      </c>
      <c r="M339" s="70">
        <v>1365.0</v>
      </c>
      <c r="N339" s="70">
        <v>630.0</v>
      </c>
      <c r="O339" s="70">
        <v>650.0</v>
      </c>
      <c r="P339" s="70">
        <v>806.0</v>
      </c>
      <c r="Q339" s="70">
        <v>1055.0</v>
      </c>
      <c r="R339" s="490">
        <f t="shared" si="9"/>
        <v>10769</v>
      </c>
      <c r="S339" s="491"/>
      <c r="T339" s="501"/>
      <c r="U339" s="501"/>
      <c r="V339" s="501"/>
      <c r="W339" s="501"/>
      <c r="X339" s="501"/>
      <c r="Y339" s="501"/>
      <c r="Z339" s="501"/>
      <c r="AA339" s="501"/>
      <c r="AB339" s="501"/>
      <c r="AC339" s="501"/>
    </row>
    <row r="340">
      <c r="A340" s="53" t="s">
        <v>49</v>
      </c>
      <c r="B340" s="70">
        <v>0.0</v>
      </c>
      <c r="C340" s="70">
        <v>0.0</v>
      </c>
      <c r="D340" s="70">
        <v>0.0</v>
      </c>
      <c r="E340" s="70">
        <v>580.0</v>
      </c>
      <c r="F340" s="70">
        <v>90.0</v>
      </c>
      <c r="G340" s="70">
        <v>0.0</v>
      </c>
      <c r="H340" s="70">
        <v>0.0</v>
      </c>
      <c r="I340" s="70">
        <v>1078.0</v>
      </c>
      <c r="J340" s="70">
        <v>370.0</v>
      </c>
      <c r="K340" s="70">
        <v>0.0</v>
      </c>
      <c r="L340" s="70">
        <v>0.0</v>
      </c>
      <c r="M340" s="70">
        <v>0.0</v>
      </c>
      <c r="N340" s="70">
        <v>0.0</v>
      </c>
      <c r="O340" s="70">
        <v>0.0</v>
      </c>
      <c r="P340" s="70">
        <v>0.0</v>
      </c>
      <c r="Q340" s="70">
        <v>0.0</v>
      </c>
      <c r="R340" s="490">
        <f t="shared" si="9"/>
        <v>2118</v>
      </c>
      <c r="S340" s="491"/>
      <c r="T340" s="501"/>
      <c r="U340" s="501"/>
      <c r="V340" s="501"/>
      <c r="W340" s="501"/>
      <c r="X340" s="501"/>
      <c r="Y340" s="501"/>
      <c r="Z340" s="501"/>
      <c r="AA340" s="501"/>
      <c r="AB340" s="501"/>
      <c r="AC340" s="501"/>
    </row>
    <row r="341">
      <c r="A341" s="53" t="s">
        <v>50</v>
      </c>
      <c r="B341" s="70">
        <v>0.0</v>
      </c>
      <c r="C341" s="70">
        <v>0.0</v>
      </c>
      <c r="D341" s="70">
        <v>0.0</v>
      </c>
      <c r="E341" s="70">
        <v>515.0</v>
      </c>
      <c r="F341" s="70">
        <v>0.0</v>
      </c>
      <c r="G341" s="70">
        <v>0.0</v>
      </c>
      <c r="H341" s="70">
        <v>0.0</v>
      </c>
      <c r="I341" s="70">
        <v>0.0</v>
      </c>
      <c r="J341" s="70">
        <v>0.0</v>
      </c>
      <c r="K341" s="70">
        <v>0.0</v>
      </c>
      <c r="L341" s="70">
        <v>0.0</v>
      </c>
      <c r="M341" s="70">
        <v>0.0</v>
      </c>
      <c r="N341" s="70">
        <v>0.0</v>
      </c>
      <c r="O341" s="70">
        <v>1267.0</v>
      </c>
      <c r="P341" s="70">
        <v>0.0</v>
      </c>
      <c r="Q341" s="70">
        <v>0.0</v>
      </c>
      <c r="R341" s="490">
        <f t="shared" si="9"/>
        <v>1782</v>
      </c>
      <c r="S341" s="491"/>
      <c r="T341" s="501"/>
      <c r="U341" s="501"/>
      <c r="V341" s="501"/>
      <c r="W341" s="501"/>
      <c r="X341" s="501"/>
      <c r="Y341" s="501"/>
      <c r="Z341" s="501"/>
      <c r="AA341" s="501"/>
      <c r="AB341" s="501"/>
      <c r="AC341" s="501"/>
    </row>
    <row r="342">
      <c r="A342" s="53" t="s">
        <v>51</v>
      </c>
      <c r="B342" s="70">
        <v>0.0</v>
      </c>
      <c r="C342" s="70">
        <v>624.0</v>
      </c>
      <c r="D342" s="70">
        <v>610.0</v>
      </c>
      <c r="E342" s="70">
        <v>1254.0</v>
      </c>
      <c r="F342" s="70">
        <v>760.0</v>
      </c>
      <c r="G342" s="70">
        <v>194.0</v>
      </c>
      <c r="H342" s="70">
        <v>0.0</v>
      </c>
      <c r="I342" s="70">
        <v>700.0</v>
      </c>
      <c r="J342" s="70">
        <v>801.0</v>
      </c>
      <c r="K342" s="37"/>
      <c r="L342" s="70">
        <v>0.0</v>
      </c>
      <c r="M342" s="70">
        <v>770.0</v>
      </c>
      <c r="N342" s="70">
        <v>616.0</v>
      </c>
      <c r="O342" s="70">
        <v>1079.0</v>
      </c>
      <c r="P342" s="70">
        <v>756.0</v>
      </c>
      <c r="Q342" s="70">
        <v>0.0</v>
      </c>
      <c r="R342" s="490">
        <f t="shared" si="9"/>
        <v>8164</v>
      </c>
      <c r="S342" s="491"/>
      <c r="T342" s="501"/>
      <c r="U342" s="501"/>
      <c r="V342" s="501"/>
      <c r="W342" s="501"/>
      <c r="X342" s="501"/>
      <c r="Y342" s="501"/>
      <c r="Z342" s="501"/>
      <c r="AA342" s="501"/>
      <c r="AB342" s="501"/>
      <c r="AC342" s="501"/>
    </row>
    <row r="343">
      <c r="A343" s="53" t="s">
        <v>52</v>
      </c>
      <c r="B343" s="70">
        <v>811.0</v>
      </c>
      <c r="C343" s="70">
        <v>434.0</v>
      </c>
      <c r="D343" s="70">
        <v>680.0</v>
      </c>
      <c r="E343" s="70">
        <v>762.0</v>
      </c>
      <c r="F343" s="70">
        <v>0.0</v>
      </c>
      <c r="G343" s="70">
        <v>0.0</v>
      </c>
      <c r="H343" s="70">
        <v>0.0</v>
      </c>
      <c r="I343" s="70">
        <v>0.0</v>
      </c>
      <c r="J343" s="70">
        <v>545.0</v>
      </c>
      <c r="K343" s="70">
        <v>0.0</v>
      </c>
      <c r="L343" s="70">
        <v>0.0</v>
      </c>
      <c r="M343" s="70">
        <v>0.0</v>
      </c>
      <c r="N343" s="70">
        <v>758.0</v>
      </c>
      <c r="O343" s="70">
        <v>345.0</v>
      </c>
      <c r="P343" s="70">
        <v>0.0</v>
      </c>
      <c r="Q343" s="70">
        <v>0.0</v>
      </c>
      <c r="R343" s="490">
        <f t="shared" si="9"/>
        <v>4335</v>
      </c>
      <c r="S343" s="491"/>
      <c r="T343" s="501"/>
      <c r="U343" s="501"/>
      <c r="V343" s="501"/>
      <c r="W343" s="501"/>
      <c r="X343" s="501"/>
      <c r="Y343" s="501"/>
      <c r="Z343" s="501"/>
      <c r="AA343" s="501"/>
      <c r="AB343" s="501"/>
      <c r="AC343" s="501"/>
    </row>
    <row r="344">
      <c r="A344" s="53" t="s">
        <v>53</v>
      </c>
      <c r="B344" s="70">
        <v>465.0</v>
      </c>
      <c r="C344" s="70">
        <v>0.0</v>
      </c>
      <c r="D344" s="70">
        <v>342.0</v>
      </c>
      <c r="E344" s="70">
        <v>925.0</v>
      </c>
      <c r="F344" s="70">
        <v>585.0</v>
      </c>
      <c r="G344" s="70">
        <v>0.0</v>
      </c>
      <c r="H344" s="502">
        <v>845.0</v>
      </c>
      <c r="I344" s="70">
        <v>865.0</v>
      </c>
      <c r="J344" s="70">
        <v>1205.0</v>
      </c>
      <c r="K344" s="115">
        <v>770.0</v>
      </c>
      <c r="L344" s="70">
        <v>952.0</v>
      </c>
      <c r="M344" s="70">
        <v>1260.0</v>
      </c>
      <c r="N344" s="70">
        <v>1108.0</v>
      </c>
      <c r="O344" s="502">
        <v>630.0</v>
      </c>
      <c r="P344" s="70">
        <v>1175.0</v>
      </c>
      <c r="Q344" s="70">
        <v>1782.0</v>
      </c>
      <c r="R344" s="490">
        <f t="shared" si="9"/>
        <v>12909</v>
      </c>
      <c r="S344" s="491"/>
      <c r="T344" s="501"/>
      <c r="U344" s="501"/>
      <c r="V344" s="501"/>
      <c r="W344" s="501"/>
      <c r="X344" s="501"/>
      <c r="Y344" s="501"/>
      <c r="Z344" s="501"/>
      <c r="AA344" s="501"/>
      <c r="AB344" s="501"/>
      <c r="AC344" s="501"/>
    </row>
    <row r="345">
      <c r="A345" s="506" t="s">
        <v>54</v>
      </c>
      <c r="B345" s="70">
        <v>632.0</v>
      </c>
      <c r="C345" s="70">
        <v>1144.0</v>
      </c>
      <c r="D345" s="70">
        <v>295.0</v>
      </c>
      <c r="E345" s="70">
        <v>629.0</v>
      </c>
      <c r="F345" s="37"/>
      <c r="G345" s="70">
        <v>235.0</v>
      </c>
      <c r="H345" s="70">
        <v>899.0</v>
      </c>
      <c r="I345" s="70">
        <v>210.0</v>
      </c>
      <c r="J345" s="70">
        <v>175.0</v>
      </c>
      <c r="K345" s="70">
        <v>0.0</v>
      </c>
      <c r="L345" s="70">
        <v>165.0</v>
      </c>
      <c r="M345" s="70">
        <v>545.0</v>
      </c>
      <c r="N345" s="70">
        <v>0.0</v>
      </c>
      <c r="O345" s="70">
        <v>395.0</v>
      </c>
      <c r="P345" s="70">
        <v>645.0</v>
      </c>
      <c r="Q345" s="70">
        <v>230.0</v>
      </c>
      <c r="R345" s="490">
        <f t="shared" si="9"/>
        <v>6199</v>
      </c>
      <c r="S345" s="491"/>
      <c r="T345" s="501"/>
      <c r="U345" s="501"/>
      <c r="V345" s="501"/>
      <c r="W345" s="501"/>
      <c r="X345" s="501"/>
      <c r="Y345" s="501"/>
      <c r="Z345" s="501"/>
      <c r="AA345" s="501"/>
      <c r="AB345" s="501"/>
      <c r="AC345" s="501"/>
    </row>
    <row r="346">
      <c r="A346" s="506" t="s">
        <v>55</v>
      </c>
      <c r="B346" s="70">
        <v>0.0</v>
      </c>
      <c r="C346" s="70">
        <v>0.0</v>
      </c>
      <c r="D346" s="70">
        <v>449.0</v>
      </c>
      <c r="E346" s="70">
        <v>620.0</v>
      </c>
      <c r="F346" s="70">
        <v>555.0</v>
      </c>
      <c r="G346" s="70">
        <v>1085.0</v>
      </c>
      <c r="H346" s="70">
        <v>1248.0</v>
      </c>
      <c r="I346" s="70">
        <v>570.0</v>
      </c>
      <c r="J346" s="70">
        <v>774.0</v>
      </c>
      <c r="K346" s="70">
        <v>0.0</v>
      </c>
      <c r="L346" s="70">
        <v>0.0</v>
      </c>
      <c r="M346" s="70">
        <v>833.0</v>
      </c>
      <c r="N346" s="70">
        <v>700.0</v>
      </c>
      <c r="O346" s="70">
        <v>0.0</v>
      </c>
      <c r="P346" s="70">
        <v>0.0</v>
      </c>
      <c r="Q346" s="70">
        <v>914.0</v>
      </c>
      <c r="R346" s="490">
        <f t="shared" si="9"/>
        <v>7748</v>
      </c>
      <c r="S346" s="491"/>
      <c r="T346" s="501"/>
      <c r="U346" s="501"/>
      <c r="V346" s="501"/>
      <c r="W346" s="501"/>
      <c r="X346" s="501"/>
      <c r="Y346" s="501"/>
      <c r="Z346" s="501"/>
      <c r="AA346" s="501"/>
      <c r="AB346" s="501"/>
      <c r="AC346" s="501"/>
    </row>
    <row r="347">
      <c r="A347" s="506" t="s">
        <v>56</v>
      </c>
      <c r="B347" s="70">
        <v>0.0</v>
      </c>
      <c r="C347" s="70">
        <v>0.0</v>
      </c>
      <c r="D347" s="70">
        <v>0.0</v>
      </c>
      <c r="E347" s="70">
        <v>484.0</v>
      </c>
      <c r="F347" s="70">
        <v>775.0</v>
      </c>
      <c r="G347" s="70">
        <v>649.0</v>
      </c>
      <c r="H347" s="70">
        <v>0.0</v>
      </c>
      <c r="I347" s="70">
        <v>0.0</v>
      </c>
      <c r="J347" s="70">
        <v>0.0</v>
      </c>
      <c r="K347" s="70">
        <v>0.0</v>
      </c>
      <c r="L347" s="70">
        <v>160.0</v>
      </c>
      <c r="M347" s="70">
        <v>0.0</v>
      </c>
      <c r="N347" s="70">
        <v>0.0</v>
      </c>
      <c r="O347" s="70">
        <v>0.0</v>
      </c>
      <c r="P347" s="70">
        <v>0.0</v>
      </c>
      <c r="Q347" s="70">
        <v>0.0</v>
      </c>
      <c r="R347" s="490">
        <f t="shared" si="9"/>
        <v>2068</v>
      </c>
      <c r="S347" s="491"/>
      <c r="T347" s="501"/>
      <c r="U347" s="501"/>
      <c r="V347" s="501"/>
      <c r="W347" s="501"/>
      <c r="X347" s="501"/>
      <c r="Y347" s="501"/>
      <c r="Z347" s="501"/>
      <c r="AA347" s="501"/>
      <c r="AB347" s="501"/>
      <c r="AC347" s="501"/>
    </row>
    <row r="348">
      <c r="A348" s="506" t="s">
        <v>65</v>
      </c>
      <c r="B348" s="70">
        <v>795.0</v>
      </c>
      <c r="C348" s="70">
        <v>940.0</v>
      </c>
      <c r="D348" s="70">
        <v>1104.0</v>
      </c>
      <c r="E348" s="70">
        <v>694.0</v>
      </c>
      <c r="F348" s="70">
        <v>865.0</v>
      </c>
      <c r="G348" s="70">
        <v>752.0</v>
      </c>
      <c r="H348" s="70">
        <v>1329.0</v>
      </c>
      <c r="I348" s="70">
        <v>1040.0</v>
      </c>
      <c r="J348" s="70">
        <v>1554.0</v>
      </c>
      <c r="K348" s="37"/>
      <c r="L348" s="70">
        <v>915.0</v>
      </c>
      <c r="M348" s="70">
        <v>975.0</v>
      </c>
      <c r="N348" s="70">
        <v>500.0</v>
      </c>
      <c r="O348" s="70">
        <v>0.0</v>
      </c>
      <c r="P348" s="70">
        <v>0.0</v>
      </c>
      <c r="Q348" s="70">
        <v>0.0</v>
      </c>
      <c r="R348" s="490">
        <f t="shared" si="9"/>
        <v>11463</v>
      </c>
      <c r="S348" s="485"/>
      <c r="T348" s="501"/>
      <c r="U348" s="501"/>
      <c r="V348" s="501"/>
      <c r="W348" s="501"/>
      <c r="X348" s="501"/>
      <c r="Y348" s="501"/>
      <c r="Z348" s="501"/>
      <c r="AA348" s="501"/>
      <c r="AB348" s="501"/>
      <c r="AC348" s="501"/>
    </row>
    <row r="349">
      <c r="A349" s="506" t="s">
        <v>58</v>
      </c>
      <c r="B349" s="70">
        <v>695.0</v>
      </c>
      <c r="C349" s="70">
        <v>0.0</v>
      </c>
      <c r="D349" s="70">
        <v>668.0</v>
      </c>
      <c r="E349" s="70">
        <v>0.0</v>
      </c>
      <c r="F349" s="70">
        <v>0.0</v>
      </c>
      <c r="G349" s="70">
        <v>0.0</v>
      </c>
      <c r="H349" s="70">
        <v>0.0</v>
      </c>
      <c r="I349" s="70">
        <v>0.0</v>
      </c>
      <c r="J349" s="70">
        <v>165.0</v>
      </c>
      <c r="K349" s="70">
        <v>0.0</v>
      </c>
      <c r="L349" s="70">
        <v>0.0</v>
      </c>
      <c r="M349" s="70">
        <v>0.0</v>
      </c>
      <c r="N349" s="70">
        <v>0.0</v>
      </c>
      <c r="O349" s="70">
        <v>0.0</v>
      </c>
      <c r="P349" s="70">
        <v>0.0</v>
      </c>
      <c r="Q349" s="70">
        <v>0.0</v>
      </c>
      <c r="R349" s="490">
        <f t="shared" si="9"/>
        <v>1528</v>
      </c>
      <c r="S349" s="485"/>
      <c r="T349" s="501"/>
      <c r="U349" s="501"/>
      <c r="V349" s="501"/>
      <c r="W349" s="501"/>
      <c r="X349" s="501"/>
      <c r="Y349" s="501"/>
      <c r="Z349" s="501"/>
      <c r="AA349" s="501"/>
      <c r="AB349" s="501"/>
      <c r="AC349" s="501"/>
    </row>
    <row r="350">
      <c r="A350" s="501"/>
      <c r="B350" s="501"/>
      <c r="C350" s="501"/>
      <c r="D350" s="501"/>
      <c r="E350" s="501"/>
      <c r="F350" s="501"/>
      <c r="G350" s="501"/>
      <c r="H350" s="501"/>
      <c r="I350" s="501"/>
      <c r="J350" s="501"/>
      <c r="K350" s="501"/>
      <c r="L350" s="501"/>
      <c r="M350" s="501"/>
      <c r="N350" s="501"/>
      <c r="O350" s="501"/>
      <c r="P350" s="501"/>
      <c r="Q350" s="501"/>
      <c r="R350" s="501"/>
      <c r="S350" s="501"/>
      <c r="T350" s="501"/>
      <c r="U350" s="501"/>
      <c r="V350" s="501"/>
      <c r="W350" s="501"/>
      <c r="X350" s="501"/>
      <c r="Y350" s="501"/>
      <c r="Z350" s="501"/>
      <c r="AA350" s="501"/>
      <c r="AB350" s="501"/>
      <c r="AC350" s="501"/>
    </row>
    <row r="351">
      <c r="A351" s="501"/>
      <c r="B351" s="501"/>
      <c r="C351" s="501"/>
      <c r="D351" s="501"/>
      <c r="E351" s="501"/>
      <c r="F351" s="501"/>
      <c r="G351" s="501"/>
      <c r="H351" s="501"/>
      <c r="I351" s="501"/>
      <c r="J351" s="501"/>
      <c r="K351" s="501"/>
      <c r="L351" s="501"/>
      <c r="M351" s="501"/>
      <c r="N351" s="501"/>
      <c r="O351" s="501"/>
      <c r="P351" s="501"/>
      <c r="Q351" s="501"/>
      <c r="R351" s="501"/>
      <c r="S351" s="501"/>
      <c r="T351" s="501"/>
      <c r="U351" s="501"/>
      <c r="V351" s="501"/>
      <c r="W351" s="501"/>
      <c r="X351" s="501"/>
      <c r="Y351" s="501"/>
      <c r="Z351" s="501"/>
      <c r="AA351" s="501"/>
      <c r="AB351" s="501"/>
      <c r="AC351" s="501"/>
    </row>
    <row r="352">
      <c r="A352" s="501"/>
      <c r="B352" s="501"/>
      <c r="C352" s="501"/>
      <c r="D352" s="501"/>
      <c r="E352" s="501"/>
      <c r="F352" s="501"/>
      <c r="G352" s="501"/>
      <c r="H352" s="501"/>
      <c r="I352" s="501"/>
      <c r="J352" s="501"/>
      <c r="K352" s="501"/>
      <c r="L352" s="501"/>
      <c r="M352" s="501"/>
      <c r="N352" s="501"/>
      <c r="O352" s="501"/>
      <c r="P352" s="501"/>
      <c r="Q352" s="501"/>
      <c r="R352" s="501"/>
      <c r="S352" s="501"/>
      <c r="T352" s="501"/>
      <c r="U352" s="501"/>
      <c r="V352" s="501"/>
      <c r="W352" s="501"/>
      <c r="X352" s="501"/>
      <c r="Y352" s="501"/>
      <c r="Z352" s="501"/>
      <c r="AA352" s="501"/>
      <c r="AB352" s="501"/>
      <c r="AC352" s="501"/>
    </row>
    <row r="353">
      <c r="A353" s="501"/>
      <c r="B353" s="501"/>
      <c r="C353" s="501"/>
      <c r="D353" s="501"/>
      <c r="E353" s="501"/>
      <c r="F353" s="501"/>
      <c r="G353" s="501"/>
      <c r="H353" s="501"/>
      <c r="I353" s="501"/>
      <c r="J353" s="501"/>
      <c r="K353" s="501"/>
      <c r="L353" s="501"/>
      <c r="M353" s="501"/>
      <c r="N353" s="501"/>
      <c r="O353" s="501"/>
      <c r="P353" s="501"/>
      <c r="Q353" s="501"/>
      <c r="R353" s="501"/>
      <c r="S353" s="501"/>
      <c r="T353" s="501"/>
      <c r="U353" s="501"/>
      <c r="V353" s="501"/>
      <c r="W353" s="501"/>
      <c r="X353" s="501"/>
      <c r="Y353" s="501"/>
      <c r="Z353" s="501"/>
      <c r="AA353" s="501"/>
      <c r="AB353" s="501"/>
      <c r="AC353" s="501"/>
    </row>
    <row r="354">
      <c r="A354" s="501"/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  <c r="M354" s="501"/>
      <c r="N354" s="501"/>
      <c r="O354" s="501"/>
      <c r="P354" s="501"/>
      <c r="Q354" s="501"/>
      <c r="R354" s="501"/>
      <c r="S354" s="501"/>
      <c r="T354" s="501"/>
      <c r="U354" s="501"/>
      <c r="V354" s="501"/>
      <c r="W354" s="501"/>
      <c r="X354" s="501"/>
      <c r="Y354" s="501"/>
      <c r="Z354" s="501"/>
      <c r="AA354" s="501"/>
      <c r="AB354" s="501"/>
      <c r="AC354" s="501"/>
    </row>
    <row r="355">
      <c r="A355" s="501"/>
      <c r="B355" s="501"/>
      <c r="C355" s="501"/>
      <c r="D355" s="501"/>
      <c r="E355" s="501"/>
      <c r="F355" s="501"/>
      <c r="G355" s="501"/>
      <c r="H355" s="501"/>
      <c r="I355" s="501"/>
      <c r="J355" s="501"/>
      <c r="K355" s="501"/>
      <c r="L355" s="501"/>
      <c r="M355" s="501"/>
      <c r="N355" s="501"/>
      <c r="O355" s="501"/>
      <c r="P355" s="501"/>
      <c r="Q355" s="501"/>
      <c r="R355" s="501"/>
      <c r="S355" s="501"/>
      <c r="T355" s="501"/>
      <c r="U355" s="501"/>
      <c r="V355" s="501"/>
      <c r="W355" s="501"/>
      <c r="X355" s="501"/>
      <c r="Y355" s="501"/>
      <c r="Z355" s="501"/>
      <c r="AA355" s="501"/>
      <c r="AB355" s="501"/>
      <c r="AC355" s="501"/>
    </row>
    <row r="356">
      <c r="A356" s="501"/>
      <c r="B356" s="501"/>
      <c r="C356" s="501"/>
      <c r="D356" s="501"/>
      <c r="E356" s="501"/>
      <c r="F356" s="501"/>
      <c r="G356" s="501"/>
      <c r="H356" s="501"/>
      <c r="I356" s="501"/>
      <c r="J356" s="501"/>
      <c r="K356" s="501"/>
      <c r="L356" s="501"/>
      <c r="M356" s="501"/>
      <c r="N356" s="501"/>
      <c r="O356" s="501"/>
      <c r="P356" s="501"/>
      <c r="Q356" s="501"/>
      <c r="R356" s="501"/>
      <c r="S356" s="501"/>
      <c r="T356" s="501"/>
      <c r="U356" s="501"/>
      <c r="V356" s="501"/>
      <c r="W356" s="501"/>
      <c r="X356" s="501"/>
      <c r="Y356" s="501"/>
      <c r="Z356" s="501"/>
      <c r="AA356" s="501"/>
      <c r="AB356" s="501"/>
      <c r="AC356" s="501"/>
    </row>
    <row r="357">
      <c r="A357" s="501"/>
      <c r="B357" s="501"/>
      <c r="C357" s="501"/>
      <c r="D357" s="501"/>
      <c r="E357" s="501"/>
      <c r="F357" s="501"/>
      <c r="G357" s="501"/>
      <c r="H357" s="501"/>
      <c r="I357" s="501"/>
      <c r="J357" s="501"/>
      <c r="K357" s="501"/>
      <c r="L357" s="501"/>
      <c r="M357" s="501"/>
      <c r="N357" s="501"/>
      <c r="O357" s="501"/>
      <c r="P357" s="501"/>
      <c r="Q357" s="501"/>
      <c r="R357" s="501"/>
      <c r="S357" s="501"/>
      <c r="T357" s="501"/>
      <c r="U357" s="501"/>
      <c r="V357" s="501"/>
      <c r="W357" s="501"/>
      <c r="X357" s="501"/>
      <c r="Y357" s="501"/>
      <c r="Z357" s="501"/>
      <c r="AA357" s="501"/>
      <c r="AB357" s="501"/>
      <c r="AC357" s="501"/>
    </row>
    <row r="358">
      <c r="A358" s="501"/>
      <c r="B358" s="501"/>
      <c r="C358" s="501"/>
      <c r="D358" s="501"/>
      <c r="E358" s="501"/>
      <c r="F358" s="501"/>
      <c r="G358" s="501"/>
      <c r="H358" s="501"/>
      <c r="I358" s="501"/>
      <c r="J358" s="501"/>
      <c r="K358" s="501"/>
      <c r="L358" s="501"/>
      <c r="M358" s="501"/>
      <c r="N358" s="501"/>
      <c r="O358" s="501"/>
      <c r="P358" s="501"/>
      <c r="Q358" s="501"/>
      <c r="R358" s="501"/>
      <c r="S358" s="501"/>
      <c r="T358" s="501"/>
      <c r="U358" s="501"/>
      <c r="V358" s="501"/>
      <c r="W358" s="501"/>
      <c r="X358" s="501"/>
      <c r="Y358" s="501"/>
      <c r="Z358" s="501"/>
      <c r="AA358" s="501"/>
      <c r="AB358" s="501"/>
      <c r="AC358" s="501"/>
    </row>
    <row r="359">
      <c r="A359" s="501"/>
      <c r="B359" s="501"/>
      <c r="C359" s="501"/>
      <c r="D359" s="501"/>
      <c r="E359" s="501"/>
      <c r="F359" s="501"/>
      <c r="G359" s="501"/>
      <c r="H359" s="501"/>
      <c r="I359" s="501"/>
      <c r="J359" s="501"/>
      <c r="K359" s="501"/>
      <c r="L359" s="501"/>
      <c r="M359" s="501"/>
      <c r="N359" s="501"/>
      <c r="O359" s="501"/>
      <c r="P359" s="501"/>
      <c r="Q359" s="501"/>
      <c r="R359" s="501"/>
      <c r="S359" s="501"/>
      <c r="T359" s="501"/>
      <c r="U359" s="501"/>
      <c r="V359" s="501"/>
      <c r="W359" s="501"/>
      <c r="X359" s="501"/>
      <c r="Y359" s="501"/>
      <c r="Z359" s="501"/>
      <c r="AA359" s="501"/>
      <c r="AB359" s="501"/>
      <c r="AC359" s="501"/>
    </row>
    <row r="360">
      <c r="A360" s="501"/>
      <c r="B360" s="501"/>
      <c r="C360" s="501"/>
      <c r="D360" s="501"/>
      <c r="E360" s="501"/>
      <c r="F360" s="501"/>
      <c r="G360" s="501"/>
      <c r="H360" s="501"/>
      <c r="I360" s="501"/>
      <c r="J360" s="501"/>
      <c r="K360" s="501"/>
      <c r="L360" s="501"/>
      <c r="M360" s="501"/>
      <c r="N360" s="501"/>
      <c r="O360" s="501"/>
      <c r="P360" s="501"/>
      <c r="Q360" s="501"/>
      <c r="R360" s="501"/>
      <c r="S360" s="501"/>
      <c r="T360" s="501"/>
      <c r="U360" s="501"/>
      <c r="V360" s="501"/>
      <c r="W360" s="501"/>
      <c r="X360" s="501"/>
      <c r="Y360" s="501"/>
      <c r="Z360" s="501"/>
      <c r="AA360" s="501"/>
      <c r="AB360" s="501"/>
      <c r="AC360" s="501"/>
    </row>
    <row r="361">
      <c r="A361" s="501"/>
      <c r="B361" s="501"/>
      <c r="C361" s="501"/>
      <c r="D361" s="501"/>
      <c r="E361" s="501"/>
      <c r="F361" s="501"/>
      <c r="G361" s="501"/>
      <c r="H361" s="501"/>
      <c r="I361" s="501"/>
      <c r="J361" s="501"/>
      <c r="K361" s="501"/>
      <c r="L361" s="501"/>
      <c r="M361" s="501"/>
      <c r="N361" s="501"/>
      <c r="O361" s="501"/>
      <c r="P361" s="501"/>
      <c r="Q361" s="501"/>
      <c r="R361" s="501"/>
      <c r="S361" s="501"/>
      <c r="T361" s="501"/>
      <c r="U361" s="501"/>
      <c r="V361" s="501"/>
      <c r="W361" s="501"/>
      <c r="X361" s="501"/>
      <c r="Y361" s="501"/>
      <c r="Z361" s="501"/>
      <c r="AA361" s="501"/>
      <c r="AB361" s="501"/>
      <c r="AC361" s="501"/>
    </row>
    <row r="362">
      <c r="A362" s="501"/>
      <c r="B362" s="501"/>
      <c r="C362" s="501"/>
      <c r="D362" s="501"/>
      <c r="E362" s="501"/>
      <c r="F362" s="501"/>
      <c r="G362" s="501"/>
      <c r="H362" s="501"/>
      <c r="I362" s="501"/>
      <c r="J362" s="501"/>
      <c r="K362" s="501"/>
      <c r="L362" s="501"/>
      <c r="M362" s="501"/>
      <c r="N362" s="501"/>
      <c r="O362" s="501"/>
      <c r="P362" s="501"/>
      <c r="Q362" s="501"/>
      <c r="R362" s="501"/>
      <c r="S362" s="501"/>
      <c r="T362" s="501"/>
      <c r="U362" s="501"/>
      <c r="V362" s="501"/>
      <c r="W362" s="501"/>
      <c r="X362" s="501"/>
      <c r="Y362" s="501"/>
      <c r="Z362" s="501"/>
      <c r="AA362" s="501"/>
      <c r="AB362" s="501"/>
      <c r="AC362" s="501"/>
    </row>
    <row r="363">
      <c r="A363" s="501"/>
      <c r="B363" s="501"/>
      <c r="C363" s="501"/>
      <c r="D363" s="501"/>
      <c r="E363" s="501"/>
      <c r="F363" s="501"/>
      <c r="G363" s="501"/>
      <c r="H363" s="501"/>
      <c r="I363" s="501"/>
      <c r="J363" s="501"/>
      <c r="K363" s="501"/>
      <c r="L363" s="501"/>
      <c r="M363" s="501"/>
      <c r="N363" s="501"/>
      <c r="O363" s="501"/>
      <c r="P363" s="501"/>
      <c r="Q363" s="501"/>
      <c r="R363" s="501"/>
      <c r="S363" s="501"/>
      <c r="T363" s="501"/>
      <c r="U363" s="501"/>
      <c r="V363" s="501"/>
      <c r="W363" s="501"/>
      <c r="X363" s="501"/>
      <c r="Y363" s="501"/>
      <c r="Z363" s="501"/>
      <c r="AA363" s="501"/>
      <c r="AB363" s="501"/>
      <c r="AC363" s="501"/>
    </row>
    <row r="364">
      <c r="A364" s="501"/>
      <c r="B364" s="501"/>
      <c r="C364" s="501"/>
      <c r="D364" s="501"/>
      <c r="E364" s="501"/>
      <c r="F364" s="501"/>
      <c r="G364" s="501"/>
      <c r="H364" s="501"/>
      <c r="I364" s="501"/>
      <c r="J364" s="501"/>
      <c r="K364" s="501"/>
      <c r="L364" s="501"/>
      <c r="M364" s="501"/>
      <c r="N364" s="501"/>
      <c r="O364" s="501"/>
      <c r="P364" s="501"/>
      <c r="Q364" s="501"/>
      <c r="R364" s="501"/>
      <c r="S364" s="501"/>
      <c r="T364" s="501"/>
      <c r="U364" s="501"/>
      <c r="V364" s="501"/>
      <c r="W364" s="501"/>
      <c r="X364" s="501"/>
      <c r="Y364" s="501"/>
      <c r="Z364" s="501"/>
      <c r="AA364" s="501"/>
      <c r="AB364" s="501"/>
      <c r="AC364" s="501"/>
    </row>
    <row r="365">
      <c r="A365" s="501"/>
      <c r="B365" s="501"/>
      <c r="C365" s="501"/>
      <c r="D365" s="501"/>
      <c r="E365" s="501"/>
      <c r="F365" s="501"/>
      <c r="G365" s="501"/>
      <c r="H365" s="501"/>
      <c r="I365" s="501"/>
      <c r="J365" s="501"/>
      <c r="K365" s="501"/>
      <c r="L365" s="501"/>
      <c r="M365" s="501"/>
      <c r="N365" s="501"/>
      <c r="O365" s="501"/>
      <c r="P365" s="501"/>
      <c r="Q365" s="501"/>
      <c r="R365" s="501"/>
      <c r="S365" s="501"/>
      <c r="T365" s="501"/>
      <c r="U365" s="501"/>
      <c r="V365" s="501"/>
      <c r="W365" s="501"/>
      <c r="X365" s="501"/>
      <c r="Y365" s="501"/>
      <c r="Z365" s="501"/>
      <c r="AA365" s="501"/>
      <c r="AB365" s="501"/>
      <c r="AC365" s="501"/>
    </row>
    <row r="366">
      <c r="A366" s="501"/>
      <c r="B366" s="501"/>
      <c r="C366" s="501"/>
      <c r="D366" s="501"/>
      <c r="E366" s="501"/>
      <c r="F366" s="501"/>
      <c r="G366" s="501"/>
      <c r="H366" s="501"/>
      <c r="I366" s="501"/>
      <c r="J366" s="501"/>
      <c r="K366" s="501"/>
      <c r="L366" s="501"/>
      <c r="M366" s="501"/>
      <c r="N366" s="501"/>
      <c r="O366" s="501"/>
      <c r="P366" s="501"/>
      <c r="Q366" s="501"/>
      <c r="R366" s="501"/>
      <c r="S366" s="501"/>
      <c r="T366" s="501"/>
      <c r="U366" s="501"/>
      <c r="V366" s="501"/>
      <c r="W366" s="501"/>
      <c r="X366" s="501"/>
      <c r="Y366" s="501"/>
      <c r="Z366" s="501"/>
      <c r="AA366" s="501"/>
      <c r="AB366" s="501"/>
      <c r="AC366" s="501"/>
    </row>
    <row r="367">
      <c r="A367" s="501"/>
      <c r="B367" s="501"/>
      <c r="C367" s="501"/>
      <c r="D367" s="501"/>
      <c r="E367" s="501"/>
      <c r="F367" s="501"/>
      <c r="G367" s="501"/>
      <c r="H367" s="501"/>
      <c r="I367" s="501"/>
      <c r="J367" s="501"/>
      <c r="K367" s="501"/>
      <c r="L367" s="501"/>
      <c r="M367" s="501"/>
      <c r="N367" s="501"/>
      <c r="O367" s="501"/>
      <c r="P367" s="501"/>
      <c r="Q367" s="501"/>
      <c r="R367" s="501"/>
      <c r="S367" s="501"/>
      <c r="T367" s="501"/>
      <c r="U367" s="501"/>
      <c r="V367" s="501"/>
      <c r="W367" s="501"/>
      <c r="X367" s="501"/>
      <c r="Y367" s="501"/>
      <c r="Z367" s="501"/>
      <c r="AA367" s="501"/>
      <c r="AB367" s="501"/>
      <c r="AC367" s="501"/>
    </row>
    <row r="368">
      <c r="A368" s="501"/>
      <c r="B368" s="501"/>
      <c r="C368" s="501"/>
      <c r="D368" s="501"/>
      <c r="E368" s="501"/>
      <c r="F368" s="501"/>
      <c r="G368" s="501"/>
      <c r="H368" s="501"/>
      <c r="I368" s="501"/>
      <c r="J368" s="501"/>
      <c r="K368" s="501"/>
      <c r="L368" s="501"/>
      <c r="M368" s="501"/>
      <c r="N368" s="501"/>
      <c r="O368" s="501"/>
      <c r="P368" s="501"/>
      <c r="Q368" s="501"/>
      <c r="R368" s="501"/>
      <c r="S368" s="501"/>
      <c r="T368" s="501"/>
      <c r="U368" s="501"/>
      <c r="V368" s="501"/>
      <c r="W368" s="501"/>
      <c r="X368" s="501"/>
      <c r="Y368" s="501"/>
      <c r="Z368" s="501"/>
      <c r="AA368" s="501"/>
      <c r="AB368" s="501"/>
      <c r="AC368" s="501"/>
    </row>
    <row r="369">
      <c r="A369" s="501"/>
      <c r="B369" s="501"/>
      <c r="C369" s="501"/>
      <c r="D369" s="501"/>
      <c r="E369" s="501"/>
      <c r="F369" s="501"/>
      <c r="G369" s="501"/>
      <c r="H369" s="501"/>
      <c r="I369" s="501"/>
      <c r="J369" s="501"/>
      <c r="K369" s="501"/>
      <c r="L369" s="501"/>
      <c r="M369" s="501"/>
      <c r="N369" s="501"/>
      <c r="O369" s="501"/>
      <c r="P369" s="501"/>
      <c r="Q369" s="501"/>
      <c r="R369" s="501"/>
      <c r="S369" s="501"/>
      <c r="T369" s="501"/>
      <c r="U369" s="501"/>
      <c r="V369" s="501"/>
      <c r="W369" s="501"/>
      <c r="X369" s="501"/>
      <c r="Y369" s="501"/>
      <c r="Z369" s="501"/>
      <c r="AA369" s="501"/>
      <c r="AB369" s="501"/>
      <c r="AC369" s="501"/>
    </row>
    <row r="370">
      <c r="A370" s="501"/>
      <c r="B370" s="501"/>
      <c r="C370" s="501"/>
      <c r="D370" s="501"/>
      <c r="E370" s="501"/>
      <c r="F370" s="501"/>
      <c r="G370" s="501"/>
      <c r="H370" s="501"/>
      <c r="I370" s="501"/>
      <c r="J370" s="501"/>
      <c r="K370" s="501"/>
      <c r="L370" s="501"/>
      <c r="M370" s="501"/>
      <c r="N370" s="501"/>
      <c r="O370" s="501"/>
      <c r="P370" s="501"/>
      <c r="Q370" s="501"/>
      <c r="R370" s="501"/>
      <c r="S370" s="501"/>
      <c r="T370" s="501"/>
      <c r="U370" s="501"/>
      <c r="V370" s="501"/>
      <c r="W370" s="501"/>
      <c r="X370" s="501"/>
      <c r="Y370" s="501"/>
      <c r="Z370" s="501"/>
      <c r="AA370" s="501"/>
      <c r="AB370" s="501"/>
      <c r="AC370" s="501"/>
    </row>
    <row r="371">
      <c r="A371" s="501"/>
      <c r="B371" s="501"/>
      <c r="C371" s="501"/>
      <c r="D371" s="501"/>
      <c r="E371" s="501"/>
      <c r="F371" s="501"/>
      <c r="G371" s="501"/>
      <c r="H371" s="501"/>
      <c r="I371" s="501"/>
      <c r="J371" s="501"/>
      <c r="K371" s="501"/>
      <c r="L371" s="501"/>
      <c r="M371" s="501"/>
      <c r="N371" s="501"/>
      <c r="O371" s="501"/>
      <c r="P371" s="501"/>
      <c r="Q371" s="501"/>
      <c r="R371" s="501"/>
      <c r="S371" s="501"/>
      <c r="T371" s="501"/>
      <c r="U371" s="501"/>
      <c r="V371" s="501"/>
      <c r="W371" s="501"/>
      <c r="X371" s="501"/>
      <c r="Y371" s="501"/>
      <c r="Z371" s="501"/>
      <c r="AA371" s="501"/>
      <c r="AB371" s="501"/>
      <c r="AC371" s="501"/>
    </row>
    <row r="372">
      <c r="A372" s="501"/>
      <c r="B372" s="501"/>
      <c r="C372" s="501"/>
      <c r="D372" s="501"/>
      <c r="E372" s="501"/>
      <c r="F372" s="501"/>
      <c r="G372" s="501"/>
      <c r="H372" s="501"/>
      <c r="I372" s="501"/>
      <c r="J372" s="501"/>
      <c r="K372" s="501"/>
      <c r="L372" s="501"/>
      <c r="M372" s="501"/>
      <c r="N372" s="501"/>
      <c r="O372" s="501"/>
      <c r="P372" s="501"/>
      <c r="Q372" s="501"/>
      <c r="R372" s="501"/>
      <c r="S372" s="501"/>
      <c r="T372" s="501"/>
      <c r="U372" s="501"/>
      <c r="V372" s="501"/>
      <c r="W372" s="501"/>
      <c r="X372" s="501"/>
      <c r="Y372" s="501"/>
      <c r="Z372" s="501"/>
      <c r="AA372" s="501"/>
      <c r="AB372" s="501"/>
      <c r="AC372" s="501"/>
    </row>
    <row r="373">
      <c r="A373" s="501"/>
      <c r="B373" s="501"/>
      <c r="C373" s="501"/>
      <c r="D373" s="501"/>
      <c r="E373" s="501"/>
      <c r="F373" s="501"/>
      <c r="G373" s="501"/>
      <c r="H373" s="501"/>
      <c r="I373" s="501"/>
      <c r="J373" s="501"/>
      <c r="K373" s="501"/>
      <c r="L373" s="501"/>
      <c r="M373" s="501"/>
      <c r="N373" s="501"/>
      <c r="O373" s="501"/>
      <c r="P373" s="501"/>
      <c r="Q373" s="501"/>
      <c r="R373" s="501"/>
      <c r="S373" s="501"/>
      <c r="T373" s="501"/>
      <c r="U373" s="501"/>
      <c r="V373" s="501"/>
      <c r="W373" s="501"/>
      <c r="X373" s="501"/>
      <c r="Y373" s="501"/>
      <c r="Z373" s="501"/>
      <c r="AA373" s="501"/>
      <c r="AB373" s="501"/>
      <c r="AC373" s="501"/>
    </row>
    <row r="374">
      <c r="A374" s="501"/>
      <c r="B374" s="501"/>
      <c r="C374" s="501"/>
      <c r="D374" s="501"/>
      <c r="E374" s="501"/>
      <c r="F374" s="501"/>
      <c r="G374" s="501"/>
      <c r="H374" s="501"/>
      <c r="I374" s="501"/>
      <c r="J374" s="501"/>
      <c r="K374" s="501"/>
      <c r="L374" s="501"/>
      <c r="M374" s="501"/>
      <c r="N374" s="501"/>
      <c r="O374" s="501"/>
      <c r="P374" s="501"/>
      <c r="Q374" s="501"/>
      <c r="R374" s="501"/>
      <c r="S374" s="501"/>
      <c r="T374" s="501"/>
      <c r="U374" s="501"/>
      <c r="V374" s="501"/>
      <c r="W374" s="501"/>
      <c r="X374" s="501"/>
      <c r="Y374" s="501"/>
      <c r="Z374" s="501"/>
      <c r="AA374" s="501"/>
      <c r="AB374" s="501"/>
      <c r="AC374" s="501"/>
    </row>
    <row r="375">
      <c r="A375" s="501"/>
      <c r="B375" s="501"/>
      <c r="C375" s="501"/>
      <c r="D375" s="501"/>
      <c r="E375" s="501"/>
      <c r="F375" s="501"/>
      <c r="G375" s="501"/>
      <c r="H375" s="501"/>
      <c r="I375" s="501"/>
      <c r="J375" s="501"/>
      <c r="K375" s="501"/>
      <c r="L375" s="501"/>
      <c r="M375" s="501"/>
      <c r="N375" s="501"/>
      <c r="O375" s="501"/>
      <c r="P375" s="501"/>
      <c r="Q375" s="501"/>
      <c r="R375" s="501"/>
      <c r="S375" s="501"/>
      <c r="T375" s="501"/>
      <c r="U375" s="501"/>
      <c r="V375" s="501"/>
      <c r="W375" s="501"/>
      <c r="X375" s="501"/>
      <c r="Y375" s="501"/>
      <c r="Z375" s="501"/>
      <c r="AA375" s="501"/>
      <c r="AB375" s="501"/>
      <c r="AC375" s="501"/>
    </row>
    <row r="376">
      <c r="A376" s="501"/>
      <c r="B376" s="501"/>
      <c r="C376" s="501"/>
      <c r="D376" s="501"/>
      <c r="E376" s="501"/>
      <c r="F376" s="501"/>
      <c r="G376" s="501"/>
      <c r="H376" s="501"/>
      <c r="I376" s="501"/>
      <c r="J376" s="501"/>
      <c r="K376" s="501"/>
      <c r="L376" s="501"/>
      <c r="M376" s="501"/>
      <c r="N376" s="501"/>
      <c r="O376" s="501"/>
      <c r="P376" s="501"/>
      <c r="Q376" s="501"/>
      <c r="R376" s="501"/>
      <c r="S376" s="501"/>
      <c r="T376" s="501"/>
      <c r="U376" s="501"/>
      <c r="V376" s="501"/>
      <c r="W376" s="501"/>
      <c r="X376" s="501"/>
      <c r="Y376" s="501"/>
      <c r="Z376" s="501"/>
      <c r="AA376" s="501"/>
      <c r="AB376" s="501"/>
      <c r="AC376" s="501"/>
    </row>
    <row r="377">
      <c r="A377" s="501"/>
      <c r="B377" s="501"/>
      <c r="C377" s="501"/>
      <c r="D377" s="501"/>
      <c r="E377" s="501"/>
      <c r="F377" s="501"/>
      <c r="G377" s="501"/>
      <c r="H377" s="501"/>
      <c r="I377" s="501"/>
      <c r="J377" s="501"/>
      <c r="K377" s="501"/>
      <c r="L377" s="501"/>
      <c r="M377" s="501"/>
      <c r="N377" s="501"/>
      <c r="O377" s="501"/>
      <c r="P377" s="501"/>
      <c r="Q377" s="501"/>
      <c r="R377" s="501"/>
      <c r="S377" s="501"/>
      <c r="T377" s="501"/>
      <c r="U377" s="501"/>
      <c r="V377" s="501"/>
      <c r="W377" s="501"/>
      <c r="X377" s="501"/>
      <c r="Y377" s="501"/>
      <c r="Z377" s="501"/>
      <c r="AA377" s="501"/>
      <c r="AB377" s="501"/>
      <c r="AC377" s="501"/>
    </row>
    <row r="378">
      <c r="A378" s="501"/>
      <c r="B378" s="501"/>
      <c r="C378" s="501"/>
      <c r="D378" s="501"/>
      <c r="E378" s="501"/>
      <c r="F378" s="501"/>
      <c r="G378" s="501"/>
      <c r="H378" s="501"/>
      <c r="I378" s="501"/>
      <c r="J378" s="501"/>
      <c r="K378" s="501"/>
      <c r="L378" s="501"/>
      <c r="M378" s="501"/>
      <c r="N378" s="501"/>
      <c r="O378" s="501"/>
      <c r="P378" s="501"/>
      <c r="Q378" s="501"/>
      <c r="R378" s="501"/>
      <c r="S378" s="501"/>
      <c r="T378" s="501"/>
      <c r="U378" s="501"/>
      <c r="V378" s="501"/>
      <c r="W378" s="501"/>
      <c r="X378" s="501"/>
      <c r="Y378" s="501"/>
      <c r="Z378" s="501"/>
      <c r="AA378" s="501"/>
      <c r="AB378" s="501"/>
      <c r="AC378" s="501"/>
    </row>
    <row r="379">
      <c r="A379" s="501"/>
      <c r="B379" s="501"/>
      <c r="C379" s="501"/>
      <c r="D379" s="501"/>
      <c r="E379" s="501"/>
      <c r="F379" s="501"/>
      <c r="G379" s="501"/>
      <c r="H379" s="501"/>
      <c r="I379" s="501"/>
      <c r="J379" s="501"/>
      <c r="K379" s="501"/>
      <c r="L379" s="501"/>
      <c r="M379" s="501"/>
      <c r="N379" s="501"/>
      <c r="O379" s="501"/>
      <c r="P379" s="501"/>
      <c r="Q379" s="501"/>
      <c r="R379" s="501"/>
      <c r="S379" s="501"/>
      <c r="T379" s="501"/>
      <c r="U379" s="501"/>
      <c r="V379" s="501"/>
      <c r="W379" s="501"/>
      <c r="X379" s="501"/>
      <c r="Y379" s="501"/>
      <c r="Z379" s="501"/>
      <c r="AA379" s="501"/>
      <c r="AB379" s="501"/>
      <c r="AC379" s="501"/>
    </row>
    <row r="380">
      <c r="A380" s="501"/>
      <c r="B380" s="501"/>
      <c r="C380" s="501"/>
      <c r="D380" s="501"/>
      <c r="E380" s="501"/>
      <c r="F380" s="501"/>
      <c r="G380" s="501"/>
      <c r="H380" s="501"/>
      <c r="I380" s="501"/>
      <c r="J380" s="501"/>
      <c r="K380" s="501"/>
      <c r="L380" s="501"/>
      <c r="M380" s="501"/>
      <c r="N380" s="501"/>
      <c r="O380" s="501"/>
      <c r="P380" s="501"/>
      <c r="Q380" s="501"/>
      <c r="R380" s="501"/>
      <c r="S380" s="501"/>
      <c r="T380" s="501"/>
      <c r="U380" s="501"/>
      <c r="V380" s="501"/>
      <c r="W380" s="501"/>
      <c r="X380" s="501"/>
      <c r="Y380" s="501"/>
      <c r="Z380" s="501"/>
      <c r="AA380" s="501"/>
      <c r="AB380" s="501"/>
      <c r="AC380" s="501"/>
    </row>
    <row r="381">
      <c r="A381" s="501"/>
      <c r="B381" s="501"/>
      <c r="C381" s="501"/>
      <c r="D381" s="501"/>
      <c r="E381" s="501"/>
      <c r="F381" s="501"/>
      <c r="G381" s="501"/>
      <c r="H381" s="501"/>
      <c r="I381" s="501"/>
      <c r="J381" s="501"/>
      <c r="K381" s="501"/>
      <c r="L381" s="501"/>
      <c r="M381" s="501"/>
      <c r="N381" s="501"/>
      <c r="O381" s="501"/>
      <c r="P381" s="501"/>
      <c r="Q381" s="501"/>
      <c r="R381" s="501"/>
      <c r="S381" s="501"/>
      <c r="T381" s="501"/>
      <c r="U381" s="501"/>
      <c r="V381" s="501"/>
      <c r="W381" s="501"/>
      <c r="X381" s="501"/>
      <c r="Y381" s="501"/>
      <c r="Z381" s="501"/>
      <c r="AA381" s="501"/>
      <c r="AB381" s="501"/>
      <c r="AC381" s="501"/>
    </row>
    <row r="382">
      <c r="A382" s="501"/>
      <c r="B382" s="501"/>
      <c r="C382" s="501"/>
      <c r="D382" s="501"/>
      <c r="E382" s="501"/>
      <c r="F382" s="501"/>
      <c r="G382" s="501"/>
      <c r="H382" s="501"/>
      <c r="I382" s="501"/>
      <c r="J382" s="501"/>
      <c r="K382" s="501"/>
      <c r="L382" s="501"/>
      <c r="M382" s="501"/>
      <c r="N382" s="501"/>
      <c r="O382" s="501"/>
      <c r="P382" s="501"/>
      <c r="Q382" s="501"/>
      <c r="R382" s="501"/>
      <c r="S382" s="501"/>
      <c r="T382" s="501"/>
      <c r="U382" s="501"/>
      <c r="V382" s="501"/>
      <c r="W382" s="501"/>
      <c r="X382" s="501"/>
      <c r="Y382" s="501"/>
      <c r="Z382" s="501"/>
      <c r="AA382" s="501"/>
      <c r="AB382" s="501"/>
      <c r="AC382" s="501"/>
    </row>
    <row r="383">
      <c r="A383" s="501"/>
      <c r="B383" s="501"/>
      <c r="C383" s="501"/>
      <c r="D383" s="501"/>
      <c r="E383" s="501"/>
      <c r="F383" s="501"/>
      <c r="G383" s="501"/>
      <c r="H383" s="501"/>
      <c r="I383" s="501"/>
      <c r="J383" s="501"/>
      <c r="K383" s="501"/>
      <c r="L383" s="501"/>
      <c r="M383" s="501"/>
      <c r="N383" s="501"/>
      <c r="O383" s="501"/>
      <c r="P383" s="501"/>
      <c r="Q383" s="501"/>
      <c r="R383" s="501"/>
      <c r="S383" s="501"/>
      <c r="T383" s="501"/>
      <c r="U383" s="501"/>
      <c r="V383" s="501"/>
      <c r="W383" s="501"/>
      <c r="X383" s="501"/>
      <c r="Y383" s="501"/>
      <c r="Z383" s="501"/>
      <c r="AA383" s="501"/>
      <c r="AB383" s="501"/>
      <c r="AC383" s="501"/>
    </row>
    <row r="384">
      <c r="A384" s="501"/>
      <c r="B384" s="501"/>
      <c r="C384" s="501"/>
      <c r="D384" s="501"/>
      <c r="E384" s="501"/>
      <c r="F384" s="501"/>
      <c r="G384" s="501"/>
      <c r="H384" s="501"/>
      <c r="I384" s="501"/>
      <c r="J384" s="501"/>
      <c r="K384" s="501"/>
      <c r="L384" s="501"/>
      <c r="M384" s="501"/>
      <c r="N384" s="501"/>
      <c r="O384" s="501"/>
      <c r="P384" s="501"/>
      <c r="Q384" s="501"/>
      <c r="R384" s="501"/>
      <c r="S384" s="501"/>
      <c r="T384" s="501"/>
      <c r="U384" s="501"/>
      <c r="V384" s="501"/>
      <c r="W384" s="501"/>
      <c r="X384" s="501"/>
      <c r="Y384" s="501"/>
      <c r="Z384" s="501"/>
      <c r="AA384" s="501"/>
      <c r="AB384" s="501"/>
      <c r="AC384" s="501"/>
    </row>
    <row r="385">
      <c r="A385" s="501"/>
      <c r="B385" s="501"/>
      <c r="C385" s="501"/>
      <c r="D385" s="501"/>
      <c r="E385" s="501"/>
      <c r="F385" s="501"/>
      <c r="G385" s="501"/>
      <c r="H385" s="501"/>
      <c r="I385" s="501"/>
      <c r="J385" s="501"/>
      <c r="K385" s="501"/>
      <c r="L385" s="501"/>
      <c r="M385" s="501"/>
      <c r="N385" s="501"/>
      <c r="O385" s="501"/>
      <c r="P385" s="501"/>
      <c r="Q385" s="501"/>
      <c r="R385" s="501"/>
      <c r="S385" s="501"/>
      <c r="T385" s="501"/>
      <c r="U385" s="501"/>
      <c r="V385" s="501"/>
      <c r="W385" s="501"/>
      <c r="X385" s="501"/>
      <c r="Y385" s="501"/>
      <c r="Z385" s="501"/>
      <c r="AA385" s="501"/>
      <c r="AB385" s="501"/>
      <c r="AC385" s="501"/>
    </row>
    <row r="386">
      <c r="A386" s="501"/>
      <c r="B386" s="501"/>
      <c r="C386" s="501"/>
      <c r="D386" s="501"/>
      <c r="E386" s="501"/>
      <c r="F386" s="501"/>
      <c r="G386" s="501"/>
      <c r="H386" s="501"/>
      <c r="I386" s="501"/>
      <c r="J386" s="501"/>
      <c r="K386" s="501"/>
      <c r="L386" s="501"/>
      <c r="M386" s="501"/>
      <c r="N386" s="501"/>
      <c r="O386" s="501"/>
      <c r="P386" s="501"/>
      <c r="Q386" s="501"/>
      <c r="R386" s="501"/>
      <c r="S386" s="501"/>
      <c r="T386" s="501"/>
      <c r="U386" s="501"/>
      <c r="V386" s="501"/>
      <c r="W386" s="501"/>
      <c r="X386" s="501"/>
      <c r="Y386" s="501"/>
      <c r="Z386" s="501"/>
      <c r="AA386" s="501"/>
      <c r="AB386" s="501"/>
      <c r="AC386" s="501"/>
    </row>
    <row r="387">
      <c r="A387" s="501"/>
      <c r="B387" s="501"/>
      <c r="C387" s="501"/>
      <c r="D387" s="501"/>
      <c r="E387" s="501"/>
      <c r="F387" s="501"/>
      <c r="G387" s="501"/>
      <c r="H387" s="501"/>
      <c r="I387" s="501"/>
      <c r="J387" s="501"/>
      <c r="K387" s="501"/>
      <c r="L387" s="501"/>
      <c r="M387" s="501"/>
      <c r="N387" s="501"/>
      <c r="O387" s="501"/>
      <c r="P387" s="501"/>
      <c r="Q387" s="501"/>
      <c r="R387" s="501"/>
      <c r="S387" s="501"/>
      <c r="T387" s="501"/>
      <c r="U387" s="501"/>
      <c r="V387" s="501"/>
      <c r="W387" s="501"/>
      <c r="X387" s="501"/>
      <c r="Y387" s="501"/>
      <c r="Z387" s="501"/>
      <c r="AA387" s="501"/>
      <c r="AB387" s="501"/>
      <c r="AC387" s="501"/>
    </row>
    <row r="388">
      <c r="A388" s="501"/>
      <c r="B388" s="501"/>
      <c r="C388" s="501"/>
      <c r="D388" s="501"/>
      <c r="E388" s="501"/>
      <c r="F388" s="501"/>
      <c r="G388" s="501"/>
      <c r="H388" s="501"/>
      <c r="I388" s="501"/>
      <c r="J388" s="501"/>
      <c r="K388" s="501"/>
      <c r="L388" s="501"/>
      <c r="M388" s="501"/>
      <c r="N388" s="501"/>
      <c r="O388" s="501"/>
      <c r="P388" s="501"/>
      <c r="Q388" s="501"/>
      <c r="R388" s="501"/>
      <c r="S388" s="501"/>
      <c r="T388" s="501"/>
      <c r="U388" s="501"/>
      <c r="V388" s="501"/>
      <c r="W388" s="501"/>
      <c r="X388" s="501"/>
      <c r="Y388" s="501"/>
      <c r="Z388" s="501"/>
      <c r="AA388" s="501"/>
      <c r="AB388" s="501"/>
      <c r="AC388" s="501"/>
    </row>
    <row r="389">
      <c r="A389" s="501"/>
      <c r="B389" s="501"/>
      <c r="C389" s="501"/>
      <c r="D389" s="501"/>
      <c r="E389" s="501"/>
      <c r="F389" s="501"/>
      <c r="G389" s="501"/>
      <c r="H389" s="501"/>
      <c r="I389" s="501"/>
      <c r="J389" s="501"/>
      <c r="K389" s="501"/>
      <c r="L389" s="501"/>
      <c r="M389" s="501"/>
      <c r="N389" s="501"/>
      <c r="O389" s="501"/>
      <c r="P389" s="501"/>
      <c r="Q389" s="501"/>
      <c r="R389" s="501"/>
      <c r="S389" s="501"/>
      <c r="T389" s="501"/>
      <c r="U389" s="501"/>
      <c r="V389" s="501"/>
      <c r="W389" s="501"/>
      <c r="X389" s="501"/>
      <c r="Y389" s="501"/>
      <c r="Z389" s="501"/>
      <c r="AA389" s="501"/>
      <c r="AB389" s="501"/>
      <c r="AC389" s="501"/>
    </row>
    <row r="390">
      <c r="A390" s="501"/>
      <c r="B390" s="501"/>
      <c r="C390" s="501"/>
      <c r="D390" s="501"/>
      <c r="E390" s="501"/>
      <c r="F390" s="501"/>
      <c r="G390" s="501"/>
      <c r="H390" s="501"/>
      <c r="I390" s="501"/>
      <c r="J390" s="501"/>
      <c r="K390" s="501"/>
      <c r="L390" s="501"/>
      <c r="M390" s="501"/>
      <c r="N390" s="501"/>
      <c r="O390" s="501"/>
      <c r="P390" s="501"/>
      <c r="Q390" s="501"/>
      <c r="R390" s="501"/>
      <c r="S390" s="501"/>
      <c r="T390" s="501"/>
      <c r="U390" s="501"/>
      <c r="V390" s="501"/>
      <c r="W390" s="501"/>
      <c r="X390" s="501"/>
      <c r="Y390" s="501"/>
      <c r="Z390" s="501"/>
      <c r="AA390" s="501"/>
      <c r="AB390" s="501"/>
      <c r="AC390" s="501"/>
    </row>
    <row r="391">
      <c r="A391" s="501"/>
      <c r="B391" s="501"/>
      <c r="C391" s="501"/>
      <c r="D391" s="501"/>
      <c r="E391" s="501"/>
      <c r="F391" s="501"/>
      <c r="G391" s="501"/>
      <c r="H391" s="501"/>
      <c r="I391" s="501"/>
      <c r="J391" s="501"/>
      <c r="K391" s="501"/>
      <c r="L391" s="501"/>
      <c r="M391" s="501"/>
      <c r="N391" s="501"/>
      <c r="O391" s="501"/>
      <c r="P391" s="501"/>
      <c r="Q391" s="501"/>
      <c r="R391" s="501"/>
      <c r="S391" s="501"/>
      <c r="T391" s="501"/>
      <c r="U391" s="501"/>
      <c r="V391" s="501"/>
      <c r="W391" s="501"/>
      <c r="X391" s="501"/>
      <c r="Y391" s="501"/>
      <c r="Z391" s="501"/>
      <c r="AA391" s="501"/>
      <c r="AB391" s="501"/>
      <c r="AC391" s="501"/>
    </row>
    <row r="392">
      <c r="A392" s="501"/>
      <c r="B392" s="501"/>
      <c r="C392" s="501"/>
      <c r="D392" s="501"/>
      <c r="E392" s="501"/>
      <c r="F392" s="501"/>
      <c r="G392" s="501"/>
      <c r="H392" s="501"/>
      <c r="I392" s="501"/>
      <c r="J392" s="501"/>
      <c r="K392" s="501"/>
      <c r="L392" s="501"/>
      <c r="M392" s="501"/>
      <c r="N392" s="501"/>
      <c r="O392" s="501"/>
      <c r="P392" s="501"/>
      <c r="Q392" s="501"/>
      <c r="R392" s="501"/>
      <c r="S392" s="501"/>
      <c r="T392" s="501"/>
      <c r="U392" s="501"/>
      <c r="V392" s="501"/>
      <c r="W392" s="501"/>
      <c r="X392" s="501"/>
      <c r="Y392" s="501"/>
      <c r="Z392" s="501"/>
      <c r="AA392" s="501"/>
      <c r="AB392" s="501"/>
      <c r="AC392" s="501"/>
    </row>
    <row r="393">
      <c r="A393" s="501"/>
      <c r="B393" s="501"/>
      <c r="C393" s="501"/>
      <c r="D393" s="501"/>
      <c r="E393" s="501"/>
      <c r="F393" s="501"/>
      <c r="G393" s="501"/>
      <c r="H393" s="501"/>
      <c r="I393" s="501"/>
      <c r="J393" s="501"/>
      <c r="K393" s="501"/>
      <c r="L393" s="501"/>
      <c r="M393" s="501"/>
      <c r="N393" s="501"/>
      <c r="O393" s="501"/>
      <c r="P393" s="501"/>
      <c r="Q393" s="501"/>
      <c r="R393" s="501"/>
      <c r="S393" s="501"/>
      <c r="T393" s="501"/>
      <c r="U393" s="501"/>
      <c r="V393" s="501"/>
      <c r="W393" s="501"/>
      <c r="X393" s="501"/>
      <c r="Y393" s="501"/>
      <c r="Z393" s="501"/>
      <c r="AA393" s="501"/>
      <c r="AB393" s="501"/>
      <c r="AC393" s="501"/>
    </row>
    <row r="394">
      <c r="A394" s="501"/>
      <c r="B394" s="501"/>
      <c r="C394" s="501"/>
      <c r="D394" s="501"/>
      <c r="E394" s="501"/>
      <c r="F394" s="501"/>
      <c r="G394" s="501"/>
      <c r="H394" s="501"/>
      <c r="I394" s="501"/>
      <c r="J394" s="501"/>
      <c r="K394" s="501"/>
      <c r="L394" s="501"/>
      <c r="M394" s="501"/>
      <c r="N394" s="501"/>
      <c r="O394" s="501"/>
      <c r="P394" s="501"/>
      <c r="Q394" s="501"/>
      <c r="R394" s="501"/>
      <c r="S394" s="501"/>
      <c r="T394" s="501"/>
      <c r="U394" s="501"/>
      <c r="V394" s="501"/>
      <c r="W394" s="501"/>
      <c r="X394" s="501"/>
      <c r="Y394" s="501"/>
      <c r="Z394" s="501"/>
      <c r="AA394" s="501"/>
      <c r="AB394" s="501"/>
      <c r="AC394" s="501"/>
    </row>
    <row r="395">
      <c r="A395" s="501"/>
      <c r="B395" s="501"/>
      <c r="C395" s="501"/>
      <c r="D395" s="501"/>
      <c r="E395" s="501"/>
      <c r="F395" s="501"/>
      <c r="G395" s="501"/>
      <c r="H395" s="501"/>
      <c r="I395" s="501"/>
      <c r="J395" s="501"/>
      <c r="K395" s="501"/>
      <c r="L395" s="501"/>
      <c r="M395" s="501"/>
      <c r="N395" s="501"/>
      <c r="O395" s="501"/>
      <c r="P395" s="501"/>
      <c r="Q395" s="501"/>
      <c r="R395" s="501"/>
      <c r="S395" s="501"/>
      <c r="T395" s="501"/>
      <c r="U395" s="501"/>
      <c r="V395" s="501"/>
      <c r="W395" s="501"/>
      <c r="X395" s="501"/>
      <c r="Y395" s="501"/>
      <c r="Z395" s="501"/>
      <c r="AA395" s="501"/>
      <c r="AB395" s="501"/>
      <c r="AC395" s="501"/>
    </row>
    <row r="396">
      <c r="A396" s="501"/>
      <c r="B396" s="501"/>
      <c r="C396" s="501"/>
      <c r="D396" s="501"/>
      <c r="E396" s="501"/>
      <c r="F396" s="501"/>
      <c r="G396" s="501"/>
      <c r="H396" s="501"/>
      <c r="I396" s="501"/>
      <c r="J396" s="501"/>
      <c r="K396" s="501"/>
      <c r="L396" s="501"/>
      <c r="M396" s="501"/>
      <c r="N396" s="501"/>
      <c r="O396" s="501"/>
      <c r="P396" s="501"/>
      <c r="Q396" s="501"/>
      <c r="R396" s="501"/>
      <c r="S396" s="501"/>
      <c r="T396" s="501"/>
      <c r="U396" s="501"/>
      <c r="V396" s="501"/>
      <c r="W396" s="501"/>
      <c r="X396" s="501"/>
      <c r="Y396" s="501"/>
      <c r="Z396" s="501"/>
      <c r="AA396" s="501"/>
      <c r="AB396" s="501"/>
      <c r="AC396" s="501"/>
    </row>
    <row r="397">
      <c r="A397" s="501"/>
      <c r="B397" s="501"/>
      <c r="C397" s="501"/>
      <c r="D397" s="501"/>
      <c r="E397" s="501"/>
      <c r="F397" s="501"/>
      <c r="G397" s="501"/>
      <c r="H397" s="501"/>
      <c r="I397" s="501"/>
      <c r="J397" s="501"/>
      <c r="K397" s="501"/>
      <c r="L397" s="501"/>
      <c r="M397" s="501"/>
      <c r="N397" s="501"/>
      <c r="O397" s="501"/>
      <c r="P397" s="501"/>
      <c r="Q397" s="501"/>
      <c r="R397" s="501"/>
      <c r="S397" s="501"/>
      <c r="T397" s="501"/>
      <c r="U397" s="501"/>
      <c r="V397" s="501"/>
      <c r="W397" s="501"/>
      <c r="X397" s="501"/>
      <c r="Y397" s="501"/>
      <c r="Z397" s="501"/>
      <c r="AA397" s="501"/>
      <c r="AB397" s="501"/>
      <c r="AC397" s="501"/>
    </row>
    <row r="398">
      <c r="A398" s="501"/>
      <c r="B398" s="501"/>
      <c r="C398" s="501"/>
      <c r="D398" s="501"/>
      <c r="E398" s="501"/>
      <c r="F398" s="501"/>
      <c r="G398" s="501"/>
      <c r="H398" s="501"/>
      <c r="I398" s="501"/>
      <c r="J398" s="501"/>
      <c r="K398" s="501"/>
      <c r="L398" s="501"/>
      <c r="M398" s="501"/>
      <c r="N398" s="501"/>
      <c r="O398" s="501"/>
      <c r="P398" s="501"/>
      <c r="Q398" s="501"/>
      <c r="R398" s="501"/>
      <c r="S398" s="501"/>
      <c r="T398" s="501"/>
      <c r="U398" s="501"/>
      <c r="V398" s="501"/>
      <c r="W398" s="501"/>
      <c r="X398" s="501"/>
      <c r="Y398" s="501"/>
      <c r="Z398" s="501"/>
      <c r="AA398" s="501"/>
      <c r="AB398" s="501"/>
      <c r="AC398" s="501"/>
    </row>
    <row r="399">
      <c r="A399" s="501"/>
      <c r="B399" s="501"/>
      <c r="C399" s="501"/>
      <c r="D399" s="501"/>
      <c r="E399" s="501"/>
      <c r="F399" s="501"/>
      <c r="G399" s="501"/>
      <c r="H399" s="501"/>
      <c r="I399" s="501"/>
      <c r="J399" s="501"/>
      <c r="K399" s="501"/>
      <c r="L399" s="501"/>
      <c r="M399" s="501"/>
      <c r="N399" s="501"/>
      <c r="O399" s="501"/>
      <c r="P399" s="501"/>
      <c r="Q399" s="501"/>
      <c r="R399" s="501"/>
      <c r="S399" s="501"/>
      <c r="T399" s="501"/>
      <c r="U399" s="501"/>
      <c r="V399" s="501"/>
      <c r="W399" s="501"/>
      <c r="X399" s="501"/>
      <c r="Y399" s="501"/>
      <c r="Z399" s="501"/>
      <c r="AA399" s="501"/>
      <c r="AB399" s="501"/>
      <c r="AC399" s="501"/>
    </row>
    <row r="400">
      <c r="A400" s="501"/>
      <c r="B400" s="501"/>
      <c r="C400" s="501"/>
      <c r="D400" s="501"/>
      <c r="E400" s="501"/>
      <c r="F400" s="501"/>
      <c r="G400" s="501"/>
      <c r="H400" s="501"/>
      <c r="I400" s="501"/>
      <c r="J400" s="501"/>
      <c r="K400" s="501"/>
      <c r="L400" s="501"/>
      <c r="M400" s="501"/>
      <c r="N400" s="501"/>
      <c r="O400" s="501"/>
      <c r="P400" s="501"/>
      <c r="Q400" s="501"/>
      <c r="R400" s="501"/>
      <c r="S400" s="501"/>
      <c r="T400" s="501"/>
      <c r="U400" s="501"/>
      <c r="V400" s="501"/>
      <c r="W400" s="501"/>
      <c r="X400" s="501"/>
      <c r="Y400" s="501"/>
      <c r="Z400" s="501"/>
      <c r="AA400" s="501"/>
      <c r="AB400" s="501"/>
      <c r="AC400" s="501"/>
    </row>
    <row r="401">
      <c r="A401" s="501"/>
      <c r="B401" s="501"/>
      <c r="C401" s="501"/>
      <c r="D401" s="501"/>
      <c r="E401" s="501"/>
      <c r="F401" s="501"/>
      <c r="G401" s="501"/>
      <c r="H401" s="501"/>
      <c r="I401" s="501"/>
      <c r="J401" s="501"/>
      <c r="K401" s="501"/>
      <c r="L401" s="501"/>
      <c r="M401" s="501"/>
      <c r="N401" s="501"/>
      <c r="O401" s="501"/>
      <c r="P401" s="501"/>
      <c r="Q401" s="501"/>
      <c r="R401" s="501"/>
      <c r="S401" s="501"/>
      <c r="T401" s="501"/>
      <c r="U401" s="501"/>
      <c r="V401" s="501"/>
      <c r="W401" s="501"/>
      <c r="X401" s="501"/>
      <c r="Y401" s="501"/>
      <c r="Z401" s="501"/>
      <c r="AA401" s="501"/>
      <c r="AB401" s="501"/>
      <c r="AC401" s="501"/>
    </row>
    <row r="402">
      <c r="A402" s="501"/>
      <c r="B402" s="501"/>
      <c r="C402" s="501"/>
      <c r="D402" s="501"/>
      <c r="E402" s="501"/>
      <c r="F402" s="501"/>
      <c r="G402" s="501"/>
      <c r="H402" s="501"/>
      <c r="I402" s="501"/>
      <c r="J402" s="501"/>
      <c r="K402" s="501"/>
      <c r="L402" s="501"/>
      <c r="M402" s="501"/>
      <c r="N402" s="501"/>
      <c r="O402" s="501"/>
      <c r="P402" s="501"/>
      <c r="Q402" s="501"/>
      <c r="R402" s="501"/>
      <c r="S402" s="501"/>
      <c r="T402" s="501"/>
      <c r="U402" s="501"/>
      <c r="V402" s="501"/>
      <c r="W402" s="501"/>
      <c r="X402" s="501"/>
      <c r="Y402" s="501"/>
      <c r="Z402" s="501"/>
      <c r="AA402" s="501"/>
      <c r="AB402" s="501"/>
      <c r="AC402" s="501"/>
    </row>
    <row r="403">
      <c r="A403" s="501"/>
      <c r="B403" s="501"/>
      <c r="C403" s="501"/>
      <c r="D403" s="501"/>
      <c r="E403" s="501"/>
      <c r="F403" s="501"/>
      <c r="G403" s="501"/>
      <c r="H403" s="501"/>
      <c r="I403" s="501"/>
      <c r="J403" s="501"/>
      <c r="K403" s="501"/>
      <c r="L403" s="501"/>
      <c r="M403" s="501"/>
      <c r="N403" s="501"/>
      <c r="O403" s="501"/>
      <c r="P403" s="501"/>
      <c r="Q403" s="501"/>
      <c r="R403" s="501"/>
      <c r="S403" s="501"/>
      <c r="T403" s="501"/>
      <c r="U403" s="501"/>
      <c r="V403" s="501"/>
      <c r="W403" s="501"/>
      <c r="X403" s="501"/>
      <c r="Y403" s="501"/>
      <c r="Z403" s="501"/>
      <c r="AA403" s="501"/>
      <c r="AB403" s="501"/>
      <c r="AC403" s="501"/>
    </row>
    <row r="404">
      <c r="A404" s="501"/>
      <c r="B404" s="501"/>
      <c r="C404" s="501"/>
      <c r="D404" s="501"/>
      <c r="E404" s="501"/>
      <c r="F404" s="501"/>
      <c r="G404" s="501"/>
      <c r="H404" s="501"/>
      <c r="I404" s="501"/>
      <c r="J404" s="501"/>
      <c r="K404" s="501"/>
      <c r="L404" s="501"/>
      <c r="M404" s="501"/>
      <c r="N404" s="501"/>
      <c r="O404" s="501"/>
      <c r="P404" s="501"/>
      <c r="Q404" s="501"/>
      <c r="R404" s="501"/>
      <c r="S404" s="501"/>
      <c r="T404" s="501"/>
      <c r="U404" s="501"/>
      <c r="V404" s="501"/>
      <c r="W404" s="501"/>
      <c r="X404" s="501"/>
      <c r="Y404" s="501"/>
      <c r="Z404" s="501"/>
      <c r="AA404" s="501"/>
      <c r="AB404" s="501"/>
      <c r="AC404" s="501"/>
    </row>
    <row r="405">
      <c r="A405" s="501"/>
      <c r="B405" s="501"/>
      <c r="C405" s="501"/>
      <c r="D405" s="501"/>
      <c r="E405" s="501"/>
      <c r="F405" s="501"/>
      <c r="G405" s="501"/>
      <c r="H405" s="501"/>
      <c r="I405" s="501"/>
      <c r="J405" s="501"/>
      <c r="K405" s="501"/>
      <c r="L405" s="501"/>
      <c r="M405" s="501"/>
      <c r="N405" s="501"/>
      <c r="O405" s="501"/>
      <c r="P405" s="501"/>
      <c r="Q405" s="501"/>
      <c r="R405" s="501"/>
      <c r="S405" s="501"/>
      <c r="T405" s="501"/>
      <c r="U405" s="501"/>
      <c r="V405" s="501"/>
      <c r="W405" s="501"/>
      <c r="X405" s="501"/>
      <c r="Y405" s="501"/>
      <c r="Z405" s="501"/>
      <c r="AA405" s="501"/>
      <c r="AB405" s="501"/>
      <c r="AC405" s="501"/>
    </row>
    <row r="406">
      <c r="A406" s="501"/>
      <c r="B406" s="501"/>
      <c r="C406" s="501"/>
      <c r="D406" s="501"/>
      <c r="E406" s="501"/>
      <c r="F406" s="501"/>
      <c r="G406" s="501"/>
      <c r="H406" s="501"/>
      <c r="I406" s="501"/>
      <c r="J406" s="501"/>
      <c r="K406" s="501"/>
      <c r="L406" s="501"/>
      <c r="M406" s="501"/>
      <c r="N406" s="501"/>
      <c r="O406" s="501"/>
      <c r="P406" s="501"/>
      <c r="Q406" s="501"/>
      <c r="R406" s="501"/>
      <c r="S406" s="501"/>
      <c r="T406" s="501"/>
      <c r="U406" s="501"/>
      <c r="V406" s="501"/>
      <c r="W406" s="501"/>
      <c r="X406" s="501"/>
      <c r="Y406" s="501"/>
      <c r="Z406" s="501"/>
      <c r="AA406" s="501"/>
      <c r="AB406" s="501"/>
      <c r="AC406" s="501"/>
    </row>
    <row r="407">
      <c r="A407" s="501"/>
      <c r="B407" s="501"/>
      <c r="C407" s="501"/>
      <c r="D407" s="501"/>
      <c r="E407" s="501"/>
      <c r="F407" s="501"/>
      <c r="G407" s="501"/>
      <c r="H407" s="501"/>
      <c r="I407" s="501"/>
      <c r="J407" s="501"/>
      <c r="K407" s="501"/>
      <c r="L407" s="501"/>
      <c r="M407" s="501"/>
      <c r="N407" s="501"/>
      <c r="O407" s="501"/>
      <c r="P407" s="501"/>
      <c r="Q407" s="501"/>
      <c r="R407" s="501"/>
      <c r="S407" s="501"/>
      <c r="T407" s="501"/>
      <c r="U407" s="501"/>
      <c r="V407" s="501"/>
      <c r="W407" s="501"/>
      <c r="X407" s="501"/>
      <c r="Y407" s="501"/>
      <c r="Z407" s="501"/>
      <c r="AA407" s="501"/>
      <c r="AB407" s="501"/>
      <c r="AC407" s="501"/>
    </row>
    <row r="408">
      <c r="A408" s="501"/>
      <c r="B408" s="501"/>
      <c r="C408" s="501"/>
      <c r="D408" s="501"/>
      <c r="E408" s="501"/>
      <c r="F408" s="501"/>
      <c r="G408" s="501"/>
      <c r="H408" s="501"/>
      <c r="I408" s="501"/>
      <c r="J408" s="501"/>
      <c r="K408" s="501"/>
      <c r="L408" s="501"/>
      <c r="M408" s="501"/>
      <c r="N408" s="501"/>
      <c r="O408" s="501"/>
      <c r="P408" s="501"/>
      <c r="Q408" s="501"/>
      <c r="R408" s="501"/>
      <c r="S408" s="501"/>
      <c r="T408" s="501"/>
      <c r="U408" s="501"/>
      <c r="V408" s="501"/>
      <c r="W408" s="501"/>
      <c r="X408" s="501"/>
      <c r="Y408" s="501"/>
      <c r="Z408" s="501"/>
      <c r="AA408" s="501"/>
      <c r="AB408" s="501"/>
      <c r="AC408" s="501"/>
    </row>
    <row r="409">
      <c r="A409" s="501"/>
      <c r="B409" s="501"/>
      <c r="C409" s="501"/>
      <c r="D409" s="501"/>
      <c r="E409" s="501"/>
      <c r="F409" s="501"/>
      <c r="G409" s="501"/>
      <c r="H409" s="501"/>
      <c r="I409" s="501"/>
      <c r="J409" s="501"/>
      <c r="K409" s="501"/>
      <c r="L409" s="501"/>
      <c r="M409" s="501"/>
      <c r="N409" s="501"/>
      <c r="O409" s="501"/>
      <c r="P409" s="501"/>
      <c r="Q409" s="501"/>
      <c r="R409" s="501"/>
      <c r="S409" s="501"/>
      <c r="T409" s="501"/>
      <c r="U409" s="501"/>
      <c r="V409" s="501"/>
      <c r="W409" s="501"/>
      <c r="X409" s="501"/>
      <c r="Y409" s="501"/>
      <c r="Z409" s="501"/>
      <c r="AA409" s="501"/>
      <c r="AB409" s="501"/>
      <c r="AC409" s="501"/>
    </row>
    <row r="410">
      <c r="A410" s="501"/>
      <c r="B410" s="501"/>
      <c r="C410" s="501"/>
      <c r="D410" s="501"/>
      <c r="E410" s="501"/>
      <c r="F410" s="501"/>
      <c r="G410" s="501"/>
      <c r="H410" s="501"/>
      <c r="I410" s="501"/>
      <c r="J410" s="501"/>
      <c r="K410" s="501"/>
      <c r="L410" s="501"/>
      <c r="M410" s="501"/>
      <c r="N410" s="501"/>
      <c r="O410" s="501"/>
      <c r="P410" s="501"/>
      <c r="Q410" s="501"/>
      <c r="R410" s="501"/>
      <c r="S410" s="501"/>
      <c r="T410" s="501"/>
      <c r="U410" s="501"/>
      <c r="V410" s="501"/>
      <c r="W410" s="501"/>
      <c r="X410" s="501"/>
      <c r="Y410" s="501"/>
      <c r="Z410" s="501"/>
      <c r="AA410" s="501"/>
      <c r="AB410" s="501"/>
      <c r="AC410" s="501"/>
    </row>
    <row r="411">
      <c r="A411" s="501"/>
      <c r="B411" s="501"/>
      <c r="C411" s="501"/>
      <c r="D411" s="501"/>
      <c r="E411" s="501"/>
      <c r="F411" s="501"/>
      <c r="G411" s="501"/>
      <c r="H411" s="501"/>
      <c r="I411" s="501"/>
      <c r="J411" s="501"/>
      <c r="K411" s="501"/>
      <c r="L411" s="501"/>
      <c r="M411" s="501"/>
      <c r="N411" s="501"/>
      <c r="O411" s="501"/>
      <c r="P411" s="501"/>
      <c r="Q411" s="501"/>
      <c r="R411" s="501"/>
      <c r="S411" s="501"/>
      <c r="T411" s="501"/>
      <c r="U411" s="501"/>
      <c r="V411" s="501"/>
      <c r="W411" s="501"/>
      <c r="X411" s="501"/>
      <c r="Y411" s="501"/>
      <c r="Z411" s="501"/>
      <c r="AA411" s="501"/>
      <c r="AB411" s="501"/>
      <c r="AC411" s="501"/>
    </row>
    <row r="412">
      <c r="A412" s="501"/>
      <c r="B412" s="501"/>
      <c r="C412" s="501"/>
      <c r="D412" s="501"/>
      <c r="E412" s="501"/>
      <c r="F412" s="501"/>
      <c r="G412" s="501"/>
      <c r="H412" s="501"/>
      <c r="I412" s="501"/>
      <c r="J412" s="501"/>
      <c r="K412" s="501"/>
      <c r="L412" s="501"/>
      <c r="M412" s="501"/>
      <c r="N412" s="501"/>
      <c r="O412" s="501"/>
      <c r="P412" s="501"/>
      <c r="Q412" s="501"/>
      <c r="R412" s="501"/>
      <c r="S412" s="501"/>
      <c r="T412" s="501"/>
      <c r="U412" s="501"/>
      <c r="V412" s="501"/>
      <c r="W412" s="501"/>
      <c r="X412" s="501"/>
      <c r="Y412" s="501"/>
      <c r="Z412" s="501"/>
      <c r="AA412" s="501"/>
      <c r="AB412" s="501"/>
      <c r="AC412" s="501"/>
    </row>
    <row r="413">
      <c r="A413" s="501"/>
      <c r="B413" s="501"/>
      <c r="C413" s="501"/>
      <c r="D413" s="501"/>
      <c r="E413" s="501"/>
      <c r="F413" s="501"/>
      <c r="G413" s="501"/>
      <c r="H413" s="501"/>
      <c r="I413" s="501"/>
      <c r="J413" s="501"/>
      <c r="K413" s="501"/>
      <c r="L413" s="501"/>
      <c r="M413" s="501"/>
      <c r="N413" s="501"/>
      <c r="O413" s="501"/>
      <c r="P413" s="501"/>
      <c r="Q413" s="501"/>
      <c r="R413" s="501"/>
      <c r="S413" s="501"/>
      <c r="T413" s="501"/>
      <c r="U413" s="501"/>
      <c r="V413" s="501"/>
      <c r="W413" s="501"/>
      <c r="X413" s="501"/>
      <c r="Y413" s="501"/>
      <c r="Z413" s="501"/>
      <c r="AA413" s="501"/>
      <c r="AB413" s="501"/>
      <c r="AC413" s="501"/>
    </row>
    <row r="414">
      <c r="A414" s="501"/>
      <c r="B414" s="501"/>
      <c r="C414" s="501"/>
      <c r="D414" s="501"/>
      <c r="E414" s="501"/>
      <c r="F414" s="501"/>
      <c r="G414" s="501"/>
      <c r="H414" s="501"/>
      <c r="I414" s="501"/>
      <c r="J414" s="501"/>
      <c r="K414" s="501"/>
      <c r="L414" s="501"/>
      <c r="M414" s="501"/>
      <c r="N414" s="501"/>
      <c r="O414" s="501"/>
      <c r="P414" s="501"/>
      <c r="Q414" s="501"/>
      <c r="R414" s="501"/>
      <c r="S414" s="501"/>
      <c r="T414" s="501"/>
      <c r="U414" s="501"/>
      <c r="V414" s="501"/>
      <c r="W414" s="501"/>
      <c r="X414" s="501"/>
      <c r="Y414" s="501"/>
      <c r="Z414" s="501"/>
      <c r="AA414" s="501"/>
      <c r="AB414" s="501"/>
      <c r="AC414" s="501"/>
    </row>
    <row r="415">
      <c r="A415" s="501"/>
      <c r="B415" s="501"/>
      <c r="C415" s="501"/>
      <c r="D415" s="501"/>
      <c r="E415" s="501"/>
      <c r="F415" s="501"/>
      <c r="G415" s="501"/>
      <c r="H415" s="501"/>
      <c r="I415" s="501"/>
      <c r="J415" s="501"/>
      <c r="K415" s="501"/>
      <c r="L415" s="501"/>
      <c r="M415" s="501"/>
      <c r="N415" s="501"/>
      <c r="O415" s="501"/>
      <c r="P415" s="501"/>
      <c r="Q415" s="501"/>
      <c r="R415" s="501"/>
      <c r="S415" s="501"/>
      <c r="T415" s="501"/>
      <c r="U415" s="501"/>
      <c r="V415" s="501"/>
      <c r="W415" s="501"/>
      <c r="X415" s="501"/>
      <c r="Y415" s="501"/>
      <c r="Z415" s="501"/>
      <c r="AA415" s="501"/>
      <c r="AB415" s="501"/>
      <c r="AC415" s="501"/>
    </row>
    <row r="416">
      <c r="A416" s="501"/>
      <c r="B416" s="501"/>
      <c r="C416" s="501"/>
      <c r="D416" s="501"/>
      <c r="E416" s="501"/>
      <c r="F416" s="501"/>
      <c r="G416" s="501"/>
      <c r="H416" s="501"/>
      <c r="I416" s="501"/>
      <c r="J416" s="501"/>
      <c r="K416" s="501"/>
      <c r="L416" s="501"/>
      <c r="M416" s="501"/>
      <c r="N416" s="501"/>
      <c r="O416" s="501"/>
      <c r="P416" s="501"/>
      <c r="Q416" s="501"/>
      <c r="R416" s="501"/>
      <c r="S416" s="501"/>
      <c r="T416" s="501"/>
      <c r="U416" s="501"/>
      <c r="V416" s="501"/>
      <c r="W416" s="501"/>
      <c r="X416" s="501"/>
      <c r="Y416" s="501"/>
      <c r="Z416" s="501"/>
      <c r="AA416" s="501"/>
      <c r="AB416" s="501"/>
      <c r="AC416" s="501"/>
    </row>
    <row r="417">
      <c r="A417" s="501"/>
      <c r="B417" s="501"/>
      <c r="C417" s="501"/>
      <c r="D417" s="501"/>
      <c r="E417" s="501"/>
      <c r="F417" s="501"/>
      <c r="G417" s="501"/>
      <c r="H417" s="501"/>
      <c r="I417" s="501"/>
      <c r="J417" s="501"/>
      <c r="K417" s="501"/>
      <c r="L417" s="501"/>
      <c r="M417" s="501"/>
      <c r="N417" s="501"/>
      <c r="O417" s="501"/>
      <c r="P417" s="501"/>
      <c r="Q417" s="501"/>
      <c r="R417" s="501"/>
      <c r="S417" s="501"/>
      <c r="T417" s="501"/>
      <c r="U417" s="501"/>
      <c r="V417" s="501"/>
      <c r="W417" s="501"/>
      <c r="X417" s="501"/>
      <c r="Y417" s="501"/>
      <c r="Z417" s="501"/>
      <c r="AA417" s="501"/>
      <c r="AB417" s="501"/>
      <c r="AC417" s="501"/>
    </row>
    <row r="418">
      <c r="A418" s="501"/>
      <c r="B418" s="501"/>
      <c r="C418" s="501"/>
      <c r="D418" s="501"/>
      <c r="E418" s="501"/>
      <c r="F418" s="501"/>
      <c r="G418" s="501"/>
      <c r="H418" s="501"/>
      <c r="I418" s="501"/>
      <c r="J418" s="501"/>
      <c r="K418" s="501"/>
      <c r="L418" s="501"/>
      <c r="M418" s="501"/>
      <c r="N418" s="501"/>
      <c r="O418" s="501"/>
      <c r="P418" s="501"/>
      <c r="Q418" s="501"/>
      <c r="R418" s="501"/>
      <c r="S418" s="501"/>
      <c r="T418" s="501"/>
      <c r="U418" s="501"/>
      <c r="V418" s="501"/>
      <c r="W418" s="501"/>
      <c r="X418" s="501"/>
      <c r="Y418" s="501"/>
      <c r="Z418" s="501"/>
      <c r="AA418" s="501"/>
      <c r="AB418" s="501"/>
      <c r="AC418" s="501"/>
    </row>
    <row r="419">
      <c r="A419" s="501"/>
      <c r="B419" s="501"/>
      <c r="C419" s="501"/>
      <c r="D419" s="501"/>
      <c r="E419" s="501"/>
      <c r="F419" s="501"/>
      <c r="G419" s="501"/>
      <c r="H419" s="501"/>
      <c r="I419" s="501"/>
      <c r="J419" s="501"/>
      <c r="K419" s="501"/>
      <c r="L419" s="501"/>
      <c r="M419" s="501"/>
      <c r="N419" s="501"/>
      <c r="O419" s="501"/>
      <c r="P419" s="501"/>
      <c r="Q419" s="501"/>
      <c r="R419" s="501"/>
      <c r="S419" s="501"/>
      <c r="T419" s="501"/>
      <c r="U419" s="501"/>
      <c r="V419" s="501"/>
      <c r="W419" s="501"/>
      <c r="X419" s="501"/>
      <c r="Y419" s="501"/>
      <c r="Z419" s="501"/>
      <c r="AA419" s="501"/>
      <c r="AB419" s="501"/>
      <c r="AC419" s="501"/>
    </row>
    <row r="420">
      <c r="A420" s="501"/>
      <c r="B420" s="501"/>
      <c r="C420" s="501"/>
      <c r="D420" s="501"/>
      <c r="E420" s="501"/>
      <c r="F420" s="501"/>
      <c r="G420" s="501"/>
      <c r="H420" s="501"/>
      <c r="I420" s="501"/>
      <c r="J420" s="501"/>
      <c r="K420" s="501"/>
      <c r="L420" s="501"/>
      <c r="M420" s="501"/>
      <c r="N420" s="501"/>
      <c r="O420" s="501"/>
      <c r="P420" s="501"/>
      <c r="Q420" s="501"/>
      <c r="R420" s="501"/>
      <c r="S420" s="501"/>
      <c r="T420" s="501"/>
      <c r="U420" s="501"/>
      <c r="V420" s="501"/>
      <c r="W420" s="501"/>
      <c r="X420" s="501"/>
      <c r="Y420" s="501"/>
      <c r="Z420" s="501"/>
      <c r="AA420" s="501"/>
      <c r="AB420" s="501"/>
      <c r="AC420" s="501"/>
    </row>
    <row r="421">
      <c r="A421" s="501"/>
      <c r="B421" s="501"/>
      <c r="C421" s="501"/>
      <c r="D421" s="501"/>
      <c r="E421" s="501"/>
      <c r="F421" s="501"/>
      <c r="G421" s="501"/>
      <c r="H421" s="501"/>
      <c r="I421" s="501"/>
      <c r="J421" s="501"/>
      <c r="K421" s="501"/>
      <c r="L421" s="501"/>
      <c r="M421" s="501"/>
      <c r="N421" s="501"/>
      <c r="O421" s="501"/>
      <c r="P421" s="501"/>
      <c r="Q421" s="501"/>
      <c r="R421" s="501"/>
      <c r="S421" s="501"/>
      <c r="T421" s="501"/>
      <c r="U421" s="501"/>
      <c r="V421" s="501"/>
      <c r="W421" s="501"/>
      <c r="X421" s="501"/>
      <c r="Y421" s="501"/>
      <c r="Z421" s="501"/>
      <c r="AA421" s="501"/>
      <c r="AB421" s="501"/>
      <c r="AC421" s="501"/>
    </row>
    <row r="422">
      <c r="A422" s="501"/>
      <c r="B422" s="501"/>
      <c r="C422" s="501"/>
      <c r="D422" s="501"/>
      <c r="E422" s="501"/>
      <c r="F422" s="501"/>
      <c r="G422" s="501"/>
      <c r="H422" s="501"/>
      <c r="I422" s="501"/>
      <c r="J422" s="501"/>
      <c r="K422" s="501"/>
      <c r="L422" s="501"/>
      <c r="M422" s="501"/>
      <c r="N422" s="501"/>
      <c r="O422" s="501"/>
      <c r="P422" s="501"/>
      <c r="Q422" s="501"/>
      <c r="R422" s="501"/>
      <c r="S422" s="501"/>
      <c r="T422" s="501"/>
      <c r="U422" s="501"/>
      <c r="V422" s="501"/>
      <c r="W422" s="501"/>
      <c r="X422" s="501"/>
      <c r="Y422" s="501"/>
      <c r="Z422" s="501"/>
      <c r="AA422" s="501"/>
      <c r="AB422" s="501"/>
      <c r="AC422" s="501"/>
    </row>
    <row r="423">
      <c r="A423" s="501"/>
      <c r="B423" s="501"/>
      <c r="C423" s="501"/>
      <c r="D423" s="501"/>
      <c r="E423" s="501"/>
      <c r="F423" s="501"/>
      <c r="G423" s="501"/>
      <c r="H423" s="501"/>
      <c r="I423" s="501"/>
      <c r="J423" s="501"/>
      <c r="K423" s="501"/>
      <c r="L423" s="501"/>
      <c r="M423" s="501"/>
      <c r="N423" s="501"/>
      <c r="O423" s="501"/>
      <c r="P423" s="501"/>
      <c r="Q423" s="501"/>
      <c r="R423" s="501"/>
      <c r="S423" s="501"/>
      <c r="T423" s="501"/>
      <c r="U423" s="501"/>
      <c r="V423" s="501"/>
      <c r="W423" s="501"/>
      <c r="X423" s="501"/>
      <c r="Y423" s="501"/>
      <c r="Z423" s="501"/>
      <c r="AA423" s="501"/>
      <c r="AB423" s="501"/>
      <c r="AC423" s="501"/>
    </row>
    <row r="424">
      <c r="A424" s="501"/>
      <c r="B424" s="501"/>
      <c r="C424" s="501"/>
      <c r="D424" s="501"/>
      <c r="E424" s="501"/>
      <c r="F424" s="501"/>
      <c r="G424" s="501"/>
      <c r="H424" s="501"/>
      <c r="I424" s="501"/>
      <c r="J424" s="501"/>
      <c r="K424" s="501"/>
      <c r="L424" s="501"/>
      <c r="M424" s="501"/>
      <c r="N424" s="501"/>
      <c r="O424" s="501"/>
      <c r="P424" s="501"/>
      <c r="Q424" s="501"/>
      <c r="R424" s="501"/>
      <c r="S424" s="501"/>
      <c r="T424" s="501"/>
      <c r="U424" s="501"/>
      <c r="V424" s="501"/>
      <c r="W424" s="501"/>
      <c r="X424" s="501"/>
      <c r="Y424" s="501"/>
      <c r="Z424" s="501"/>
      <c r="AA424" s="501"/>
      <c r="AB424" s="501"/>
      <c r="AC424" s="501"/>
    </row>
    <row r="425">
      <c r="A425" s="501"/>
      <c r="B425" s="501"/>
      <c r="C425" s="501"/>
      <c r="D425" s="501"/>
      <c r="E425" s="501"/>
      <c r="F425" s="501"/>
      <c r="G425" s="501"/>
      <c r="H425" s="501"/>
      <c r="I425" s="501"/>
      <c r="J425" s="501"/>
      <c r="K425" s="501"/>
      <c r="L425" s="501"/>
      <c r="M425" s="501"/>
      <c r="N425" s="501"/>
      <c r="O425" s="501"/>
      <c r="P425" s="501"/>
      <c r="Q425" s="501"/>
      <c r="R425" s="501"/>
      <c r="S425" s="501"/>
      <c r="T425" s="501"/>
      <c r="U425" s="501"/>
      <c r="V425" s="501"/>
      <c r="W425" s="501"/>
      <c r="X425" s="501"/>
      <c r="Y425" s="501"/>
      <c r="Z425" s="501"/>
      <c r="AA425" s="501"/>
      <c r="AB425" s="501"/>
      <c r="AC425" s="501"/>
    </row>
    <row r="426">
      <c r="A426" s="501"/>
      <c r="B426" s="501"/>
      <c r="C426" s="501"/>
      <c r="D426" s="501"/>
      <c r="E426" s="501"/>
      <c r="F426" s="501"/>
      <c r="G426" s="501"/>
      <c r="H426" s="501"/>
      <c r="I426" s="501"/>
      <c r="J426" s="501"/>
      <c r="K426" s="501"/>
      <c r="L426" s="501"/>
      <c r="M426" s="501"/>
      <c r="N426" s="501"/>
      <c r="O426" s="501"/>
      <c r="P426" s="501"/>
      <c r="Q426" s="501"/>
      <c r="R426" s="501"/>
      <c r="S426" s="501"/>
      <c r="T426" s="501"/>
      <c r="U426" s="501"/>
      <c r="V426" s="501"/>
      <c r="W426" s="501"/>
      <c r="X426" s="501"/>
      <c r="Y426" s="501"/>
      <c r="Z426" s="501"/>
      <c r="AA426" s="501"/>
      <c r="AB426" s="501"/>
      <c r="AC426" s="501"/>
    </row>
    <row r="427">
      <c r="A427" s="501"/>
      <c r="B427" s="501"/>
      <c r="C427" s="501"/>
      <c r="D427" s="501"/>
      <c r="E427" s="501"/>
      <c r="F427" s="501"/>
      <c r="G427" s="501"/>
      <c r="H427" s="501"/>
      <c r="I427" s="501"/>
      <c r="J427" s="501"/>
      <c r="K427" s="501"/>
      <c r="L427" s="501"/>
      <c r="M427" s="501"/>
      <c r="N427" s="501"/>
      <c r="O427" s="501"/>
      <c r="P427" s="501"/>
      <c r="Q427" s="501"/>
      <c r="R427" s="501"/>
      <c r="S427" s="501"/>
      <c r="T427" s="501"/>
      <c r="U427" s="501"/>
      <c r="V427" s="501"/>
      <c r="W427" s="501"/>
      <c r="X427" s="501"/>
      <c r="Y427" s="501"/>
      <c r="Z427" s="501"/>
      <c r="AA427" s="501"/>
      <c r="AB427" s="501"/>
      <c r="AC427" s="501"/>
    </row>
    <row r="428">
      <c r="A428" s="501"/>
      <c r="B428" s="501"/>
      <c r="C428" s="501"/>
      <c r="D428" s="501"/>
      <c r="E428" s="501"/>
      <c r="F428" s="501"/>
      <c r="G428" s="501"/>
      <c r="H428" s="501"/>
      <c r="I428" s="501"/>
      <c r="J428" s="501"/>
      <c r="K428" s="501"/>
      <c r="L428" s="501"/>
      <c r="M428" s="501"/>
      <c r="N428" s="501"/>
      <c r="O428" s="501"/>
      <c r="P428" s="501"/>
      <c r="Q428" s="501"/>
      <c r="R428" s="501"/>
      <c r="S428" s="501"/>
      <c r="T428" s="501"/>
      <c r="U428" s="501"/>
      <c r="V428" s="501"/>
      <c r="W428" s="501"/>
      <c r="X428" s="501"/>
      <c r="Y428" s="501"/>
      <c r="Z428" s="501"/>
      <c r="AA428" s="501"/>
      <c r="AB428" s="501"/>
      <c r="AC428" s="501"/>
    </row>
    <row r="429">
      <c r="A429" s="501"/>
      <c r="B429" s="501"/>
      <c r="C429" s="501"/>
      <c r="D429" s="501"/>
      <c r="E429" s="501"/>
      <c r="F429" s="501"/>
      <c r="G429" s="501"/>
      <c r="H429" s="501"/>
      <c r="I429" s="501"/>
      <c r="J429" s="501"/>
      <c r="K429" s="501"/>
      <c r="L429" s="501"/>
      <c r="M429" s="501"/>
      <c r="N429" s="501"/>
      <c r="O429" s="501"/>
      <c r="P429" s="501"/>
      <c r="Q429" s="501"/>
      <c r="R429" s="501"/>
      <c r="S429" s="501"/>
      <c r="T429" s="501"/>
      <c r="U429" s="501"/>
      <c r="V429" s="501"/>
      <c r="W429" s="501"/>
      <c r="X429" s="501"/>
      <c r="Y429" s="501"/>
      <c r="Z429" s="501"/>
      <c r="AA429" s="501"/>
      <c r="AB429" s="501"/>
      <c r="AC429" s="501"/>
    </row>
    <row r="430">
      <c r="A430" s="501"/>
      <c r="B430" s="501"/>
      <c r="C430" s="501"/>
      <c r="D430" s="501"/>
      <c r="E430" s="501"/>
      <c r="F430" s="501"/>
      <c r="G430" s="501"/>
      <c r="H430" s="501"/>
      <c r="I430" s="501"/>
      <c r="J430" s="501"/>
      <c r="K430" s="501"/>
      <c r="L430" s="501"/>
      <c r="M430" s="501"/>
      <c r="N430" s="501"/>
      <c r="O430" s="501"/>
      <c r="P430" s="501"/>
      <c r="Q430" s="501"/>
      <c r="R430" s="501"/>
      <c r="S430" s="501"/>
      <c r="T430" s="501"/>
      <c r="U430" s="501"/>
      <c r="V430" s="501"/>
      <c r="W430" s="501"/>
      <c r="X430" s="501"/>
      <c r="Y430" s="501"/>
      <c r="Z430" s="501"/>
      <c r="AA430" s="501"/>
      <c r="AB430" s="501"/>
      <c r="AC430" s="501"/>
    </row>
    <row r="431">
      <c r="A431" s="501"/>
      <c r="B431" s="501"/>
      <c r="C431" s="501"/>
      <c r="D431" s="501"/>
      <c r="E431" s="501"/>
      <c r="F431" s="501"/>
      <c r="G431" s="501"/>
      <c r="H431" s="501"/>
      <c r="I431" s="501"/>
      <c r="J431" s="501"/>
      <c r="K431" s="501"/>
      <c r="L431" s="501"/>
      <c r="M431" s="501"/>
      <c r="N431" s="501"/>
      <c r="O431" s="501"/>
      <c r="P431" s="501"/>
      <c r="Q431" s="501"/>
      <c r="R431" s="501"/>
      <c r="S431" s="501"/>
      <c r="T431" s="501"/>
      <c r="U431" s="501"/>
      <c r="V431" s="501"/>
      <c r="W431" s="501"/>
      <c r="X431" s="501"/>
      <c r="Y431" s="501"/>
      <c r="Z431" s="501"/>
      <c r="AA431" s="501"/>
      <c r="AB431" s="501"/>
      <c r="AC431" s="501"/>
    </row>
    <row r="432">
      <c r="A432" s="501"/>
      <c r="B432" s="501"/>
      <c r="C432" s="501"/>
      <c r="D432" s="501"/>
      <c r="E432" s="501"/>
      <c r="F432" s="501"/>
      <c r="G432" s="501"/>
      <c r="H432" s="501"/>
      <c r="I432" s="501"/>
      <c r="J432" s="501"/>
      <c r="K432" s="501"/>
      <c r="L432" s="501"/>
      <c r="M432" s="501"/>
      <c r="N432" s="501"/>
      <c r="O432" s="501"/>
      <c r="P432" s="501"/>
      <c r="Q432" s="501"/>
      <c r="R432" s="501"/>
      <c r="S432" s="501"/>
      <c r="T432" s="501"/>
      <c r="U432" s="501"/>
      <c r="V432" s="501"/>
      <c r="W432" s="501"/>
      <c r="X432" s="501"/>
      <c r="Y432" s="501"/>
      <c r="Z432" s="501"/>
      <c r="AA432" s="501"/>
      <c r="AB432" s="501"/>
      <c r="AC432" s="501"/>
    </row>
    <row r="433">
      <c r="A433" s="501"/>
      <c r="B433" s="501"/>
      <c r="C433" s="501"/>
      <c r="D433" s="501"/>
      <c r="E433" s="501"/>
      <c r="F433" s="501"/>
      <c r="G433" s="501"/>
      <c r="H433" s="501"/>
      <c r="I433" s="501"/>
      <c r="J433" s="501"/>
      <c r="K433" s="501"/>
      <c r="L433" s="501"/>
      <c r="M433" s="501"/>
      <c r="N433" s="501"/>
      <c r="O433" s="501"/>
      <c r="P433" s="501"/>
      <c r="Q433" s="501"/>
      <c r="R433" s="501"/>
      <c r="S433" s="501"/>
      <c r="T433" s="501"/>
      <c r="U433" s="501"/>
      <c r="V433" s="501"/>
      <c r="W433" s="501"/>
      <c r="X433" s="501"/>
      <c r="Y433" s="501"/>
      <c r="Z433" s="501"/>
      <c r="AA433" s="501"/>
      <c r="AB433" s="501"/>
      <c r="AC433" s="501"/>
    </row>
    <row r="434">
      <c r="A434" s="501"/>
      <c r="B434" s="501"/>
      <c r="C434" s="501"/>
      <c r="D434" s="501"/>
      <c r="E434" s="501"/>
      <c r="F434" s="501"/>
      <c r="G434" s="501"/>
      <c r="H434" s="501"/>
      <c r="I434" s="501"/>
      <c r="J434" s="501"/>
      <c r="K434" s="501"/>
      <c r="L434" s="501"/>
      <c r="M434" s="501"/>
      <c r="N434" s="501"/>
      <c r="O434" s="501"/>
      <c r="P434" s="501"/>
      <c r="Q434" s="501"/>
      <c r="R434" s="501"/>
      <c r="S434" s="501"/>
      <c r="T434" s="501"/>
      <c r="U434" s="501"/>
      <c r="V434" s="501"/>
      <c r="W434" s="501"/>
      <c r="X434" s="501"/>
      <c r="Y434" s="501"/>
      <c r="Z434" s="501"/>
      <c r="AA434" s="501"/>
      <c r="AB434" s="501"/>
      <c r="AC434" s="501"/>
    </row>
    <row r="435">
      <c r="A435" s="501"/>
      <c r="B435" s="501"/>
      <c r="C435" s="501"/>
      <c r="D435" s="501"/>
      <c r="E435" s="501"/>
      <c r="F435" s="501"/>
      <c r="G435" s="501"/>
      <c r="H435" s="501"/>
      <c r="I435" s="501"/>
      <c r="J435" s="501"/>
      <c r="K435" s="501"/>
      <c r="L435" s="501"/>
      <c r="M435" s="501"/>
      <c r="N435" s="501"/>
      <c r="O435" s="501"/>
      <c r="P435" s="501"/>
      <c r="Q435" s="501"/>
      <c r="R435" s="501"/>
      <c r="S435" s="501"/>
      <c r="T435" s="501"/>
      <c r="U435" s="501"/>
      <c r="V435" s="501"/>
      <c r="W435" s="501"/>
      <c r="X435" s="501"/>
      <c r="Y435" s="501"/>
      <c r="Z435" s="501"/>
      <c r="AA435" s="501"/>
      <c r="AB435" s="501"/>
      <c r="AC435" s="501"/>
    </row>
    <row r="436">
      <c r="A436" s="501"/>
      <c r="B436" s="501"/>
      <c r="C436" s="501"/>
      <c r="D436" s="501"/>
      <c r="E436" s="501"/>
      <c r="F436" s="501"/>
      <c r="G436" s="501"/>
      <c r="H436" s="501"/>
      <c r="I436" s="501"/>
      <c r="J436" s="501"/>
      <c r="K436" s="501"/>
      <c r="L436" s="501"/>
      <c r="M436" s="501"/>
      <c r="N436" s="501"/>
      <c r="O436" s="501"/>
      <c r="P436" s="501"/>
      <c r="Q436" s="501"/>
      <c r="R436" s="501"/>
      <c r="S436" s="501"/>
      <c r="T436" s="501"/>
      <c r="U436" s="501"/>
      <c r="V436" s="501"/>
      <c r="W436" s="501"/>
      <c r="X436" s="501"/>
      <c r="Y436" s="501"/>
      <c r="Z436" s="501"/>
      <c r="AA436" s="501"/>
      <c r="AB436" s="501"/>
      <c r="AC436" s="501"/>
    </row>
    <row r="437">
      <c r="A437" s="501"/>
      <c r="B437" s="501"/>
      <c r="C437" s="501"/>
      <c r="D437" s="501"/>
      <c r="E437" s="501"/>
      <c r="F437" s="501"/>
      <c r="G437" s="501"/>
      <c r="H437" s="501"/>
      <c r="I437" s="501"/>
      <c r="J437" s="501"/>
      <c r="K437" s="501"/>
      <c r="L437" s="501"/>
      <c r="M437" s="501"/>
      <c r="N437" s="501"/>
      <c r="O437" s="501"/>
      <c r="P437" s="501"/>
      <c r="Q437" s="501"/>
      <c r="R437" s="501"/>
      <c r="S437" s="501"/>
      <c r="T437" s="501"/>
      <c r="U437" s="501"/>
      <c r="V437" s="501"/>
      <c r="W437" s="501"/>
      <c r="X437" s="501"/>
      <c r="Y437" s="501"/>
      <c r="Z437" s="501"/>
      <c r="AA437" s="501"/>
      <c r="AB437" s="501"/>
      <c r="AC437" s="501"/>
    </row>
    <row r="438">
      <c r="A438" s="501"/>
      <c r="B438" s="501"/>
      <c r="C438" s="501"/>
      <c r="D438" s="501"/>
      <c r="E438" s="501"/>
      <c r="F438" s="501"/>
      <c r="G438" s="501"/>
      <c r="H438" s="501"/>
      <c r="I438" s="501"/>
      <c r="J438" s="501"/>
      <c r="K438" s="501"/>
      <c r="L438" s="501"/>
      <c r="M438" s="501"/>
      <c r="N438" s="501"/>
      <c r="O438" s="501"/>
      <c r="P438" s="501"/>
      <c r="Q438" s="501"/>
      <c r="R438" s="501"/>
      <c r="S438" s="501"/>
      <c r="T438" s="501"/>
      <c r="U438" s="501"/>
      <c r="V438" s="501"/>
      <c r="W438" s="501"/>
      <c r="X438" s="501"/>
      <c r="Y438" s="501"/>
      <c r="Z438" s="501"/>
      <c r="AA438" s="501"/>
      <c r="AB438" s="501"/>
      <c r="AC438" s="501"/>
    </row>
    <row r="439">
      <c r="A439" s="501"/>
      <c r="B439" s="501"/>
      <c r="C439" s="501"/>
      <c r="D439" s="501"/>
      <c r="E439" s="501"/>
      <c r="F439" s="501"/>
      <c r="G439" s="501"/>
      <c r="H439" s="501"/>
      <c r="I439" s="501"/>
      <c r="J439" s="501"/>
      <c r="K439" s="501"/>
      <c r="L439" s="501"/>
      <c r="M439" s="501"/>
      <c r="N439" s="501"/>
      <c r="O439" s="501"/>
      <c r="P439" s="501"/>
      <c r="Q439" s="501"/>
      <c r="R439" s="501"/>
      <c r="S439" s="501"/>
      <c r="T439" s="501"/>
      <c r="U439" s="501"/>
      <c r="V439" s="501"/>
      <c r="W439" s="501"/>
      <c r="X439" s="501"/>
      <c r="Y439" s="501"/>
      <c r="Z439" s="501"/>
      <c r="AA439" s="501"/>
      <c r="AB439" s="501"/>
      <c r="AC439" s="501"/>
    </row>
    <row r="440">
      <c r="A440" s="501"/>
      <c r="B440" s="501"/>
      <c r="C440" s="501"/>
      <c r="D440" s="501"/>
      <c r="E440" s="501"/>
      <c r="F440" s="501"/>
      <c r="G440" s="501"/>
      <c r="H440" s="501"/>
      <c r="I440" s="501"/>
      <c r="J440" s="501"/>
      <c r="K440" s="501"/>
      <c r="L440" s="501"/>
      <c r="M440" s="501"/>
      <c r="N440" s="501"/>
      <c r="O440" s="501"/>
      <c r="P440" s="501"/>
      <c r="Q440" s="501"/>
      <c r="R440" s="501"/>
      <c r="S440" s="501"/>
      <c r="T440" s="501"/>
      <c r="U440" s="501"/>
      <c r="V440" s="501"/>
      <c r="W440" s="501"/>
      <c r="X440" s="501"/>
      <c r="Y440" s="501"/>
      <c r="Z440" s="501"/>
      <c r="AA440" s="501"/>
      <c r="AB440" s="501"/>
      <c r="AC440" s="501"/>
    </row>
    <row r="441">
      <c r="A441" s="501"/>
      <c r="B441" s="501"/>
      <c r="C441" s="501"/>
      <c r="D441" s="501"/>
      <c r="E441" s="501"/>
      <c r="F441" s="501"/>
      <c r="G441" s="501"/>
      <c r="H441" s="501"/>
      <c r="I441" s="501"/>
      <c r="J441" s="501"/>
      <c r="K441" s="501"/>
      <c r="L441" s="501"/>
      <c r="M441" s="501"/>
      <c r="N441" s="501"/>
      <c r="O441" s="501"/>
      <c r="P441" s="501"/>
      <c r="Q441" s="501"/>
      <c r="R441" s="501"/>
      <c r="S441" s="501"/>
      <c r="T441" s="501"/>
      <c r="U441" s="501"/>
      <c r="V441" s="501"/>
      <c r="W441" s="501"/>
      <c r="X441" s="501"/>
      <c r="Y441" s="501"/>
      <c r="Z441" s="501"/>
      <c r="AA441" s="501"/>
      <c r="AB441" s="501"/>
      <c r="AC441" s="501"/>
    </row>
    <row r="442">
      <c r="A442" s="501"/>
      <c r="B442" s="501"/>
      <c r="C442" s="501"/>
      <c r="D442" s="501"/>
      <c r="E442" s="501"/>
      <c r="F442" s="501"/>
      <c r="G442" s="501"/>
      <c r="H442" s="501"/>
      <c r="I442" s="501"/>
      <c r="J442" s="501"/>
      <c r="K442" s="501"/>
      <c r="L442" s="501"/>
      <c r="M442" s="501"/>
      <c r="N442" s="501"/>
      <c r="O442" s="501"/>
      <c r="P442" s="501"/>
      <c r="Q442" s="501"/>
      <c r="R442" s="501"/>
      <c r="S442" s="501"/>
      <c r="T442" s="501"/>
      <c r="U442" s="501"/>
      <c r="V442" s="501"/>
      <c r="W442" s="501"/>
      <c r="X442" s="501"/>
      <c r="Y442" s="501"/>
      <c r="Z442" s="501"/>
      <c r="AA442" s="501"/>
      <c r="AB442" s="501"/>
      <c r="AC442" s="501"/>
    </row>
    <row r="443">
      <c r="A443" s="501"/>
      <c r="B443" s="501"/>
      <c r="C443" s="501"/>
      <c r="D443" s="501"/>
      <c r="E443" s="501"/>
      <c r="F443" s="501"/>
      <c r="G443" s="501"/>
      <c r="H443" s="501"/>
      <c r="I443" s="501"/>
      <c r="J443" s="501"/>
      <c r="K443" s="501"/>
      <c r="L443" s="501"/>
      <c r="M443" s="501"/>
      <c r="N443" s="501"/>
      <c r="O443" s="501"/>
      <c r="P443" s="501"/>
      <c r="Q443" s="501"/>
      <c r="R443" s="501"/>
      <c r="S443" s="501"/>
      <c r="T443" s="501"/>
      <c r="U443" s="501"/>
      <c r="V443" s="501"/>
      <c r="W443" s="501"/>
      <c r="X443" s="501"/>
      <c r="Y443" s="501"/>
      <c r="Z443" s="501"/>
      <c r="AA443" s="501"/>
      <c r="AB443" s="501"/>
      <c r="AC443" s="501"/>
    </row>
    <row r="444">
      <c r="A444" s="501"/>
      <c r="B444" s="501"/>
      <c r="C444" s="501"/>
      <c r="D444" s="501"/>
      <c r="E444" s="501"/>
      <c r="F444" s="501"/>
      <c r="G444" s="501"/>
      <c r="H444" s="501"/>
      <c r="I444" s="501"/>
      <c r="J444" s="501"/>
      <c r="K444" s="501"/>
      <c r="L444" s="501"/>
      <c r="M444" s="501"/>
      <c r="N444" s="501"/>
      <c r="O444" s="501"/>
      <c r="P444" s="501"/>
      <c r="Q444" s="501"/>
      <c r="R444" s="501"/>
      <c r="S444" s="501"/>
      <c r="T444" s="501"/>
      <c r="U444" s="501"/>
      <c r="V444" s="501"/>
      <c r="W444" s="501"/>
      <c r="X444" s="501"/>
      <c r="Y444" s="501"/>
      <c r="Z444" s="501"/>
      <c r="AA444" s="501"/>
      <c r="AB444" s="501"/>
      <c r="AC444" s="501"/>
    </row>
    <row r="445">
      <c r="A445" s="501"/>
      <c r="B445" s="501"/>
      <c r="C445" s="501"/>
      <c r="D445" s="501"/>
      <c r="E445" s="501"/>
      <c r="F445" s="501"/>
      <c r="G445" s="501"/>
      <c r="H445" s="501"/>
      <c r="I445" s="501"/>
      <c r="J445" s="501"/>
      <c r="K445" s="501"/>
      <c r="L445" s="501"/>
      <c r="M445" s="501"/>
      <c r="N445" s="501"/>
      <c r="O445" s="501"/>
      <c r="P445" s="501"/>
      <c r="Q445" s="501"/>
      <c r="R445" s="501"/>
      <c r="S445" s="501"/>
      <c r="T445" s="501"/>
      <c r="U445" s="501"/>
      <c r="V445" s="501"/>
      <c r="W445" s="501"/>
      <c r="X445" s="501"/>
      <c r="Y445" s="501"/>
      <c r="Z445" s="501"/>
      <c r="AA445" s="501"/>
      <c r="AB445" s="501"/>
      <c r="AC445" s="501"/>
    </row>
    <row r="446">
      <c r="A446" s="501"/>
      <c r="B446" s="501"/>
      <c r="C446" s="501"/>
      <c r="D446" s="501"/>
      <c r="E446" s="501"/>
      <c r="F446" s="501"/>
      <c r="G446" s="501"/>
      <c r="H446" s="501"/>
      <c r="I446" s="501"/>
      <c r="J446" s="501"/>
      <c r="K446" s="501"/>
      <c r="L446" s="501"/>
      <c r="M446" s="501"/>
      <c r="N446" s="501"/>
      <c r="O446" s="501"/>
      <c r="P446" s="501"/>
      <c r="Q446" s="501"/>
      <c r="R446" s="501"/>
      <c r="S446" s="501"/>
      <c r="T446" s="501"/>
      <c r="U446" s="501"/>
      <c r="V446" s="501"/>
      <c r="W446" s="501"/>
      <c r="X446" s="501"/>
      <c r="Y446" s="501"/>
      <c r="Z446" s="501"/>
      <c r="AA446" s="501"/>
      <c r="AB446" s="501"/>
      <c r="AC446" s="501"/>
    </row>
    <row r="447">
      <c r="A447" s="501"/>
      <c r="B447" s="501"/>
      <c r="C447" s="501"/>
      <c r="D447" s="501"/>
      <c r="E447" s="501"/>
      <c r="F447" s="501"/>
      <c r="G447" s="501"/>
      <c r="H447" s="501"/>
      <c r="I447" s="501"/>
      <c r="J447" s="501"/>
      <c r="K447" s="501"/>
      <c r="L447" s="501"/>
      <c r="M447" s="501"/>
      <c r="N447" s="501"/>
      <c r="O447" s="501"/>
      <c r="P447" s="501"/>
      <c r="Q447" s="501"/>
      <c r="R447" s="501"/>
      <c r="S447" s="501"/>
      <c r="T447" s="501"/>
      <c r="U447" s="501"/>
      <c r="V447" s="501"/>
      <c r="W447" s="501"/>
      <c r="X447" s="501"/>
      <c r="Y447" s="501"/>
      <c r="Z447" s="501"/>
      <c r="AA447" s="501"/>
      <c r="AB447" s="501"/>
      <c r="AC447" s="501"/>
    </row>
    <row r="448">
      <c r="A448" s="501"/>
      <c r="B448" s="501"/>
      <c r="C448" s="501"/>
      <c r="D448" s="501"/>
      <c r="E448" s="501"/>
      <c r="F448" s="501"/>
      <c r="G448" s="501"/>
      <c r="H448" s="501"/>
      <c r="I448" s="501"/>
      <c r="J448" s="501"/>
      <c r="K448" s="501"/>
      <c r="L448" s="501"/>
      <c r="M448" s="501"/>
      <c r="N448" s="501"/>
      <c r="O448" s="501"/>
      <c r="P448" s="501"/>
      <c r="Q448" s="501"/>
      <c r="R448" s="501"/>
      <c r="S448" s="501"/>
      <c r="T448" s="501"/>
      <c r="U448" s="501"/>
      <c r="V448" s="501"/>
      <c r="W448" s="501"/>
      <c r="X448" s="501"/>
      <c r="Y448" s="501"/>
      <c r="Z448" s="501"/>
      <c r="AA448" s="501"/>
      <c r="AB448" s="501"/>
      <c r="AC448" s="501"/>
    </row>
    <row r="449">
      <c r="A449" s="501"/>
      <c r="B449" s="501"/>
      <c r="C449" s="501"/>
      <c r="D449" s="501"/>
      <c r="E449" s="501"/>
      <c r="F449" s="501"/>
      <c r="G449" s="501"/>
      <c r="H449" s="501"/>
      <c r="I449" s="501"/>
      <c r="J449" s="501"/>
      <c r="K449" s="501"/>
      <c r="L449" s="501"/>
      <c r="M449" s="501"/>
      <c r="N449" s="501"/>
      <c r="O449" s="501"/>
      <c r="P449" s="501"/>
      <c r="Q449" s="501"/>
      <c r="R449" s="501"/>
      <c r="S449" s="501"/>
      <c r="T449" s="501"/>
      <c r="U449" s="501"/>
      <c r="V449" s="501"/>
      <c r="W449" s="501"/>
      <c r="X449" s="501"/>
      <c r="Y449" s="501"/>
      <c r="Z449" s="501"/>
      <c r="AA449" s="501"/>
      <c r="AB449" s="501"/>
      <c r="AC449" s="501"/>
    </row>
    <row r="450">
      <c r="A450" s="501"/>
      <c r="B450" s="501"/>
      <c r="C450" s="501"/>
      <c r="D450" s="501"/>
      <c r="E450" s="501"/>
      <c r="F450" s="501"/>
      <c r="G450" s="501"/>
      <c r="H450" s="501"/>
      <c r="I450" s="501"/>
      <c r="J450" s="501"/>
      <c r="K450" s="501"/>
      <c r="L450" s="501"/>
      <c r="M450" s="501"/>
      <c r="N450" s="501"/>
      <c r="O450" s="501"/>
      <c r="P450" s="501"/>
      <c r="Q450" s="501"/>
      <c r="R450" s="501"/>
      <c r="S450" s="501"/>
      <c r="T450" s="501"/>
      <c r="U450" s="501"/>
      <c r="V450" s="501"/>
      <c r="W450" s="501"/>
      <c r="X450" s="501"/>
      <c r="Y450" s="501"/>
      <c r="Z450" s="501"/>
      <c r="AA450" s="501"/>
      <c r="AB450" s="501"/>
      <c r="AC450" s="501"/>
    </row>
    <row r="451">
      <c r="A451" s="501"/>
      <c r="B451" s="501"/>
      <c r="C451" s="501"/>
      <c r="D451" s="501"/>
      <c r="E451" s="501"/>
      <c r="F451" s="501"/>
      <c r="G451" s="501"/>
      <c r="H451" s="501"/>
      <c r="I451" s="501"/>
      <c r="J451" s="501"/>
      <c r="K451" s="501"/>
      <c r="L451" s="501"/>
      <c r="M451" s="501"/>
      <c r="N451" s="501"/>
      <c r="O451" s="501"/>
      <c r="P451" s="501"/>
      <c r="Q451" s="501"/>
      <c r="R451" s="501"/>
      <c r="S451" s="501"/>
      <c r="T451" s="501"/>
      <c r="U451" s="501"/>
      <c r="V451" s="501"/>
      <c r="W451" s="501"/>
      <c r="X451" s="501"/>
      <c r="Y451" s="501"/>
      <c r="Z451" s="501"/>
      <c r="AA451" s="501"/>
      <c r="AB451" s="501"/>
      <c r="AC451" s="501"/>
    </row>
    <row r="452">
      <c r="A452" s="501"/>
      <c r="B452" s="501"/>
      <c r="C452" s="501"/>
      <c r="D452" s="501"/>
      <c r="E452" s="501"/>
      <c r="F452" s="501"/>
      <c r="G452" s="501"/>
      <c r="H452" s="501"/>
      <c r="I452" s="501"/>
      <c r="J452" s="501"/>
      <c r="K452" s="501"/>
      <c r="L452" s="501"/>
      <c r="M452" s="501"/>
      <c r="N452" s="501"/>
      <c r="O452" s="501"/>
      <c r="P452" s="501"/>
      <c r="Q452" s="501"/>
      <c r="R452" s="501"/>
      <c r="S452" s="501"/>
      <c r="T452" s="501"/>
      <c r="U452" s="501"/>
      <c r="V452" s="501"/>
      <c r="W452" s="501"/>
      <c r="X452" s="501"/>
      <c r="Y452" s="501"/>
      <c r="Z452" s="501"/>
      <c r="AA452" s="501"/>
      <c r="AB452" s="501"/>
      <c r="AC452" s="501"/>
    </row>
    <row r="453">
      <c r="A453" s="501"/>
      <c r="B453" s="501"/>
      <c r="C453" s="501"/>
      <c r="D453" s="501"/>
      <c r="E453" s="501"/>
      <c r="F453" s="501"/>
      <c r="G453" s="501"/>
      <c r="H453" s="501"/>
      <c r="I453" s="501"/>
      <c r="J453" s="501"/>
      <c r="K453" s="501"/>
      <c r="L453" s="501"/>
      <c r="M453" s="501"/>
      <c r="N453" s="501"/>
      <c r="O453" s="501"/>
      <c r="P453" s="501"/>
      <c r="Q453" s="501"/>
      <c r="R453" s="501"/>
      <c r="S453" s="501"/>
      <c r="T453" s="501"/>
      <c r="U453" s="501"/>
      <c r="V453" s="501"/>
      <c r="W453" s="501"/>
      <c r="X453" s="501"/>
      <c r="Y453" s="501"/>
      <c r="Z453" s="501"/>
      <c r="AA453" s="501"/>
      <c r="AB453" s="501"/>
      <c r="AC453" s="501"/>
    </row>
    <row r="454">
      <c r="A454" s="501"/>
      <c r="B454" s="501"/>
      <c r="C454" s="501"/>
      <c r="D454" s="501"/>
      <c r="E454" s="501"/>
      <c r="F454" s="501"/>
      <c r="G454" s="501"/>
      <c r="H454" s="501"/>
      <c r="I454" s="501"/>
      <c r="J454" s="501"/>
      <c r="K454" s="501"/>
      <c r="L454" s="501"/>
      <c r="M454" s="501"/>
      <c r="N454" s="501"/>
      <c r="O454" s="501"/>
      <c r="P454" s="501"/>
      <c r="Q454" s="501"/>
      <c r="R454" s="501"/>
      <c r="S454" s="501"/>
      <c r="T454" s="501"/>
      <c r="U454" s="501"/>
      <c r="V454" s="501"/>
      <c r="W454" s="501"/>
      <c r="X454" s="501"/>
      <c r="Y454" s="501"/>
      <c r="Z454" s="501"/>
      <c r="AA454" s="501"/>
      <c r="AB454" s="501"/>
      <c r="AC454" s="501"/>
    </row>
    <row r="455">
      <c r="A455" s="501"/>
      <c r="B455" s="501"/>
      <c r="C455" s="501"/>
      <c r="D455" s="501"/>
      <c r="E455" s="501"/>
      <c r="F455" s="501"/>
      <c r="G455" s="501"/>
      <c r="H455" s="501"/>
      <c r="I455" s="501"/>
      <c r="J455" s="501"/>
      <c r="K455" s="501"/>
      <c r="L455" s="501"/>
      <c r="M455" s="501"/>
      <c r="N455" s="501"/>
      <c r="O455" s="501"/>
      <c r="P455" s="501"/>
      <c r="Q455" s="501"/>
      <c r="R455" s="501"/>
      <c r="S455" s="501"/>
      <c r="T455" s="501"/>
      <c r="U455" s="501"/>
      <c r="V455" s="501"/>
      <c r="W455" s="501"/>
      <c r="X455" s="501"/>
      <c r="Y455" s="501"/>
      <c r="Z455" s="501"/>
      <c r="AA455" s="501"/>
      <c r="AB455" s="501"/>
      <c r="AC455" s="501"/>
    </row>
    <row r="456">
      <c r="A456" s="501"/>
      <c r="B456" s="501"/>
      <c r="C456" s="501"/>
      <c r="D456" s="501"/>
      <c r="E456" s="501"/>
      <c r="F456" s="501"/>
      <c r="G456" s="501"/>
      <c r="H456" s="501"/>
      <c r="I456" s="501"/>
      <c r="J456" s="501"/>
      <c r="K456" s="501"/>
      <c r="L456" s="501"/>
      <c r="M456" s="501"/>
      <c r="N456" s="501"/>
      <c r="O456" s="501"/>
      <c r="P456" s="501"/>
      <c r="Q456" s="501"/>
      <c r="R456" s="501"/>
      <c r="S456" s="501"/>
      <c r="T456" s="501"/>
      <c r="U456" s="501"/>
      <c r="V456" s="501"/>
      <c r="W456" s="501"/>
      <c r="X456" s="501"/>
      <c r="Y456" s="501"/>
      <c r="Z456" s="501"/>
      <c r="AA456" s="501"/>
      <c r="AB456" s="501"/>
      <c r="AC456" s="501"/>
    </row>
    <row r="457">
      <c r="A457" s="501"/>
      <c r="B457" s="501"/>
      <c r="C457" s="501"/>
      <c r="D457" s="501"/>
      <c r="E457" s="501"/>
      <c r="F457" s="501"/>
      <c r="G457" s="501"/>
      <c r="H457" s="501"/>
      <c r="I457" s="501"/>
      <c r="J457" s="501"/>
      <c r="K457" s="501"/>
      <c r="L457" s="501"/>
      <c r="M457" s="501"/>
      <c r="N457" s="501"/>
      <c r="O457" s="501"/>
      <c r="P457" s="501"/>
      <c r="Q457" s="501"/>
      <c r="R457" s="501"/>
      <c r="S457" s="501"/>
      <c r="T457" s="501"/>
      <c r="U457" s="501"/>
      <c r="V457" s="501"/>
      <c r="W457" s="501"/>
      <c r="X457" s="501"/>
      <c r="Y457" s="501"/>
      <c r="Z457" s="501"/>
      <c r="AA457" s="501"/>
      <c r="AB457" s="501"/>
      <c r="AC457" s="501"/>
    </row>
    <row r="458">
      <c r="A458" s="501"/>
      <c r="B458" s="501"/>
      <c r="C458" s="501"/>
      <c r="D458" s="501"/>
      <c r="E458" s="501"/>
      <c r="F458" s="501"/>
      <c r="G458" s="501"/>
      <c r="H458" s="501"/>
      <c r="I458" s="501"/>
      <c r="J458" s="501"/>
      <c r="K458" s="501"/>
      <c r="L458" s="501"/>
      <c r="M458" s="501"/>
      <c r="N458" s="501"/>
      <c r="O458" s="501"/>
      <c r="P458" s="501"/>
      <c r="Q458" s="501"/>
      <c r="R458" s="501"/>
      <c r="S458" s="501"/>
      <c r="T458" s="501"/>
      <c r="U458" s="501"/>
      <c r="V458" s="501"/>
      <c r="W458" s="501"/>
      <c r="X458" s="501"/>
      <c r="Y458" s="501"/>
      <c r="Z458" s="501"/>
      <c r="AA458" s="501"/>
      <c r="AB458" s="501"/>
      <c r="AC458" s="501"/>
    </row>
    <row r="459">
      <c r="A459" s="501"/>
      <c r="B459" s="501"/>
      <c r="C459" s="501"/>
      <c r="D459" s="501"/>
      <c r="E459" s="501"/>
      <c r="F459" s="501"/>
      <c r="G459" s="501"/>
      <c r="H459" s="501"/>
      <c r="I459" s="501"/>
      <c r="J459" s="501"/>
      <c r="K459" s="501"/>
      <c r="L459" s="501"/>
      <c r="M459" s="501"/>
      <c r="N459" s="501"/>
      <c r="O459" s="501"/>
      <c r="P459" s="501"/>
      <c r="Q459" s="501"/>
      <c r="R459" s="501"/>
      <c r="S459" s="501"/>
      <c r="T459" s="501"/>
      <c r="U459" s="501"/>
      <c r="V459" s="501"/>
      <c r="W459" s="501"/>
      <c r="X459" s="501"/>
      <c r="Y459" s="501"/>
      <c r="Z459" s="501"/>
      <c r="AA459" s="501"/>
      <c r="AB459" s="501"/>
      <c r="AC459" s="501"/>
    </row>
    <row r="460">
      <c r="A460" s="501"/>
      <c r="B460" s="501"/>
      <c r="C460" s="501"/>
      <c r="D460" s="501"/>
      <c r="E460" s="501"/>
      <c r="F460" s="501"/>
      <c r="G460" s="501"/>
      <c r="H460" s="501"/>
      <c r="I460" s="501"/>
      <c r="J460" s="501"/>
      <c r="K460" s="501"/>
      <c r="L460" s="501"/>
      <c r="M460" s="501"/>
      <c r="N460" s="501"/>
      <c r="O460" s="501"/>
      <c r="P460" s="501"/>
      <c r="Q460" s="501"/>
      <c r="R460" s="501"/>
      <c r="S460" s="501"/>
      <c r="T460" s="501"/>
      <c r="U460" s="501"/>
      <c r="V460" s="501"/>
      <c r="W460" s="501"/>
      <c r="X460" s="501"/>
      <c r="Y460" s="501"/>
      <c r="Z460" s="501"/>
      <c r="AA460" s="501"/>
      <c r="AB460" s="501"/>
      <c r="AC460" s="501"/>
    </row>
    <row r="461">
      <c r="A461" s="501"/>
      <c r="B461" s="501"/>
      <c r="C461" s="501"/>
      <c r="D461" s="501"/>
      <c r="E461" s="501"/>
      <c r="F461" s="501"/>
      <c r="G461" s="501"/>
      <c r="H461" s="501"/>
      <c r="I461" s="501"/>
      <c r="J461" s="501"/>
      <c r="K461" s="501"/>
      <c r="L461" s="501"/>
      <c r="M461" s="501"/>
      <c r="N461" s="501"/>
      <c r="O461" s="501"/>
      <c r="P461" s="501"/>
      <c r="Q461" s="501"/>
      <c r="R461" s="501"/>
      <c r="S461" s="501"/>
      <c r="T461" s="501"/>
      <c r="U461" s="501"/>
      <c r="V461" s="501"/>
      <c r="W461" s="501"/>
      <c r="X461" s="501"/>
      <c r="Y461" s="501"/>
      <c r="Z461" s="501"/>
      <c r="AA461" s="501"/>
      <c r="AB461" s="501"/>
      <c r="AC461" s="501"/>
    </row>
    <row r="462">
      <c r="A462" s="501"/>
      <c r="B462" s="501"/>
      <c r="C462" s="501"/>
      <c r="D462" s="501"/>
      <c r="E462" s="501"/>
      <c r="F462" s="501"/>
      <c r="G462" s="501"/>
      <c r="H462" s="501"/>
      <c r="I462" s="501"/>
      <c r="J462" s="501"/>
      <c r="K462" s="501"/>
      <c r="L462" s="501"/>
      <c r="M462" s="501"/>
      <c r="N462" s="501"/>
      <c r="O462" s="501"/>
      <c r="P462" s="501"/>
      <c r="Q462" s="501"/>
      <c r="R462" s="501"/>
      <c r="S462" s="501"/>
      <c r="T462" s="501"/>
      <c r="U462" s="501"/>
      <c r="V462" s="501"/>
      <c r="W462" s="501"/>
      <c r="X462" s="501"/>
      <c r="Y462" s="501"/>
      <c r="Z462" s="501"/>
      <c r="AA462" s="501"/>
      <c r="AB462" s="501"/>
      <c r="AC462" s="501"/>
    </row>
    <row r="463">
      <c r="A463" s="501"/>
      <c r="B463" s="501"/>
      <c r="C463" s="501"/>
      <c r="D463" s="501"/>
      <c r="E463" s="501"/>
      <c r="F463" s="501"/>
      <c r="G463" s="501"/>
      <c r="H463" s="501"/>
      <c r="I463" s="501"/>
      <c r="J463" s="501"/>
      <c r="K463" s="501"/>
      <c r="L463" s="501"/>
      <c r="M463" s="501"/>
      <c r="N463" s="501"/>
      <c r="O463" s="501"/>
      <c r="P463" s="501"/>
      <c r="Q463" s="501"/>
      <c r="R463" s="501"/>
      <c r="S463" s="501"/>
      <c r="T463" s="501"/>
      <c r="U463" s="501"/>
      <c r="V463" s="501"/>
      <c r="W463" s="501"/>
      <c r="X463" s="501"/>
      <c r="Y463" s="501"/>
      <c r="Z463" s="501"/>
      <c r="AA463" s="501"/>
      <c r="AB463" s="501"/>
      <c r="AC463" s="501"/>
    </row>
    <row r="464">
      <c r="A464" s="501"/>
      <c r="B464" s="501"/>
      <c r="C464" s="501"/>
      <c r="D464" s="501"/>
      <c r="E464" s="501"/>
      <c r="F464" s="501"/>
      <c r="G464" s="501"/>
      <c r="H464" s="501"/>
      <c r="I464" s="501"/>
      <c r="J464" s="501"/>
      <c r="K464" s="501"/>
      <c r="L464" s="501"/>
      <c r="M464" s="501"/>
      <c r="N464" s="501"/>
      <c r="O464" s="501"/>
      <c r="P464" s="501"/>
      <c r="Q464" s="501"/>
      <c r="R464" s="501"/>
      <c r="S464" s="501"/>
      <c r="T464" s="501"/>
      <c r="U464" s="501"/>
      <c r="V464" s="501"/>
      <c r="W464" s="501"/>
      <c r="X464" s="501"/>
      <c r="Y464" s="501"/>
      <c r="Z464" s="501"/>
      <c r="AA464" s="501"/>
      <c r="AB464" s="501"/>
      <c r="AC464" s="501"/>
    </row>
    <row r="465">
      <c r="A465" s="501"/>
      <c r="B465" s="501"/>
      <c r="C465" s="501"/>
      <c r="D465" s="501"/>
      <c r="E465" s="501"/>
      <c r="F465" s="501"/>
      <c r="G465" s="501"/>
      <c r="H465" s="501"/>
      <c r="I465" s="501"/>
      <c r="J465" s="501"/>
      <c r="K465" s="501"/>
      <c r="L465" s="501"/>
      <c r="M465" s="501"/>
      <c r="N465" s="501"/>
      <c r="O465" s="501"/>
      <c r="P465" s="501"/>
      <c r="Q465" s="501"/>
      <c r="R465" s="501"/>
      <c r="S465" s="501"/>
      <c r="T465" s="501"/>
      <c r="U465" s="501"/>
      <c r="V465" s="501"/>
      <c r="W465" s="501"/>
      <c r="X465" s="501"/>
      <c r="Y465" s="501"/>
      <c r="Z465" s="501"/>
      <c r="AA465" s="501"/>
      <c r="AB465" s="501"/>
      <c r="AC465" s="501"/>
    </row>
    <row r="466">
      <c r="A466" s="501"/>
      <c r="B466" s="501"/>
      <c r="C466" s="501"/>
      <c r="D466" s="501"/>
      <c r="E466" s="501"/>
      <c r="F466" s="501"/>
      <c r="G466" s="501"/>
      <c r="H466" s="501"/>
      <c r="I466" s="501"/>
      <c r="J466" s="501"/>
      <c r="K466" s="501"/>
      <c r="L466" s="501"/>
      <c r="M466" s="501"/>
      <c r="N466" s="501"/>
      <c r="O466" s="501"/>
      <c r="P466" s="501"/>
      <c r="Q466" s="501"/>
      <c r="R466" s="501"/>
      <c r="S466" s="501"/>
      <c r="T466" s="501"/>
      <c r="U466" s="501"/>
      <c r="V466" s="501"/>
      <c r="W466" s="501"/>
      <c r="X466" s="501"/>
      <c r="Y466" s="501"/>
      <c r="Z466" s="501"/>
      <c r="AA466" s="501"/>
      <c r="AB466" s="501"/>
      <c r="AC466" s="501"/>
    </row>
    <row r="467">
      <c r="A467" s="501"/>
      <c r="B467" s="501"/>
      <c r="C467" s="501"/>
      <c r="D467" s="501"/>
      <c r="E467" s="501"/>
      <c r="F467" s="501"/>
      <c r="G467" s="501"/>
      <c r="H467" s="501"/>
      <c r="I467" s="501"/>
      <c r="J467" s="501"/>
      <c r="K467" s="501"/>
      <c r="L467" s="501"/>
      <c r="M467" s="501"/>
      <c r="N467" s="501"/>
      <c r="O467" s="501"/>
      <c r="P467" s="501"/>
      <c r="Q467" s="501"/>
      <c r="R467" s="501"/>
      <c r="S467" s="501"/>
      <c r="T467" s="501"/>
      <c r="U467" s="501"/>
      <c r="V467" s="501"/>
      <c r="W467" s="501"/>
      <c r="X467" s="501"/>
      <c r="Y467" s="501"/>
      <c r="Z467" s="501"/>
      <c r="AA467" s="501"/>
      <c r="AB467" s="501"/>
      <c r="AC467" s="501"/>
    </row>
    <row r="468">
      <c r="A468" s="501"/>
      <c r="B468" s="501"/>
      <c r="C468" s="501"/>
      <c r="D468" s="501"/>
      <c r="E468" s="501"/>
      <c r="F468" s="501"/>
      <c r="G468" s="501"/>
      <c r="H468" s="501"/>
      <c r="I468" s="501"/>
      <c r="J468" s="501"/>
      <c r="K468" s="501"/>
      <c r="L468" s="501"/>
      <c r="M468" s="501"/>
      <c r="N468" s="501"/>
      <c r="O468" s="501"/>
      <c r="P468" s="501"/>
      <c r="Q468" s="501"/>
      <c r="R468" s="501"/>
      <c r="S468" s="501"/>
      <c r="T468" s="501"/>
      <c r="U468" s="501"/>
      <c r="V468" s="501"/>
      <c r="W468" s="501"/>
      <c r="X468" s="501"/>
      <c r="Y468" s="501"/>
      <c r="Z468" s="501"/>
      <c r="AA468" s="501"/>
      <c r="AB468" s="501"/>
      <c r="AC468" s="501"/>
    </row>
    <row r="469">
      <c r="A469" s="501"/>
      <c r="B469" s="501"/>
      <c r="C469" s="501"/>
      <c r="D469" s="501"/>
      <c r="E469" s="501"/>
      <c r="F469" s="501"/>
      <c r="G469" s="501"/>
      <c r="H469" s="501"/>
      <c r="I469" s="501"/>
      <c r="J469" s="501"/>
      <c r="K469" s="501"/>
      <c r="L469" s="501"/>
      <c r="M469" s="501"/>
      <c r="N469" s="501"/>
      <c r="O469" s="501"/>
      <c r="P469" s="501"/>
      <c r="Q469" s="501"/>
      <c r="R469" s="501"/>
      <c r="S469" s="501"/>
      <c r="T469" s="501"/>
      <c r="U469" s="501"/>
      <c r="V469" s="501"/>
      <c r="W469" s="501"/>
      <c r="X469" s="501"/>
      <c r="Y469" s="501"/>
      <c r="Z469" s="501"/>
      <c r="AA469" s="501"/>
      <c r="AB469" s="501"/>
      <c r="AC469" s="501"/>
    </row>
    <row r="470">
      <c r="A470" s="501"/>
      <c r="B470" s="501"/>
      <c r="C470" s="501"/>
      <c r="D470" s="501"/>
      <c r="E470" s="501"/>
      <c r="F470" s="501"/>
      <c r="G470" s="501"/>
      <c r="H470" s="501"/>
      <c r="I470" s="501"/>
      <c r="J470" s="501"/>
      <c r="K470" s="501"/>
      <c r="L470" s="501"/>
      <c r="M470" s="501"/>
      <c r="N470" s="501"/>
      <c r="O470" s="501"/>
      <c r="P470" s="501"/>
      <c r="Q470" s="501"/>
      <c r="R470" s="501"/>
      <c r="S470" s="501"/>
      <c r="T470" s="501"/>
      <c r="U470" s="501"/>
      <c r="V470" s="501"/>
      <c r="W470" s="501"/>
      <c r="X470" s="501"/>
      <c r="Y470" s="501"/>
      <c r="Z470" s="501"/>
      <c r="AA470" s="501"/>
      <c r="AB470" s="501"/>
      <c r="AC470" s="501"/>
    </row>
    <row r="471">
      <c r="A471" s="501"/>
      <c r="B471" s="501"/>
      <c r="C471" s="501"/>
      <c r="D471" s="501"/>
      <c r="E471" s="501"/>
      <c r="F471" s="501"/>
      <c r="G471" s="501"/>
      <c r="H471" s="501"/>
      <c r="I471" s="501"/>
      <c r="J471" s="501"/>
      <c r="K471" s="501"/>
      <c r="L471" s="501"/>
      <c r="M471" s="501"/>
      <c r="N471" s="501"/>
      <c r="O471" s="501"/>
      <c r="P471" s="501"/>
      <c r="Q471" s="501"/>
      <c r="R471" s="501"/>
      <c r="S471" s="501"/>
      <c r="T471" s="501"/>
      <c r="U471" s="501"/>
      <c r="V471" s="501"/>
      <c r="W471" s="501"/>
      <c r="X471" s="501"/>
      <c r="Y471" s="501"/>
      <c r="Z471" s="501"/>
      <c r="AA471" s="501"/>
      <c r="AB471" s="501"/>
      <c r="AC471" s="501"/>
    </row>
    <row r="472">
      <c r="A472" s="501"/>
      <c r="B472" s="501"/>
      <c r="C472" s="501"/>
      <c r="D472" s="501"/>
      <c r="E472" s="501"/>
      <c r="F472" s="501"/>
      <c r="G472" s="501"/>
      <c r="H472" s="501"/>
      <c r="I472" s="501"/>
      <c r="J472" s="501"/>
      <c r="K472" s="501"/>
      <c r="L472" s="501"/>
      <c r="M472" s="501"/>
      <c r="N472" s="501"/>
      <c r="O472" s="501"/>
      <c r="P472" s="501"/>
      <c r="Q472" s="501"/>
      <c r="R472" s="501"/>
      <c r="S472" s="501"/>
      <c r="T472" s="501"/>
      <c r="U472" s="501"/>
      <c r="V472" s="501"/>
      <c r="W472" s="501"/>
      <c r="X472" s="501"/>
      <c r="Y472" s="501"/>
      <c r="Z472" s="501"/>
      <c r="AA472" s="501"/>
      <c r="AB472" s="501"/>
      <c r="AC472" s="501"/>
    </row>
    <row r="473">
      <c r="A473" s="501"/>
      <c r="B473" s="501"/>
      <c r="C473" s="501"/>
      <c r="D473" s="501"/>
      <c r="E473" s="501"/>
      <c r="F473" s="501"/>
      <c r="G473" s="501"/>
      <c r="H473" s="501"/>
      <c r="I473" s="501"/>
      <c r="J473" s="501"/>
      <c r="K473" s="501"/>
      <c r="L473" s="501"/>
      <c r="M473" s="501"/>
      <c r="N473" s="501"/>
      <c r="O473" s="501"/>
      <c r="P473" s="501"/>
      <c r="Q473" s="501"/>
      <c r="R473" s="501"/>
      <c r="S473" s="501"/>
      <c r="T473" s="501"/>
      <c r="U473" s="501"/>
      <c r="V473" s="501"/>
      <c r="W473" s="501"/>
      <c r="X473" s="501"/>
      <c r="Y473" s="501"/>
      <c r="Z473" s="501"/>
      <c r="AA473" s="501"/>
      <c r="AB473" s="501"/>
      <c r="AC473" s="501"/>
    </row>
    <row r="474">
      <c r="A474" s="501"/>
      <c r="B474" s="501"/>
      <c r="C474" s="501"/>
      <c r="D474" s="501"/>
      <c r="E474" s="501"/>
      <c r="F474" s="501"/>
      <c r="G474" s="501"/>
      <c r="H474" s="501"/>
      <c r="I474" s="501"/>
      <c r="J474" s="501"/>
      <c r="K474" s="501"/>
      <c r="L474" s="501"/>
      <c r="M474" s="501"/>
      <c r="N474" s="501"/>
      <c r="O474" s="501"/>
      <c r="P474" s="501"/>
      <c r="Q474" s="501"/>
      <c r="R474" s="501"/>
      <c r="S474" s="501"/>
      <c r="T474" s="501"/>
      <c r="U474" s="501"/>
      <c r="V474" s="501"/>
      <c r="W474" s="501"/>
      <c r="X474" s="501"/>
      <c r="Y474" s="501"/>
      <c r="Z474" s="501"/>
      <c r="AA474" s="501"/>
      <c r="AB474" s="501"/>
      <c r="AC474" s="501"/>
    </row>
    <row r="475">
      <c r="A475" s="501"/>
      <c r="B475" s="501"/>
      <c r="C475" s="501"/>
      <c r="D475" s="501"/>
      <c r="E475" s="501"/>
      <c r="F475" s="501"/>
      <c r="G475" s="501"/>
      <c r="H475" s="501"/>
      <c r="I475" s="501"/>
      <c r="J475" s="501"/>
      <c r="K475" s="501"/>
      <c r="L475" s="501"/>
      <c r="M475" s="501"/>
      <c r="N475" s="501"/>
      <c r="O475" s="501"/>
      <c r="P475" s="501"/>
      <c r="Q475" s="501"/>
      <c r="R475" s="501"/>
      <c r="S475" s="501"/>
      <c r="T475" s="501"/>
      <c r="U475" s="501"/>
      <c r="V475" s="501"/>
      <c r="W475" s="501"/>
      <c r="X475" s="501"/>
      <c r="Y475" s="501"/>
      <c r="Z475" s="501"/>
      <c r="AA475" s="501"/>
      <c r="AB475" s="501"/>
      <c r="AC475" s="501"/>
    </row>
    <row r="476">
      <c r="A476" s="501"/>
      <c r="B476" s="501"/>
      <c r="C476" s="501"/>
      <c r="D476" s="501"/>
      <c r="E476" s="501"/>
      <c r="F476" s="501"/>
      <c r="G476" s="501"/>
      <c r="H476" s="501"/>
      <c r="I476" s="501"/>
      <c r="J476" s="501"/>
      <c r="K476" s="501"/>
      <c r="L476" s="501"/>
      <c r="M476" s="501"/>
      <c r="N476" s="501"/>
      <c r="O476" s="501"/>
      <c r="P476" s="501"/>
      <c r="Q476" s="501"/>
      <c r="R476" s="501"/>
      <c r="S476" s="501"/>
      <c r="T476" s="501"/>
      <c r="U476" s="501"/>
      <c r="V476" s="501"/>
      <c r="W476" s="501"/>
      <c r="X476" s="501"/>
      <c r="Y476" s="501"/>
      <c r="Z476" s="501"/>
      <c r="AA476" s="501"/>
      <c r="AB476" s="501"/>
      <c r="AC476" s="501"/>
    </row>
    <row r="477">
      <c r="A477" s="501"/>
      <c r="B477" s="501"/>
      <c r="C477" s="501"/>
      <c r="D477" s="501"/>
      <c r="E477" s="501"/>
      <c r="F477" s="501"/>
      <c r="G477" s="501"/>
      <c r="H477" s="501"/>
      <c r="I477" s="501"/>
      <c r="J477" s="501"/>
      <c r="K477" s="501"/>
      <c r="L477" s="501"/>
      <c r="M477" s="501"/>
      <c r="N477" s="501"/>
      <c r="O477" s="501"/>
      <c r="P477" s="501"/>
      <c r="Q477" s="501"/>
      <c r="R477" s="501"/>
      <c r="S477" s="501"/>
      <c r="T477" s="501"/>
      <c r="U477" s="501"/>
      <c r="V477" s="501"/>
      <c r="W477" s="501"/>
      <c r="X477" s="501"/>
      <c r="Y477" s="501"/>
      <c r="Z477" s="501"/>
      <c r="AA477" s="501"/>
      <c r="AB477" s="501"/>
      <c r="AC477" s="501"/>
    </row>
    <row r="478">
      <c r="A478" s="501"/>
      <c r="B478" s="501"/>
      <c r="C478" s="501"/>
      <c r="D478" s="501"/>
      <c r="E478" s="501"/>
      <c r="F478" s="501"/>
      <c r="G478" s="501"/>
      <c r="H478" s="501"/>
      <c r="I478" s="501"/>
      <c r="J478" s="501"/>
      <c r="K478" s="501"/>
      <c r="L478" s="501"/>
      <c r="M478" s="501"/>
      <c r="N478" s="501"/>
      <c r="O478" s="501"/>
      <c r="P478" s="501"/>
      <c r="Q478" s="501"/>
      <c r="R478" s="501"/>
      <c r="S478" s="501"/>
      <c r="T478" s="501"/>
      <c r="U478" s="501"/>
      <c r="V478" s="501"/>
      <c r="W478" s="501"/>
      <c r="X478" s="501"/>
      <c r="Y478" s="501"/>
      <c r="Z478" s="501"/>
      <c r="AA478" s="501"/>
      <c r="AB478" s="501"/>
      <c r="AC478" s="501"/>
    </row>
    <row r="479">
      <c r="A479" s="501"/>
      <c r="B479" s="501"/>
      <c r="C479" s="501"/>
      <c r="D479" s="501"/>
      <c r="E479" s="501"/>
      <c r="F479" s="501"/>
      <c r="G479" s="501"/>
      <c r="H479" s="501"/>
      <c r="I479" s="501"/>
      <c r="J479" s="501"/>
      <c r="K479" s="501"/>
      <c r="L479" s="501"/>
      <c r="M479" s="501"/>
      <c r="N479" s="501"/>
      <c r="O479" s="501"/>
      <c r="P479" s="501"/>
      <c r="Q479" s="501"/>
      <c r="R479" s="501"/>
      <c r="S479" s="501"/>
      <c r="T479" s="501"/>
      <c r="U479" s="501"/>
      <c r="V479" s="501"/>
      <c r="W479" s="501"/>
      <c r="X479" s="501"/>
      <c r="Y479" s="501"/>
      <c r="Z479" s="501"/>
      <c r="AA479" s="501"/>
      <c r="AB479" s="501"/>
      <c r="AC479" s="501"/>
    </row>
    <row r="480">
      <c r="A480" s="501"/>
      <c r="B480" s="501"/>
      <c r="C480" s="501"/>
      <c r="D480" s="501"/>
      <c r="E480" s="501"/>
      <c r="F480" s="501"/>
      <c r="G480" s="501"/>
      <c r="H480" s="501"/>
      <c r="I480" s="501"/>
      <c r="J480" s="501"/>
      <c r="K480" s="501"/>
      <c r="L480" s="501"/>
      <c r="M480" s="501"/>
      <c r="N480" s="501"/>
      <c r="O480" s="501"/>
      <c r="P480" s="501"/>
      <c r="Q480" s="501"/>
      <c r="R480" s="501"/>
      <c r="S480" s="501"/>
      <c r="T480" s="501"/>
      <c r="U480" s="501"/>
      <c r="V480" s="501"/>
      <c r="W480" s="501"/>
      <c r="X480" s="501"/>
      <c r="Y480" s="501"/>
      <c r="Z480" s="501"/>
      <c r="AA480" s="501"/>
      <c r="AB480" s="501"/>
      <c r="AC480" s="501"/>
    </row>
    <row r="481">
      <c r="A481" s="501"/>
      <c r="B481" s="501"/>
      <c r="C481" s="501"/>
      <c r="D481" s="501"/>
      <c r="E481" s="501"/>
      <c r="F481" s="501"/>
      <c r="G481" s="501"/>
      <c r="H481" s="501"/>
      <c r="I481" s="501"/>
      <c r="J481" s="501"/>
      <c r="K481" s="501"/>
      <c r="L481" s="501"/>
      <c r="M481" s="501"/>
      <c r="N481" s="501"/>
      <c r="O481" s="501"/>
      <c r="P481" s="501"/>
      <c r="Q481" s="501"/>
      <c r="R481" s="501"/>
      <c r="S481" s="501"/>
      <c r="T481" s="501"/>
      <c r="U481" s="501"/>
      <c r="V481" s="501"/>
      <c r="W481" s="501"/>
      <c r="X481" s="501"/>
      <c r="Y481" s="501"/>
      <c r="Z481" s="501"/>
      <c r="AA481" s="501"/>
      <c r="AB481" s="501"/>
      <c r="AC481" s="501"/>
    </row>
    <row r="482">
      <c r="A482" s="501"/>
      <c r="B482" s="501"/>
      <c r="C482" s="501"/>
      <c r="D482" s="501"/>
      <c r="E482" s="501"/>
      <c r="F482" s="501"/>
      <c r="G482" s="501"/>
      <c r="H482" s="501"/>
      <c r="I482" s="501"/>
      <c r="J482" s="501"/>
      <c r="K482" s="501"/>
      <c r="L482" s="501"/>
      <c r="M482" s="501"/>
      <c r="N482" s="501"/>
      <c r="O482" s="501"/>
      <c r="P482" s="501"/>
      <c r="Q482" s="501"/>
      <c r="R482" s="501"/>
      <c r="S482" s="501"/>
      <c r="T482" s="501"/>
      <c r="U482" s="501"/>
      <c r="V482" s="501"/>
      <c r="W482" s="501"/>
      <c r="X482" s="501"/>
      <c r="Y482" s="501"/>
      <c r="Z482" s="501"/>
      <c r="AA482" s="501"/>
      <c r="AB482" s="501"/>
      <c r="AC482" s="501"/>
    </row>
    <row r="483">
      <c r="A483" s="501"/>
      <c r="B483" s="501"/>
      <c r="C483" s="501"/>
      <c r="D483" s="501"/>
      <c r="E483" s="501"/>
      <c r="F483" s="501"/>
      <c r="G483" s="501"/>
      <c r="H483" s="501"/>
      <c r="I483" s="501"/>
      <c r="J483" s="501"/>
      <c r="K483" s="501"/>
      <c r="L483" s="501"/>
      <c r="M483" s="501"/>
      <c r="N483" s="501"/>
      <c r="O483" s="501"/>
      <c r="P483" s="501"/>
      <c r="Q483" s="501"/>
      <c r="R483" s="501"/>
      <c r="S483" s="501"/>
      <c r="T483" s="501"/>
      <c r="U483" s="501"/>
      <c r="V483" s="501"/>
      <c r="W483" s="501"/>
      <c r="X483" s="501"/>
      <c r="Y483" s="501"/>
      <c r="Z483" s="501"/>
      <c r="AA483" s="501"/>
      <c r="AB483" s="501"/>
      <c r="AC483" s="501"/>
    </row>
    <row r="484">
      <c r="A484" s="501"/>
      <c r="B484" s="501"/>
      <c r="C484" s="501"/>
      <c r="D484" s="501"/>
      <c r="E484" s="501"/>
      <c r="F484" s="501"/>
      <c r="G484" s="501"/>
      <c r="H484" s="501"/>
      <c r="I484" s="501"/>
      <c r="J484" s="501"/>
      <c r="K484" s="501"/>
      <c r="L484" s="501"/>
      <c r="M484" s="501"/>
      <c r="N484" s="501"/>
      <c r="O484" s="501"/>
      <c r="P484" s="501"/>
      <c r="Q484" s="501"/>
      <c r="R484" s="501"/>
      <c r="S484" s="501"/>
      <c r="T484" s="501"/>
      <c r="U484" s="501"/>
      <c r="V484" s="501"/>
      <c r="W484" s="501"/>
      <c r="X484" s="501"/>
      <c r="Y484" s="501"/>
      <c r="Z484" s="501"/>
      <c r="AA484" s="501"/>
      <c r="AB484" s="501"/>
      <c r="AC484" s="501"/>
    </row>
    <row r="485">
      <c r="A485" s="501"/>
      <c r="B485" s="501"/>
      <c r="C485" s="501"/>
      <c r="D485" s="501"/>
      <c r="E485" s="501"/>
      <c r="F485" s="501"/>
      <c r="G485" s="501"/>
      <c r="H485" s="501"/>
      <c r="I485" s="501"/>
      <c r="J485" s="501"/>
      <c r="K485" s="501"/>
      <c r="L485" s="501"/>
      <c r="M485" s="501"/>
      <c r="N485" s="501"/>
      <c r="O485" s="501"/>
      <c r="P485" s="501"/>
      <c r="Q485" s="501"/>
      <c r="R485" s="501"/>
      <c r="S485" s="501"/>
      <c r="T485" s="501"/>
      <c r="U485" s="501"/>
      <c r="V485" s="501"/>
      <c r="W485" s="501"/>
      <c r="X485" s="501"/>
      <c r="Y485" s="501"/>
      <c r="Z485" s="501"/>
      <c r="AA485" s="501"/>
      <c r="AB485" s="501"/>
      <c r="AC485" s="501"/>
    </row>
    <row r="486">
      <c r="A486" s="501"/>
      <c r="B486" s="501"/>
      <c r="C486" s="501"/>
      <c r="D486" s="501"/>
      <c r="E486" s="501"/>
      <c r="F486" s="501"/>
      <c r="G486" s="501"/>
      <c r="H486" s="501"/>
      <c r="I486" s="501"/>
      <c r="J486" s="501"/>
      <c r="K486" s="501"/>
      <c r="L486" s="501"/>
      <c r="M486" s="501"/>
      <c r="N486" s="501"/>
      <c r="O486" s="501"/>
      <c r="P486" s="501"/>
      <c r="Q486" s="501"/>
      <c r="R486" s="501"/>
      <c r="S486" s="501"/>
      <c r="T486" s="501"/>
      <c r="U486" s="501"/>
      <c r="V486" s="501"/>
      <c r="W486" s="501"/>
      <c r="X486" s="501"/>
      <c r="Y486" s="501"/>
      <c r="Z486" s="501"/>
      <c r="AA486" s="501"/>
      <c r="AB486" s="501"/>
      <c r="AC486" s="501"/>
    </row>
    <row r="487">
      <c r="A487" s="501"/>
      <c r="B487" s="501"/>
      <c r="C487" s="501"/>
      <c r="D487" s="501"/>
      <c r="E487" s="501"/>
      <c r="F487" s="501"/>
      <c r="G487" s="501"/>
      <c r="H487" s="501"/>
      <c r="I487" s="501"/>
      <c r="J487" s="501"/>
      <c r="K487" s="501"/>
      <c r="L487" s="501"/>
      <c r="M487" s="501"/>
      <c r="N487" s="501"/>
      <c r="O487" s="501"/>
      <c r="P487" s="501"/>
      <c r="Q487" s="501"/>
      <c r="R487" s="501"/>
      <c r="S487" s="501"/>
      <c r="T487" s="501"/>
      <c r="U487" s="501"/>
      <c r="V487" s="501"/>
      <c r="W487" s="501"/>
      <c r="X487" s="501"/>
      <c r="Y487" s="501"/>
      <c r="Z487" s="501"/>
      <c r="AA487" s="501"/>
      <c r="AB487" s="501"/>
      <c r="AC487" s="501"/>
    </row>
    <row r="488">
      <c r="A488" s="501"/>
      <c r="B488" s="501"/>
      <c r="C488" s="501"/>
      <c r="D488" s="501"/>
      <c r="E488" s="501"/>
      <c r="F488" s="501"/>
      <c r="G488" s="501"/>
      <c r="H488" s="501"/>
      <c r="I488" s="501"/>
      <c r="J488" s="501"/>
      <c r="K488" s="501"/>
      <c r="L488" s="501"/>
      <c r="M488" s="501"/>
      <c r="N488" s="501"/>
      <c r="O488" s="501"/>
      <c r="P488" s="501"/>
      <c r="Q488" s="501"/>
      <c r="R488" s="501"/>
      <c r="S488" s="501"/>
      <c r="T488" s="501"/>
      <c r="U488" s="501"/>
      <c r="V488" s="501"/>
      <c r="W488" s="501"/>
      <c r="X488" s="501"/>
      <c r="Y488" s="501"/>
      <c r="Z488" s="501"/>
      <c r="AA488" s="501"/>
      <c r="AB488" s="501"/>
      <c r="AC488" s="501"/>
    </row>
    <row r="489">
      <c r="A489" s="501"/>
      <c r="B489" s="501"/>
      <c r="C489" s="501"/>
      <c r="D489" s="501"/>
      <c r="E489" s="501"/>
      <c r="F489" s="501"/>
      <c r="G489" s="501"/>
      <c r="H489" s="501"/>
      <c r="I489" s="501"/>
      <c r="J489" s="501"/>
      <c r="K489" s="501"/>
      <c r="L489" s="501"/>
      <c r="M489" s="501"/>
      <c r="N489" s="501"/>
      <c r="O489" s="501"/>
      <c r="P489" s="501"/>
      <c r="Q489" s="501"/>
      <c r="R489" s="501"/>
      <c r="S489" s="501"/>
      <c r="T489" s="501"/>
      <c r="U489" s="501"/>
      <c r="V489" s="501"/>
      <c r="W489" s="501"/>
      <c r="X489" s="501"/>
      <c r="Y489" s="501"/>
      <c r="Z489" s="501"/>
      <c r="AA489" s="501"/>
      <c r="AB489" s="501"/>
      <c r="AC489" s="501"/>
    </row>
    <row r="490">
      <c r="A490" s="501"/>
      <c r="B490" s="501"/>
      <c r="C490" s="501"/>
      <c r="D490" s="501"/>
      <c r="E490" s="501"/>
      <c r="F490" s="501"/>
      <c r="G490" s="501"/>
      <c r="H490" s="501"/>
      <c r="I490" s="501"/>
      <c r="J490" s="501"/>
      <c r="K490" s="501"/>
      <c r="L490" s="501"/>
      <c r="M490" s="501"/>
      <c r="N490" s="501"/>
      <c r="O490" s="501"/>
      <c r="P490" s="501"/>
      <c r="Q490" s="501"/>
      <c r="R490" s="501"/>
      <c r="S490" s="501"/>
      <c r="T490" s="501"/>
      <c r="U490" s="501"/>
      <c r="V490" s="501"/>
      <c r="W490" s="501"/>
      <c r="X490" s="501"/>
      <c r="Y490" s="501"/>
      <c r="Z490" s="501"/>
      <c r="AA490" s="501"/>
      <c r="AB490" s="501"/>
      <c r="AC490" s="501"/>
    </row>
    <row r="491">
      <c r="A491" s="501"/>
      <c r="B491" s="501"/>
      <c r="C491" s="501"/>
      <c r="D491" s="501"/>
      <c r="E491" s="501"/>
      <c r="F491" s="501"/>
      <c r="G491" s="501"/>
      <c r="H491" s="501"/>
      <c r="I491" s="501"/>
      <c r="J491" s="501"/>
      <c r="K491" s="501"/>
      <c r="L491" s="501"/>
      <c r="M491" s="501"/>
      <c r="N491" s="501"/>
      <c r="O491" s="501"/>
      <c r="P491" s="501"/>
      <c r="Q491" s="501"/>
      <c r="R491" s="501"/>
      <c r="S491" s="501"/>
      <c r="T491" s="501"/>
      <c r="U491" s="501"/>
      <c r="V491" s="501"/>
      <c r="W491" s="501"/>
      <c r="X491" s="501"/>
      <c r="Y491" s="501"/>
      <c r="Z491" s="501"/>
      <c r="AA491" s="501"/>
      <c r="AB491" s="501"/>
      <c r="AC491" s="501"/>
    </row>
    <row r="492">
      <c r="A492" s="501"/>
      <c r="B492" s="501"/>
      <c r="C492" s="501"/>
      <c r="D492" s="501"/>
      <c r="E492" s="501"/>
      <c r="F492" s="501"/>
      <c r="G492" s="501"/>
      <c r="H492" s="501"/>
      <c r="I492" s="501"/>
      <c r="J492" s="501"/>
      <c r="K492" s="501"/>
      <c r="L492" s="501"/>
      <c r="M492" s="501"/>
      <c r="N492" s="501"/>
      <c r="O492" s="501"/>
      <c r="P492" s="501"/>
      <c r="Q492" s="501"/>
      <c r="R492" s="501"/>
      <c r="S492" s="501"/>
      <c r="T492" s="501"/>
      <c r="U492" s="501"/>
      <c r="V492" s="501"/>
      <c r="W492" s="501"/>
      <c r="X492" s="501"/>
      <c r="Y492" s="501"/>
      <c r="Z492" s="501"/>
      <c r="AA492" s="501"/>
      <c r="AB492" s="501"/>
      <c r="AC492" s="501"/>
    </row>
    <row r="493">
      <c r="A493" s="501"/>
      <c r="B493" s="501"/>
      <c r="C493" s="501"/>
      <c r="D493" s="501"/>
      <c r="E493" s="501"/>
      <c r="F493" s="501"/>
      <c r="G493" s="501"/>
      <c r="H493" s="501"/>
      <c r="I493" s="501"/>
      <c r="J493" s="501"/>
      <c r="K493" s="501"/>
      <c r="L493" s="501"/>
      <c r="M493" s="501"/>
      <c r="N493" s="501"/>
      <c r="O493" s="501"/>
      <c r="P493" s="501"/>
      <c r="Q493" s="501"/>
      <c r="R493" s="501"/>
      <c r="S493" s="501"/>
      <c r="T493" s="501"/>
      <c r="U493" s="501"/>
      <c r="V493" s="501"/>
      <c r="W493" s="501"/>
      <c r="X493" s="501"/>
      <c r="Y493" s="501"/>
      <c r="Z493" s="501"/>
      <c r="AA493" s="501"/>
      <c r="AB493" s="501"/>
      <c r="AC493" s="501"/>
    </row>
    <row r="494">
      <c r="A494" s="501"/>
      <c r="B494" s="501"/>
      <c r="C494" s="501"/>
      <c r="D494" s="501"/>
      <c r="E494" s="501"/>
      <c r="F494" s="501"/>
      <c r="G494" s="501"/>
      <c r="H494" s="501"/>
      <c r="I494" s="501"/>
      <c r="J494" s="501"/>
      <c r="K494" s="501"/>
      <c r="L494" s="501"/>
      <c r="M494" s="501"/>
      <c r="N494" s="501"/>
      <c r="O494" s="501"/>
      <c r="P494" s="501"/>
      <c r="Q494" s="501"/>
      <c r="R494" s="501"/>
      <c r="S494" s="501"/>
      <c r="T494" s="501"/>
      <c r="U494" s="501"/>
      <c r="V494" s="501"/>
      <c r="W494" s="501"/>
      <c r="X494" s="501"/>
      <c r="Y494" s="501"/>
      <c r="Z494" s="501"/>
      <c r="AA494" s="501"/>
      <c r="AB494" s="501"/>
      <c r="AC494" s="501"/>
    </row>
    <row r="495">
      <c r="A495" s="501"/>
      <c r="B495" s="501"/>
      <c r="C495" s="501"/>
      <c r="D495" s="501"/>
      <c r="E495" s="501"/>
      <c r="F495" s="501"/>
      <c r="G495" s="501"/>
      <c r="H495" s="501"/>
      <c r="I495" s="501"/>
      <c r="J495" s="501"/>
      <c r="K495" s="501"/>
      <c r="L495" s="501"/>
      <c r="M495" s="501"/>
      <c r="N495" s="501"/>
      <c r="O495" s="501"/>
      <c r="P495" s="501"/>
      <c r="Q495" s="501"/>
      <c r="R495" s="501"/>
      <c r="S495" s="501"/>
      <c r="T495" s="501"/>
      <c r="U495" s="501"/>
      <c r="V495" s="501"/>
      <c r="W495" s="501"/>
      <c r="X495" s="501"/>
      <c r="Y495" s="501"/>
      <c r="Z495" s="501"/>
      <c r="AA495" s="501"/>
      <c r="AB495" s="501"/>
      <c r="AC495" s="501"/>
    </row>
    <row r="496">
      <c r="A496" s="501"/>
      <c r="B496" s="501"/>
      <c r="C496" s="501"/>
      <c r="D496" s="501"/>
      <c r="E496" s="501"/>
      <c r="F496" s="501"/>
      <c r="G496" s="501"/>
      <c r="H496" s="501"/>
      <c r="I496" s="501"/>
      <c r="J496" s="501"/>
      <c r="K496" s="501"/>
      <c r="L496" s="501"/>
      <c r="M496" s="501"/>
      <c r="N496" s="501"/>
      <c r="O496" s="501"/>
      <c r="P496" s="501"/>
      <c r="Q496" s="501"/>
      <c r="R496" s="501"/>
      <c r="S496" s="501"/>
      <c r="T496" s="501"/>
      <c r="U496" s="501"/>
      <c r="V496" s="501"/>
      <c r="W496" s="501"/>
      <c r="X496" s="501"/>
      <c r="Y496" s="501"/>
      <c r="Z496" s="501"/>
      <c r="AA496" s="501"/>
      <c r="AB496" s="501"/>
      <c r="AC496" s="501"/>
    </row>
    <row r="497">
      <c r="A497" s="501"/>
      <c r="B497" s="501"/>
      <c r="C497" s="501"/>
      <c r="D497" s="501"/>
      <c r="E497" s="501"/>
      <c r="F497" s="501"/>
      <c r="G497" s="501"/>
      <c r="H497" s="501"/>
      <c r="I497" s="501"/>
      <c r="J497" s="501"/>
      <c r="K497" s="501"/>
      <c r="L497" s="501"/>
      <c r="M497" s="501"/>
      <c r="N497" s="501"/>
      <c r="O497" s="501"/>
      <c r="P497" s="501"/>
      <c r="Q497" s="501"/>
      <c r="R497" s="501"/>
      <c r="S497" s="501"/>
      <c r="T497" s="501"/>
      <c r="U497" s="501"/>
      <c r="V497" s="501"/>
      <c r="W497" s="501"/>
      <c r="X497" s="501"/>
      <c r="Y497" s="501"/>
      <c r="Z497" s="501"/>
      <c r="AA497" s="501"/>
      <c r="AB497" s="501"/>
      <c r="AC497" s="501"/>
    </row>
    <row r="498">
      <c r="A498" s="501"/>
      <c r="B498" s="501"/>
      <c r="C498" s="501"/>
      <c r="D498" s="501"/>
      <c r="E498" s="501"/>
      <c r="F498" s="501"/>
      <c r="G498" s="501"/>
      <c r="H498" s="501"/>
      <c r="I498" s="501"/>
      <c r="J498" s="501"/>
      <c r="K498" s="501"/>
      <c r="L498" s="501"/>
      <c r="M498" s="501"/>
      <c r="N498" s="501"/>
      <c r="O498" s="501"/>
      <c r="P498" s="501"/>
      <c r="Q498" s="501"/>
      <c r="R498" s="501"/>
      <c r="S498" s="501"/>
      <c r="T498" s="501"/>
      <c r="U498" s="501"/>
      <c r="V498" s="501"/>
      <c r="W498" s="501"/>
      <c r="X498" s="501"/>
      <c r="Y498" s="501"/>
      <c r="Z498" s="501"/>
      <c r="AA498" s="501"/>
      <c r="AB498" s="501"/>
      <c r="AC498" s="501"/>
    </row>
    <row r="499">
      <c r="A499" s="501"/>
      <c r="B499" s="501"/>
      <c r="C499" s="501"/>
      <c r="D499" s="501"/>
      <c r="E499" s="501"/>
      <c r="F499" s="501"/>
      <c r="G499" s="501"/>
      <c r="H499" s="501"/>
      <c r="I499" s="501"/>
      <c r="J499" s="501"/>
      <c r="K499" s="501"/>
      <c r="L499" s="501"/>
      <c r="M499" s="501"/>
      <c r="N499" s="501"/>
      <c r="O499" s="501"/>
      <c r="P499" s="501"/>
      <c r="Q499" s="501"/>
      <c r="R499" s="501"/>
      <c r="S499" s="501"/>
      <c r="T499" s="501"/>
      <c r="U499" s="501"/>
      <c r="V499" s="501"/>
      <c r="W499" s="501"/>
      <c r="X499" s="501"/>
      <c r="Y499" s="501"/>
      <c r="Z499" s="501"/>
      <c r="AA499" s="501"/>
      <c r="AB499" s="501"/>
      <c r="AC499" s="501"/>
    </row>
    <row r="500">
      <c r="A500" s="501"/>
      <c r="B500" s="501"/>
      <c r="C500" s="501"/>
      <c r="D500" s="501"/>
      <c r="E500" s="501"/>
      <c r="F500" s="501"/>
      <c r="G500" s="501"/>
      <c r="H500" s="501"/>
      <c r="I500" s="501"/>
      <c r="J500" s="501"/>
      <c r="K500" s="501"/>
      <c r="L500" s="501"/>
      <c r="M500" s="501"/>
      <c r="N500" s="501"/>
      <c r="O500" s="501"/>
      <c r="P500" s="501"/>
      <c r="Q500" s="501"/>
      <c r="R500" s="501"/>
      <c r="S500" s="501"/>
      <c r="T500" s="501"/>
      <c r="U500" s="501"/>
      <c r="V500" s="501"/>
      <c r="W500" s="501"/>
      <c r="X500" s="501"/>
      <c r="Y500" s="501"/>
      <c r="Z500" s="501"/>
      <c r="AA500" s="501"/>
      <c r="AB500" s="501"/>
      <c r="AC500" s="501"/>
    </row>
    <row r="501">
      <c r="A501" s="501"/>
      <c r="B501" s="501"/>
      <c r="C501" s="501"/>
      <c r="D501" s="501"/>
      <c r="E501" s="501"/>
      <c r="F501" s="501"/>
      <c r="G501" s="501"/>
      <c r="H501" s="501"/>
      <c r="I501" s="501"/>
      <c r="J501" s="501"/>
      <c r="K501" s="501"/>
      <c r="L501" s="501"/>
      <c r="M501" s="501"/>
      <c r="N501" s="501"/>
      <c r="O501" s="501"/>
      <c r="P501" s="501"/>
      <c r="Q501" s="501"/>
      <c r="R501" s="501"/>
      <c r="S501" s="501"/>
      <c r="T501" s="501"/>
      <c r="U501" s="501"/>
      <c r="V501" s="501"/>
      <c r="W501" s="501"/>
      <c r="X501" s="501"/>
      <c r="Y501" s="501"/>
      <c r="Z501" s="501"/>
      <c r="AA501" s="501"/>
      <c r="AB501" s="501"/>
      <c r="AC501" s="501"/>
    </row>
    <row r="502">
      <c r="A502" s="501"/>
      <c r="B502" s="501"/>
      <c r="C502" s="501"/>
      <c r="D502" s="501"/>
      <c r="E502" s="501"/>
      <c r="F502" s="501"/>
      <c r="G502" s="501"/>
      <c r="H502" s="501"/>
      <c r="I502" s="501"/>
      <c r="J502" s="501"/>
      <c r="K502" s="501"/>
      <c r="L502" s="501"/>
      <c r="M502" s="501"/>
      <c r="N502" s="501"/>
      <c r="O502" s="501"/>
      <c r="P502" s="501"/>
      <c r="Q502" s="501"/>
      <c r="R502" s="501"/>
      <c r="S502" s="501"/>
      <c r="T502" s="501"/>
      <c r="U502" s="501"/>
      <c r="V502" s="501"/>
      <c r="W502" s="501"/>
      <c r="X502" s="501"/>
      <c r="Y502" s="501"/>
      <c r="Z502" s="501"/>
      <c r="AA502" s="501"/>
      <c r="AB502" s="501"/>
      <c r="AC502" s="501"/>
    </row>
    <row r="503">
      <c r="A503" s="501"/>
      <c r="B503" s="501"/>
      <c r="C503" s="501"/>
      <c r="D503" s="501"/>
      <c r="E503" s="501"/>
      <c r="F503" s="501"/>
      <c r="G503" s="501"/>
      <c r="H503" s="501"/>
      <c r="I503" s="501"/>
      <c r="J503" s="501"/>
      <c r="K503" s="501"/>
      <c r="L503" s="501"/>
      <c r="M503" s="501"/>
      <c r="N503" s="501"/>
      <c r="O503" s="501"/>
      <c r="P503" s="501"/>
      <c r="Q503" s="501"/>
      <c r="R503" s="501"/>
      <c r="S503" s="501"/>
      <c r="T503" s="501"/>
      <c r="U503" s="501"/>
      <c r="V503" s="501"/>
      <c r="W503" s="501"/>
      <c r="X503" s="501"/>
      <c r="Y503" s="501"/>
      <c r="Z503" s="501"/>
      <c r="AA503" s="501"/>
      <c r="AB503" s="501"/>
      <c r="AC503" s="501"/>
    </row>
    <row r="504">
      <c r="A504" s="501"/>
      <c r="B504" s="501"/>
      <c r="C504" s="501"/>
      <c r="D504" s="501"/>
      <c r="E504" s="501"/>
      <c r="F504" s="501"/>
      <c r="G504" s="501"/>
      <c r="H504" s="501"/>
      <c r="I504" s="501"/>
      <c r="J504" s="501"/>
      <c r="K504" s="501"/>
      <c r="L504" s="501"/>
      <c r="M504" s="501"/>
      <c r="N504" s="501"/>
      <c r="O504" s="501"/>
      <c r="P504" s="501"/>
      <c r="Q504" s="501"/>
      <c r="R504" s="501"/>
      <c r="S504" s="501"/>
      <c r="T504" s="501"/>
      <c r="U504" s="501"/>
      <c r="V504" s="501"/>
      <c r="W504" s="501"/>
      <c r="X504" s="501"/>
      <c r="Y504" s="501"/>
      <c r="Z504" s="501"/>
      <c r="AA504" s="501"/>
      <c r="AB504" s="501"/>
      <c r="AC504" s="501"/>
    </row>
    <row r="505">
      <c r="A505" s="501"/>
      <c r="B505" s="501"/>
      <c r="C505" s="501"/>
      <c r="D505" s="501"/>
      <c r="E505" s="501"/>
      <c r="F505" s="501"/>
      <c r="G505" s="501"/>
      <c r="H505" s="501"/>
      <c r="I505" s="501"/>
      <c r="J505" s="501"/>
      <c r="K505" s="501"/>
      <c r="L505" s="501"/>
      <c r="M505" s="501"/>
      <c r="N505" s="501"/>
      <c r="O505" s="501"/>
      <c r="P505" s="501"/>
      <c r="Q505" s="501"/>
      <c r="R505" s="501"/>
      <c r="S505" s="501"/>
      <c r="T505" s="501"/>
      <c r="U505" s="501"/>
      <c r="V505" s="501"/>
      <c r="W505" s="501"/>
      <c r="X505" s="501"/>
      <c r="Y505" s="501"/>
      <c r="Z505" s="501"/>
      <c r="AA505" s="501"/>
      <c r="AB505" s="501"/>
      <c r="AC505" s="501"/>
    </row>
    <row r="506">
      <c r="A506" s="501"/>
      <c r="B506" s="501"/>
      <c r="C506" s="501"/>
      <c r="D506" s="501"/>
      <c r="E506" s="501"/>
      <c r="F506" s="501"/>
      <c r="G506" s="501"/>
      <c r="H506" s="501"/>
      <c r="I506" s="501"/>
      <c r="J506" s="501"/>
      <c r="K506" s="501"/>
      <c r="L506" s="501"/>
      <c r="M506" s="501"/>
      <c r="N506" s="501"/>
      <c r="O506" s="501"/>
      <c r="P506" s="501"/>
      <c r="Q506" s="501"/>
      <c r="R506" s="501"/>
      <c r="S506" s="501"/>
      <c r="T506" s="501"/>
      <c r="U506" s="501"/>
      <c r="V506" s="501"/>
      <c r="W506" s="501"/>
      <c r="X506" s="501"/>
      <c r="Y506" s="501"/>
      <c r="Z506" s="501"/>
      <c r="AA506" s="501"/>
      <c r="AB506" s="501"/>
      <c r="AC506" s="501"/>
    </row>
    <row r="507">
      <c r="A507" s="501"/>
      <c r="B507" s="501"/>
      <c r="C507" s="501"/>
      <c r="D507" s="501"/>
      <c r="E507" s="501"/>
      <c r="F507" s="501"/>
      <c r="G507" s="501"/>
      <c r="H507" s="501"/>
      <c r="I507" s="501"/>
      <c r="J507" s="501"/>
      <c r="K507" s="501"/>
      <c r="L507" s="501"/>
      <c r="M507" s="501"/>
      <c r="N507" s="501"/>
      <c r="O507" s="501"/>
      <c r="P507" s="501"/>
      <c r="Q507" s="501"/>
      <c r="R507" s="501"/>
      <c r="S507" s="501"/>
      <c r="T507" s="501"/>
      <c r="U507" s="501"/>
      <c r="V507" s="501"/>
      <c r="W507" s="501"/>
      <c r="X507" s="501"/>
      <c r="Y507" s="501"/>
      <c r="Z507" s="501"/>
      <c r="AA507" s="501"/>
      <c r="AB507" s="501"/>
      <c r="AC507" s="501"/>
    </row>
    <row r="508">
      <c r="A508" s="501"/>
      <c r="B508" s="501"/>
      <c r="C508" s="501"/>
      <c r="D508" s="501"/>
      <c r="E508" s="501"/>
      <c r="F508" s="501"/>
      <c r="G508" s="501"/>
      <c r="H508" s="501"/>
      <c r="I508" s="501"/>
      <c r="J508" s="501"/>
      <c r="K508" s="501"/>
      <c r="L508" s="501"/>
      <c r="M508" s="501"/>
      <c r="N508" s="501"/>
      <c r="O508" s="501"/>
      <c r="P508" s="501"/>
      <c r="Q508" s="501"/>
      <c r="R508" s="501"/>
      <c r="S508" s="501"/>
      <c r="T508" s="501"/>
      <c r="U508" s="501"/>
      <c r="V508" s="501"/>
      <c r="W508" s="501"/>
      <c r="X508" s="501"/>
      <c r="Y508" s="501"/>
      <c r="Z508" s="501"/>
      <c r="AA508" s="501"/>
      <c r="AB508" s="501"/>
      <c r="AC508" s="501"/>
    </row>
    <row r="509">
      <c r="A509" s="501"/>
      <c r="B509" s="501"/>
      <c r="C509" s="501"/>
      <c r="D509" s="501"/>
      <c r="E509" s="501"/>
      <c r="F509" s="501"/>
      <c r="G509" s="501"/>
      <c r="H509" s="501"/>
      <c r="I509" s="501"/>
      <c r="J509" s="501"/>
      <c r="K509" s="501"/>
      <c r="L509" s="501"/>
      <c r="M509" s="501"/>
      <c r="N509" s="501"/>
      <c r="O509" s="501"/>
      <c r="P509" s="501"/>
      <c r="Q509" s="501"/>
      <c r="R509" s="501"/>
      <c r="S509" s="501"/>
      <c r="T509" s="501"/>
      <c r="U509" s="501"/>
      <c r="V509" s="501"/>
      <c r="W509" s="501"/>
      <c r="X509" s="501"/>
      <c r="Y509" s="501"/>
      <c r="Z509" s="501"/>
      <c r="AA509" s="501"/>
      <c r="AB509" s="501"/>
      <c r="AC509" s="501"/>
    </row>
    <row r="510">
      <c r="A510" s="501"/>
      <c r="B510" s="501"/>
      <c r="C510" s="501"/>
      <c r="D510" s="501"/>
      <c r="E510" s="501"/>
      <c r="F510" s="501"/>
      <c r="G510" s="501"/>
      <c r="H510" s="501"/>
      <c r="I510" s="501"/>
      <c r="J510" s="501"/>
      <c r="K510" s="501"/>
      <c r="L510" s="501"/>
      <c r="M510" s="501"/>
      <c r="N510" s="501"/>
      <c r="O510" s="501"/>
      <c r="P510" s="501"/>
      <c r="Q510" s="501"/>
      <c r="R510" s="501"/>
      <c r="S510" s="501"/>
      <c r="T510" s="501"/>
      <c r="U510" s="501"/>
      <c r="V510" s="501"/>
      <c r="W510" s="501"/>
      <c r="X510" s="501"/>
      <c r="Y510" s="501"/>
      <c r="Z510" s="501"/>
      <c r="AA510" s="501"/>
      <c r="AB510" s="501"/>
      <c r="AC510" s="501"/>
    </row>
    <row r="511">
      <c r="A511" s="501"/>
      <c r="B511" s="501"/>
      <c r="C511" s="501"/>
      <c r="D511" s="501"/>
      <c r="E511" s="501"/>
      <c r="F511" s="501"/>
      <c r="G511" s="501"/>
      <c r="H511" s="501"/>
      <c r="I511" s="501"/>
      <c r="J511" s="501"/>
      <c r="K511" s="501"/>
      <c r="L511" s="501"/>
      <c r="M511" s="501"/>
      <c r="N511" s="501"/>
      <c r="O511" s="501"/>
      <c r="P511" s="501"/>
      <c r="Q511" s="501"/>
      <c r="R511" s="501"/>
      <c r="S511" s="501"/>
      <c r="T511" s="501"/>
      <c r="U511" s="501"/>
      <c r="V511" s="501"/>
      <c r="W511" s="501"/>
      <c r="X511" s="501"/>
      <c r="Y511" s="501"/>
      <c r="Z511" s="501"/>
      <c r="AA511" s="501"/>
      <c r="AB511" s="501"/>
      <c r="AC511" s="501"/>
    </row>
    <row r="512">
      <c r="A512" s="501"/>
      <c r="B512" s="501"/>
      <c r="C512" s="501"/>
      <c r="D512" s="501"/>
      <c r="E512" s="501"/>
      <c r="F512" s="501"/>
      <c r="G512" s="501"/>
      <c r="H512" s="501"/>
      <c r="I512" s="501"/>
      <c r="J512" s="501"/>
      <c r="K512" s="501"/>
      <c r="L512" s="501"/>
      <c r="M512" s="501"/>
      <c r="N512" s="501"/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</row>
    <row r="513">
      <c r="A513" s="501"/>
      <c r="B513" s="501"/>
      <c r="C513" s="501"/>
      <c r="D513" s="501"/>
      <c r="E513" s="501"/>
      <c r="F513" s="501"/>
      <c r="G513" s="501"/>
      <c r="H513" s="501"/>
      <c r="I513" s="501"/>
      <c r="J513" s="501"/>
      <c r="K513" s="501"/>
      <c r="L513" s="501"/>
      <c r="M513" s="501"/>
      <c r="N513" s="501"/>
      <c r="O513" s="501"/>
      <c r="P513" s="501"/>
      <c r="Q513" s="501"/>
      <c r="R513" s="501"/>
      <c r="S513" s="501"/>
      <c r="T513" s="501"/>
      <c r="U513" s="501"/>
      <c r="V513" s="501"/>
      <c r="W513" s="501"/>
      <c r="X513" s="501"/>
      <c r="Y513" s="501"/>
      <c r="Z513" s="501"/>
      <c r="AA513" s="501"/>
      <c r="AB513" s="501"/>
      <c r="AC513" s="501"/>
    </row>
    <row r="514">
      <c r="A514" s="501"/>
      <c r="B514" s="501"/>
      <c r="C514" s="501"/>
      <c r="D514" s="501"/>
      <c r="E514" s="501"/>
      <c r="F514" s="501"/>
      <c r="G514" s="501"/>
      <c r="H514" s="501"/>
      <c r="I514" s="501"/>
      <c r="J514" s="501"/>
      <c r="K514" s="501"/>
      <c r="L514" s="501"/>
      <c r="M514" s="501"/>
      <c r="N514" s="501"/>
      <c r="O514" s="501"/>
      <c r="P514" s="501"/>
      <c r="Q514" s="501"/>
      <c r="R514" s="501"/>
      <c r="S514" s="501"/>
      <c r="T514" s="501"/>
      <c r="U514" s="501"/>
      <c r="V514" s="501"/>
      <c r="W514" s="501"/>
      <c r="X514" s="501"/>
      <c r="Y514" s="501"/>
      <c r="Z514" s="501"/>
      <c r="AA514" s="501"/>
      <c r="AB514" s="501"/>
      <c r="AC514" s="501"/>
    </row>
    <row r="515">
      <c r="A515" s="501"/>
      <c r="B515" s="501"/>
      <c r="C515" s="501"/>
      <c r="D515" s="501"/>
      <c r="E515" s="501"/>
      <c r="F515" s="501"/>
      <c r="G515" s="501"/>
      <c r="H515" s="501"/>
      <c r="I515" s="501"/>
      <c r="J515" s="501"/>
      <c r="K515" s="501"/>
      <c r="L515" s="501"/>
      <c r="M515" s="501"/>
      <c r="N515" s="501"/>
      <c r="O515" s="501"/>
      <c r="P515" s="501"/>
      <c r="Q515" s="501"/>
      <c r="R515" s="501"/>
      <c r="S515" s="501"/>
      <c r="T515" s="501"/>
      <c r="U515" s="501"/>
      <c r="V515" s="501"/>
      <c r="W515" s="501"/>
      <c r="X515" s="501"/>
      <c r="Y515" s="501"/>
      <c r="Z515" s="501"/>
      <c r="AA515" s="501"/>
      <c r="AB515" s="501"/>
      <c r="AC515" s="501"/>
    </row>
    <row r="516">
      <c r="A516" s="501"/>
      <c r="B516" s="501"/>
      <c r="C516" s="501"/>
      <c r="D516" s="501"/>
      <c r="E516" s="501"/>
      <c r="F516" s="501"/>
      <c r="G516" s="501"/>
      <c r="H516" s="501"/>
      <c r="I516" s="501"/>
      <c r="J516" s="501"/>
      <c r="K516" s="501"/>
      <c r="L516" s="501"/>
      <c r="M516" s="501"/>
      <c r="N516" s="501"/>
      <c r="O516" s="501"/>
      <c r="P516" s="501"/>
      <c r="Q516" s="501"/>
      <c r="R516" s="501"/>
      <c r="S516" s="501"/>
      <c r="T516" s="501"/>
      <c r="U516" s="501"/>
      <c r="V516" s="501"/>
      <c r="W516" s="501"/>
      <c r="X516" s="501"/>
      <c r="Y516" s="501"/>
      <c r="Z516" s="501"/>
      <c r="AA516" s="501"/>
      <c r="AB516" s="501"/>
      <c r="AC516" s="501"/>
    </row>
    <row r="517">
      <c r="A517" s="501"/>
      <c r="B517" s="501"/>
      <c r="C517" s="501"/>
      <c r="D517" s="501"/>
      <c r="E517" s="501"/>
      <c r="F517" s="501"/>
      <c r="G517" s="501"/>
      <c r="H517" s="501"/>
      <c r="I517" s="501"/>
      <c r="J517" s="501"/>
      <c r="K517" s="501"/>
      <c r="L517" s="501"/>
      <c r="M517" s="501"/>
      <c r="N517" s="501"/>
      <c r="O517" s="501"/>
      <c r="P517" s="501"/>
      <c r="Q517" s="501"/>
      <c r="R517" s="501"/>
      <c r="S517" s="501"/>
      <c r="T517" s="501"/>
      <c r="U517" s="501"/>
      <c r="V517" s="501"/>
      <c r="W517" s="501"/>
      <c r="X517" s="501"/>
      <c r="Y517" s="501"/>
      <c r="Z517" s="501"/>
      <c r="AA517" s="501"/>
      <c r="AB517" s="501"/>
      <c r="AC517" s="501"/>
    </row>
    <row r="518">
      <c r="A518" s="501"/>
      <c r="B518" s="501"/>
      <c r="C518" s="501"/>
      <c r="D518" s="501"/>
      <c r="E518" s="501"/>
      <c r="F518" s="501"/>
      <c r="G518" s="501"/>
      <c r="H518" s="501"/>
      <c r="I518" s="501"/>
      <c r="J518" s="501"/>
      <c r="K518" s="501"/>
      <c r="L518" s="501"/>
      <c r="M518" s="501"/>
      <c r="N518" s="501"/>
      <c r="O518" s="501"/>
      <c r="P518" s="501"/>
      <c r="Q518" s="501"/>
      <c r="R518" s="501"/>
      <c r="S518" s="501"/>
      <c r="T518" s="501"/>
      <c r="U518" s="501"/>
      <c r="V518" s="501"/>
      <c r="W518" s="501"/>
      <c r="X518" s="501"/>
      <c r="Y518" s="501"/>
      <c r="Z518" s="501"/>
      <c r="AA518" s="501"/>
      <c r="AB518" s="501"/>
      <c r="AC518" s="501"/>
    </row>
    <row r="519">
      <c r="A519" s="501"/>
      <c r="B519" s="501"/>
      <c r="C519" s="501"/>
      <c r="D519" s="501"/>
      <c r="E519" s="501"/>
      <c r="F519" s="501"/>
      <c r="G519" s="501"/>
      <c r="H519" s="501"/>
      <c r="I519" s="501"/>
      <c r="J519" s="501"/>
      <c r="K519" s="501"/>
      <c r="L519" s="501"/>
      <c r="M519" s="501"/>
      <c r="N519" s="501"/>
      <c r="O519" s="501"/>
      <c r="P519" s="501"/>
      <c r="Q519" s="501"/>
      <c r="R519" s="501"/>
      <c r="S519" s="501"/>
      <c r="T519" s="501"/>
      <c r="U519" s="501"/>
      <c r="V519" s="501"/>
      <c r="W519" s="501"/>
      <c r="X519" s="501"/>
      <c r="Y519" s="501"/>
      <c r="Z519" s="501"/>
      <c r="AA519" s="501"/>
      <c r="AB519" s="501"/>
      <c r="AC519" s="501"/>
    </row>
    <row r="520">
      <c r="A520" s="501"/>
      <c r="B520" s="501"/>
      <c r="C520" s="501"/>
      <c r="D520" s="501"/>
      <c r="E520" s="501"/>
      <c r="F520" s="501"/>
      <c r="G520" s="501"/>
      <c r="H520" s="501"/>
      <c r="I520" s="501"/>
      <c r="J520" s="501"/>
      <c r="K520" s="501"/>
      <c r="L520" s="501"/>
      <c r="M520" s="501"/>
      <c r="N520" s="501"/>
      <c r="O520" s="501"/>
      <c r="P520" s="501"/>
      <c r="Q520" s="501"/>
      <c r="R520" s="501"/>
      <c r="S520" s="501"/>
      <c r="T520" s="501"/>
      <c r="U520" s="501"/>
      <c r="V520" s="501"/>
      <c r="W520" s="501"/>
      <c r="X520" s="501"/>
      <c r="Y520" s="501"/>
      <c r="Z520" s="501"/>
      <c r="AA520" s="501"/>
      <c r="AB520" s="501"/>
      <c r="AC520" s="501"/>
    </row>
    <row r="521">
      <c r="A521" s="501"/>
      <c r="B521" s="501"/>
      <c r="C521" s="501"/>
      <c r="D521" s="501"/>
      <c r="E521" s="501"/>
      <c r="F521" s="501"/>
      <c r="G521" s="501"/>
      <c r="H521" s="501"/>
      <c r="I521" s="501"/>
      <c r="J521" s="501"/>
      <c r="K521" s="501"/>
      <c r="L521" s="501"/>
      <c r="M521" s="501"/>
      <c r="N521" s="501"/>
      <c r="O521" s="501"/>
      <c r="P521" s="501"/>
      <c r="Q521" s="501"/>
      <c r="R521" s="501"/>
      <c r="S521" s="501"/>
      <c r="T521" s="501"/>
      <c r="U521" s="501"/>
      <c r="V521" s="501"/>
      <c r="W521" s="501"/>
      <c r="X521" s="501"/>
      <c r="Y521" s="501"/>
      <c r="Z521" s="501"/>
      <c r="AA521" s="501"/>
      <c r="AB521" s="501"/>
      <c r="AC521" s="501"/>
    </row>
    <row r="522">
      <c r="A522" s="501"/>
      <c r="B522" s="501"/>
      <c r="C522" s="501"/>
      <c r="D522" s="501"/>
      <c r="E522" s="501"/>
      <c r="F522" s="501"/>
      <c r="G522" s="501"/>
      <c r="H522" s="501"/>
      <c r="I522" s="501"/>
      <c r="J522" s="501"/>
      <c r="K522" s="501"/>
      <c r="L522" s="501"/>
      <c r="M522" s="501"/>
      <c r="N522" s="501"/>
      <c r="O522" s="501"/>
      <c r="P522" s="501"/>
      <c r="Q522" s="501"/>
      <c r="R522" s="501"/>
      <c r="S522" s="501"/>
      <c r="T522" s="501"/>
      <c r="U522" s="501"/>
      <c r="V522" s="501"/>
      <c r="W522" s="501"/>
      <c r="X522" s="501"/>
      <c r="Y522" s="501"/>
      <c r="Z522" s="501"/>
      <c r="AA522" s="501"/>
      <c r="AB522" s="501"/>
      <c r="AC522" s="501"/>
    </row>
    <row r="523">
      <c r="A523" s="501"/>
      <c r="B523" s="501"/>
      <c r="C523" s="501"/>
      <c r="D523" s="501"/>
      <c r="E523" s="501"/>
      <c r="F523" s="501"/>
      <c r="G523" s="501"/>
      <c r="H523" s="501"/>
      <c r="I523" s="501"/>
      <c r="J523" s="501"/>
      <c r="K523" s="501"/>
      <c r="L523" s="501"/>
      <c r="M523" s="501"/>
      <c r="N523" s="501"/>
      <c r="O523" s="501"/>
      <c r="P523" s="501"/>
      <c r="Q523" s="501"/>
      <c r="R523" s="501"/>
      <c r="S523" s="501"/>
      <c r="T523" s="501"/>
      <c r="U523" s="501"/>
      <c r="V523" s="501"/>
      <c r="W523" s="501"/>
      <c r="X523" s="501"/>
      <c r="Y523" s="501"/>
      <c r="Z523" s="501"/>
      <c r="AA523" s="501"/>
      <c r="AB523" s="501"/>
      <c r="AC523" s="501"/>
    </row>
    <row r="524">
      <c r="A524" s="501"/>
      <c r="B524" s="501"/>
      <c r="C524" s="501"/>
      <c r="D524" s="501"/>
      <c r="E524" s="501"/>
      <c r="F524" s="501"/>
      <c r="G524" s="501"/>
      <c r="H524" s="501"/>
      <c r="I524" s="501"/>
      <c r="J524" s="501"/>
      <c r="K524" s="501"/>
      <c r="L524" s="501"/>
      <c r="M524" s="501"/>
      <c r="N524" s="501"/>
      <c r="O524" s="501"/>
      <c r="P524" s="501"/>
      <c r="Q524" s="501"/>
      <c r="R524" s="501"/>
      <c r="S524" s="501"/>
      <c r="T524" s="501"/>
      <c r="U524" s="501"/>
      <c r="V524" s="501"/>
      <c r="W524" s="501"/>
      <c r="X524" s="501"/>
      <c r="Y524" s="501"/>
      <c r="Z524" s="501"/>
      <c r="AA524" s="501"/>
      <c r="AB524" s="501"/>
      <c r="AC524" s="501"/>
    </row>
    <row r="525">
      <c r="A525" s="501"/>
      <c r="B525" s="501"/>
      <c r="C525" s="501"/>
      <c r="D525" s="501"/>
      <c r="E525" s="501"/>
      <c r="F525" s="501"/>
      <c r="G525" s="501"/>
      <c r="H525" s="501"/>
      <c r="I525" s="501"/>
      <c r="J525" s="501"/>
      <c r="K525" s="501"/>
      <c r="L525" s="501"/>
      <c r="M525" s="501"/>
      <c r="N525" s="501"/>
      <c r="O525" s="501"/>
      <c r="P525" s="501"/>
      <c r="Q525" s="501"/>
      <c r="R525" s="501"/>
      <c r="S525" s="501"/>
      <c r="T525" s="501"/>
      <c r="U525" s="501"/>
      <c r="V525" s="501"/>
      <c r="W525" s="501"/>
      <c r="X525" s="501"/>
      <c r="Y525" s="501"/>
      <c r="Z525" s="501"/>
      <c r="AA525" s="501"/>
      <c r="AB525" s="501"/>
      <c r="AC525" s="501"/>
    </row>
    <row r="526">
      <c r="A526" s="501"/>
      <c r="B526" s="501"/>
      <c r="C526" s="501"/>
      <c r="D526" s="501"/>
      <c r="E526" s="501"/>
      <c r="F526" s="501"/>
      <c r="G526" s="501"/>
      <c r="H526" s="501"/>
      <c r="I526" s="501"/>
      <c r="J526" s="501"/>
      <c r="K526" s="501"/>
      <c r="L526" s="501"/>
      <c r="M526" s="501"/>
      <c r="N526" s="501"/>
      <c r="O526" s="501"/>
      <c r="P526" s="501"/>
      <c r="Q526" s="501"/>
      <c r="R526" s="501"/>
      <c r="S526" s="501"/>
      <c r="T526" s="501"/>
      <c r="U526" s="501"/>
      <c r="V526" s="501"/>
      <c r="W526" s="501"/>
      <c r="X526" s="501"/>
      <c r="Y526" s="501"/>
      <c r="Z526" s="501"/>
      <c r="AA526" s="501"/>
      <c r="AB526" s="501"/>
      <c r="AC526" s="501"/>
    </row>
    <row r="527">
      <c r="A527" s="501"/>
      <c r="B527" s="501"/>
      <c r="C527" s="501"/>
      <c r="D527" s="501"/>
      <c r="E527" s="501"/>
      <c r="F527" s="501"/>
      <c r="G527" s="501"/>
      <c r="H527" s="501"/>
      <c r="I527" s="501"/>
      <c r="J527" s="501"/>
      <c r="K527" s="501"/>
      <c r="L527" s="501"/>
      <c r="M527" s="501"/>
      <c r="N527" s="501"/>
      <c r="O527" s="501"/>
      <c r="P527" s="501"/>
      <c r="Q527" s="501"/>
      <c r="R527" s="501"/>
      <c r="S527" s="501"/>
      <c r="T527" s="501"/>
      <c r="U527" s="501"/>
      <c r="V527" s="501"/>
      <c r="W527" s="501"/>
      <c r="X527" s="501"/>
      <c r="Y527" s="501"/>
      <c r="Z527" s="501"/>
      <c r="AA527" s="501"/>
      <c r="AB527" s="501"/>
      <c r="AC527" s="501"/>
    </row>
    <row r="528">
      <c r="A528" s="501"/>
      <c r="B528" s="501"/>
      <c r="C528" s="501"/>
      <c r="D528" s="501"/>
      <c r="E528" s="501"/>
      <c r="F528" s="501"/>
      <c r="G528" s="501"/>
      <c r="H528" s="501"/>
      <c r="I528" s="501"/>
      <c r="J528" s="501"/>
      <c r="K528" s="501"/>
      <c r="L528" s="501"/>
      <c r="M528" s="501"/>
      <c r="N528" s="501"/>
      <c r="O528" s="501"/>
      <c r="P528" s="501"/>
      <c r="Q528" s="501"/>
      <c r="R528" s="501"/>
      <c r="S528" s="501"/>
      <c r="T528" s="501"/>
      <c r="U528" s="501"/>
      <c r="V528" s="501"/>
      <c r="W528" s="501"/>
      <c r="X528" s="501"/>
      <c r="Y528" s="501"/>
      <c r="Z528" s="501"/>
      <c r="AA528" s="501"/>
      <c r="AB528" s="501"/>
      <c r="AC528" s="501"/>
    </row>
    <row r="529">
      <c r="A529" s="501"/>
      <c r="B529" s="501"/>
      <c r="C529" s="501"/>
      <c r="D529" s="501"/>
      <c r="E529" s="501"/>
      <c r="F529" s="501"/>
      <c r="G529" s="501"/>
      <c r="H529" s="501"/>
      <c r="I529" s="501"/>
      <c r="J529" s="501"/>
      <c r="K529" s="501"/>
      <c r="L529" s="501"/>
      <c r="M529" s="501"/>
      <c r="N529" s="501"/>
      <c r="O529" s="501"/>
      <c r="P529" s="501"/>
      <c r="Q529" s="501"/>
      <c r="R529" s="501"/>
      <c r="S529" s="501"/>
      <c r="T529" s="501"/>
      <c r="U529" s="501"/>
      <c r="V529" s="501"/>
      <c r="W529" s="501"/>
      <c r="X529" s="501"/>
      <c r="Y529" s="501"/>
      <c r="Z529" s="501"/>
      <c r="AA529" s="501"/>
      <c r="AB529" s="501"/>
      <c r="AC529" s="501"/>
    </row>
    <row r="530">
      <c r="A530" s="501"/>
      <c r="B530" s="501"/>
      <c r="C530" s="501"/>
      <c r="D530" s="501"/>
      <c r="E530" s="501"/>
      <c r="F530" s="501"/>
      <c r="G530" s="501"/>
      <c r="H530" s="501"/>
      <c r="I530" s="501"/>
      <c r="J530" s="501"/>
      <c r="K530" s="501"/>
      <c r="L530" s="501"/>
      <c r="M530" s="501"/>
      <c r="N530" s="501"/>
      <c r="O530" s="501"/>
      <c r="P530" s="501"/>
      <c r="Q530" s="501"/>
      <c r="R530" s="501"/>
      <c r="S530" s="501"/>
      <c r="T530" s="501"/>
      <c r="U530" s="501"/>
      <c r="V530" s="501"/>
      <c r="W530" s="501"/>
      <c r="X530" s="501"/>
      <c r="Y530" s="501"/>
      <c r="Z530" s="501"/>
      <c r="AA530" s="501"/>
      <c r="AB530" s="501"/>
      <c r="AC530" s="501"/>
    </row>
    <row r="531">
      <c r="A531" s="501"/>
      <c r="B531" s="501"/>
      <c r="C531" s="501"/>
      <c r="D531" s="501"/>
      <c r="E531" s="501"/>
      <c r="F531" s="501"/>
      <c r="G531" s="501"/>
      <c r="H531" s="501"/>
      <c r="I531" s="501"/>
      <c r="J531" s="501"/>
      <c r="K531" s="501"/>
      <c r="L531" s="501"/>
      <c r="M531" s="501"/>
      <c r="N531" s="501"/>
      <c r="O531" s="501"/>
      <c r="P531" s="501"/>
      <c r="Q531" s="501"/>
      <c r="R531" s="501"/>
      <c r="S531" s="501"/>
      <c r="T531" s="501"/>
      <c r="U531" s="501"/>
      <c r="V531" s="501"/>
      <c r="W531" s="501"/>
      <c r="X531" s="501"/>
      <c r="Y531" s="501"/>
      <c r="Z531" s="501"/>
      <c r="AA531" s="501"/>
      <c r="AB531" s="501"/>
      <c r="AC531" s="501"/>
    </row>
    <row r="532">
      <c r="A532" s="501"/>
      <c r="B532" s="501"/>
      <c r="C532" s="501"/>
      <c r="D532" s="501"/>
      <c r="E532" s="501"/>
      <c r="F532" s="501"/>
      <c r="G532" s="501"/>
      <c r="H532" s="501"/>
      <c r="I532" s="501"/>
      <c r="J532" s="501"/>
      <c r="K532" s="501"/>
      <c r="L532" s="501"/>
      <c r="M532" s="501"/>
      <c r="N532" s="501"/>
      <c r="O532" s="501"/>
      <c r="P532" s="501"/>
      <c r="Q532" s="501"/>
      <c r="R532" s="501"/>
      <c r="S532" s="501"/>
      <c r="T532" s="501"/>
      <c r="U532" s="501"/>
      <c r="V532" s="501"/>
      <c r="W532" s="501"/>
      <c r="X532" s="501"/>
      <c r="Y532" s="501"/>
      <c r="Z532" s="501"/>
      <c r="AA532" s="501"/>
      <c r="AB532" s="501"/>
      <c r="AC532" s="501"/>
    </row>
    <row r="533">
      <c r="A533" s="501"/>
      <c r="B533" s="501"/>
      <c r="C533" s="501"/>
      <c r="D533" s="501"/>
      <c r="E533" s="501"/>
      <c r="F533" s="501"/>
      <c r="G533" s="501"/>
      <c r="H533" s="501"/>
      <c r="I533" s="501"/>
      <c r="J533" s="501"/>
      <c r="K533" s="501"/>
      <c r="L533" s="501"/>
      <c r="M533" s="501"/>
      <c r="N533" s="501"/>
      <c r="O533" s="501"/>
      <c r="P533" s="501"/>
      <c r="Q533" s="501"/>
      <c r="R533" s="501"/>
      <c r="S533" s="501"/>
      <c r="T533" s="501"/>
      <c r="U533" s="501"/>
      <c r="V533" s="501"/>
      <c r="W533" s="501"/>
      <c r="X533" s="501"/>
      <c r="Y533" s="501"/>
      <c r="Z533" s="501"/>
      <c r="AA533" s="501"/>
      <c r="AB533" s="501"/>
      <c r="AC533" s="501"/>
    </row>
    <row r="534">
      <c r="A534" s="501"/>
      <c r="B534" s="501"/>
      <c r="C534" s="501"/>
      <c r="D534" s="501"/>
      <c r="E534" s="501"/>
      <c r="F534" s="501"/>
      <c r="G534" s="501"/>
      <c r="H534" s="501"/>
      <c r="I534" s="501"/>
      <c r="J534" s="501"/>
      <c r="K534" s="501"/>
      <c r="L534" s="501"/>
      <c r="M534" s="501"/>
      <c r="N534" s="501"/>
      <c r="O534" s="501"/>
      <c r="P534" s="501"/>
      <c r="Q534" s="501"/>
      <c r="R534" s="501"/>
      <c r="S534" s="501"/>
      <c r="T534" s="501"/>
      <c r="U534" s="501"/>
      <c r="V534" s="501"/>
      <c r="W534" s="501"/>
      <c r="X534" s="501"/>
      <c r="Y534" s="501"/>
      <c r="Z534" s="501"/>
      <c r="AA534" s="501"/>
      <c r="AB534" s="501"/>
      <c r="AC534" s="501"/>
    </row>
    <row r="535">
      <c r="A535" s="501"/>
      <c r="B535" s="501"/>
      <c r="C535" s="501"/>
      <c r="D535" s="501"/>
      <c r="E535" s="501"/>
      <c r="F535" s="501"/>
      <c r="G535" s="501"/>
      <c r="H535" s="501"/>
      <c r="I535" s="501"/>
      <c r="J535" s="501"/>
      <c r="K535" s="501"/>
      <c r="L535" s="501"/>
      <c r="M535" s="501"/>
      <c r="N535" s="501"/>
      <c r="O535" s="501"/>
      <c r="P535" s="501"/>
      <c r="Q535" s="501"/>
      <c r="R535" s="501"/>
      <c r="S535" s="501"/>
      <c r="T535" s="501"/>
      <c r="U535" s="501"/>
      <c r="V535" s="501"/>
      <c r="W535" s="501"/>
      <c r="X535" s="501"/>
      <c r="Y535" s="501"/>
      <c r="Z535" s="501"/>
      <c r="AA535" s="501"/>
      <c r="AB535" s="501"/>
      <c r="AC535" s="501"/>
    </row>
    <row r="536">
      <c r="A536" s="501"/>
      <c r="B536" s="501"/>
      <c r="C536" s="501"/>
      <c r="D536" s="501"/>
      <c r="E536" s="501"/>
      <c r="F536" s="501"/>
      <c r="G536" s="501"/>
      <c r="H536" s="501"/>
      <c r="I536" s="501"/>
      <c r="J536" s="501"/>
      <c r="K536" s="501"/>
      <c r="L536" s="501"/>
      <c r="M536" s="501"/>
      <c r="N536" s="501"/>
      <c r="O536" s="501"/>
      <c r="P536" s="501"/>
      <c r="Q536" s="501"/>
      <c r="R536" s="501"/>
      <c r="S536" s="501"/>
      <c r="T536" s="501"/>
      <c r="U536" s="501"/>
      <c r="V536" s="501"/>
      <c r="W536" s="501"/>
      <c r="X536" s="501"/>
      <c r="Y536" s="501"/>
      <c r="Z536" s="501"/>
      <c r="AA536" s="501"/>
      <c r="AB536" s="501"/>
      <c r="AC536" s="501"/>
    </row>
    <row r="537">
      <c r="A537" s="501"/>
      <c r="B537" s="501"/>
      <c r="C537" s="501"/>
      <c r="D537" s="501"/>
      <c r="E537" s="501"/>
      <c r="F537" s="501"/>
      <c r="G537" s="501"/>
      <c r="H537" s="501"/>
      <c r="I537" s="501"/>
      <c r="J537" s="501"/>
      <c r="K537" s="501"/>
      <c r="L537" s="501"/>
      <c r="M537" s="501"/>
      <c r="N537" s="501"/>
      <c r="O537" s="501"/>
      <c r="P537" s="501"/>
      <c r="Q537" s="501"/>
      <c r="R537" s="501"/>
      <c r="S537" s="501"/>
      <c r="T537" s="501"/>
      <c r="U537" s="501"/>
      <c r="V537" s="501"/>
      <c r="W537" s="501"/>
      <c r="X537" s="501"/>
      <c r="Y537" s="501"/>
      <c r="Z537" s="501"/>
      <c r="AA537" s="501"/>
      <c r="AB537" s="501"/>
      <c r="AC537" s="501"/>
    </row>
    <row r="538">
      <c r="A538" s="501"/>
      <c r="B538" s="501"/>
      <c r="C538" s="501"/>
      <c r="D538" s="501"/>
      <c r="E538" s="501"/>
      <c r="F538" s="501"/>
      <c r="G538" s="501"/>
      <c r="H538" s="501"/>
      <c r="I538" s="501"/>
      <c r="J538" s="501"/>
      <c r="K538" s="501"/>
      <c r="L538" s="501"/>
      <c r="M538" s="501"/>
      <c r="N538" s="501"/>
      <c r="O538" s="501"/>
      <c r="P538" s="501"/>
      <c r="Q538" s="501"/>
      <c r="R538" s="501"/>
      <c r="S538" s="501"/>
      <c r="T538" s="501"/>
      <c r="U538" s="501"/>
      <c r="V538" s="501"/>
      <c r="W538" s="501"/>
      <c r="X538" s="501"/>
      <c r="Y538" s="501"/>
      <c r="Z538" s="501"/>
      <c r="AA538" s="501"/>
      <c r="AB538" s="501"/>
      <c r="AC538" s="501"/>
    </row>
    <row r="539">
      <c r="A539" s="501"/>
      <c r="B539" s="501"/>
      <c r="C539" s="501"/>
      <c r="D539" s="501"/>
      <c r="E539" s="501"/>
      <c r="F539" s="501"/>
      <c r="G539" s="501"/>
      <c r="H539" s="501"/>
      <c r="I539" s="501"/>
      <c r="J539" s="501"/>
      <c r="K539" s="501"/>
      <c r="L539" s="501"/>
      <c r="M539" s="501"/>
      <c r="N539" s="501"/>
      <c r="O539" s="501"/>
      <c r="P539" s="501"/>
      <c r="Q539" s="501"/>
      <c r="R539" s="501"/>
      <c r="S539" s="501"/>
      <c r="T539" s="501"/>
      <c r="U539" s="501"/>
      <c r="V539" s="501"/>
      <c r="W539" s="501"/>
      <c r="X539" s="501"/>
      <c r="Y539" s="501"/>
      <c r="Z539" s="501"/>
      <c r="AA539" s="501"/>
      <c r="AB539" s="501"/>
      <c r="AC539" s="501"/>
    </row>
    <row r="540">
      <c r="A540" s="501"/>
      <c r="B540" s="501"/>
      <c r="C540" s="501"/>
      <c r="D540" s="501"/>
      <c r="E540" s="501"/>
      <c r="F540" s="501"/>
      <c r="G540" s="501"/>
      <c r="H540" s="501"/>
      <c r="I540" s="501"/>
      <c r="J540" s="501"/>
      <c r="K540" s="501"/>
      <c r="L540" s="501"/>
      <c r="M540" s="501"/>
      <c r="N540" s="501"/>
      <c r="O540" s="501"/>
      <c r="P540" s="501"/>
      <c r="Q540" s="501"/>
      <c r="R540" s="501"/>
      <c r="S540" s="501"/>
      <c r="T540" s="501"/>
      <c r="U540" s="501"/>
      <c r="V540" s="501"/>
      <c r="W540" s="501"/>
      <c r="X540" s="501"/>
      <c r="Y540" s="501"/>
      <c r="Z540" s="501"/>
      <c r="AA540" s="501"/>
      <c r="AB540" s="501"/>
      <c r="AC540" s="501"/>
    </row>
    <row r="541">
      <c r="A541" s="501"/>
      <c r="B541" s="501"/>
      <c r="C541" s="501"/>
      <c r="D541" s="501"/>
      <c r="E541" s="501"/>
      <c r="F541" s="501"/>
      <c r="G541" s="501"/>
      <c r="H541" s="501"/>
      <c r="I541" s="501"/>
      <c r="J541" s="501"/>
      <c r="K541" s="501"/>
      <c r="L541" s="501"/>
      <c r="M541" s="501"/>
      <c r="N541" s="501"/>
      <c r="O541" s="501"/>
      <c r="P541" s="501"/>
      <c r="Q541" s="501"/>
      <c r="R541" s="501"/>
      <c r="S541" s="501"/>
      <c r="T541" s="501"/>
      <c r="U541" s="501"/>
      <c r="V541" s="501"/>
      <c r="W541" s="501"/>
      <c r="X541" s="501"/>
      <c r="Y541" s="501"/>
      <c r="Z541" s="501"/>
      <c r="AA541" s="501"/>
      <c r="AB541" s="501"/>
      <c r="AC541" s="501"/>
    </row>
    <row r="542">
      <c r="A542" s="501"/>
      <c r="B542" s="501"/>
      <c r="C542" s="501"/>
      <c r="D542" s="501"/>
      <c r="E542" s="501"/>
      <c r="F542" s="501"/>
      <c r="G542" s="501"/>
      <c r="H542" s="501"/>
      <c r="I542" s="501"/>
      <c r="J542" s="501"/>
      <c r="K542" s="501"/>
      <c r="L542" s="501"/>
      <c r="M542" s="501"/>
      <c r="N542" s="501"/>
      <c r="O542" s="501"/>
      <c r="P542" s="501"/>
      <c r="Q542" s="501"/>
      <c r="R542" s="501"/>
      <c r="S542" s="501"/>
      <c r="T542" s="501"/>
      <c r="U542" s="501"/>
      <c r="V542" s="501"/>
      <c r="W542" s="501"/>
      <c r="X542" s="501"/>
      <c r="Y542" s="501"/>
      <c r="Z542" s="501"/>
      <c r="AA542" s="501"/>
      <c r="AB542" s="501"/>
      <c r="AC542" s="501"/>
    </row>
    <row r="543">
      <c r="A543" s="501"/>
      <c r="B543" s="501"/>
      <c r="C543" s="501"/>
      <c r="D543" s="501"/>
      <c r="E543" s="501"/>
      <c r="F543" s="501"/>
      <c r="G543" s="501"/>
      <c r="H543" s="501"/>
      <c r="I543" s="501"/>
      <c r="J543" s="501"/>
      <c r="K543" s="501"/>
      <c r="L543" s="501"/>
      <c r="M543" s="501"/>
      <c r="N543" s="501"/>
      <c r="O543" s="501"/>
      <c r="P543" s="501"/>
      <c r="Q543" s="501"/>
      <c r="R543" s="501"/>
      <c r="S543" s="501"/>
      <c r="T543" s="501"/>
      <c r="U543" s="501"/>
      <c r="V543" s="501"/>
      <c r="W543" s="501"/>
      <c r="X543" s="501"/>
      <c r="Y543" s="501"/>
      <c r="Z543" s="501"/>
      <c r="AA543" s="501"/>
      <c r="AB543" s="501"/>
      <c r="AC543" s="501"/>
    </row>
    <row r="544">
      <c r="A544" s="501"/>
      <c r="B544" s="501"/>
      <c r="C544" s="501"/>
      <c r="D544" s="501"/>
      <c r="E544" s="501"/>
      <c r="F544" s="501"/>
      <c r="G544" s="501"/>
      <c r="H544" s="501"/>
      <c r="I544" s="501"/>
      <c r="J544" s="501"/>
      <c r="K544" s="501"/>
      <c r="L544" s="501"/>
      <c r="M544" s="501"/>
      <c r="N544" s="501"/>
      <c r="O544" s="501"/>
      <c r="P544" s="501"/>
      <c r="Q544" s="501"/>
      <c r="R544" s="501"/>
      <c r="S544" s="501"/>
      <c r="T544" s="501"/>
      <c r="U544" s="501"/>
      <c r="V544" s="501"/>
      <c r="W544" s="501"/>
      <c r="X544" s="501"/>
      <c r="Y544" s="501"/>
      <c r="Z544" s="501"/>
      <c r="AA544" s="501"/>
      <c r="AB544" s="501"/>
      <c r="AC544" s="501"/>
    </row>
    <row r="545">
      <c r="A545" s="501"/>
      <c r="B545" s="501"/>
      <c r="C545" s="501"/>
      <c r="D545" s="501"/>
      <c r="E545" s="501"/>
      <c r="F545" s="501"/>
      <c r="G545" s="501"/>
      <c r="H545" s="501"/>
      <c r="I545" s="501"/>
      <c r="J545" s="501"/>
      <c r="K545" s="501"/>
      <c r="L545" s="501"/>
      <c r="M545" s="501"/>
      <c r="N545" s="501"/>
      <c r="O545" s="501"/>
      <c r="P545" s="501"/>
      <c r="Q545" s="501"/>
      <c r="R545" s="501"/>
      <c r="S545" s="501"/>
      <c r="T545" s="501"/>
      <c r="U545" s="501"/>
      <c r="V545" s="501"/>
      <c r="W545" s="501"/>
      <c r="X545" s="501"/>
      <c r="Y545" s="501"/>
      <c r="Z545" s="501"/>
      <c r="AA545" s="501"/>
      <c r="AB545" s="501"/>
      <c r="AC545" s="501"/>
    </row>
    <row r="546">
      <c r="A546" s="501"/>
      <c r="B546" s="501"/>
      <c r="C546" s="501"/>
      <c r="D546" s="501"/>
      <c r="E546" s="501"/>
      <c r="F546" s="501"/>
      <c r="G546" s="501"/>
      <c r="H546" s="501"/>
      <c r="I546" s="501"/>
      <c r="J546" s="501"/>
      <c r="K546" s="501"/>
      <c r="L546" s="501"/>
      <c r="M546" s="501"/>
      <c r="N546" s="501"/>
      <c r="O546" s="501"/>
      <c r="P546" s="501"/>
      <c r="Q546" s="501"/>
      <c r="R546" s="501"/>
      <c r="S546" s="501"/>
      <c r="T546" s="501"/>
      <c r="U546" s="501"/>
      <c r="V546" s="501"/>
      <c r="W546" s="501"/>
      <c r="X546" s="501"/>
      <c r="Y546" s="501"/>
      <c r="Z546" s="501"/>
      <c r="AA546" s="501"/>
      <c r="AB546" s="501"/>
      <c r="AC546" s="501"/>
    </row>
    <row r="547">
      <c r="A547" s="501"/>
      <c r="B547" s="501"/>
      <c r="C547" s="501"/>
      <c r="D547" s="501"/>
      <c r="E547" s="501"/>
      <c r="F547" s="501"/>
      <c r="G547" s="501"/>
      <c r="H547" s="501"/>
      <c r="I547" s="501"/>
      <c r="J547" s="501"/>
      <c r="K547" s="501"/>
      <c r="L547" s="501"/>
      <c r="M547" s="501"/>
      <c r="N547" s="501"/>
      <c r="O547" s="501"/>
      <c r="P547" s="501"/>
      <c r="Q547" s="501"/>
      <c r="R547" s="501"/>
      <c r="S547" s="501"/>
      <c r="T547" s="501"/>
      <c r="U547" s="501"/>
      <c r="V547" s="501"/>
      <c r="W547" s="501"/>
      <c r="X547" s="501"/>
      <c r="Y547" s="501"/>
      <c r="Z547" s="501"/>
      <c r="AA547" s="501"/>
      <c r="AB547" s="501"/>
      <c r="AC547" s="501"/>
    </row>
    <row r="548">
      <c r="A548" s="501"/>
      <c r="B548" s="501"/>
      <c r="C548" s="501"/>
      <c r="D548" s="501"/>
      <c r="E548" s="501"/>
      <c r="F548" s="501"/>
      <c r="G548" s="501"/>
      <c r="H548" s="501"/>
      <c r="I548" s="501"/>
      <c r="J548" s="501"/>
      <c r="K548" s="501"/>
      <c r="L548" s="501"/>
      <c r="M548" s="501"/>
      <c r="N548" s="501"/>
      <c r="O548" s="501"/>
      <c r="P548" s="501"/>
      <c r="Q548" s="501"/>
      <c r="R548" s="501"/>
      <c r="S548" s="501"/>
      <c r="T548" s="501"/>
      <c r="U548" s="501"/>
      <c r="V548" s="501"/>
      <c r="W548" s="501"/>
      <c r="X548" s="501"/>
      <c r="Y548" s="501"/>
      <c r="Z548" s="501"/>
      <c r="AA548" s="501"/>
      <c r="AB548" s="501"/>
      <c r="AC548" s="501"/>
    </row>
    <row r="549">
      <c r="A549" s="501"/>
      <c r="B549" s="501"/>
      <c r="C549" s="501"/>
      <c r="D549" s="501"/>
      <c r="E549" s="501"/>
      <c r="F549" s="501"/>
      <c r="G549" s="501"/>
      <c r="H549" s="501"/>
      <c r="I549" s="501"/>
      <c r="J549" s="501"/>
      <c r="K549" s="501"/>
      <c r="L549" s="501"/>
      <c r="M549" s="501"/>
      <c r="N549" s="501"/>
      <c r="O549" s="501"/>
      <c r="P549" s="501"/>
      <c r="Q549" s="501"/>
      <c r="R549" s="501"/>
      <c r="S549" s="501"/>
      <c r="T549" s="501"/>
      <c r="U549" s="501"/>
      <c r="V549" s="501"/>
      <c r="W549" s="501"/>
      <c r="X549" s="501"/>
      <c r="Y549" s="501"/>
      <c r="Z549" s="501"/>
      <c r="AA549" s="501"/>
      <c r="AB549" s="501"/>
      <c r="AC549" s="501"/>
    </row>
    <row r="550">
      <c r="A550" s="501"/>
      <c r="B550" s="501"/>
      <c r="C550" s="501"/>
      <c r="D550" s="501"/>
      <c r="E550" s="501"/>
      <c r="F550" s="501"/>
      <c r="G550" s="501"/>
      <c r="H550" s="501"/>
      <c r="I550" s="501"/>
      <c r="J550" s="501"/>
      <c r="K550" s="501"/>
      <c r="L550" s="501"/>
      <c r="M550" s="501"/>
      <c r="N550" s="501"/>
      <c r="O550" s="501"/>
      <c r="P550" s="501"/>
      <c r="Q550" s="501"/>
      <c r="R550" s="501"/>
      <c r="S550" s="501"/>
      <c r="T550" s="501"/>
      <c r="U550" s="501"/>
      <c r="V550" s="501"/>
      <c r="W550" s="501"/>
      <c r="X550" s="501"/>
      <c r="Y550" s="501"/>
      <c r="Z550" s="501"/>
      <c r="AA550" s="501"/>
      <c r="AB550" s="501"/>
      <c r="AC550" s="501"/>
    </row>
    <row r="551">
      <c r="A551" s="501"/>
      <c r="B551" s="501"/>
      <c r="C551" s="501"/>
      <c r="D551" s="501"/>
      <c r="E551" s="501"/>
      <c r="F551" s="501"/>
      <c r="G551" s="501"/>
      <c r="H551" s="501"/>
      <c r="I551" s="501"/>
      <c r="J551" s="501"/>
      <c r="K551" s="501"/>
      <c r="L551" s="501"/>
      <c r="M551" s="501"/>
      <c r="N551" s="501"/>
      <c r="O551" s="501"/>
      <c r="P551" s="501"/>
      <c r="Q551" s="501"/>
      <c r="R551" s="501"/>
      <c r="S551" s="501"/>
      <c r="T551" s="501"/>
      <c r="U551" s="501"/>
      <c r="V551" s="501"/>
      <c r="W551" s="501"/>
      <c r="X551" s="501"/>
      <c r="Y551" s="501"/>
      <c r="Z551" s="501"/>
      <c r="AA551" s="501"/>
      <c r="AB551" s="501"/>
      <c r="AC551" s="501"/>
    </row>
    <row r="552">
      <c r="A552" s="501"/>
      <c r="B552" s="501"/>
      <c r="C552" s="501"/>
      <c r="D552" s="501"/>
      <c r="E552" s="501"/>
      <c r="F552" s="501"/>
      <c r="G552" s="501"/>
      <c r="H552" s="501"/>
      <c r="I552" s="501"/>
      <c r="J552" s="501"/>
      <c r="K552" s="501"/>
      <c r="L552" s="501"/>
      <c r="M552" s="501"/>
      <c r="N552" s="501"/>
      <c r="O552" s="501"/>
      <c r="P552" s="501"/>
      <c r="Q552" s="501"/>
      <c r="R552" s="501"/>
      <c r="S552" s="501"/>
      <c r="T552" s="501"/>
      <c r="U552" s="501"/>
      <c r="V552" s="501"/>
      <c r="W552" s="501"/>
      <c r="X552" s="501"/>
      <c r="Y552" s="501"/>
      <c r="Z552" s="501"/>
      <c r="AA552" s="501"/>
      <c r="AB552" s="501"/>
      <c r="AC552" s="501"/>
    </row>
    <row r="553">
      <c r="A553" s="501"/>
      <c r="B553" s="501"/>
      <c r="C553" s="501"/>
      <c r="D553" s="501"/>
      <c r="E553" s="501"/>
      <c r="F553" s="501"/>
      <c r="G553" s="501"/>
      <c r="H553" s="501"/>
      <c r="I553" s="501"/>
      <c r="J553" s="501"/>
      <c r="K553" s="501"/>
      <c r="L553" s="501"/>
      <c r="M553" s="501"/>
      <c r="N553" s="501"/>
      <c r="O553" s="501"/>
      <c r="P553" s="501"/>
      <c r="Q553" s="501"/>
      <c r="R553" s="501"/>
      <c r="S553" s="501"/>
      <c r="T553" s="501"/>
      <c r="U553" s="501"/>
      <c r="V553" s="501"/>
      <c r="W553" s="501"/>
      <c r="X553" s="501"/>
      <c r="Y553" s="501"/>
      <c r="Z553" s="501"/>
      <c r="AA553" s="501"/>
      <c r="AB553" s="501"/>
      <c r="AC553" s="501"/>
    </row>
    <row r="554">
      <c r="A554" s="501"/>
      <c r="B554" s="501"/>
      <c r="C554" s="501"/>
      <c r="D554" s="501"/>
      <c r="E554" s="501"/>
      <c r="F554" s="501"/>
      <c r="G554" s="501"/>
      <c r="H554" s="501"/>
      <c r="I554" s="501"/>
      <c r="J554" s="501"/>
      <c r="K554" s="501"/>
      <c r="L554" s="501"/>
      <c r="M554" s="501"/>
      <c r="N554" s="501"/>
      <c r="O554" s="501"/>
      <c r="P554" s="501"/>
      <c r="Q554" s="501"/>
      <c r="R554" s="501"/>
      <c r="S554" s="501"/>
      <c r="T554" s="501"/>
      <c r="U554" s="501"/>
      <c r="V554" s="501"/>
      <c r="W554" s="501"/>
      <c r="X554" s="501"/>
      <c r="Y554" s="501"/>
      <c r="Z554" s="501"/>
      <c r="AA554" s="501"/>
      <c r="AB554" s="501"/>
      <c r="AC554" s="501"/>
    </row>
    <row r="555">
      <c r="A555" s="501"/>
      <c r="B555" s="501"/>
      <c r="C555" s="501"/>
      <c r="D555" s="501"/>
      <c r="E555" s="501"/>
      <c r="F555" s="501"/>
      <c r="G555" s="501"/>
      <c r="H555" s="501"/>
      <c r="I555" s="501"/>
      <c r="J555" s="501"/>
      <c r="K555" s="501"/>
      <c r="L555" s="501"/>
      <c r="M555" s="501"/>
      <c r="N555" s="501"/>
      <c r="O555" s="501"/>
      <c r="P555" s="501"/>
      <c r="Q555" s="501"/>
      <c r="R555" s="501"/>
      <c r="S555" s="501"/>
      <c r="T555" s="501"/>
      <c r="U555" s="501"/>
      <c r="V555" s="501"/>
      <c r="W555" s="501"/>
      <c r="X555" s="501"/>
      <c r="Y555" s="501"/>
      <c r="Z555" s="501"/>
      <c r="AA555" s="501"/>
      <c r="AB555" s="501"/>
      <c r="AC555" s="501"/>
    </row>
    <row r="556">
      <c r="A556" s="501"/>
      <c r="B556" s="501"/>
      <c r="C556" s="501"/>
      <c r="D556" s="501"/>
      <c r="E556" s="501"/>
      <c r="F556" s="501"/>
      <c r="G556" s="501"/>
      <c r="H556" s="501"/>
      <c r="I556" s="501"/>
      <c r="J556" s="501"/>
      <c r="K556" s="501"/>
      <c r="L556" s="501"/>
      <c r="M556" s="501"/>
      <c r="N556" s="501"/>
      <c r="O556" s="501"/>
      <c r="P556" s="501"/>
      <c r="Q556" s="501"/>
      <c r="R556" s="501"/>
      <c r="S556" s="501"/>
      <c r="T556" s="501"/>
      <c r="U556" s="501"/>
      <c r="V556" s="501"/>
      <c r="W556" s="501"/>
      <c r="X556" s="501"/>
      <c r="Y556" s="501"/>
      <c r="Z556" s="501"/>
      <c r="AA556" s="501"/>
      <c r="AB556" s="501"/>
      <c r="AC556" s="501"/>
    </row>
    <row r="557">
      <c r="A557" s="501"/>
      <c r="B557" s="501"/>
      <c r="C557" s="501"/>
      <c r="D557" s="501"/>
      <c r="E557" s="501"/>
      <c r="F557" s="501"/>
      <c r="G557" s="501"/>
      <c r="H557" s="501"/>
      <c r="I557" s="501"/>
      <c r="J557" s="501"/>
      <c r="K557" s="501"/>
      <c r="L557" s="501"/>
      <c r="M557" s="501"/>
      <c r="N557" s="501"/>
      <c r="O557" s="501"/>
      <c r="P557" s="501"/>
      <c r="Q557" s="501"/>
      <c r="R557" s="501"/>
      <c r="S557" s="501"/>
      <c r="T557" s="501"/>
      <c r="U557" s="501"/>
      <c r="V557" s="501"/>
      <c r="W557" s="501"/>
      <c r="X557" s="501"/>
      <c r="Y557" s="501"/>
      <c r="Z557" s="501"/>
      <c r="AA557" s="501"/>
      <c r="AB557" s="501"/>
      <c r="AC557" s="501"/>
    </row>
    <row r="558">
      <c r="A558" s="501"/>
      <c r="B558" s="501"/>
      <c r="C558" s="501"/>
      <c r="D558" s="501"/>
      <c r="E558" s="501"/>
      <c r="F558" s="501"/>
      <c r="G558" s="501"/>
      <c r="H558" s="501"/>
      <c r="I558" s="501"/>
      <c r="J558" s="501"/>
      <c r="K558" s="501"/>
      <c r="L558" s="501"/>
      <c r="M558" s="501"/>
      <c r="N558" s="501"/>
      <c r="O558" s="501"/>
      <c r="P558" s="501"/>
      <c r="Q558" s="501"/>
      <c r="R558" s="501"/>
      <c r="S558" s="501"/>
      <c r="T558" s="501"/>
      <c r="U558" s="501"/>
      <c r="V558" s="501"/>
      <c r="W558" s="501"/>
      <c r="X558" s="501"/>
      <c r="Y558" s="501"/>
      <c r="Z558" s="501"/>
      <c r="AA558" s="501"/>
      <c r="AB558" s="501"/>
      <c r="AC558" s="501"/>
    </row>
    <row r="559">
      <c r="A559" s="501"/>
      <c r="B559" s="501"/>
      <c r="C559" s="501"/>
      <c r="D559" s="501"/>
      <c r="E559" s="501"/>
      <c r="F559" s="501"/>
      <c r="G559" s="501"/>
      <c r="H559" s="501"/>
      <c r="I559" s="501"/>
      <c r="J559" s="501"/>
      <c r="K559" s="501"/>
      <c r="L559" s="501"/>
      <c r="M559" s="501"/>
      <c r="N559" s="501"/>
      <c r="O559" s="501"/>
      <c r="P559" s="501"/>
      <c r="Q559" s="501"/>
      <c r="R559" s="501"/>
      <c r="S559" s="501"/>
      <c r="T559" s="501"/>
      <c r="U559" s="501"/>
      <c r="V559" s="501"/>
      <c r="W559" s="501"/>
      <c r="X559" s="501"/>
      <c r="Y559" s="501"/>
      <c r="Z559" s="501"/>
      <c r="AA559" s="501"/>
      <c r="AB559" s="501"/>
      <c r="AC559" s="501"/>
    </row>
    <row r="560">
      <c r="A560" s="501"/>
      <c r="B560" s="501"/>
      <c r="C560" s="501"/>
      <c r="D560" s="501"/>
      <c r="E560" s="501"/>
      <c r="F560" s="501"/>
      <c r="G560" s="501"/>
      <c r="H560" s="501"/>
      <c r="I560" s="501"/>
      <c r="J560" s="501"/>
      <c r="K560" s="501"/>
      <c r="L560" s="501"/>
      <c r="M560" s="501"/>
      <c r="N560" s="501"/>
      <c r="O560" s="501"/>
      <c r="P560" s="501"/>
      <c r="Q560" s="501"/>
      <c r="R560" s="501"/>
      <c r="S560" s="501"/>
      <c r="T560" s="501"/>
      <c r="U560" s="501"/>
      <c r="V560" s="501"/>
      <c r="W560" s="501"/>
      <c r="X560" s="501"/>
      <c r="Y560" s="501"/>
      <c r="Z560" s="501"/>
      <c r="AA560" s="501"/>
      <c r="AB560" s="501"/>
      <c r="AC560" s="501"/>
    </row>
    <row r="561">
      <c r="A561" s="501"/>
      <c r="B561" s="501"/>
      <c r="C561" s="501"/>
      <c r="D561" s="501"/>
      <c r="E561" s="501"/>
      <c r="F561" s="501"/>
      <c r="G561" s="501"/>
      <c r="H561" s="501"/>
      <c r="I561" s="501"/>
      <c r="J561" s="501"/>
      <c r="K561" s="501"/>
      <c r="L561" s="501"/>
      <c r="M561" s="501"/>
      <c r="N561" s="501"/>
      <c r="O561" s="501"/>
      <c r="P561" s="501"/>
      <c r="Q561" s="501"/>
      <c r="R561" s="501"/>
      <c r="S561" s="501"/>
      <c r="T561" s="501"/>
      <c r="U561" s="501"/>
      <c r="V561" s="501"/>
      <c r="W561" s="501"/>
      <c r="X561" s="501"/>
      <c r="Y561" s="501"/>
      <c r="Z561" s="501"/>
      <c r="AA561" s="501"/>
      <c r="AB561" s="501"/>
      <c r="AC561" s="501"/>
    </row>
    <row r="562">
      <c r="A562" s="501"/>
      <c r="B562" s="501"/>
      <c r="C562" s="501"/>
      <c r="D562" s="501"/>
      <c r="E562" s="501"/>
      <c r="F562" s="501"/>
      <c r="G562" s="501"/>
      <c r="H562" s="501"/>
      <c r="I562" s="501"/>
      <c r="J562" s="501"/>
      <c r="K562" s="501"/>
      <c r="L562" s="501"/>
      <c r="M562" s="501"/>
      <c r="N562" s="501"/>
      <c r="O562" s="501"/>
      <c r="P562" s="501"/>
      <c r="Q562" s="501"/>
      <c r="R562" s="501"/>
      <c r="S562" s="501"/>
      <c r="T562" s="501"/>
      <c r="U562" s="501"/>
      <c r="V562" s="501"/>
      <c r="W562" s="501"/>
      <c r="X562" s="501"/>
      <c r="Y562" s="501"/>
      <c r="Z562" s="501"/>
      <c r="AA562" s="501"/>
      <c r="AB562" s="501"/>
      <c r="AC562" s="501"/>
    </row>
    <row r="563">
      <c r="A563" s="501"/>
      <c r="B563" s="501"/>
      <c r="C563" s="501"/>
      <c r="D563" s="501"/>
      <c r="E563" s="501"/>
      <c r="F563" s="501"/>
      <c r="G563" s="501"/>
      <c r="H563" s="501"/>
      <c r="I563" s="501"/>
      <c r="J563" s="501"/>
      <c r="K563" s="501"/>
      <c r="L563" s="501"/>
      <c r="M563" s="501"/>
      <c r="N563" s="501"/>
      <c r="O563" s="501"/>
      <c r="P563" s="501"/>
      <c r="Q563" s="501"/>
      <c r="R563" s="501"/>
      <c r="S563" s="501"/>
      <c r="T563" s="501"/>
      <c r="U563" s="501"/>
      <c r="V563" s="501"/>
      <c r="W563" s="501"/>
      <c r="X563" s="501"/>
      <c r="Y563" s="501"/>
      <c r="Z563" s="501"/>
      <c r="AA563" s="501"/>
      <c r="AB563" s="501"/>
      <c r="AC563" s="501"/>
    </row>
    <row r="564">
      <c r="A564" s="501"/>
      <c r="B564" s="501"/>
      <c r="C564" s="501"/>
      <c r="D564" s="501"/>
      <c r="E564" s="501"/>
      <c r="F564" s="501"/>
      <c r="G564" s="501"/>
      <c r="H564" s="501"/>
      <c r="I564" s="501"/>
      <c r="J564" s="501"/>
      <c r="K564" s="501"/>
      <c r="L564" s="501"/>
      <c r="M564" s="501"/>
      <c r="N564" s="501"/>
      <c r="O564" s="501"/>
      <c r="P564" s="501"/>
      <c r="Q564" s="501"/>
      <c r="R564" s="501"/>
      <c r="S564" s="501"/>
      <c r="T564" s="501"/>
      <c r="U564" s="501"/>
      <c r="V564" s="501"/>
      <c r="W564" s="501"/>
      <c r="X564" s="501"/>
      <c r="Y564" s="501"/>
      <c r="Z564" s="501"/>
      <c r="AA564" s="501"/>
      <c r="AB564" s="501"/>
      <c r="AC564" s="501"/>
    </row>
    <row r="565">
      <c r="A565" s="501"/>
      <c r="B565" s="501"/>
      <c r="C565" s="501"/>
      <c r="D565" s="501"/>
      <c r="E565" s="501"/>
      <c r="F565" s="501"/>
      <c r="G565" s="501"/>
      <c r="H565" s="501"/>
      <c r="I565" s="501"/>
      <c r="J565" s="501"/>
      <c r="K565" s="501"/>
      <c r="L565" s="501"/>
      <c r="M565" s="501"/>
      <c r="N565" s="501"/>
      <c r="O565" s="501"/>
      <c r="P565" s="501"/>
      <c r="Q565" s="501"/>
      <c r="R565" s="501"/>
      <c r="S565" s="501"/>
      <c r="T565" s="501"/>
      <c r="U565" s="501"/>
      <c r="V565" s="501"/>
      <c r="W565" s="501"/>
      <c r="X565" s="501"/>
      <c r="Y565" s="501"/>
      <c r="Z565" s="501"/>
      <c r="AA565" s="501"/>
      <c r="AB565" s="501"/>
      <c r="AC565" s="501"/>
    </row>
    <row r="566">
      <c r="A566" s="501"/>
      <c r="B566" s="501"/>
      <c r="C566" s="501"/>
      <c r="D566" s="501"/>
      <c r="E566" s="501"/>
      <c r="F566" s="501"/>
      <c r="G566" s="501"/>
      <c r="H566" s="501"/>
      <c r="I566" s="501"/>
      <c r="J566" s="501"/>
      <c r="K566" s="501"/>
      <c r="L566" s="501"/>
      <c r="M566" s="501"/>
      <c r="N566" s="501"/>
      <c r="O566" s="501"/>
      <c r="P566" s="501"/>
      <c r="Q566" s="501"/>
      <c r="R566" s="501"/>
      <c r="S566" s="501"/>
      <c r="T566" s="501"/>
      <c r="U566" s="501"/>
      <c r="V566" s="501"/>
      <c r="W566" s="501"/>
      <c r="X566" s="501"/>
      <c r="Y566" s="501"/>
      <c r="Z566" s="501"/>
      <c r="AA566" s="501"/>
      <c r="AB566" s="501"/>
      <c r="AC566" s="501"/>
    </row>
    <row r="567">
      <c r="A567" s="501"/>
      <c r="B567" s="501"/>
      <c r="C567" s="501"/>
      <c r="D567" s="501"/>
      <c r="E567" s="501"/>
      <c r="F567" s="501"/>
      <c r="G567" s="501"/>
      <c r="H567" s="501"/>
      <c r="I567" s="501"/>
      <c r="J567" s="501"/>
      <c r="K567" s="501"/>
      <c r="L567" s="501"/>
      <c r="M567" s="501"/>
      <c r="N567" s="501"/>
      <c r="O567" s="501"/>
      <c r="P567" s="501"/>
      <c r="Q567" s="501"/>
      <c r="R567" s="501"/>
      <c r="S567" s="501"/>
      <c r="T567" s="501"/>
      <c r="U567" s="501"/>
      <c r="V567" s="501"/>
      <c r="W567" s="501"/>
      <c r="X567" s="501"/>
      <c r="Y567" s="501"/>
      <c r="Z567" s="501"/>
      <c r="AA567" s="501"/>
      <c r="AB567" s="501"/>
      <c r="AC567" s="501"/>
    </row>
    <row r="568">
      <c r="A568" s="501"/>
      <c r="B568" s="501"/>
      <c r="C568" s="501"/>
      <c r="D568" s="501"/>
      <c r="E568" s="501"/>
      <c r="F568" s="501"/>
      <c r="G568" s="501"/>
      <c r="H568" s="501"/>
      <c r="I568" s="501"/>
      <c r="J568" s="501"/>
      <c r="K568" s="501"/>
      <c r="L568" s="501"/>
      <c r="M568" s="501"/>
      <c r="N568" s="501"/>
      <c r="O568" s="501"/>
      <c r="P568" s="501"/>
      <c r="Q568" s="501"/>
      <c r="R568" s="501"/>
      <c r="S568" s="501"/>
      <c r="T568" s="501"/>
      <c r="U568" s="501"/>
      <c r="V568" s="501"/>
      <c r="W568" s="501"/>
      <c r="X568" s="501"/>
      <c r="Y568" s="501"/>
      <c r="Z568" s="501"/>
      <c r="AA568" s="501"/>
      <c r="AB568" s="501"/>
      <c r="AC568" s="501"/>
    </row>
    <row r="569">
      <c r="A569" s="501"/>
      <c r="B569" s="501"/>
      <c r="C569" s="501"/>
      <c r="D569" s="501"/>
      <c r="E569" s="501"/>
      <c r="F569" s="501"/>
      <c r="G569" s="501"/>
      <c r="H569" s="501"/>
      <c r="I569" s="501"/>
      <c r="J569" s="501"/>
      <c r="K569" s="501"/>
      <c r="L569" s="501"/>
      <c r="M569" s="501"/>
      <c r="N569" s="501"/>
      <c r="O569" s="501"/>
      <c r="P569" s="501"/>
      <c r="Q569" s="501"/>
      <c r="R569" s="501"/>
      <c r="S569" s="501"/>
      <c r="T569" s="501"/>
      <c r="U569" s="501"/>
      <c r="V569" s="501"/>
      <c r="W569" s="501"/>
      <c r="X569" s="501"/>
      <c r="Y569" s="501"/>
      <c r="Z569" s="501"/>
      <c r="AA569" s="501"/>
      <c r="AB569" s="501"/>
      <c r="AC569" s="501"/>
    </row>
    <row r="570">
      <c r="A570" s="501"/>
      <c r="B570" s="501"/>
      <c r="C570" s="501"/>
      <c r="D570" s="501"/>
      <c r="E570" s="501"/>
      <c r="F570" s="501"/>
      <c r="G570" s="501"/>
      <c r="H570" s="501"/>
      <c r="I570" s="501"/>
      <c r="J570" s="501"/>
      <c r="K570" s="501"/>
      <c r="L570" s="501"/>
      <c r="M570" s="501"/>
      <c r="N570" s="501"/>
      <c r="O570" s="501"/>
      <c r="P570" s="501"/>
      <c r="Q570" s="501"/>
      <c r="R570" s="501"/>
      <c r="S570" s="501"/>
      <c r="T570" s="501"/>
      <c r="U570" s="501"/>
      <c r="V570" s="501"/>
      <c r="W570" s="501"/>
      <c r="X570" s="501"/>
      <c r="Y570" s="501"/>
      <c r="Z570" s="501"/>
      <c r="AA570" s="501"/>
      <c r="AB570" s="501"/>
      <c r="AC570" s="501"/>
    </row>
    <row r="571">
      <c r="A571" s="501"/>
      <c r="B571" s="501"/>
      <c r="C571" s="501"/>
      <c r="D571" s="501"/>
      <c r="E571" s="501"/>
      <c r="F571" s="501"/>
      <c r="G571" s="501"/>
      <c r="H571" s="501"/>
      <c r="I571" s="501"/>
      <c r="J571" s="501"/>
      <c r="K571" s="501"/>
      <c r="L571" s="501"/>
      <c r="M571" s="501"/>
      <c r="N571" s="501"/>
      <c r="O571" s="501"/>
      <c r="P571" s="501"/>
      <c r="Q571" s="501"/>
      <c r="R571" s="501"/>
      <c r="S571" s="501"/>
      <c r="T571" s="501"/>
      <c r="U571" s="501"/>
      <c r="V571" s="501"/>
      <c r="W571" s="501"/>
      <c r="X571" s="501"/>
      <c r="Y571" s="501"/>
      <c r="Z571" s="501"/>
      <c r="AA571" s="501"/>
      <c r="AB571" s="501"/>
      <c r="AC571" s="501"/>
    </row>
    <row r="572">
      <c r="A572" s="501"/>
      <c r="B572" s="501"/>
      <c r="C572" s="501"/>
      <c r="D572" s="501"/>
      <c r="E572" s="501"/>
      <c r="F572" s="501"/>
      <c r="G572" s="501"/>
      <c r="H572" s="501"/>
      <c r="I572" s="501"/>
      <c r="J572" s="501"/>
      <c r="K572" s="501"/>
      <c r="L572" s="501"/>
      <c r="M572" s="501"/>
      <c r="N572" s="501"/>
      <c r="O572" s="501"/>
      <c r="P572" s="501"/>
      <c r="Q572" s="501"/>
      <c r="R572" s="501"/>
      <c r="S572" s="501"/>
      <c r="T572" s="501"/>
      <c r="U572" s="501"/>
      <c r="V572" s="501"/>
      <c r="W572" s="501"/>
      <c r="X572" s="501"/>
      <c r="Y572" s="501"/>
      <c r="Z572" s="501"/>
      <c r="AA572" s="501"/>
      <c r="AB572" s="501"/>
      <c r="AC572" s="501"/>
    </row>
    <row r="573">
      <c r="A573" s="501"/>
      <c r="B573" s="501"/>
      <c r="C573" s="501"/>
      <c r="D573" s="501"/>
      <c r="E573" s="501"/>
      <c r="F573" s="501"/>
      <c r="G573" s="501"/>
      <c r="H573" s="501"/>
      <c r="I573" s="501"/>
      <c r="J573" s="501"/>
      <c r="K573" s="501"/>
      <c r="L573" s="501"/>
      <c r="M573" s="501"/>
      <c r="N573" s="501"/>
      <c r="O573" s="501"/>
      <c r="P573" s="501"/>
      <c r="Q573" s="501"/>
      <c r="R573" s="501"/>
      <c r="S573" s="501"/>
      <c r="T573" s="501"/>
      <c r="U573" s="501"/>
      <c r="V573" s="501"/>
      <c r="W573" s="501"/>
      <c r="X573" s="501"/>
      <c r="Y573" s="501"/>
      <c r="Z573" s="501"/>
      <c r="AA573" s="501"/>
      <c r="AB573" s="501"/>
      <c r="AC573" s="501"/>
    </row>
    <row r="574">
      <c r="A574" s="501"/>
      <c r="B574" s="501"/>
      <c r="C574" s="501"/>
      <c r="D574" s="501"/>
      <c r="E574" s="501"/>
      <c r="F574" s="501"/>
      <c r="G574" s="501"/>
      <c r="H574" s="501"/>
      <c r="I574" s="501"/>
      <c r="J574" s="501"/>
      <c r="K574" s="501"/>
      <c r="L574" s="501"/>
      <c r="M574" s="501"/>
      <c r="N574" s="501"/>
      <c r="O574" s="501"/>
      <c r="P574" s="501"/>
      <c r="Q574" s="501"/>
      <c r="R574" s="501"/>
      <c r="S574" s="501"/>
      <c r="T574" s="501"/>
      <c r="U574" s="501"/>
      <c r="V574" s="501"/>
      <c r="W574" s="501"/>
      <c r="X574" s="501"/>
      <c r="Y574" s="501"/>
      <c r="Z574" s="501"/>
      <c r="AA574" s="501"/>
      <c r="AB574" s="501"/>
      <c r="AC574" s="501"/>
    </row>
    <row r="575">
      <c r="A575" s="501"/>
      <c r="B575" s="501"/>
      <c r="C575" s="501"/>
      <c r="D575" s="501"/>
      <c r="E575" s="501"/>
      <c r="F575" s="501"/>
      <c r="G575" s="501"/>
      <c r="H575" s="501"/>
      <c r="I575" s="501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</row>
    <row r="576">
      <c r="A576" s="501"/>
      <c r="B576" s="501"/>
      <c r="C576" s="501"/>
      <c r="D576" s="501"/>
      <c r="E576" s="501"/>
      <c r="F576" s="501"/>
      <c r="G576" s="501"/>
      <c r="H576" s="501"/>
      <c r="I576" s="501"/>
      <c r="J576" s="501"/>
      <c r="K576" s="501"/>
      <c r="L576" s="501"/>
      <c r="M576" s="501"/>
      <c r="N576" s="501"/>
      <c r="O576" s="501"/>
      <c r="P576" s="501"/>
      <c r="Q576" s="501"/>
      <c r="R576" s="501"/>
      <c r="S576" s="501"/>
      <c r="T576" s="501"/>
      <c r="U576" s="501"/>
      <c r="V576" s="501"/>
      <c r="W576" s="501"/>
      <c r="X576" s="501"/>
      <c r="Y576" s="501"/>
      <c r="Z576" s="501"/>
      <c r="AA576" s="501"/>
      <c r="AB576" s="501"/>
      <c r="AC576" s="501"/>
    </row>
    <row r="577">
      <c r="A577" s="501"/>
      <c r="B577" s="501"/>
      <c r="C577" s="501"/>
      <c r="D577" s="501"/>
      <c r="E577" s="501"/>
      <c r="F577" s="501"/>
      <c r="G577" s="501"/>
      <c r="H577" s="501"/>
      <c r="I577" s="501"/>
      <c r="J577" s="501"/>
      <c r="K577" s="501"/>
      <c r="L577" s="501"/>
      <c r="M577" s="501"/>
      <c r="N577" s="501"/>
      <c r="O577" s="501"/>
      <c r="P577" s="501"/>
      <c r="Q577" s="501"/>
      <c r="R577" s="501"/>
      <c r="S577" s="501"/>
      <c r="T577" s="501"/>
      <c r="U577" s="501"/>
      <c r="V577" s="501"/>
      <c r="W577" s="501"/>
      <c r="X577" s="501"/>
      <c r="Y577" s="501"/>
      <c r="Z577" s="501"/>
      <c r="AA577" s="501"/>
      <c r="AB577" s="501"/>
      <c r="AC577" s="501"/>
    </row>
    <row r="578">
      <c r="A578" s="501"/>
      <c r="B578" s="501"/>
      <c r="C578" s="501"/>
      <c r="D578" s="501"/>
      <c r="E578" s="501"/>
      <c r="F578" s="501"/>
      <c r="G578" s="501"/>
      <c r="H578" s="501"/>
      <c r="I578" s="501"/>
      <c r="J578" s="501"/>
      <c r="K578" s="501"/>
      <c r="L578" s="501"/>
      <c r="M578" s="501"/>
      <c r="N578" s="501"/>
      <c r="O578" s="501"/>
      <c r="P578" s="501"/>
      <c r="Q578" s="501"/>
      <c r="R578" s="501"/>
      <c r="S578" s="501"/>
      <c r="T578" s="501"/>
      <c r="U578" s="501"/>
      <c r="V578" s="501"/>
      <c r="W578" s="501"/>
      <c r="X578" s="501"/>
      <c r="Y578" s="501"/>
      <c r="Z578" s="501"/>
      <c r="AA578" s="501"/>
      <c r="AB578" s="501"/>
      <c r="AC578" s="501"/>
    </row>
    <row r="579">
      <c r="A579" s="501"/>
      <c r="B579" s="501"/>
      <c r="C579" s="501"/>
      <c r="D579" s="501"/>
      <c r="E579" s="501"/>
      <c r="F579" s="501"/>
      <c r="G579" s="501"/>
      <c r="H579" s="501"/>
      <c r="I579" s="501"/>
      <c r="J579" s="501"/>
      <c r="K579" s="501"/>
      <c r="L579" s="501"/>
      <c r="M579" s="501"/>
      <c r="N579" s="501"/>
      <c r="O579" s="501"/>
      <c r="P579" s="501"/>
      <c r="Q579" s="501"/>
      <c r="R579" s="501"/>
      <c r="S579" s="501"/>
      <c r="T579" s="501"/>
      <c r="U579" s="501"/>
      <c r="V579" s="501"/>
      <c r="W579" s="501"/>
      <c r="X579" s="501"/>
      <c r="Y579" s="501"/>
      <c r="Z579" s="501"/>
      <c r="AA579" s="501"/>
      <c r="AB579" s="501"/>
      <c r="AC579" s="501"/>
    </row>
    <row r="580">
      <c r="A580" s="501"/>
      <c r="B580" s="501"/>
      <c r="C580" s="501"/>
      <c r="D580" s="501"/>
      <c r="E580" s="501"/>
      <c r="F580" s="501"/>
      <c r="G580" s="501"/>
      <c r="H580" s="501"/>
      <c r="I580" s="501"/>
      <c r="J580" s="501"/>
      <c r="K580" s="501"/>
      <c r="L580" s="501"/>
      <c r="M580" s="501"/>
      <c r="N580" s="501"/>
      <c r="O580" s="501"/>
      <c r="P580" s="501"/>
      <c r="Q580" s="501"/>
      <c r="R580" s="501"/>
      <c r="S580" s="501"/>
      <c r="T580" s="501"/>
      <c r="U580" s="501"/>
      <c r="V580" s="501"/>
      <c r="W580" s="501"/>
      <c r="X580" s="501"/>
      <c r="Y580" s="501"/>
      <c r="Z580" s="501"/>
      <c r="AA580" s="501"/>
      <c r="AB580" s="501"/>
      <c r="AC580" s="501"/>
    </row>
    <row r="581">
      <c r="A581" s="501"/>
      <c r="B581" s="501"/>
      <c r="C581" s="501"/>
      <c r="D581" s="501"/>
      <c r="E581" s="501"/>
      <c r="F581" s="501"/>
      <c r="G581" s="501"/>
      <c r="H581" s="501"/>
      <c r="I581" s="501"/>
      <c r="J581" s="501"/>
      <c r="K581" s="501"/>
      <c r="L581" s="501"/>
      <c r="M581" s="501"/>
      <c r="N581" s="501"/>
      <c r="O581" s="501"/>
      <c r="P581" s="501"/>
      <c r="Q581" s="501"/>
      <c r="R581" s="501"/>
      <c r="S581" s="501"/>
      <c r="T581" s="501"/>
      <c r="U581" s="501"/>
      <c r="V581" s="501"/>
      <c r="W581" s="501"/>
      <c r="X581" s="501"/>
      <c r="Y581" s="501"/>
      <c r="Z581" s="501"/>
      <c r="AA581" s="501"/>
      <c r="AB581" s="501"/>
      <c r="AC581" s="501"/>
    </row>
    <row r="582">
      <c r="A582" s="501"/>
      <c r="B582" s="501"/>
      <c r="C582" s="501"/>
      <c r="D582" s="501"/>
      <c r="E582" s="501"/>
      <c r="F582" s="501"/>
      <c r="G582" s="501"/>
      <c r="H582" s="501"/>
      <c r="I582" s="501"/>
      <c r="J582" s="501"/>
      <c r="K582" s="501"/>
      <c r="L582" s="501"/>
      <c r="M582" s="501"/>
      <c r="N582" s="501"/>
      <c r="O582" s="501"/>
      <c r="P582" s="501"/>
      <c r="Q582" s="501"/>
      <c r="R582" s="501"/>
      <c r="S582" s="501"/>
      <c r="T582" s="501"/>
      <c r="U582" s="501"/>
      <c r="V582" s="501"/>
      <c r="W582" s="501"/>
      <c r="X582" s="501"/>
      <c r="Y582" s="501"/>
      <c r="Z582" s="501"/>
      <c r="AA582" s="501"/>
      <c r="AB582" s="501"/>
      <c r="AC582" s="501"/>
    </row>
    <row r="583">
      <c r="A583" s="501"/>
      <c r="B583" s="501"/>
      <c r="C583" s="501"/>
      <c r="D583" s="501"/>
      <c r="E583" s="501"/>
      <c r="F583" s="501"/>
      <c r="G583" s="501"/>
      <c r="H583" s="501"/>
      <c r="I583" s="501"/>
      <c r="J583" s="501"/>
      <c r="K583" s="501"/>
      <c r="L583" s="501"/>
      <c r="M583" s="501"/>
      <c r="N583" s="501"/>
      <c r="O583" s="501"/>
      <c r="P583" s="501"/>
      <c r="Q583" s="501"/>
      <c r="R583" s="501"/>
      <c r="S583" s="501"/>
      <c r="T583" s="501"/>
      <c r="U583" s="501"/>
      <c r="V583" s="501"/>
      <c r="W583" s="501"/>
      <c r="X583" s="501"/>
      <c r="Y583" s="501"/>
      <c r="Z583" s="501"/>
      <c r="AA583" s="501"/>
      <c r="AB583" s="501"/>
      <c r="AC583" s="501"/>
    </row>
    <row r="584">
      <c r="A584" s="501"/>
      <c r="B584" s="501"/>
      <c r="C584" s="501"/>
      <c r="D584" s="501"/>
      <c r="E584" s="501"/>
      <c r="F584" s="501"/>
      <c r="G584" s="501"/>
      <c r="H584" s="501"/>
      <c r="I584" s="501"/>
      <c r="J584" s="501"/>
      <c r="K584" s="501"/>
      <c r="L584" s="501"/>
      <c r="M584" s="501"/>
      <c r="N584" s="501"/>
      <c r="O584" s="501"/>
      <c r="P584" s="501"/>
      <c r="Q584" s="501"/>
      <c r="R584" s="501"/>
      <c r="S584" s="501"/>
      <c r="T584" s="501"/>
      <c r="U584" s="501"/>
      <c r="V584" s="501"/>
      <c r="W584" s="501"/>
      <c r="X584" s="501"/>
      <c r="Y584" s="501"/>
      <c r="Z584" s="501"/>
      <c r="AA584" s="501"/>
      <c r="AB584" s="501"/>
      <c r="AC584" s="501"/>
    </row>
    <row r="585">
      <c r="A585" s="501"/>
      <c r="B585" s="501"/>
      <c r="C585" s="501"/>
      <c r="D585" s="501"/>
      <c r="E585" s="501"/>
      <c r="F585" s="501"/>
      <c r="G585" s="501"/>
      <c r="H585" s="501"/>
      <c r="I585" s="501"/>
      <c r="J585" s="501"/>
      <c r="K585" s="501"/>
      <c r="L585" s="501"/>
      <c r="M585" s="501"/>
      <c r="N585" s="501"/>
      <c r="O585" s="501"/>
      <c r="P585" s="501"/>
      <c r="Q585" s="501"/>
      <c r="R585" s="501"/>
      <c r="S585" s="501"/>
      <c r="T585" s="501"/>
      <c r="U585" s="501"/>
      <c r="V585" s="501"/>
      <c r="W585" s="501"/>
      <c r="X585" s="501"/>
      <c r="Y585" s="501"/>
      <c r="Z585" s="501"/>
      <c r="AA585" s="501"/>
      <c r="AB585" s="501"/>
      <c r="AC585" s="501"/>
    </row>
    <row r="586">
      <c r="A586" s="501"/>
      <c r="B586" s="501"/>
      <c r="C586" s="501"/>
      <c r="D586" s="501"/>
      <c r="E586" s="501"/>
      <c r="F586" s="501"/>
      <c r="G586" s="501"/>
      <c r="H586" s="501"/>
      <c r="I586" s="501"/>
      <c r="J586" s="501"/>
      <c r="K586" s="501"/>
      <c r="L586" s="501"/>
      <c r="M586" s="501"/>
      <c r="N586" s="501"/>
      <c r="O586" s="501"/>
      <c r="P586" s="501"/>
      <c r="Q586" s="501"/>
      <c r="R586" s="501"/>
      <c r="S586" s="501"/>
      <c r="T586" s="501"/>
      <c r="U586" s="501"/>
      <c r="V586" s="501"/>
      <c r="W586" s="501"/>
      <c r="X586" s="501"/>
      <c r="Y586" s="501"/>
      <c r="Z586" s="501"/>
      <c r="AA586" s="501"/>
      <c r="AB586" s="501"/>
      <c r="AC586" s="501"/>
    </row>
    <row r="587">
      <c r="A587" s="501"/>
      <c r="B587" s="501"/>
      <c r="C587" s="501"/>
      <c r="D587" s="501"/>
      <c r="E587" s="501"/>
      <c r="F587" s="501"/>
      <c r="G587" s="501"/>
      <c r="H587" s="501"/>
      <c r="I587" s="501"/>
      <c r="J587" s="501"/>
      <c r="K587" s="501"/>
      <c r="L587" s="501"/>
      <c r="M587" s="501"/>
      <c r="N587" s="501"/>
      <c r="O587" s="501"/>
      <c r="P587" s="501"/>
      <c r="Q587" s="501"/>
      <c r="R587" s="501"/>
      <c r="S587" s="501"/>
      <c r="T587" s="501"/>
      <c r="U587" s="501"/>
      <c r="V587" s="501"/>
      <c r="W587" s="501"/>
      <c r="X587" s="501"/>
      <c r="Y587" s="501"/>
      <c r="Z587" s="501"/>
      <c r="AA587" s="501"/>
      <c r="AB587" s="501"/>
      <c r="AC587" s="501"/>
    </row>
    <row r="588">
      <c r="A588" s="501"/>
      <c r="B588" s="501"/>
      <c r="C588" s="501"/>
      <c r="D588" s="501"/>
      <c r="E588" s="501"/>
      <c r="F588" s="501"/>
      <c r="G588" s="501"/>
      <c r="H588" s="501"/>
      <c r="I588" s="501"/>
      <c r="J588" s="501"/>
      <c r="K588" s="501"/>
      <c r="L588" s="501"/>
      <c r="M588" s="501"/>
      <c r="N588" s="501"/>
      <c r="O588" s="501"/>
      <c r="P588" s="501"/>
      <c r="Q588" s="501"/>
      <c r="R588" s="501"/>
      <c r="S588" s="501"/>
      <c r="T588" s="501"/>
      <c r="U588" s="501"/>
      <c r="V588" s="501"/>
      <c r="W588" s="501"/>
      <c r="X588" s="501"/>
      <c r="Y588" s="501"/>
      <c r="Z588" s="501"/>
      <c r="AA588" s="501"/>
      <c r="AB588" s="501"/>
      <c r="AC588" s="501"/>
    </row>
    <row r="589">
      <c r="A589" s="501"/>
      <c r="B589" s="501"/>
      <c r="C589" s="501"/>
      <c r="D589" s="501"/>
      <c r="E589" s="501"/>
      <c r="F589" s="501"/>
      <c r="G589" s="501"/>
      <c r="H589" s="501"/>
      <c r="I589" s="501"/>
      <c r="J589" s="501"/>
      <c r="K589" s="501"/>
      <c r="L589" s="501"/>
      <c r="M589" s="501"/>
      <c r="N589" s="501"/>
      <c r="O589" s="501"/>
      <c r="P589" s="501"/>
      <c r="Q589" s="501"/>
      <c r="R589" s="501"/>
      <c r="S589" s="501"/>
      <c r="T589" s="501"/>
      <c r="U589" s="501"/>
      <c r="V589" s="501"/>
      <c r="W589" s="501"/>
      <c r="X589" s="501"/>
      <c r="Y589" s="501"/>
      <c r="Z589" s="501"/>
      <c r="AA589" s="501"/>
      <c r="AB589" s="501"/>
      <c r="AC589" s="501"/>
    </row>
    <row r="590">
      <c r="A590" s="501"/>
      <c r="B590" s="501"/>
      <c r="C590" s="501"/>
      <c r="D590" s="501"/>
      <c r="E590" s="501"/>
      <c r="F590" s="501"/>
      <c r="G590" s="501"/>
      <c r="H590" s="501"/>
      <c r="I590" s="501"/>
      <c r="J590" s="501"/>
      <c r="K590" s="501"/>
      <c r="L590" s="501"/>
      <c r="M590" s="501"/>
      <c r="N590" s="501"/>
      <c r="O590" s="501"/>
      <c r="P590" s="501"/>
      <c r="Q590" s="501"/>
      <c r="R590" s="501"/>
      <c r="S590" s="501"/>
      <c r="T590" s="501"/>
      <c r="U590" s="501"/>
      <c r="V590" s="501"/>
      <c r="W590" s="501"/>
      <c r="X590" s="501"/>
      <c r="Y590" s="501"/>
      <c r="Z590" s="501"/>
      <c r="AA590" s="501"/>
      <c r="AB590" s="501"/>
      <c r="AC590" s="501"/>
    </row>
    <row r="591">
      <c r="A591" s="501"/>
      <c r="B591" s="501"/>
      <c r="C591" s="501"/>
      <c r="D591" s="501"/>
      <c r="E591" s="501"/>
      <c r="F591" s="501"/>
      <c r="G591" s="501"/>
      <c r="H591" s="501"/>
      <c r="I591" s="501"/>
      <c r="J591" s="501"/>
      <c r="K591" s="501"/>
      <c r="L591" s="501"/>
      <c r="M591" s="501"/>
      <c r="N591" s="501"/>
      <c r="O591" s="501"/>
      <c r="P591" s="501"/>
      <c r="Q591" s="501"/>
      <c r="R591" s="501"/>
      <c r="S591" s="501"/>
      <c r="T591" s="501"/>
      <c r="U591" s="501"/>
      <c r="V591" s="501"/>
      <c r="W591" s="501"/>
      <c r="X591" s="501"/>
      <c r="Y591" s="501"/>
      <c r="Z591" s="501"/>
      <c r="AA591" s="501"/>
      <c r="AB591" s="501"/>
      <c r="AC591" s="501"/>
    </row>
    <row r="592">
      <c r="A592" s="501"/>
      <c r="B592" s="501"/>
      <c r="C592" s="501"/>
      <c r="D592" s="501"/>
      <c r="E592" s="501"/>
      <c r="F592" s="501"/>
      <c r="G592" s="501"/>
      <c r="H592" s="501"/>
      <c r="I592" s="501"/>
      <c r="J592" s="501"/>
      <c r="K592" s="501"/>
      <c r="L592" s="501"/>
      <c r="M592" s="501"/>
      <c r="N592" s="501"/>
      <c r="O592" s="501"/>
      <c r="P592" s="501"/>
      <c r="Q592" s="501"/>
      <c r="R592" s="501"/>
      <c r="S592" s="501"/>
      <c r="T592" s="501"/>
      <c r="U592" s="501"/>
      <c r="V592" s="501"/>
      <c r="W592" s="501"/>
      <c r="X592" s="501"/>
      <c r="Y592" s="501"/>
      <c r="Z592" s="501"/>
      <c r="AA592" s="501"/>
      <c r="AB592" s="501"/>
      <c r="AC592" s="501"/>
    </row>
    <row r="593">
      <c r="A593" s="501"/>
      <c r="B593" s="501"/>
      <c r="C593" s="501"/>
      <c r="D593" s="501"/>
      <c r="E593" s="501"/>
      <c r="F593" s="501"/>
      <c r="G593" s="501"/>
      <c r="H593" s="501"/>
      <c r="I593" s="501"/>
      <c r="J593" s="501"/>
      <c r="K593" s="501"/>
      <c r="L593" s="501"/>
      <c r="M593" s="501"/>
      <c r="N593" s="501"/>
      <c r="O593" s="501"/>
      <c r="P593" s="501"/>
      <c r="Q593" s="501"/>
      <c r="R593" s="501"/>
      <c r="S593" s="501"/>
      <c r="T593" s="501"/>
      <c r="U593" s="501"/>
      <c r="V593" s="501"/>
      <c r="W593" s="501"/>
      <c r="X593" s="501"/>
      <c r="Y593" s="501"/>
      <c r="Z593" s="501"/>
      <c r="AA593" s="501"/>
      <c r="AB593" s="501"/>
      <c r="AC593" s="501"/>
    </row>
    <row r="594">
      <c r="A594" s="501"/>
      <c r="B594" s="501"/>
      <c r="C594" s="501"/>
      <c r="D594" s="501"/>
      <c r="E594" s="501"/>
      <c r="F594" s="501"/>
      <c r="G594" s="501"/>
      <c r="H594" s="501"/>
      <c r="I594" s="501"/>
      <c r="J594" s="501"/>
      <c r="K594" s="501"/>
      <c r="L594" s="501"/>
      <c r="M594" s="501"/>
      <c r="N594" s="501"/>
      <c r="O594" s="501"/>
      <c r="P594" s="501"/>
      <c r="Q594" s="501"/>
      <c r="R594" s="501"/>
      <c r="S594" s="501"/>
      <c r="T594" s="501"/>
      <c r="U594" s="501"/>
      <c r="V594" s="501"/>
      <c r="W594" s="501"/>
      <c r="X594" s="501"/>
      <c r="Y594" s="501"/>
      <c r="Z594" s="501"/>
      <c r="AA594" s="501"/>
      <c r="AB594" s="501"/>
      <c r="AC594" s="501"/>
    </row>
    <row r="595">
      <c r="A595" s="501"/>
      <c r="B595" s="501"/>
      <c r="C595" s="501"/>
      <c r="D595" s="501"/>
      <c r="E595" s="501"/>
      <c r="F595" s="501"/>
      <c r="G595" s="501"/>
      <c r="H595" s="501"/>
      <c r="I595" s="501"/>
      <c r="J595" s="501"/>
      <c r="K595" s="501"/>
      <c r="L595" s="501"/>
      <c r="M595" s="501"/>
      <c r="N595" s="501"/>
      <c r="O595" s="501"/>
      <c r="P595" s="501"/>
      <c r="Q595" s="501"/>
      <c r="R595" s="501"/>
      <c r="S595" s="501"/>
      <c r="T595" s="501"/>
      <c r="U595" s="501"/>
      <c r="V595" s="501"/>
      <c r="W595" s="501"/>
      <c r="X595" s="501"/>
      <c r="Y595" s="501"/>
      <c r="Z595" s="501"/>
      <c r="AA595" s="501"/>
      <c r="AB595" s="501"/>
      <c r="AC595" s="501"/>
    </row>
    <row r="596">
      <c r="A596" s="501"/>
      <c r="B596" s="501"/>
      <c r="C596" s="501"/>
      <c r="D596" s="501"/>
      <c r="E596" s="501"/>
      <c r="F596" s="501"/>
      <c r="G596" s="501"/>
      <c r="H596" s="501"/>
      <c r="I596" s="501"/>
      <c r="J596" s="501"/>
      <c r="K596" s="501"/>
      <c r="L596" s="501"/>
      <c r="M596" s="501"/>
      <c r="N596" s="501"/>
      <c r="O596" s="501"/>
      <c r="P596" s="501"/>
      <c r="Q596" s="501"/>
      <c r="R596" s="501"/>
      <c r="S596" s="501"/>
      <c r="T596" s="501"/>
      <c r="U596" s="501"/>
      <c r="V596" s="501"/>
      <c r="W596" s="501"/>
      <c r="X596" s="501"/>
      <c r="Y596" s="501"/>
      <c r="Z596" s="501"/>
      <c r="AA596" s="501"/>
      <c r="AB596" s="501"/>
      <c r="AC596" s="501"/>
    </row>
    <row r="597">
      <c r="A597" s="501"/>
      <c r="B597" s="501"/>
      <c r="C597" s="501"/>
      <c r="D597" s="501"/>
      <c r="E597" s="501"/>
      <c r="F597" s="501"/>
      <c r="G597" s="501"/>
      <c r="H597" s="501"/>
      <c r="I597" s="501"/>
      <c r="J597" s="501"/>
      <c r="K597" s="501"/>
      <c r="L597" s="501"/>
      <c r="M597" s="501"/>
      <c r="N597" s="501"/>
      <c r="O597" s="501"/>
      <c r="P597" s="501"/>
      <c r="Q597" s="501"/>
      <c r="R597" s="501"/>
      <c r="S597" s="501"/>
      <c r="T597" s="501"/>
      <c r="U597" s="501"/>
      <c r="V597" s="501"/>
      <c r="W597" s="501"/>
      <c r="X597" s="501"/>
      <c r="Y597" s="501"/>
      <c r="Z597" s="501"/>
      <c r="AA597" s="501"/>
      <c r="AB597" s="501"/>
      <c r="AC597" s="501"/>
    </row>
    <row r="598">
      <c r="A598" s="501"/>
      <c r="B598" s="501"/>
      <c r="C598" s="501"/>
      <c r="D598" s="501"/>
      <c r="E598" s="501"/>
      <c r="F598" s="501"/>
      <c r="G598" s="501"/>
      <c r="H598" s="501"/>
      <c r="I598" s="501"/>
      <c r="J598" s="501"/>
      <c r="K598" s="501"/>
      <c r="L598" s="501"/>
      <c r="M598" s="501"/>
      <c r="N598" s="501"/>
      <c r="O598" s="501"/>
      <c r="P598" s="501"/>
      <c r="Q598" s="501"/>
      <c r="R598" s="501"/>
      <c r="S598" s="501"/>
      <c r="T598" s="501"/>
      <c r="U598" s="501"/>
      <c r="V598" s="501"/>
      <c r="W598" s="501"/>
      <c r="X598" s="501"/>
      <c r="Y598" s="501"/>
      <c r="Z598" s="501"/>
      <c r="AA598" s="501"/>
      <c r="AB598" s="501"/>
      <c r="AC598" s="501"/>
    </row>
    <row r="599">
      <c r="A599" s="501"/>
      <c r="B599" s="501"/>
      <c r="C599" s="501"/>
      <c r="D599" s="501"/>
      <c r="E599" s="501"/>
      <c r="F599" s="501"/>
      <c r="G599" s="501"/>
      <c r="H599" s="501"/>
      <c r="I599" s="501"/>
      <c r="J599" s="501"/>
      <c r="K599" s="501"/>
      <c r="L599" s="501"/>
      <c r="M599" s="501"/>
      <c r="N599" s="501"/>
      <c r="O599" s="501"/>
      <c r="P599" s="501"/>
      <c r="Q599" s="501"/>
      <c r="R599" s="501"/>
      <c r="S599" s="501"/>
      <c r="T599" s="501"/>
      <c r="U599" s="501"/>
      <c r="V599" s="501"/>
      <c r="W599" s="501"/>
      <c r="X599" s="501"/>
      <c r="Y599" s="501"/>
      <c r="Z599" s="501"/>
      <c r="AA599" s="501"/>
      <c r="AB599" s="501"/>
      <c r="AC599" s="501"/>
    </row>
    <row r="600">
      <c r="A600" s="501"/>
      <c r="B600" s="501"/>
      <c r="C600" s="501"/>
      <c r="D600" s="501"/>
      <c r="E600" s="501"/>
      <c r="F600" s="501"/>
      <c r="G600" s="501"/>
      <c r="H600" s="501"/>
      <c r="I600" s="501"/>
      <c r="J600" s="501"/>
      <c r="K600" s="501"/>
      <c r="L600" s="501"/>
      <c r="M600" s="501"/>
      <c r="N600" s="501"/>
      <c r="O600" s="501"/>
      <c r="P600" s="501"/>
      <c r="Q600" s="501"/>
      <c r="R600" s="501"/>
      <c r="S600" s="501"/>
      <c r="T600" s="501"/>
      <c r="U600" s="501"/>
      <c r="V600" s="501"/>
      <c r="W600" s="501"/>
      <c r="X600" s="501"/>
      <c r="Y600" s="501"/>
      <c r="Z600" s="501"/>
      <c r="AA600" s="501"/>
      <c r="AB600" s="501"/>
      <c r="AC600" s="501"/>
    </row>
    <row r="601">
      <c r="A601" s="501"/>
      <c r="B601" s="501"/>
      <c r="C601" s="501"/>
      <c r="D601" s="501"/>
      <c r="E601" s="501"/>
      <c r="F601" s="501"/>
      <c r="G601" s="501"/>
      <c r="H601" s="501"/>
      <c r="I601" s="501"/>
      <c r="J601" s="501"/>
      <c r="K601" s="501"/>
      <c r="L601" s="501"/>
      <c r="M601" s="501"/>
      <c r="N601" s="501"/>
      <c r="O601" s="501"/>
      <c r="P601" s="501"/>
      <c r="Q601" s="501"/>
      <c r="R601" s="501"/>
      <c r="S601" s="501"/>
      <c r="T601" s="501"/>
      <c r="U601" s="501"/>
      <c r="V601" s="501"/>
      <c r="W601" s="501"/>
      <c r="X601" s="501"/>
      <c r="Y601" s="501"/>
      <c r="Z601" s="501"/>
      <c r="AA601" s="501"/>
      <c r="AB601" s="501"/>
      <c r="AC601" s="501"/>
    </row>
    <row r="602">
      <c r="A602" s="501"/>
      <c r="B602" s="501"/>
      <c r="C602" s="501"/>
      <c r="D602" s="501"/>
      <c r="E602" s="501"/>
      <c r="F602" s="501"/>
      <c r="G602" s="501"/>
      <c r="H602" s="501"/>
      <c r="I602" s="501"/>
      <c r="J602" s="501"/>
      <c r="K602" s="501"/>
      <c r="L602" s="501"/>
      <c r="M602" s="501"/>
      <c r="N602" s="501"/>
      <c r="O602" s="501"/>
      <c r="P602" s="501"/>
      <c r="Q602" s="501"/>
      <c r="R602" s="501"/>
      <c r="S602" s="501"/>
      <c r="T602" s="501"/>
      <c r="U602" s="501"/>
      <c r="V602" s="501"/>
      <c r="W602" s="501"/>
      <c r="X602" s="501"/>
      <c r="Y602" s="501"/>
      <c r="Z602" s="501"/>
      <c r="AA602" s="501"/>
      <c r="AB602" s="501"/>
      <c r="AC602" s="501"/>
    </row>
    <row r="603">
      <c r="A603" s="501"/>
      <c r="B603" s="501"/>
      <c r="C603" s="501"/>
      <c r="D603" s="501"/>
      <c r="E603" s="501"/>
      <c r="F603" s="501"/>
      <c r="G603" s="501"/>
      <c r="H603" s="501"/>
      <c r="I603" s="501"/>
      <c r="J603" s="501"/>
      <c r="K603" s="501"/>
      <c r="L603" s="501"/>
      <c r="M603" s="501"/>
      <c r="N603" s="501"/>
      <c r="O603" s="501"/>
      <c r="P603" s="501"/>
      <c r="Q603" s="501"/>
      <c r="R603" s="501"/>
      <c r="S603" s="501"/>
      <c r="T603" s="501"/>
      <c r="U603" s="501"/>
      <c r="V603" s="501"/>
      <c r="W603" s="501"/>
      <c r="X603" s="501"/>
      <c r="Y603" s="501"/>
      <c r="Z603" s="501"/>
      <c r="AA603" s="501"/>
      <c r="AB603" s="501"/>
      <c r="AC603" s="501"/>
    </row>
    <row r="604">
      <c r="A604" s="501"/>
      <c r="B604" s="501"/>
      <c r="C604" s="501"/>
      <c r="D604" s="501"/>
      <c r="E604" s="501"/>
      <c r="F604" s="501"/>
      <c r="G604" s="501"/>
      <c r="H604" s="501"/>
      <c r="I604" s="501"/>
      <c r="J604" s="501"/>
      <c r="K604" s="501"/>
      <c r="L604" s="501"/>
      <c r="M604" s="501"/>
      <c r="N604" s="501"/>
      <c r="O604" s="501"/>
      <c r="P604" s="501"/>
      <c r="Q604" s="501"/>
      <c r="R604" s="501"/>
      <c r="S604" s="501"/>
      <c r="T604" s="501"/>
      <c r="U604" s="501"/>
      <c r="V604" s="501"/>
      <c r="W604" s="501"/>
      <c r="X604" s="501"/>
      <c r="Y604" s="501"/>
      <c r="Z604" s="501"/>
      <c r="AA604" s="501"/>
      <c r="AB604" s="501"/>
      <c r="AC604" s="501"/>
    </row>
    <row r="605">
      <c r="A605" s="501"/>
      <c r="B605" s="501"/>
      <c r="C605" s="501"/>
      <c r="D605" s="501"/>
      <c r="E605" s="501"/>
      <c r="F605" s="501"/>
      <c r="G605" s="501"/>
      <c r="H605" s="501"/>
      <c r="I605" s="501"/>
      <c r="J605" s="501"/>
      <c r="K605" s="501"/>
      <c r="L605" s="501"/>
      <c r="M605" s="501"/>
      <c r="N605" s="501"/>
      <c r="O605" s="501"/>
      <c r="P605" s="501"/>
      <c r="Q605" s="501"/>
      <c r="R605" s="501"/>
      <c r="S605" s="501"/>
      <c r="T605" s="501"/>
      <c r="U605" s="501"/>
      <c r="V605" s="501"/>
      <c r="W605" s="501"/>
      <c r="X605" s="501"/>
      <c r="Y605" s="501"/>
      <c r="Z605" s="501"/>
      <c r="AA605" s="501"/>
      <c r="AB605" s="501"/>
      <c r="AC605" s="501"/>
    </row>
    <row r="606">
      <c r="A606" s="501"/>
      <c r="B606" s="501"/>
      <c r="C606" s="501"/>
      <c r="D606" s="501"/>
      <c r="E606" s="501"/>
      <c r="F606" s="501"/>
      <c r="G606" s="501"/>
      <c r="H606" s="501"/>
      <c r="I606" s="501"/>
      <c r="J606" s="501"/>
      <c r="K606" s="501"/>
      <c r="L606" s="501"/>
      <c r="M606" s="501"/>
      <c r="N606" s="501"/>
      <c r="O606" s="501"/>
      <c r="P606" s="501"/>
      <c r="Q606" s="501"/>
      <c r="R606" s="501"/>
      <c r="S606" s="501"/>
      <c r="T606" s="501"/>
      <c r="U606" s="501"/>
      <c r="V606" s="501"/>
      <c r="W606" s="501"/>
      <c r="X606" s="501"/>
      <c r="Y606" s="501"/>
      <c r="Z606" s="501"/>
      <c r="AA606" s="501"/>
      <c r="AB606" s="501"/>
      <c r="AC606" s="501"/>
    </row>
    <row r="607">
      <c r="A607" s="501"/>
      <c r="B607" s="501"/>
      <c r="C607" s="501"/>
      <c r="D607" s="501"/>
      <c r="E607" s="501"/>
      <c r="F607" s="501"/>
      <c r="G607" s="501"/>
      <c r="H607" s="501"/>
      <c r="I607" s="501"/>
      <c r="J607" s="501"/>
      <c r="K607" s="501"/>
      <c r="L607" s="501"/>
      <c r="M607" s="501"/>
      <c r="N607" s="501"/>
      <c r="O607" s="501"/>
      <c r="P607" s="501"/>
      <c r="Q607" s="501"/>
      <c r="R607" s="501"/>
      <c r="S607" s="501"/>
      <c r="T607" s="501"/>
      <c r="U607" s="501"/>
      <c r="V607" s="501"/>
      <c r="W607" s="501"/>
      <c r="X607" s="501"/>
      <c r="Y607" s="501"/>
      <c r="Z607" s="501"/>
      <c r="AA607" s="501"/>
      <c r="AB607" s="501"/>
      <c r="AC607" s="501"/>
    </row>
    <row r="608">
      <c r="A608" s="501"/>
      <c r="B608" s="501"/>
      <c r="C608" s="501"/>
      <c r="D608" s="501"/>
      <c r="E608" s="501"/>
      <c r="F608" s="501"/>
      <c r="G608" s="501"/>
      <c r="H608" s="501"/>
      <c r="I608" s="501"/>
      <c r="J608" s="501"/>
      <c r="K608" s="501"/>
      <c r="L608" s="501"/>
      <c r="M608" s="501"/>
      <c r="N608" s="501"/>
      <c r="O608" s="501"/>
      <c r="P608" s="501"/>
      <c r="Q608" s="501"/>
      <c r="R608" s="501"/>
      <c r="S608" s="501"/>
      <c r="T608" s="501"/>
      <c r="U608" s="501"/>
      <c r="V608" s="501"/>
      <c r="W608" s="501"/>
      <c r="X608" s="501"/>
      <c r="Y608" s="501"/>
      <c r="Z608" s="501"/>
      <c r="AA608" s="501"/>
      <c r="AB608" s="501"/>
      <c r="AC608" s="501"/>
    </row>
    <row r="609">
      <c r="A609" s="501"/>
      <c r="B609" s="501"/>
      <c r="C609" s="501"/>
      <c r="D609" s="501"/>
      <c r="E609" s="501"/>
      <c r="F609" s="501"/>
      <c r="G609" s="501"/>
      <c r="H609" s="501"/>
      <c r="I609" s="501"/>
      <c r="J609" s="501"/>
      <c r="K609" s="501"/>
      <c r="L609" s="501"/>
      <c r="M609" s="501"/>
      <c r="N609" s="501"/>
      <c r="O609" s="501"/>
      <c r="P609" s="501"/>
      <c r="Q609" s="501"/>
      <c r="R609" s="501"/>
      <c r="S609" s="501"/>
      <c r="T609" s="501"/>
      <c r="U609" s="501"/>
      <c r="V609" s="501"/>
      <c r="W609" s="501"/>
      <c r="X609" s="501"/>
      <c r="Y609" s="501"/>
      <c r="Z609" s="501"/>
      <c r="AA609" s="501"/>
      <c r="AB609" s="501"/>
      <c r="AC609" s="501"/>
    </row>
    <row r="610">
      <c r="A610" s="501"/>
      <c r="B610" s="501"/>
      <c r="C610" s="501"/>
      <c r="D610" s="501"/>
      <c r="E610" s="501"/>
      <c r="F610" s="501"/>
      <c r="G610" s="501"/>
      <c r="H610" s="501"/>
      <c r="I610" s="501"/>
      <c r="J610" s="501"/>
      <c r="K610" s="501"/>
      <c r="L610" s="501"/>
      <c r="M610" s="501"/>
      <c r="N610" s="501"/>
      <c r="O610" s="501"/>
      <c r="P610" s="501"/>
      <c r="Q610" s="501"/>
      <c r="R610" s="501"/>
      <c r="S610" s="501"/>
      <c r="T610" s="501"/>
      <c r="U610" s="501"/>
      <c r="V610" s="501"/>
      <c r="W610" s="501"/>
      <c r="X610" s="501"/>
      <c r="Y610" s="501"/>
      <c r="Z610" s="501"/>
      <c r="AA610" s="501"/>
      <c r="AB610" s="501"/>
      <c r="AC610" s="501"/>
    </row>
    <row r="611">
      <c r="A611" s="501"/>
      <c r="B611" s="501"/>
      <c r="C611" s="501"/>
      <c r="D611" s="501"/>
      <c r="E611" s="501"/>
      <c r="F611" s="501"/>
      <c r="G611" s="501"/>
      <c r="H611" s="501"/>
      <c r="I611" s="501"/>
      <c r="J611" s="501"/>
      <c r="K611" s="501"/>
      <c r="L611" s="501"/>
      <c r="M611" s="501"/>
      <c r="N611" s="501"/>
      <c r="O611" s="501"/>
      <c r="P611" s="501"/>
      <c r="Q611" s="501"/>
      <c r="R611" s="501"/>
      <c r="S611" s="501"/>
      <c r="T611" s="501"/>
      <c r="U611" s="501"/>
      <c r="V611" s="501"/>
      <c r="W611" s="501"/>
      <c r="X611" s="501"/>
      <c r="Y611" s="501"/>
      <c r="Z611" s="501"/>
      <c r="AA611" s="501"/>
      <c r="AB611" s="501"/>
      <c r="AC611" s="501"/>
    </row>
    <row r="612">
      <c r="A612" s="501"/>
      <c r="B612" s="501"/>
      <c r="C612" s="501"/>
      <c r="D612" s="501"/>
      <c r="E612" s="501"/>
      <c r="F612" s="501"/>
      <c r="G612" s="501"/>
      <c r="H612" s="501"/>
      <c r="I612" s="501"/>
      <c r="J612" s="501"/>
      <c r="K612" s="501"/>
      <c r="L612" s="501"/>
      <c r="M612" s="501"/>
      <c r="N612" s="501"/>
      <c r="O612" s="501"/>
      <c r="P612" s="501"/>
      <c r="Q612" s="501"/>
      <c r="R612" s="501"/>
      <c r="S612" s="501"/>
      <c r="T612" s="501"/>
      <c r="U612" s="501"/>
      <c r="V612" s="501"/>
      <c r="W612" s="501"/>
      <c r="X612" s="501"/>
      <c r="Y612" s="501"/>
      <c r="Z612" s="501"/>
      <c r="AA612" s="501"/>
      <c r="AB612" s="501"/>
      <c r="AC612" s="501"/>
    </row>
    <row r="613">
      <c r="A613" s="501"/>
      <c r="B613" s="501"/>
      <c r="C613" s="501"/>
      <c r="D613" s="501"/>
      <c r="E613" s="501"/>
      <c r="F613" s="501"/>
      <c r="G613" s="501"/>
      <c r="H613" s="501"/>
      <c r="I613" s="501"/>
      <c r="J613" s="501"/>
      <c r="K613" s="501"/>
      <c r="L613" s="501"/>
      <c r="M613" s="501"/>
      <c r="N613" s="501"/>
      <c r="O613" s="501"/>
      <c r="P613" s="501"/>
      <c r="Q613" s="501"/>
      <c r="R613" s="501"/>
      <c r="S613" s="501"/>
      <c r="T613" s="501"/>
      <c r="U613" s="501"/>
      <c r="V613" s="501"/>
      <c r="W613" s="501"/>
      <c r="X613" s="501"/>
      <c r="Y613" s="501"/>
      <c r="Z613" s="501"/>
      <c r="AA613" s="501"/>
      <c r="AB613" s="501"/>
      <c r="AC613" s="501"/>
    </row>
    <row r="614">
      <c r="A614" s="501"/>
      <c r="B614" s="501"/>
      <c r="C614" s="501"/>
      <c r="D614" s="501"/>
      <c r="E614" s="501"/>
      <c r="F614" s="501"/>
      <c r="G614" s="501"/>
      <c r="H614" s="501"/>
      <c r="I614" s="501"/>
      <c r="J614" s="501"/>
      <c r="K614" s="501"/>
      <c r="L614" s="501"/>
      <c r="M614" s="501"/>
      <c r="N614" s="501"/>
      <c r="O614" s="501"/>
      <c r="P614" s="501"/>
      <c r="Q614" s="501"/>
      <c r="R614" s="501"/>
      <c r="S614" s="501"/>
      <c r="T614" s="501"/>
      <c r="U614" s="501"/>
      <c r="V614" s="501"/>
      <c r="W614" s="501"/>
      <c r="X614" s="501"/>
      <c r="Y614" s="501"/>
      <c r="Z614" s="501"/>
      <c r="AA614" s="501"/>
      <c r="AB614" s="501"/>
      <c r="AC614" s="501"/>
    </row>
    <row r="615">
      <c r="A615" s="501"/>
      <c r="B615" s="501"/>
      <c r="C615" s="501"/>
      <c r="D615" s="501"/>
      <c r="E615" s="501"/>
      <c r="F615" s="501"/>
      <c r="G615" s="501"/>
      <c r="H615" s="501"/>
      <c r="I615" s="501"/>
      <c r="J615" s="501"/>
      <c r="K615" s="501"/>
      <c r="L615" s="501"/>
      <c r="M615" s="501"/>
      <c r="N615" s="501"/>
      <c r="O615" s="501"/>
      <c r="P615" s="501"/>
      <c r="Q615" s="501"/>
      <c r="R615" s="501"/>
      <c r="S615" s="501"/>
      <c r="T615" s="501"/>
      <c r="U615" s="501"/>
      <c r="V615" s="501"/>
      <c r="W615" s="501"/>
      <c r="X615" s="501"/>
      <c r="Y615" s="501"/>
      <c r="Z615" s="501"/>
      <c r="AA615" s="501"/>
      <c r="AB615" s="501"/>
      <c r="AC615" s="501"/>
    </row>
    <row r="616">
      <c r="A616" s="501"/>
      <c r="B616" s="501"/>
      <c r="C616" s="501"/>
      <c r="D616" s="501"/>
      <c r="E616" s="501"/>
      <c r="F616" s="501"/>
      <c r="G616" s="501"/>
      <c r="H616" s="501"/>
      <c r="I616" s="501"/>
      <c r="J616" s="501"/>
      <c r="K616" s="501"/>
      <c r="L616" s="501"/>
      <c r="M616" s="501"/>
      <c r="N616" s="501"/>
      <c r="O616" s="501"/>
      <c r="P616" s="501"/>
      <c r="Q616" s="501"/>
      <c r="R616" s="501"/>
      <c r="S616" s="501"/>
      <c r="T616" s="501"/>
      <c r="U616" s="501"/>
      <c r="V616" s="501"/>
      <c r="W616" s="501"/>
      <c r="X616" s="501"/>
      <c r="Y616" s="501"/>
      <c r="Z616" s="501"/>
      <c r="AA616" s="501"/>
      <c r="AB616" s="501"/>
      <c r="AC616" s="501"/>
    </row>
    <row r="617">
      <c r="A617" s="501"/>
      <c r="B617" s="501"/>
      <c r="C617" s="501"/>
      <c r="D617" s="501"/>
      <c r="E617" s="501"/>
      <c r="F617" s="501"/>
      <c r="G617" s="501"/>
      <c r="H617" s="501"/>
      <c r="I617" s="501"/>
      <c r="J617" s="501"/>
      <c r="K617" s="501"/>
      <c r="L617" s="501"/>
      <c r="M617" s="501"/>
      <c r="N617" s="501"/>
      <c r="O617" s="501"/>
      <c r="P617" s="501"/>
      <c r="Q617" s="501"/>
      <c r="R617" s="501"/>
      <c r="S617" s="501"/>
      <c r="T617" s="501"/>
      <c r="U617" s="501"/>
      <c r="V617" s="501"/>
      <c r="W617" s="501"/>
      <c r="X617" s="501"/>
      <c r="Y617" s="501"/>
      <c r="Z617" s="501"/>
      <c r="AA617" s="501"/>
      <c r="AB617" s="501"/>
      <c r="AC617" s="501"/>
    </row>
    <row r="618">
      <c r="A618" s="501"/>
      <c r="B618" s="501"/>
      <c r="C618" s="501"/>
      <c r="D618" s="501"/>
      <c r="E618" s="501"/>
      <c r="F618" s="501"/>
      <c r="G618" s="501"/>
      <c r="H618" s="501"/>
      <c r="I618" s="501"/>
      <c r="J618" s="501"/>
      <c r="K618" s="501"/>
      <c r="L618" s="501"/>
      <c r="M618" s="501"/>
      <c r="N618" s="501"/>
      <c r="O618" s="501"/>
      <c r="P618" s="501"/>
      <c r="Q618" s="501"/>
      <c r="R618" s="501"/>
      <c r="S618" s="501"/>
      <c r="T618" s="501"/>
      <c r="U618" s="501"/>
      <c r="V618" s="501"/>
      <c r="W618" s="501"/>
      <c r="X618" s="501"/>
      <c r="Y618" s="501"/>
      <c r="Z618" s="501"/>
      <c r="AA618" s="501"/>
      <c r="AB618" s="501"/>
      <c r="AC618" s="501"/>
    </row>
    <row r="619">
      <c r="A619" s="501"/>
      <c r="B619" s="501"/>
      <c r="C619" s="501"/>
      <c r="D619" s="501"/>
      <c r="E619" s="501"/>
      <c r="F619" s="501"/>
      <c r="G619" s="501"/>
      <c r="H619" s="501"/>
      <c r="I619" s="501"/>
      <c r="J619" s="501"/>
      <c r="K619" s="501"/>
      <c r="L619" s="501"/>
      <c r="M619" s="501"/>
      <c r="N619" s="501"/>
      <c r="O619" s="501"/>
      <c r="P619" s="501"/>
      <c r="Q619" s="501"/>
      <c r="R619" s="501"/>
      <c r="S619" s="501"/>
      <c r="T619" s="501"/>
      <c r="U619" s="501"/>
      <c r="V619" s="501"/>
      <c r="W619" s="501"/>
      <c r="X619" s="501"/>
      <c r="Y619" s="501"/>
      <c r="Z619" s="501"/>
      <c r="AA619" s="501"/>
      <c r="AB619" s="501"/>
      <c r="AC619" s="501"/>
    </row>
    <row r="620">
      <c r="A620" s="501"/>
      <c r="B620" s="501"/>
      <c r="C620" s="501"/>
      <c r="D620" s="501"/>
      <c r="E620" s="501"/>
      <c r="F620" s="501"/>
      <c r="G620" s="501"/>
      <c r="H620" s="501"/>
      <c r="I620" s="501"/>
      <c r="J620" s="501"/>
      <c r="K620" s="501"/>
      <c r="L620" s="501"/>
      <c r="M620" s="501"/>
      <c r="N620" s="501"/>
      <c r="O620" s="501"/>
      <c r="P620" s="501"/>
      <c r="Q620" s="501"/>
      <c r="R620" s="501"/>
      <c r="S620" s="501"/>
      <c r="T620" s="501"/>
      <c r="U620" s="501"/>
      <c r="V620" s="501"/>
      <c r="W620" s="501"/>
      <c r="X620" s="501"/>
      <c r="Y620" s="501"/>
      <c r="Z620" s="501"/>
      <c r="AA620" s="501"/>
      <c r="AB620" s="501"/>
      <c r="AC620" s="501"/>
    </row>
    <row r="621">
      <c r="A621" s="501"/>
      <c r="B621" s="501"/>
      <c r="C621" s="501"/>
      <c r="D621" s="501"/>
      <c r="E621" s="501"/>
      <c r="F621" s="501"/>
      <c r="G621" s="501"/>
      <c r="H621" s="501"/>
      <c r="I621" s="501"/>
      <c r="J621" s="501"/>
      <c r="K621" s="501"/>
      <c r="L621" s="501"/>
      <c r="M621" s="501"/>
      <c r="N621" s="501"/>
      <c r="O621" s="501"/>
      <c r="P621" s="501"/>
      <c r="Q621" s="501"/>
      <c r="R621" s="501"/>
      <c r="S621" s="501"/>
      <c r="T621" s="501"/>
      <c r="U621" s="501"/>
      <c r="V621" s="501"/>
      <c r="W621" s="501"/>
      <c r="X621" s="501"/>
      <c r="Y621" s="501"/>
      <c r="Z621" s="501"/>
      <c r="AA621" s="501"/>
      <c r="AB621" s="501"/>
      <c r="AC621" s="501"/>
    </row>
    <row r="622">
      <c r="A622" s="501"/>
      <c r="B622" s="501"/>
      <c r="C622" s="501"/>
      <c r="D622" s="501"/>
      <c r="E622" s="501"/>
      <c r="F622" s="501"/>
      <c r="G622" s="501"/>
      <c r="H622" s="501"/>
      <c r="I622" s="501"/>
      <c r="J622" s="501"/>
      <c r="K622" s="501"/>
      <c r="L622" s="501"/>
      <c r="M622" s="501"/>
      <c r="N622" s="501"/>
      <c r="O622" s="501"/>
      <c r="P622" s="501"/>
      <c r="Q622" s="501"/>
      <c r="R622" s="501"/>
      <c r="S622" s="501"/>
      <c r="T622" s="501"/>
      <c r="U622" s="501"/>
      <c r="V622" s="501"/>
      <c r="W622" s="501"/>
      <c r="X622" s="501"/>
      <c r="Y622" s="501"/>
      <c r="Z622" s="501"/>
      <c r="AA622" s="501"/>
      <c r="AB622" s="501"/>
      <c r="AC622" s="501"/>
    </row>
    <row r="623">
      <c r="A623" s="501"/>
      <c r="B623" s="501"/>
      <c r="C623" s="501"/>
      <c r="D623" s="501"/>
      <c r="E623" s="501"/>
      <c r="F623" s="501"/>
      <c r="G623" s="501"/>
      <c r="H623" s="501"/>
      <c r="I623" s="501"/>
      <c r="J623" s="501"/>
      <c r="K623" s="501"/>
      <c r="L623" s="501"/>
      <c r="M623" s="501"/>
      <c r="N623" s="501"/>
      <c r="O623" s="501"/>
      <c r="P623" s="501"/>
      <c r="Q623" s="501"/>
      <c r="R623" s="501"/>
      <c r="S623" s="501"/>
      <c r="T623" s="501"/>
      <c r="U623" s="501"/>
      <c r="V623" s="501"/>
      <c r="W623" s="501"/>
      <c r="X623" s="501"/>
      <c r="Y623" s="501"/>
      <c r="Z623" s="501"/>
      <c r="AA623" s="501"/>
      <c r="AB623" s="501"/>
      <c r="AC623" s="501"/>
    </row>
    <row r="624">
      <c r="A624" s="501"/>
      <c r="B624" s="501"/>
      <c r="C624" s="501"/>
      <c r="D624" s="501"/>
      <c r="E624" s="501"/>
      <c r="F624" s="501"/>
      <c r="G624" s="501"/>
      <c r="H624" s="501"/>
      <c r="I624" s="501"/>
      <c r="J624" s="501"/>
      <c r="K624" s="501"/>
      <c r="L624" s="501"/>
      <c r="M624" s="501"/>
      <c r="N624" s="501"/>
      <c r="O624" s="501"/>
      <c r="P624" s="501"/>
      <c r="Q624" s="501"/>
      <c r="R624" s="501"/>
      <c r="S624" s="501"/>
      <c r="T624" s="501"/>
      <c r="U624" s="501"/>
      <c r="V624" s="501"/>
      <c r="W624" s="501"/>
      <c r="X624" s="501"/>
      <c r="Y624" s="501"/>
      <c r="Z624" s="501"/>
      <c r="AA624" s="501"/>
      <c r="AB624" s="501"/>
      <c r="AC624" s="501"/>
    </row>
    <row r="625">
      <c r="A625" s="501"/>
      <c r="B625" s="501"/>
      <c r="C625" s="501"/>
      <c r="D625" s="501"/>
      <c r="E625" s="501"/>
      <c r="F625" s="501"/>
      <c r="G625" s="501"/>
      <c r="H625" s="501"/>
      <c r="I625" s="501"/>
      <c r="J625" s="501"/>
      <c r="K625" s="501"/>
      <c r="L625" s="501"/>
      <c r="M625" s="501"/>
      <c r="N625" s="501"/>
      <c r="O625" s="501"/>
      <c r="P625" s="501"/>
      <c r="Q625" s="501"/>
      <c r="R625" s="501"/>
      <c r="S625" s="501"/>
      <c r="T625" s="501"/>
      <c r="U625" s="501"/>
      <c r="V625" s="501"/>
      <c r="W625" s="501"/>
      <c r="X625" s="501"/>
      <c r="Y625" s="501"/>
      <c r="Z625" s="501"/>
      <c r="AA625" s="501"/>
      <c r="AB625" s="501"/>
      <c r="AC625" s="501"/>
    </row>
    <row r="626">
      <c r="A626" s="501"/>
      <c r="B626" s="501"/>
      <c r="C626" s="501"/>
      <c r="D626" s="501"/>
      <c r="E626" s="501"/>
      <c r="F626" s="501"/>
      <c r="G626" s="501"/>
      <c r="H626" s="501"/>
      <c r="I626" s="501"/>
      <c r="J626" s="501"/>
      <c r="K626" s="501"/>
      <c r="L626" s="501"/>
      <c r="M626" s="501"/>
      <c r="N626" s="501"/>
      <c r="O626" s="501"/>
      <c r="P626" s="501"/>
      <c r="Q626" s="501"/>
      <c r="R626" s="501"/>
      <c r="S626" s="501"/>
      <c r="T626" s="501"/>
      <c r="U626" s="501"/>
      <c r="V626" s="501"/>
      <c r="W626" s="501"/>
      <c r="X626" s="501"/>
      <c r="Y626" s="501"/>
      <c r="Z626" s="501"/>
      <c r="AA626" s="501"/>
      <c r="AB626" s="501"/>
      <c r="AC626" s="501"/>
    </row>
    <row r="627">
      <c r="A627" s="501"/>
      <c r="B627" s="501"/>
      <c r="C627" s="501"/>
      <c r="D627" s="501"/>
      <c r="E627" s="501"/>
      <c r="F627" s="501"/>
      <c r="G627" s="501"/>
      <c r="H627" s="501"/>
      <c r="I627" s="501"/>
      <c r="J627" s="501"/>
      <c r="K627" s="501"/>
      <c r="L627" s="501"/>
      <c r="M627" s="501"/>
      <c r="N627" s="501"/>
      <c r="O627" s="501"/>
      <c r="P627" s="501"/>
      <c r="Q627" s="501"/>
      <c r="R627" s="501"/>
      <c r="S627" s="501"/>
      <c r="T627" s="501"/>
      <c r="U627" s="501"/>
      <c r="V627" s="501"/>
      <c r="W627" s="501"/>
      <c r="X627" s="501"/>
      <c r="Y627" s="501"/>
      <c r="Z627" s="501"/>
      <c r="AA627" s="501"/>
      <c r="AB627" s="501"/>
      <c r="AC627" s="501"/>
    </row>
    <row r="628">
      <c r="A628" s="501"/>
      <c r="B628" s="501"/>
      <c r="C628" s="501"/>
      <c r="D628" s="501"/>
      <c r="E628" s="501"/>
      <c r="F628" s="501"/>
      <c r="G628" s="501"/>
      <c r="H628" s="501"/>
      <c r="I628" s="501"/>
      <c r="J628" s="501"/>
      <c r="K628" s="501"/>
      <c r="L628" s="501"/>
      <c r="M628" s="501"/>
      <c r="N628" s="501"/>
      <c r="O628" s="501"/>
      <c r="P628" s="501"/>
      <c r="Q628" s="501"/>
      <c r="R628" s="501"/>
      <c r="S628" s="501"/>
      <c r="T628" s="501"/>
      <c r="U628" s="501"/>
      <c r="V628" s="501"/>
      <c r="W628" s="501"/>
      <c r="X628" s="501"/>
      <c r="Y628" s="501"/>
      <c r="Z628" s="501"/>
      <c r="AA628" s="501"/>
      <c r="AB628" s="501"/>
      <c r="AC628" s="501"/>
    </row>
    <row r="629">
      <c r="A629" s="501"/>
      <c r="B629" s="501"/>
      <c r="C629" s="501"/>
      <c r="D629" s="501"/>
      <c r="E629" s="501"/>
      <c r="F629" s="501"/>
      <c r="G629" s="501"/>
      <c r="H629" s="501"/>
      <c r="I629" s="501"/>
      <c r="J629" s="501"/>
      <c r="K629" s="501"/>
      <c r="L629" s="501"/>
      <c r="M629" s="501"/>
      <c r="N629" s="501"/>
      <c r="O629" s="501"/>
      <c r="P629" s="501"/>
      <c r="Q629" s="501"/>
      <c r="R629" s="501"/>
      <c r="S629" s="501"/>
      <c r="T629" s="501"/>
      <c r="U629" s="501"/>
      <c r="V629" s="501"/>
      <c r="W629" s="501"/>
      <c r="X629" s="501"/>
      <c r="Y629" s="501"/>
      <c r="Z629" s="501"/>
      <c r="AA629" s="501"/>
      <c r="AB629" s="501"/>
      <c r="AC629" s="501"/>
    </row>
    <row r="630">
      <c r="A630" s="501"/>
      <c r="B630" s="501"/>
      <c r="C630" s="501"/>
      <c r="D630" s="501"/>
      <c r="E630" s="501"/>
      <c r="F630" s="501"/>
      <c r="G630" s="501"/>
      <c r="H630" s="501"/>
      <c r="I630" s="501"/>
      <c r="J630" s="501"/>
      <c r="K630" s="501"/>
      <c r="L630" s="501"/>
      <c r="M630" s="501"/>
      <c r="N630" s="501"/>
      <c r="O630" s="501"/>
      <c r="P630" s="501"/>
      <c r="Q630" s="501"/>
      <c r="R630" s="501"/>
      <c r="S630" s="501"/>
      <c r="T630" s="501"/>
      <c r="U630" s="501"/>
      <c r="V630" s="501"/>
      <c r="W630" s="501"/>
      <c r="X630" s="501"/>
      <c r="Y630" s="501"/>
      <c r="Z630" s="501"/>
      <c r="AA630" s="501"/>
      <c r="AB630" s="501"/>
      <c r="AC630" s="501"/>
    </row>
    <row r="631">
      <c r="A631" s="501"/>
      <c r="B631" s="501"/>
      <c r="C631" s="501"/>
      <c r="D631" s="501"/>
      <c r="E631" s="501"/>
      <c r="F631" s="501"/>
      <c r="G631" s="501"/>
      <c r="H631" s="501"/>
      <c r="I631" s="501"/>
      <c r="J631" s="501"/>
      <c r="K631" s="501"/>
      <c r="L631" s="501"/>
      <c r="M631" s="501"/>
      <c r="N631" s="501"/>
      <c r="O631" s="501"/>
      <c r="P631" s="501"/>
      <c r="Q631" s="501"/>
      <c r="R631" s="501"/>
      <c r="S631" s="501"/>
      <c r="T631" s="501"/>
      <c r="U631" s="501"/>
      <c r="V631" s="501"/>
      <c r="W631" s="501"/>
      <c r="X631" s="501"/>
      <c r="Y631" s="501"/>
      <c r="Z631" s="501"/>
      <c r="AA631" s="501"/>
      <c r="AB631" s="501"/>
      <c r="AC631" s="501"/>
    </row>
    <row r="632">
      <c r="A632" s="501"/>
      <c r="B632" s="501"/>
      <c r="C632" s="501"/>
      <c r="D632" s="501"/>
      <c r="E632" s="501"/>
      <c r="F632" s="501"/>
      <c r="G632" s="501"/>
      <c r="H632" s="501"/>
      <c r="I632" s="501"/>
      <c r="J632" s="501"/>
      <c r="K632" s="501"/>
      <c r="L632" s="501"/>
      <c r="M632" s="501"/>
      <c r="N632" s="501"/>
      <c r="O632" s="501"/>
      <c r="P632" s="501"/>
      <c r="Q632" s="501"/>
      <c r="R632" s="501"/>
      <c r="S632" s="501"/>
      <c r="T632" s="501"/>
      <c r="U632" s="501"/>
      <c r="V632" s="501"/>
      <c r="W632" s="501"/>
      <c r="X632" s="501"/>
      <c r="Y632" s="501"/>
      <c r="Z632" s="501"/>
      <c r="AA632" s="501"/>
      <c r="AB632" s="501"/>
      <c r="AC632" s="501"/>
    </row>
    <row r="633">
      <c r="A633" s="501"/>
      <c r="B633" s="501"/>
      <c r="C633" s="501"/>
      <c r="D633" s="501"/>
      <c r="E633" s="501"/>
      <c r="F633" s="501"/>
      <c r="G633" s="501"/>
      <c r="H633" s="501"/>
      <c r="I633" s="501"/>
      <c r="J633" s="501"/>
      <c r="K633" s="501"/>
      <c r="L633" s="501"/>
      <c r="M633" s="501"/>
      <c r="N633" s="501"/>
      <c r="O633" s="501"/>
      <c r="P633" s="501"/>
      <c r="Q633" s="501"/>
      <c r="R633" s="501"/>
      <c r="S633" s="501"/>
      <c r="T633" s="501"/>
      <c r="U633" s="501"/>
      <c r="V633" s="501"/>
      <c r="W633" s="501"/>
      <c r="X633" s="501"/>
      <c r="Y633" s="501"/>
      <c r="Z633" s="501"/>
      <c r="AA633" s="501"/>
      <c r="AB633" s="501"/>
      <c r="AC633" s="501"/>
    </row>
    <row r="634">
      <c r="A634" s="501"/>
      <c r="B634" s="501"/>
      <c r="C634" s="501"/>
      <c r="D634" s="501"/>
      <c r="E634" s="501"/>
      <c r="F634" s="501"/>
      <c r="G634" s="501"/>
      <c r="H634" s="501"/>
      <c r="I634" s="501"/>
      <c r="J634" s="501"/>
      <c r="K634" s="501"/>
      <c r="L634" s="501"/>
      <c r="M634" s="501"/>
      <c r="N634" s="501"/>
      <c r="O634" s="501"/>
      <c r="P634" s="501"/>
      <c r="Q634" s="501"/>
      <c r="R634" s="501"/>
      <c r="S634" s="501"/>
      <c r="T634" s="501"/>
      <c r="U634" s="501"/>
      <c r="V634" s="501"/>
      <c r="W634" s="501"/>
      <c r="X634" s="501"/>
      <c r="Y634" s="501"/>
      <c r="Z634" s="501"/>
      <c r="AA634" s="501"/>
      <c r="AB634" s="501"/>
      <c r="AC634" s="501"/>
    </row>
    <row r="635">
      <c r="A635" s="501"/>
      <c r="B635" s="501"/>
      <c r="C635" s="501"/>
      <c r="D635" s="501"/>
      <c r="E635" s="501"/>
      <c r="F635" s="501"/>
      <c r="G635" s="501"/>
      <c r="H635" s="501"/>
      <c r="I635" s="501"/>
      <c r="J635" s="501"/>
      <c r="K635" s="501"/>
      <c r="L635" s="501"/>
      <c r="M635" s="501"/>
      <c r="N635" s="501"/>
      <c r="O635" s="501"/>
      <c r="P635" s="501"/>
      <c r="Q635" s="501"/>
      <c r="R635" s="501"/>
      <c r="S635" s="501"/>
      <c r="T635" s="501"/>
      <c r="U635" s="501"/>
      <c r="V635" s="501"/>
      <c r="W635" s="501"/>
      <c r="X635" s="501"/>
      <c r="Y635" s="501"/>
      <c r="Z635" s="501"/>
      <c r="AA635" s="501"/>
      <c r="AB635" s="501"/>
      <c r="AC635" s="501"/>
    </row>
    <row r="636">
      <c r="A636" s="501"/>
      <c r="B636" s="501"/>
      <c r="C636" s="501"/>
      <c r="D636" s="501"/>
      <c r="E636" s="501"/>
      <c r="F636" s="501"/>
      <c r="G636" s="501"/>
      <c r="H636" s="501"/>
      <c r="I636" s="501"/>
      <c r="J636" s="501"/>
      <c r="K636" s="501"/>
      <c r="L636" s="501"/>
      <c r="M636" s="501"/>
      <c r="N636" s="501"/>
      <c r="O636" s="501"/>
      <c r="P636" s="501"/>
      <c r="Q636" s="501"/>
      <c r="R636" s="501"/>
      <c r="S636" s="501"/>
      <c r="T636" s="501"/>
      <c r="U636" s="501"/>
      <c r="V636" s="501"/>
      <c r="W636" s="501"/>
      <c r="X636" s="501"/>
      <c r="Y636" s="501"/>
      <c r="Z636" s="501"/>
      <c r="AA636" s="501"/>
      <c r="AB636" s="501"/>
      <c r="AC636" s="501"/>
    </row>
    <row r="637">
      <c r="A637" s="501"/>
      <c r="B637" s="501"/>
      <c r="C637" s="501"/>
      <c r="D637" s="501"/>
      <c r="E637" s="501"/>
      <c r="F637" s="501"/>
      <c r="G637" s="501"/>
      <c r="H637" s="501"/>
      <c r="I637" s="501"/>
      <c r="J637" s="501"/>
      <c r="K637" s="501"/>
      <c r="L637" s="501"/>
      <c r="M637" s="501"/>
      <c r="N637" s="501"/>
      <c r="O637" s="501"/>
      <c r="P637" s="501"/>
      <c r="Q637" s="501"/>
      <c r="R637" s="501"/>
      <c r="S637" s="501"/>
      <c r="T637" s="501"/>
      <c r="U637" s="501"/>
      <c r="V637" s="501"/>
      <c r="W637" s="501"/>
      <c r="X637" s="501"/>
      <c r="Y637" s="501"/>
      <c r="Z637" s="501"/>
      <c r="AA637" s="501"/>
      <c r="AB637" s="501"/>
      <c r="AC637" s="501"/>
    </row>
    <row r="638">
      <c r="A638" s="501"/>
      <c r="B638" s="501"/>
      <c r="C638" s="501"/>
      <c r="D638" s="501"/>
      <c r="E638" s="501"/>
      <c r="F638" s="501"/>
      <c r="G638" s="501"/>
      <c r="H638" s="501"/>
      <c r="I638" s="501"/>
      <c r="J638" s="501"/>
      <c r="K638" s="501"/>
      <c r="L638" s="501"/>
      <c r="M638" s="501"/>
      <c r="N638" s="501"/>
      <c r="O638" s="501"/>
      <c r="P638" s="501"/>
      <c r="Q638" s="501"/>
      <c r="R638" s="501"/>
      <c r="S638" s="501"/>
      <c r="T638" s="501"/>
      <c r="U638" s="501"/>
      <c r="V638" s="501"/>
      <c r="W638" s="501"/>
      <c r="X638" s="501"/>
      <c r="Y638" s="501"/>
      <c r="Z638" s="501"/>
      <c r="AA638" s="501"/>
      <c r="AB638" s="501"/>
      <c r="AC638" s="501"/>
    </row>
    <row r="639">
      <c r="A639" s="501"/>
      <c r="B639" s="501"/>
      <c r="C639" s="501"/>
      <c r="D639" s="501"/>
      <c r="E639" s="501"/>
      <c r="F639" s="501"/>
      <c r="G639" s="501"/>
      <c r="H639" s="501"/>
      <c r="I639" s="501"/>
      <c r="J639" s="501"/>
      <c r="K639" s="501"/>
      <c r="L639" s="501"/>
      <c r="M639" s="501"/>
      <c r="N639" s="501"/>
      <c r="O639" s="501"/>
      <c r="P639" s="501"/>
      <c r="Q639" s="501"/>
      <c r="R639" s="501"/>
      <c r="S639" s="501"/>
      <c r="T639" s="501"/>
      <c r="U639" s="501"/>
      <c r="V639" s="501"/>
      <c r="W639" s="501"/>
      <c r="X639" s="501"/>
      <c r="Y639" s="501"/>
      <c r="Z639" s="501"/>
      <c r="AA639" s="501"/>
      <c r="AB639" s="501"/>
      <c r="AC639" s="501"/>
    </row>
    <row r="640">
      <c r="A640" s="501"/>
      <c r="B640" s="501"/>
      <c r="C640" s="501"/>
      <c r="D640" s="501"/>
      <c r="E640" s="501"/>
      <c r="F640" s="501"/>
      <c r="G640" s="501"/>
      <c r="H640" s="501"/>
      <c r="I640" s="501"/>
      <c r="J640" s="501"/>
      <c r="K640" s="501"/>
      <c r="L640" s="501"/>
      <c r="M640" s="501"/>
      <c r="N640" s="501"/>
      <c r="O640" s="501"/>
      <c r="P640" s="501"/>
      <c r="Q640" s="501"/>
      <c r="R640" s="501"/>
      <c r="S640" s="501"/>
      <c r="T640" s="501"/>
      <c r="U640" s="501"/>
      <c r="V640" s="501"/>
      <c r="W640" s="501"/>
      <c r="X640" s="501"/>
      <c r="Y640" s="501"/>
      <c r="Z640" s="501"/>
      <c r="AA640" s="501"/>
      <c r="AB640" s="501"/>
      <c r="AC640" s="501"/>
    </row>
    <row r="641">
      <c r="A641" s="501"/>
      <c r="B641" s="501"/>
      <c r="C641" s="501"/>
      <c r="D641" s="501"/>
      <c r="E641" s="501"/>
      <c r="F641" s="501"/>
      <c r="G641" s="501"/>
      <c r="H641" s="501"/>
      <c r="I641" s="501"/>
      <c r="J641" s="501"/>
      <c r="K641" s="501"/>
      <c r="L641" s="501"/>
      <c r="M641" s="501"/>
      <c r="N641" s="501"/>
      <c r="O641" s="501"/>
      <c r="P641" s="501"/>
      <c r="Q641" s="501"/>
      <c r="R641" s="501"/>
      <c r="S641" s="501"/>
      <c r="T641" s="501"/>
      <c r="U641" s="501"/>
      <c r="V641" s="501"/>
      <c r="W641" s="501"/>
      <c r="X641" s="501"/>
      <c r="Y641" s="501"/>
      <c r="Z641" s="501"/>
      <c r="AA641" s="501"/>
      <c r="AB641" s="501"/>
      <c r="AC641" s="501"/>
    </row>
    <row r="642">
      <c r="A642" s="501"/>
      <c r="B642" s="501"/>
      <c r="C642" s="501"/>
      <c r="D642" s="501"/>
      <c r="E642" s="501"/>
      <c r="F642" s="501"/>
      <c r="G642" s="501"/>
      <c r="H642" s="501"/>
      <c r="I642" s="501"/>
      <c r="J642" s="501"/>
      <c r="K642" s="501"/>
      <c r="L642" s="501"/>
      <c r="M642" s="501"/>
      <c r="N642" s="501"/>
      <c r="O642" s="501"/>
      <c r="P642" s="501"/>
      <c r="Q642" s="501"/>
      <c r="R642" s="501"/>
      <c r="S642" s="501"/>
      <c r="T642" s="501"/>
      <c r="U642" s="501"/>
      <c r="V642" s="501"/>
      <c r="W642" s="501"/>
      <c r="X642" s="501"/>
      <c r="Y642" s="501"/>
      <c r="Z642" s="501"/>
      <c r="AA642" s="501"/>
      <c r="AB642" s="501"/>
      <c r="AC642" s="501"/>
    </row>
    <row r="643">
      <c r="A643" s="501"/>
      <c r="B643" s="501"/>
      <c r="C643" s="501"/>
      <c r="D643" s="501"/>
      <c r="E643" s="501"/>
      <c r="F643" s="501"/>
      <c r="G643" s="501"/>
      <c r="H643" s="501"/>
      <c r="I643" s="501"/>
      <c r="J643" s="501"/>
      <c r="K643" s="501"/>
      <c r="L643" s="501"/>
      <c r="M643" s="501"/>
      <c r="N643" s="501"/>
      <c r="O643" s="501"/>
      <c r="P643" s="501"/>
      <c r="Q643" s="501"/>
      <c r="R643" s="501"/>
      <c r="S643" s="501"/>
      <c r="T643" s="501"/>
      <c r="U643" s="501"/>
      <c r="V643" s="501"/>
      <c r="W643" s="501"/>
      <c r="X643" s="501"/>
      <c r="Y643" s="501"/>
      <c r="Z643" s="501"/>
      <c r="AA643" s="501"/>
      <c r="AB643" s="501"/>
      <c r="AC643" s="501"/>
    </row>
    <row r="644">
      <c r="A644" s="501"/>
      <c r="B644" s="501"/>
      <c r="C644" s="501"/>
      <c r="D644" s="501"/>
      <c r="E644" s="501"/>
      <c r="F644" s="501"/>
      <c r="G644" s="501"/>
      <c r="H644" s="501"/>
      <c r="I644" s="501"/>
      <c r="J644" s="501"/>
      <c r="K644" s="501"/>
      <c r="L644" s="501"/>
      <c r="M644" s="501"/>
      <c r="N644" s="501"/>
      <c r="O644" s="501"/>
      <c r="P644" s="501"/>
      <c r="Q644" s="501"/>
      <c r="R644" s="501"/>
      <c r="S644" s="501"/>
      <c r="T644" s="501"/>
      <c r="U644" s="501"/>
      <c r="V644" s="501"/>
      <c r="W644" s="501"/>
      <c r="X644" s="501"/>
      <c r="Y644" s="501"/>
      <c r="Z644" s="501"/>
      <c r="AA644" s="501"/>
      <c r="AB644" s="501"/>
      <c r="AC644" s="501"/>
    </row>
    <row r="645">
      <c r="A645" s="501"/>
      <c r="B645" s="501"/>
      <c r="C645" s="501"/>
      <c r="D645" s="501"/>
      <c r="E645" s="501"/>
      <c r="F645" s="501"/>
      <c r="G645" s="501"/>
      <c r="H645" s="501"/>
      <c r="I645" s="501"/>
      <c r="J645" s="501"/>
      <c r="K645" s="501"/>
      <c r="L645" s="501"/>
      <c r="M645" s="501"/>
      <c r="N645" s="501"/>
      <c r="O645" s="501"/>
      <c r="P645" s="501"/>
      <c r="Q645" s="501"/>
      <c r="R645" s="501"/>
      <c r="S645" s="501"/>
      <c r="T645" s="501"/>
      <c r="U645" s="501"/>
      <c r="V645" s="501"/>
      <c r="W645" s="501"/>
      <c r="X645" s="501"/>
      <c r="Y645" s="501"/>
      <c r="Z645" s="501"/>
      <c r="AA645" s="501"/>
      <c r="AB645" s="501"/>
      <c r="AC645" s="501"/>
    </row>
    <row r="646">
      <c r="A646" s="501"/>
      <c r="B646" s="501"/>
      <c r="C646" s="501"/>
      <c r="D646" s="501"/>
      <c r="E646" s="501"/>
      <c r="F646" s="501"/>
      <c r="G646" s="501"/>
      <c r="H646" s="501"/>
      <c r="I646" s="501"/>
      <c r="J646" s="501"/>
      <c r="K646" s="501"/>
      <c r="L646" s="501"/>
      <c r="M646" s="501"/>
      <c r="N646" s="501"/>
      <c r="O646" s="501"/>
      <c r="P646" s="501"/>
      <c r="Q646" s="501"/>
      <c r="R646" s="501"/>
      <c r="S646" s="501"/>
      <c r="T646" s="501"/>
      <c r="U646" s="501"/>
      <c r="V646" s="501"/>
      <c r="W646" s="501"/>
      <c r="X646" s="501"/>
      <c r="Y646" s="501"/>
      <c r="Z646" s="501"/>
      <c r="AA646" s="501"/>
      <c r="AB646" s="501"/>
      <c r="AC646" s="501"/>
    </row>
    <row r="647">
      <c r="A647" s="501"/>
      <c r="B647" s="501"/>
      <c r="C647" s="501"/>
      <c r="D647" s="501"/>
      <c r="E647" s="501"/>
      <c r="F647" s="501"/>
      <c r="G647" s="501"/>
      <c r="H647" s="501"/>
      <c r="I647" s="501"/>
      <c r="J647" s="501"/>
      <c r="K647" s="501"/>
      <c r="L647" s="501"/>
      <c r="M647" s="501"/>
      <c r="N647" s="501"/>
      <c r="O647" s="501"/>
      <c r="P647" s="501"/>
      <c r="Q647" s="501"/>
      <c r="R647" s="501"/>
      <c r="S647" s="501"/>
      <c r="T647" s="501"/>
      <c r="U647" s="501"/>
      <c r="V647" s="501"/>
      <c r="W647" s="501"/>
      <c r="X647" s="501"/>
      <c r="Y647" s="501"/>
      <c r="Z647" s="501"/>
      <c r="AA647" s="501"/>
      <c r="AB647" s="501"/>
      <c r="AC647" s="501"/>
    </row>
    <row r="648">
      <c r="A648" s="501"/>
      <c r="B648" s="501"/>
      <c r="C648" s="501"/>
      <c r="D648" s="501"/>
      <c r="E648" s="501"/>
      <c r="F648" s="501"/>
      <c r="G648" s="501"/>
      <c r="H648" s="501"/>
      <c r="I648" s="501"/>
      <c r="J648" s="501"/>
      <c r="K648" s="501"/>
      <c r="L648" s="501"/>
      <c r="M648" s="501"/>
      <c r="N648" s="501"/>
      <c r="O648" s="501"/>
      <c r="P648" s="501"/>
      <c r="Q648" s="501"/>
      <c r="R648" s="501"/>
      <c r="S648" s="501"/>
      <c r="T648" s="501"/>
      <c r="U648" s="501"/>
      <c r="V648" s="501"/>
      <c r="W648" s="501"/>
      <c r="X648" s="501"/>
      <c r="Y648" s="501"/>
      <c r="Z648" s="501"/>
      <c r="AA648" s="501"/>
      <c r="AB648" s="501"/>
      <c r="AC648" s="501"/>
    </row>
    <row r="649">
      <c r="A649" s="501"/>
      <c r="B649" s="501"/>
      <c r="C649" s="501"/>
      <c r="D649" s="501"/>
      <c r="E649" s="501"/>
      <c r="F649" s="501"/>
      <c r="G649" s="501"/>
      <c r="H649" s="501"/>
      <c r="I649" s="501"/>
      <c r="J649" s="501"/>
      <c r="K649" s="501"/>
      <c r="L649" s="501"/>
      <c r="M649" s="501"/>
      <c r="N649" s="501"/>
      <c r="O649" s="501"/>
      <c r="P649" s="501"/>
      <c r="Q649" s="501"/>
      <c r="R649" s="501"/>
      <c r="S649" s="501"/>
      <c r="T649" s="501"/>
      <c r="U649" s="501"/>
      <c r="V649" s="501"/>
      <c r="W649" s="501"/>
      <c r="X649" s="501"/>
      <c r="Y649" s="501"/>
      <c r="Z649" s="501"/>
      <c r="AA649" s="501"/>
      <c r="AB649" s="501"/>
      <c r="AC649" s="501"/>
    </row>
    <row r="650">
      <c r="A650" s="501"/>
      <c r="B650" s="501"/>
      <c r="C650" s="501"/>
      <c r="D650" s="501"/>
      <c r="E650" s="501"/>
      <c r="F650" s="501"/>
      <c r="G650" s="501"/>
      <c r="H650" s="501"/>
      <c r="I650" s="501"/>
      <c r="J650" s="501"/>
      <c r="K650" s="501"/>
      <c r="L650" s="501"/>
      <c r="M650" s="501"/>
      <c r="N650" s="501"/>
      <c r="O650" s="501"/>
      <c r="P650" s="501"/>
      <c r="Q650" s="501"/>
      <c r="R650" s="501"/>
      <c r="S650" s="501"/>
      <c r="T650" s="501"/>
      <c r="U650" s="501"/>
      <c r="V650" s="501"/>
      <c r="W650" s="501"/>
      <c r="X650" s="501"/>
      <c r="Y650" s="501"/>
      <c r="Z650" s="501"/>
      <c r="AA650" s="501"/>
      <c r="AB650" s="501"/>
      <c r="AC650" s="501"/>
    </row>
    <row r="651">
      <c r="A651" s="501"/>
      <c r="B651" s="501"/>
      <c r="C651" s="501"/>
      <c r="D651" s="501"/>
      <c r="E651" s="501"/>
      <c r="F651" s="501"/>
      <c r="G651" s="501"/>
      <c r="H651" s="501"/>
      <c r="I651" s="501"/>
      <c r="J651" s="501"/>
      <c r="K651" s="501"/>
      <c r="L651" s="501"/>
      <c r="M651" s="501"/>
      <c r="N651" s="501"/>
      <c r="O651" s="501"/>
      <c r="P651" s="501"/>
      <c r="Q651" s="501"/>
      <c r="R651" s="501"/>
      <c r="S651" s="501"/>
      <c r="T651" s="501"/>
      <c r="U651" s="501"/>
      <c r="V651" s="501"/>
      <c r="W651" s="501"/>
      <c r="X651" s="501"/>
      <c r="Y651" s="501"/>
      <c r="Z651" s="501"/>
      <c r="AA651" s="501"/>
      <c r="AB651" s="501"/>
      <c r="AC651" s="501"/>
    </row>
    <row r="652">
      <c r="A652" s="501"/>
      <c r="B652" s="501"/>
      <c r="C652" s="501"/>
      <c r="D652" s="501"/>
      <c r="E652" s="501"/>
      <c r="F652" s="501"/>
      <c r="G652" s="501"/>
      <c r="H652" s="501"/>
      <c r="I652" s="501"/>
      <c r="J652" s="501"/>
      <c r="K652" s="501"/>
      <c r="L652" s="501"/>
      <c r="M652" s="501"/>
      <c r="N652" s="501"/>
      <c r="O652" s="501"/>
      <c r="P652" s="501"/>
      <c r="Q652" s="501"/>
      <c r="R652" s="501"/>
      <c r="S652" s="501"/>
      <c r="T652" s="501"/>
      <c r="U652" s="501"/>
      <c r="V652" s="501"/>
      <c r="W652" s="501"/>
      <c r="X652" s="501"/>
      <c r="Y652" s="501"/>
      <c r="Z652" s="501"/>
      <c r="AA652" s="501"/>
      <c r="AB652" s="501"/>
      <c r="AC652" s="501"/>
    </row>
    <row r="653">
      <c r="A653" s="501"/>
      <c r="B653" s="501"/>
      <c r="C653" s="501"/>
      <c r="D653" s="501"/>
      <c r="E653" s="501"/>
      <c r="F653" s="501"/>
      <c r="G653" s="501"/>
      <c r="H653" s="501"/>
      <c r="I653" s="501"/>
      <c r="J653" s="501"/>
      <c r="K653" s="501"/>
      <c r="L653" s="501"/>
      <c r="M653" s="501"/>
      <c r="N653" s="501"/>
      <c r="O653" s="501"/>
      <c r="P653" s="501"/>
      <c r="Q653" s="501"/>
      <c r="R653" s="501"/>
      <c r="S653" s="501"/>
      <c r="T653" s="501"/>
      <c r="U653" s="501"/>
      <c r="V653" s="501"/>
      <c r="W653" s="501"/>
      <c r="X653" s="501"/>
      <c r="Y653" s="501"/>
      <c r="Z653" s="501"/>
      <c r="AA653" s="501"/>
      <c r="AB653" s="501"/>
      <c r="AC653" s="501"/>
    </row>
    <row r="654">
      <c r="A654" s="501"/>
      <c r="B654" s="501"/>
      <c r="C654" s="501"/>
      <c r="D654" s="501"/>
      <c r="E654" s="501"/>
      <c r="F654" s="501"/>
      <c r="G654" s="501"/>
      <c r="H654" s="501"/>
      <c r="I654" s="501"/>
      <c r="J654" s="501"/>
      <c r="K654" s="501"/>
      <c r="L654" s="501"/>
      <c r="M654" s="501"/>
      <c r="N654" s="501"/>
      <c r="O654" s="501"/>
      <c r="P654" s="501"/>
      <c r="Q654" s="501"/>
      <c r="R654" s="501"/>
      <c r="S654" s="501"/>
      <c r="T654" s="501"/>
      <c r="U654" s="501"/>
      <c r="V654" s="501"/>
      <c r="W654" s="501"/>
      <c r="X654" s="501"/>
      <c r="Y654" s="501"/>
      <c r="Z654" s="501"/>
      <c r="AA654" s="501"/>
      <c r="AB654" s="501"/>
      <c r="AC654" s="501"/>
    </row>
    <row r="655">
      <c r="A655" s="501"/>
      <c r="B655" s="501"/>
      <c r="C655" s="501"/>
      <c r="D655" s="501"/>
      <c r="E655" s="501"/>
      <c r="F655" s="501"/>
      <c r="G655" s="501"/>
      <c r="H655" s="501"/>
      <c r="I655" s="501"/>
      <c r="J655" s="501"/>
      <c r="K655" s="501"/>
      <c r="L655" s="501"/>
      <c r="M655" s="501"/>
      <c r="N655" s="501"/>
      <c r="O655" s="501"/>
      <c r="P655" s="501"/>
      <c r="Q655" s="501"/>
      <c r="R655" s="501"/>
      <c r="S655" s="501"/>
      <c r="T655" s="501"/>
      <c r="U655" s="501"/>
      <c r="V655" s="501"/>
      <c r="W655" s="501"/>
      <c r="X655" s="501"/>
      <c r="Y655" s="501"/>
      <c r="Z655" s="501"/>
      <c r="AA655" s="501"/>
      <c r="AB655" s="501"/>
      <c r="AC655" s="501"/>
    </row>
    <row r="656">
      <c r="A656" s="501"/>
      <c r="B656" s="501"/>
      <c r="C656" s="501"/>
      <c r="D656" s="501"/>
      <c r="E656" s="501"/>
      <c r="F656" s="501"/>
      <c r="G656" s="501"/>
      <c r="H656" s="501"/>
      <c r="I656" s="501"/>
      <c r="J656" s="501"/>
      <c r="K656" s="501"/>
      <c r="L656" s="501"/>
      <c r="M656" s="501"/>
      <c r="N656" s="501"/>
      <c r="O656" s="501"/>
      <c r="P656" s="501"/>
      <c r="Q656" s="501"/>
      <c r="R656" s="501"/>
      <c r="S656" s="501"/>
      <c r="T656" s="501"/>
      <c r="U656" s="501"/>
      <c r="V656" s="501"/>
      <c r="W656" s="501"/>
      <c r="X656" s="501"/>
      <c r="Y656" s="501"/>
      <c r="Z656" s="501"/>
      <c r="AA656" s="501"/>
      <c r="AB656" s="501"/>
      <c r="AC656" s="501"/>
    </row>
    <row r="657">
      <c r="A657" s="501"/>
      <c r="B657" s="501"/>
      <c r="C657" s="501"/>
      <c r="D657" s="501"/>
      <c r="E657" s="501"/>
      <c r="F657" s="501"/>
      <c r="G657" s="501"/>
      <c r="H657" s="501"/>
      <c r="I657" s="501"/>
      <c r="J657" s="501"/>
      <c r="K657" s="501"/>
      <c r="L657" s="501"/>
      <c r="M657" s="501"/>
      <c r="N657" s="501"/>
      <c r="O657" s="501"/>
      <c r="P657" s="501"/>
      <c r="Q657" s="501"/>
      <c r="R657" s="501"/>
      <c r="S657" s="501"/>
      <c r="T657" s="501"/>
      <c r="U657" s="501"/>
      <c r="V657" s="501"/>
      <c r="W657" s="501"/>
      <c r="X657" s="501"/>
      <c r="Y657" s="501"/>
      <c r="Z657" s="501"/>
      <c r="AA657" s="501"/>
      <c r="AB657" s="501"/>
      <c r="AC657" s="501"/>
    </row>
    <row r="658">
      <c r="A658" s="501"/>
      <c r="B658" s="501"/>
      <c r="C658" s="501"/>
      <c r="D658" s="501"/>
      <c r="E658" s="501"/>
      <c r="F658" s="501"/>
      <c r="G658" s="501"/>
      <c r="H658" s="501"/>
      <c r="I658" s="501"/>
      <c r="J658" s="501"/>
      <c r="K658" s="501"/>
      <c r="L658" s="501"/>
      <c r="M658" s="501"/>
      <c r="N658" s="501"/>
      <c r="O658" s="501"/>
      <c r="P658" s="501"/>
      <c r="Q658" s="501"/>
      <c r="R658" s="501"/>
      <c r="S658" s="501"/>
      <c r="T658" s="501"/>
      <c r="U658" s="501"/>
      <c r="V658" s="501"/>
      <c r="W658" s="501"/>
      <c r="X658" s="501"/>
      <c r="Y658" s="501"/>
      <c r="Z658" s="501"/>
      <c r="AA658" s="501"/>
      <c r="AB658" s="501"/>
      <c r="AC658" s="501"/>
    </row>
    <row r="659">
      <c r="A659" s="501"/>
      <c r="B659" s="501"/>
      <c r="C659" s="501"/>
      <c r="D659" s="501"/>
      <c r="E659" s="501"/>
      <c r="F659" s="501"/>
      <c r="G659" s="501"/>
      <c r="H659" s="501"/>
      <c r="I659" s="501"/>
      <c r="J659" s="501"/>
      <c r="K659" s="501"/>
      <c r="L659" s="501"/>
      <c r="M659" s="501"/>
      <c r="N659" s="501"/>
      <c r="O659" s="501"/>
      <c r="P659" s="501"/>
      <c r="Q659" s="501"/>
      <c r="R659" s="501"/>
      <c r="S659" s="501"/>
      <c r="T659" s="501"/>
      <c r="U659" s="501"/>
      <c r="V659" s="501"/>
      <c r="W659" s="501"/>
      <c r="X659" s="501"/>
      <c r="Y659" s="501"/>
      <c r="Z659" s="501"/>
      <c r="AA659" s="501"/>
      <c r="AB659" s="501"/>
      <c r="AC659" s="501"/>
    </row>
    <row r="660">
      <c r="A660" s="501"/>
      <c r="B660" s="501"/>
      <c r="C660" s="501"/>
      <c r="D660" s="501"/>
      <c r="E660" s="501"/>
      <c r="F660" s="501"/>
      <c r="G660" s="501"/>
      <c r="H660" s="501"/>
      <c r="I660" s="501"/>
      <c r="J660" s="501"/>
      <c r="K660" s="501"/>
      <c r="L660" s="501"/>
      <c r="M660" s="501"/>
      <c r="N660" s="501"/>
      <c r="O660" s="501"/>
      <c r="P660" s="501"/>
      <c r="Q660" s="501"/>
      <c r="R660" s="501"/>
      <c r="S660" s="501"/>
      <c r="T660" s="501"/>
      <c r="U660" s="501"/>
      <c r="V660" s="501"/>
      <c r="W660" s="501"/>
      <c r="X660" s="501"/>
      <c r="Y660" s="501"/>
      <c r="Z660" s="501"/>
      <c r="AA660" s="501"/>
      <c r="AB660" s="501"/>
      <c r="AC660" s="501"/>
    </row>
    <row r="661">
      <c r="A661" s="501"/>
      <c r="B661" s="501"/>
      <c r="C661" s="501"/>
      <c r="D661" s="501"/>
      <c r="E661" s="501"/>
      <c r="F661" s="501"/>
      <c r="G661" s="501"/>
      <c r="H661" s="501"/>
      <c r="I661" s="501"/>
      <c r="J661" s="501"/>
      <c r="K661" s="501"/>
      <c r="L661" s="501"/>
      <c r="M661" s="501"/>
      <c r="N661" s="501"/>
      <c r="O661" s="501"/>
      <c r="P661" s="501"/>
      <c r="Q661" s="501"/>
      <c r="R661" s="501"/>
      <c r="S661" s="501"/>
      <c r="T661" s="501"/>
      <c r="U661" s="501"/>
      <c r="V661" s="501"/>
      <c r="W661" s="501"/>
      <c r="X661" s="501"/>
      <c r="Y661" s="501"/>
      <c r="Z661" s="501"/>
      <c r="AA661" s="501"/>
      <c r="AB661" s="501"/>
      <c r="AC661" s="501"/>
    </row>
    <row r="662">
      <c r="A662" s="501"/>
      <c r="B662" s="501"/>
      <c r="C662" s="501"/>
      <c r="D662" s="501"/>
      <c r="E662" s="501"/>
      <c r="F662" s="501"/>
      <c r="G662" s="501"/>
      <c r="H662" s="501"/>
      <c r="I662" s="501"/>
      <c r="J662" s="501"/>
      <c r="K662" s="501"/>
      <c r="L662" s="501"/>
      <c r="M662" s="501"/>
      <c r="N662" s="501"/>
      <c r="O662" s="501"/>
      <c r="P662" s="501"/>
      <c r="Q662" s="501"/>
      <c r="R662" s="501"/>
      <c r="S662" s="501"/>
      <c r="T662" s="501"/>
      <c r="U662" s="501"/>
      <c r="V662" s="501"/>
      <c r="W662" s="501"/>
      <c r="X662" s="501"/>
      <c r="Y662" s="501"/>
      <c r="Z662" s="501"/>
      <c r="AA662" s="501"/>
      <c r="AB662" s="501"/>
      <c r="AC662" s="501"/>
    </row>
    <row r="663">
      <c r="A663" s="501"/>
      <c r="B663" s="501"/>
      <c r="C663" s="501"/>
      <c r="D663" s="501"/>
      <c r="E663" s="501"/>
      <c r="F663" s="501"/>
      <c r="G663" s="501"/>
      <c r="H663" s="501"/>
      <c r="I663" s="501"/>
      <c r="J663" s="501"/>
      <c r="K663" s="501"/>
      <c r="L663" s="501"/>
      <c r="M663" s="501"/>
      <c r="N663" s="501"/>
      <c r="O663" s="501"/>
      <c r="P663" s="501"/>
      <c r="Q663" s="501"/>
      <c r="R663" s="501"/>
      <c r="S663" s="501"/>
      <c r="T663" s="501"/>
      <c r="U663" s="501"/>
      <c r="V663" s="501"/>
      <c r="W663" s="501"/>
      <c r="X663" s="501"/>
      <c r="Y663" s="501"/>
      <c r="Z663" s="501"/>
      <c r="AA663" s="501"/>
      <c r="AB663" s="501"/>
      <c r="AC663" s="501"/>
    </row>
    <row r="664">
      <c r="A664" s="501"/>
      <c r="B664" s="501"/>
      <c r="C664" s="501"/>
      <c r="D664" s="501"/>
      <c r="E664" s="501"/>
      <c r="F664" s="501"/>
      <c r="G664" s="501"/>
      <c r="H664" s="501"/>
      <c r="I664" s="501"/>
      <c r="J664" s="501"/>
      <c r="K664" s="501"/>
      <c r="L664" s="501"/>
      <c r="M664" s="501"/>
      <c r="N664" s="501"/>
      <c r="O664" s="501"/>
      <c r="P664" s="501"/>
      <c r="Q664" s="501"/>
      <c r="R664" s="501"/>
      <c r="S664" s="501"/>
      <c r="T664" s="501"/>
      <c r="U664" s="501"/>
      <c r="V664" s="501"/>
      <c r="W664" s="501"/>
      <c r="X664" s="501"/>
      <c r="Y664" s="501"/>
      <c r="Z664" s="501"/>
      <c r="AA664" s="501"/>
      <c r="AB664" s="501"/>
      <c r="AC664" s="501"/>
    </row>
    <row r="665">
      <c r="A665" s="501"/>
      <c r="B665" s="501"/>
      <c r="C665" s="501"/>
      <c r="D665" s="501"/>
      <c r="E665" s="501"/>
      <c r="F665" s="501"/>
      <c r="G665" s="501"/>
      <c r="H665" s="501"/>
      <c r="I665" s="501"/>
      <c r="J665" s="501"/>
      <c r="K665" s="501"/>
      <c r="L665" s="501"/>
      <c r="M665" s="501"/>
      <c r="N665" s="501"/>
      <c r="O665" s="501"/>
      <c r="P665" s="501"/>
      <c r="Q665" s="501"/>
      <c r="R665" s="501"/>
      <c r="S665" s="501"/>
      <c r="T665" s="501"/>
      <c r="U665" s="501"/>
      <c r="V665" s="501"/>
      <c r="W665" s="501"/>
      <c r="X665" s="501"/>
      <c r="Y665" s="501"/>
      <c r="Z665" s="501"/>
      <c r="AA665" s="501"/>
      <c r="AB665" s="501"/>
      <c r="AC665" s="501"/>
    </row>
    <row r="666">
      <c r="A666" s="501"/>
      <c r="B666" s="501"/>
      <c r="C666" s="501"/>
      <c r="D666" s="501"/>
      <c r="E666" s="501"/>
      <c r="F666" s="501"/>
      <c r="G666" s="501"/>
      <c r="H666" s="501"/>
      <c r="I666" s="501"/>
      <c r="J666" s="501"/>
      <c r="K666" s="501"/>
      <c r="L666" s="501"/>
      <c r="M666" s="501"/>
      <c r="N666" s="501"/>
      <c r="O666" s="501"/>
      <c r="P666" s="501"/>
      <c r="Q666" s="501"/>
      <c r="R666" s="501"/>
      <c r="S666" s="501"/>
      <c r="T666" s="501"/>
      <c r="U666" s="501"/>
      <c r="V666" s="501"/>
      <c r="W666" s="501"/>
      <c r="X666" s="501"/>
      <c r="Y666" s="501"/>
      <c r="Z666" s="501"/>
      <c r="AA666" s="501"/>
      <c r="AB666" s="501"/>
      <c r="AC666" s="501"/>
    </row>
    <row r="667">
      <c r="A667" s="501"/>
      <c r="B667" s="501"/>
      <c r="C667" s="501"/>
      <c r="D667" s="501"/>
      <c r="E667" s="501"/>
      <c r="F667" s="501"/>
      <c r="G667" s="501"/>
      <c r="H667" s="501"/>
      <c r="I667" s="501"/>
      <c r="J667" s="501"/>
      <c r="K667" s="501"/>
      <c r="L667" s="501"/>
      <c r="M667" s="501"/>
      <c r="N667" s="501"/>
      <c r="O667" s="501"/>
      <c r="P667" s="501"/>
      <c r="Q667" s="501"/>
      <c r="R667" s="501"/>
      <c r="S667" s="501"/>
      <c r="T667" s="501"/>
      <c r="U667" s="501"/>
      <c r="V667" s="501"/>
      <c r="W667" s="501"/>
      <c r="X667" s="501"/>
      <c r="Y667" s="501"/>
      <c r="Z667" s="501"/>
      <c r="AA667" s="501"/>
      <c r="AB667" s="501"/>
      <c r="AC667" s="501"/>
    </row>
    <row r="668">
      <c r="A668" s="501"/>
      <c r="B668" s="501"/>
      <c r="C668" s="501"/>
      <c r="D668" s="501"/>
      <c r="E668" s="501"/>
      <c r="F668" s="501"/>
      <c r="G668" s="501"/>
      <c r="H668" s="501"/>
      <c r="I668" s="501"/>
      <c r="J668" s="501"/>
      <c r="K668" s="501"/>
      <c r="L668" s="501"/>
      <c r="M668" s="501"/>
      <c r="N668" s="501"/>
      <c r="O668" s="501"/>
      <c r="P668" s="501"/>
      <c r="Q668" s="501"/>
      <c r="R668" s="501"/>
      <c r="S668" s="501"/>
      <c r="T668" s="501"/>
      <c r="U668" s="501"/>
      <c r="V668" s="501"/>
      <c r="W668" s="501"/>
      <c r="X668" s="501"/>
      <c r="Y668" s="501"/>
      <c r="Z668" s="501"/>
      <c r="AA668" s="501"/>
      <c r="AB668" s="501"/>
      <c r="AC668" s="501"/>
    </row>
    <row r="669">
      <c r="A669" s="501"/>
      <c r="B669" s="501"/>
      <c r="C669" s="501"/>
      <c r="D669" s="501"/>
      <c r="E669" s="501"/>
      <c r="F669" s="501"/>
      <c r="G669" s="501"/>
      <c r="H669" s="501"/>
      <c r="I669" s="501"/>
      <c r="J669" s="501"/>
      <c r="K669" s="501"/>
      <c r="L669" s="501"/>
      <c r="M669" s="501"/>
      <c r="N669" s="501"/>
      <c r="O669" s="501"/>
      <c r="P669" s="501"/>
      <c r="Q669" s="501"/>
      <c r="R669" s="501"/>
      <c r="S669" s="501"/>
      <c r="T669" s="501"/>
      <c r="U669" s="501"/>
      <c r="V669" s="501"/>
      <c r="W669" s="501"/>
      <c r="X669" s="501"/>
      <c r="Y669" s="501"/>
      <c r="Z669" s="501"/>
      <c r="AA669" s="501"/>
      <c r="AB669" s="501"/>
      <c r="AC669" s="501"/>
    </row>
    <row r="670">
      <c r="A670" s="501"/>
      <c r="B670" s="501"/>
      <c r="C670" s="501"/>
      <c r="D670" s="501"/>
      <c r="E670" s="501"/>
      <c r="F670" s="501"/>
      <c r="G670" s="501"/>
      <c r="H670" s="501"/>
      <c r="I670" s="501"/>
      <c r="J670" s="501"/>
      <c r="K670" s="501"/>
      <c r="L670" s="501"/>
      <c r="M670" s="501"/>
      <c r="N670" s="501"/>
      <c r="O670" s="501"/>
      <c r="P670" s="501"/>
      <c r="Q670" s="501"/>
      <c r="R670" s="501"/>
      <c r="S670" s="501"/>
      <c r="T670" s="501"/>
      <c r="U670" s="501"/>
      <c r="V670" s="501"/>
      <c r="W670" s="501"/>
      <c r="X670" s="501"/>
      <c r="Y670" s="501"/>
      <c r="Z670" s="501"/>
      <c r="AA670" s="501"/>
      <c r="AB670" s="501"/>
      <c r="AC670" s="501"/>
    </row>
    <row r="671">
      <c r="A671" s="501"/>
      <c r="B671" s="501"/>
      <c r="C671" s="501"/>
      <c r="D671" s="501"/>
      <c r="E671" s="501"/>
      <c r="F671" s="501"/>
      <c r="G671" s="501"/>
      <c r="H671" s="501"/>
      <c r="I671" s="501"/>
      <c r="J671" s="501"/>
      <c r="K671" s="501"/>
      <c r="L671" s="501"/>
      <c r="M671" s="501"/>
      <c r="N671" s="501"/>
      <c r="O671" s="501"/>
      <c r="P671" s="501"/>
      <c r="Q671" s="501"/>
      <c r="R671" s="501"/>
      <c r="S671" s="501"/>
      <c r="T671" s="501"/>
      <c r="U671" s="501"/>
      <c r="V671" s="501"/>
      <c r="W671" s="501"/>
      <c r="X671" s="501"/>
      <c r="Y671" s="501"/>
      <c r="Z671" s="501"/>
      <c r="AA671" s="501"/>
      <c r="AB671" s="501"/>
      <c r="AC671" s="501"/>
    </row>
    <row r="672">
      <c r="A672" s="501"/>
      <c r="B672" s="501"/>
      <c r="C672" s="501"/>
      <c r="D672" s="501"/>
      <c r="E672" s="501"/>
      <c r="F672" s="501"/>
      <c r="G672" s="501"/>
      <c r="H672" s="501"/>
      <c r="I672" s="501"/>
      <c r="J672" s="501"/>
      <c r="K672" s="501"/>
      <c r="L672" s="501"/>
      <c r="M672" s="501"/>
      <c r="N672" s="501"/>
      <c r="O672" s="501"/>
      <c r="P672" s="501"/>
      <c r="Q672" s="501"/>
      <c r="R672" s="501"/>
      <c r="S672" s="501"/>
      <c r="T672" s="501"/>
      <c r="U672" s="501"/>
      <c r="V672" s="501"/>
      <c r="W672" s="501"/>
      <c r="X672" s="501"/>
      <c r="Y672" s="501"/>
      <c r="Z672" s="501"/>
      <c r="AA672" s="501"/>
      <c r="AB672" s="501"/>
      <c r="AC672" s="501"/>
    </row>
    <row r="673">
      <c r="A673" s="501"/>
      <c r="B673" s="501"/>
      <c r="C673" s="501"/>
      <c r="D673" s="501"/>
      <c r="E673" s="501"/>
      <c r="F673" s="501"/>
      <c r="G673" s="501"/>
      <c r="H673" s="501"/>
      <c r="I673" s="501"/>
      <c r="J673" s="501"/>
      <c r="K673" s="501"/>
      <c r="L673" s="501"/>
      <c r="M673" s="501"/>
      <c r="N673" s="501"/>
      <c r="O673" s="501"/>
      <c r="P673" s="501"/>
      <c r="Q673" s="501"/>
      <c r="R673" s="501"/>
      <c r="S673" s="501"/>
      <c r="T673" s="501"/>
      <c r="U673" s="501"/>
      <c r="V673" s="501"/>
      <c r="W673" s="501"/>
      <c r="X673" s="501"/>
      <c r="Y673" s="501"/>
      <c r="Z673" s="501"/>
      <c r="AA673" s="501"/>
      <c r="AB673" s="501"/>
      <c r="AC673" s="501"/>
    </row>
    <row r="674">
      <c r="A674" s="501"/>
      <c r="B674" s="501"/>
      <c r="C674" s="501"/>
      <c r="D674" s="501"/>
      <c r="E674" s="501"/>
      <c r="F674" s="501"/>
      <c r="G674" s="501"/>
      <c r="H674" s="501"/>
      <c r="I674" s="501"/>
      <c r="J674" s="501"/>
      <c r="K674" s="501"/>
      <c r="L674" s="501"/>
      <c r="M674" s="501"/>
      <c r="N674" s="501"/>
      <c r="O674" s="501"/>
      <c r="P674" s="501"/>
      <c r="Q674" s="501"/>
      <c r="R674" s="501"/>
      <c r="S674" s="501"/>
      <c r="T674" s="501"/>
      <c r="U674" s="501"/>
      <c r="V674" s="501"/>
      <c r="W674" s="501"/>
      <c r="X674" s="501"/>
      <c r="Y674" s="501"/>
      <c r="Z674" s="501"/>
      <c r="AA674" s="501"/>
      <c r="AB674" s="501"/>
      <c r="AC674" s="501"/>
    </row>
    <row r="675">
      <c r="A675" s="501"/>
      <c r="B675" s="501"/>
      <c r="C675" s="501"/>
      <c r="D675" s="501"/>
      <c r="E675" s="501"/>
      <c r="F675" s="501"/>
      <c r="G675" s="501"/>
      <c r="H675" s="501"/>
      <c r="I675" s="501"/>
      <c r="J675" s="501"/>
      <c r="K675" s="501"/>
      <c r="L675" s="501"/>
      <c r="M675" s="501"/>
      <c r="N675" s="501"/>
      <c r="O675" s="501"/>
      <c r="P675" s="501"/>
      <c r="Q675" s="501"/>
      <c r="R675" s="501"/>
      <c r="S675" s="501"/>
      <c r="T675" s="501"/>
      <c r="U675" s="501"/>
      <c r="V675" s="501"/>
      <c r="W675" s="501"/>
      <c r="X675" s="501"/>
      <c r="Y675" s="501"/>
      <c r="Z675" s="501"/>
      <c r="AA675" s="501"/>
      <c r="AB675" s="501"/>
      <c r="AC675" s="501"/>
    </row>
    <row r="676">
      <c r="A676" s="501"/>
      <c r="B676" s="501"/>
      <c r="C676" s="501"/>
      <c r="D676" s="501"/>
      <c r="E676" s="501"/>
      <c r="F676" s="501"/>
      <c r="G676" s="501"/>
      <c r="H676" s="501"/>
      <c r="I676" s="501"/>
      <c r="J676" s="501"/>
      <c r="K676" s="501"/>
      <c r="L676" s="501"/>
      <c r="M676" s="501"/>
      <c r="N676" s="501"/>
      <c r="O676" s="501"/>
      <c r="P676" s="501"/>
      <c r="Q676" s="501"/>
      <c r="R676" s="501"/>
      <c r="S676" s="501"/>
      <c r="T676" s="501"/>
      <c r="U676" s="501"/>
      <c r="V676" s="501"/>
      <c r="W676" s="501"/>
      <c r="X676" s="501"/>
      <c r="Y676" s="501"/>
      <c r="Z676" s="501"/>
      <c r="AA676" s="501"/>
      <c r="AB676" s="501"/>
      <c r="AC676" s="501"/>
    </row>
    <row r="677">
      <c r="A677" s="501"/>
      <c r="B677" s="501"/>
      <c r="C677" s="501"/>
      <c r="D677" s="501"/>
      <c r="E677" s="501"/>
      <c r="F677" s="501"/>
      <c r="G677" s="501"/>
      <c r="H677" s="501"/>
      <c r="I677" s="501"/>
      <c r="J677" s="501"/>
      <c r="K677" s="501"/>
      <c r="L677" s="501"/>
      <c r="M677" s="501"/>
      <c r="N677" s="501"/>
      <c r="O677" s="501"/>
      <c r="P677" s="501"/>
      <c r="Q677" s="501"/>
      <c r="R677" s="501"/>
      <c r="S677" s="501"/>
      <c r="T677" s="501"/>
      <c r="U677" s="501"/>
      <c r="V677" s="501"/>
      <c r="W677" s="501"/>
      <c r="X677" s="501"/>
      <c r="Y677" s="501"/>
      <c r="Z677" s="501"/>
      <c r="AA677" s="501"/>
      <c r="AB677" s="501"/>
      <c r="AC677" s="501"/>
    </row>
    <row r="678">
      <c r="A678" s="501"/>
      <c r="B678" s="501"/>
      <c r="C678" s="501"/>
      <c r="D678" s="501"/>
      <c r="E678" s="501"/>
      <c r="F678" s="501"/>
      <c r="G678" s="501"/>
      <c r="H678" s="501"/>
      <c r="I678" s="501"/>
      <c r="J678" s="501"/>
      <c r="K678" s="501"/>
      <c r="L678" s="501"/>
      <c r="M678" s="501"/>
      <c r="N678" s="501"/>
      <c r="O678" s="501"/>
      <c r="P678" s="501"/>
      <c r="Q678" s="501"/>
      <c r="R678" s="501"/>
      <c r="S678" s="501"/>
      <c r="T678" s="501"/>
      <c r="U678" s="501"/>
      <c r="V678" s="501"/>
      <c r="W678" s="501"/>
      <c r="X678" s="501"/>
      <c r="Y678" s="501"/>
      <c r="Z678" s="501"/>
      <c r="AA678" s="501"/>
      <c r="AB678" s="501"/>
      <c r="AC678" s="501"/>
    </row>
    <row r="679">
      <c r="A679" s="501"/>
      <c r="B679" s="501"/>
      <c r="C679" s="501"/>
      <c r="D679" s="501"/>
      <c r="E679" s="501"/>
      <c r="F679" s="501"/>
      <c r="G679" s="501"/>
      <c r="H679" s="501"/>
      <c r="I679" s="501"/>
      <c r="J679" s="501"/>
      <c r="K679" s="501"/>
      <c r="L679" s="501"/>
      <c r="M679" s="501"/>
      <c r="N679" s="501"/>
      <c r="O679" s="501"/>
      <c r="P679" s="501"/>
      <c r="Q679" s="501"/>
      <c r="R679" s="501"/>
      <c r="S679" s="501"/>
      <c r="T679" s="501"/>
      <c r="U679" s="501"/>
      <c r="V679" s="501"/>
      <c r="W679" s="501"/>
      <c r="X679" s="501"/>
      <c r="Y679" s="501"/>
      <c r="Z679" s="501"/>
      <c r="AA679" s="501"/>
      <c r="AB679" s="501"/>
      <c r="AC679" s="501"/>
    </row>
    <row r="680">
      <c r="A680" s="501"/>
      <c r="B680" s="501"/>
      <c r="C680" s="501"/>
      <c r="D680" s="501"/>
      <c r="E680" s="501"/>
      <c r="F680" s="501"/>
      <c r="G680" s="501"/>
      <c r="H680" s="501"/>
      <c r="I680" s="501"/>
      <c r="J680" s="501"/>
      <c r="K680" s="501"/>
      <c r="L680" s="501"/>
      <c r="M680" s="501"/>
      <c r="N680" s="501"/>
      <c r="O680" s="501"/>
      <c r="P680" s="501"/>
      <c r="Q680" s="501"/>
      <c r="R680" s="501"/>
      <c r="S680" s="501"/>
      <c r="T680" s="501"/>
      <c r="U680" s="501"/>
      <c r="V680" s="501"/>
      <c r="W680" s="501"/>
      <c r="X680" s="501"/>
      <c r="Y680" s="501"/>
      <c r="Z680" s="501"/>
      <c r="AA680" s="501"/>
      <c r="AB680" s="501"/>
      <c r="AC680" s="501"/>
    </row>
    <row r="681">
      <c r="A681" s="501"/>
      <c r="B681" s="501"/>
      <c r="C681" s="501"/>
      <c r="D681" s="501"/>
      <c r="E681" s="501"/>
      <c r="F681" s="501"/>
      <c r="G681" s="501"/>
      <c r="H681" s="501"/>
      <c r="I681" s="501"/>
      <c r="J681" s="501"/>
      <c r="K681" s="501"/>
      <c r="L681" s="501"/>
      <c r="M681" s="501"/>
      <c r="N681" s="501"/>
      <c r="O681" s="501"/>
      <c r="P681" s="501"/>
      <c r="Q681" s="501"/>
      <c r="R681" s="501"/>
      <c r="S681" s="501"/>
      <c r="T681" s="501"/>
      <c r="U681" s="501"/>
      <c r="V681" s="501"/>
      <c r="W681" s="501"/>
      <c r="X681" s="501"/>
      <c r="Y681" s="501"/>
      <c r="Z681" s="501"/>
      <c r="AA681" s="501"/>
      <c r="AB681" s="501"/>
      <c r="AC681" s="501"/>
    </row>
    <row r="682">
      <c r="A682" s="501"/>
      <c r="B682" s="501"/>
      <c r="C682" s="501"/>
      <c r="D682" s="501"/>
      <c r="E682" s="501"/>
      <c r="F682" s="501"/>
      <c r="G682" s="501"/>
      <c r="H682" s="501"/>
      <c r="I682" s="501"/>
      <c r="J682" s="501"/>
      <c r="K682" s="501"/>
      <c r="L682" s="501"/>
      <c r="M682" s="501"/>
      <c r="N682" s="501"/>
      <c r="O682" s="501"/>
      <c r="P682" s="501"/>
      <c r="Q682" s="501"/>
      <c r="R682" s="501"/>
      <c r="S682" s="501"/>
      <c r="T682" s="501"/>
      <c r="U682" s="501"/>
      <c r="V682" s="501"/>
      <c r="W682" s="501"/>
      <c r="X682" s="501"/>
      <c r="Y682" s="501"/>
      <c r="Z682" s="501"/>
      <c r="AA682" s="501"/>
      <c r="AB682" s="501"/>
      <c r="AC682" s="501"/>
    </row>
    <row r="683">
      <c r="A683" s="501"/>
      <c r="B683" s="501"/>
      <c r="C683" s="501"/>
      <c r="D683" s="501"/>
      <c r="E683" s="501"/>
      <c r="F683" s="501"/>
      <c r="G683" s="501"/>
      <c r="H683" s="501"/>
      <c r="I683" s="501"/>
      <c r="J683" s="501"/>
      <c r="K683" s="501"/>
      <c r="L683" s="501"/>
      <c r="M683" s="501"/>
      <c r="N683" s="501"/>
      <c r="O683" s="501"/>
      <c r="P683" s="501"/>
      <c r="Q683" s="501"/>
      <c r="R683" s="501"/>
      <c r="S683" s="501"/>
      <c r="T683" s="501"/>
      <c r="U683" s="501"/>
      <c r="V683" s="501"/>
      <c r="W683" s="501"/>
      <c r="X683" s="501"/>
      <c r="Y683" s="501"/>
      <c r="Z683" s="501"/>
      <c r="AA683" s="501"/>
      <c r="AB683" s="501"/>
      <c r="AC683" s="501"/>
    </row>
    <row r="684">
      <c r="A684" s="501"/>
      <c r="B684" s="501"/>
      <c r="C684" s="501"/>
      <c r="D684" s="501"/>
      <c r="E684" s="501"/>
      <c r="F684" s="501"/>
      <c r="G684" s="501"/>
      <c r="H684" s="501"/>
      <c r="I684" s="501"/>
      <c r="J684" s="501"/>
      <c r="K684" s="501"/>
      <c r="L684" s="501"/>
      <c r="M684" s="501"/>
      <c r="N684" s="501"/>
      <c r="O684" s="501"/>
      <c r="P684" s="501"/>
      <c r="Q684" s="501"/>
      <c r="R684" s="501"/>
      <c r="S684" s="501"/>
      <c r="T684" s="501"/>
      <c r="U684" s="501"/>
      <c r="V684" s="501"/>
      <c r="W684" s="501"/>
      <c r="X684" s="501"/>
      <c r="Y684" s="501"/>
      <c r="Z684" s="501"/>
      <c r="AA684" s="501"/>
      <c r="AB684" s="501"/>
      <c r="AC684" s="501"/>
    </row>
    <row r="685">
      <c r="A685" s="501"/>
      <c r="B685" s="501"/>
      <c r="C685" s="501"/>
      <c r="D685" s="501"/>
      <c r="E685" s="501"/>
      <c r="F685" s="501"/>
      <c r="G685" s="501"/>
      <c r="H685" s="501"/>
      <c r="I685" s="501"/>
      <c r="J685" s="501"/>
      <c r="K685" s="501"/>
      <c r="L685" s="501"/>
      <c r="M685" s="501"/>
      <c r="N685" s="501"/>
      <c r="O685" s="501"/>
      <c r="P685" s="501"/>
      <c r="Q685" s="501"/>
      <c r="R685" s="501"/>
      <c r="S685" s="501"/>
      <c r="T685" s="501"/>
      <c r="U685" s="501"/>
      <c r="V685" s="501"/>
      <c r="W685" s="501"/>
      <c r="X685" s="501"/>
      <c r="Y685" s="501"/>
      <c r="Z685" s="501"/>
      <c r="AA685" s="501"/>
      <c r="AB685" s="501"/>
      <c r="AC685" s="501"/>
    </row>
    <row r="686">
      <c r="A686" s="501"/>
      <c r="B686" s="501"/>
      <c r="C686" s="501"/>
      <c r="D686" s="501"/>
      <c r="E686" s="501"/>
      <c r="F686" s="501"/>
      <c r="G686" s="501"/>
      <c r="H686" s="501"/>
      <c r="I686" s="501"/>
      <c r="J686" s="501"/>
      <c r="K686" s="501"/>
      <c r="L686" s="501"/>
      <c r="M686" s="501"/>
      <c r="N686" s="501"/>
      <c r="O686" s="501"/>
      <c r="P686" s="501"/>
      <c r="Q686" s="501"/>
      <c r="R686" s="501"/>
      <c r="S686" s="501"/>
      <c r="T686" s="501"/>
      <c r="U686" s="501"/>
      <c r="V686" s="501"/>
      <c r="W686" s="501"/>
      <c r="X686" s="501"/>
      <c r="Y686" s="501"/>
      <c r="Z686" s="501"/>
      <c r="AA686" s="501"/>
      <c r="AB686" s="501"/>
      <c r="AC686" s="501"/>
    </row>
    <row r="687">
      <c r="A687" s="501"/>
      <c r="B687" s="501"/>
      <c r="C687" s="501"/>
      <c r="D687" s="501"/>
      <c r="E687" s="501"/>
      <c r="F687" s="501"/>
      <c r="G687" s="501"/>
      <c r="H687" s="501"/>
      <c r="I687" s="501"/>
      <c r="J687" s="501"/>
      <c r="K687" s="501"/>
      <c r="L687" s="501"/>
      <c r="M687" s="501"/>
      <c r="N687" s="501"/>
      <c r="O687" s="501"/>
      <c r="P687" s="501"/>
      <c r="Q687" s="501"/>
      <c r="R687" s="501"/>
      <c r="S687" s="501"/>
      <c r="T687" s="501"/>
      <c r="U687" s="501"/>
      <c r="V687" s="501"/>
      <c r="W687" s="501"/>
      <c r="X687" s="501"/>
      <c r="Y687" s="501"/>
      <c r="Z687" s="501"/>
      <c r="AA687" s="501"/>
      <c r="AB687" s="501"/>
      <c r="AC687" s="501"/>
    </row>
    <row r="688">
      <c r="A688" s="501"/>
      <c r="B688" s="501"/>
      <c r="C688" s="501"/>
      <c r="D688" s="501"/>
      <c r="E688" s="501"/>
      <c r="F688" s="501"/>
      <c r="G688" s="501"/>
      <c r="H688" s="501"/>
      <c r="I688" s="501"/>
      <c r="J688" s="501"/>
      <c r="K688" s="501"/>
      <c r="L688" s="501"/>
      <c r="M688" s="501"/>
      <c r="N688" s="501"/>
      <c r="O688" s="501"/>
      <c r="P688" s="501"/>
      <c r="Q688" s="501"/>
      <c r="R688" s="501"/>
      <c r="S688" s="501"/>
      <c r="T688" s="501"/>
      <c r="U688" s="501"/>
      <c r="V688" s="501"/>
      <c r="W688" s="501"/>
      <c r="X688" s="501"/>
      <c r="Y688" s="501"/>
      <c r="Z688" s="501"/>
      <c r="AA688" s="501"/>
      <c r="AB688" s="501"/>
      <c r="AC688" s="501"/>
    </row>
    <row r="689">
      <c r="A689" s="501"/>
      <c r="B689" s="501"/>
      <c r="C689" s="501"/>
      <c r="D689" s="501"/>
      <c r="E689" s="501"/>
      <c r="F689" s="501"/>
      <c r="G689" s="501"/>
      <c r="H689" s="501"/>
      <c r="I689" s="501"/>
      <c r="J689" s="501"/>
      <c r="K689" s="501"/>
      <c r="L689" s="501"/>
      <c r="M689" s="501"/>
      <c r="N689" s="501"/>
      <c r="O689" s="501"/>
      <c r="P689" s="501"/>
      <c r="Q689" s="501"/>
      <c r="R689" s="501"/>
      <c r="S689" s="501"/>
      <c r="T689" s="501"/>
      <c r="U689" s="501"/>
      <c r="V689" s="501"/>
      <c r="W689" s="501"/>
      <c r="X689" s="501"/>
      <c r="Y689" s="501"/>
      <c r="Z689" s="501"/>
      <c r="AA689" s="501"/>
      <c r="AB689" s="501"/>
      <c r="AC689" s="501"/>
    </row>
    <row r="690">
      <c r="A690" s="501"/>
      <c r="B690" s="501"/>
      <c r="C690" s="501"/>
      <c r="D690" s="501"/>
      <c r="E690" s="501"/>
      <c r="F690" s="501"/>
      <c r="G690" s="501"/>
      <c r="H690" s="501"/>
      <c r="I690" s="501"/>
      <c r="J690" s="501"/>
      <c r="K690" s="501"/>
      <c r="L690" s="501"/>
      <c r="M690" s="501"/>
      <c r="N690" s="501"/>
      <c r="O690" s="501"/>
      <c r="P690" s="501"/>
      <c r="Q690" s="501"/>
      <c r="R690" s="501"/>
      <c r="S690" s="501"/>
      <c r="T690" s="501"/>
      <c r="U690" s="501"/>
      <c r="V690" s="501"/>
      <c r="W690" s="501"/>
      <c r="X690" s="501"/>
      <c r="Y690" s="501"/>
      <c r="Z690" s="501"/>
      <c r="AA690" s="501"/>
      <c r="AB690" s="501"/>
      <c r="AC690" s="501"/>
    </row>
    <row r="691">
      <c r="A691" s="501"/>
      <c r="B691" s="501"/>
      <c r="C691" s="501"/>
      <c r="D691" s="501"/>
      <c r="E691" s="501"/>
      <c r="F691" s="501"/>
      <c r="G691" s="501"/>
      <c r="H691" s="501"/>
      <c r="I691" s="501"/>
      <c r="J691" s="501"/>
      <c r="K691" s="501"/>
      <c r="L691" s="501"/>
      <c r="M691" s="501"/>
      <c r="N691" s="501"/>
      <c r="O691" s="501"/>
      <c r="P691" s="501"/>
      <c r="Q691" s="501"/>
      <c r="R691" s="501"/>
      <c r="S691" s="501"/>
      <c r="T691" s="501"/>
      <c r="U691" s="501"/>
      <c r="V691" s="501"/>
      <c r="W691" s="501"/>
      <c r="X691" s="501"/>
      <c r="Y691" s="501"/>
      <c r="Z691" s="501"/>
      <c r="AA691" s="501"/>
      <c r="AB691" s="501"/>
      <c r="AC691" s="501"/>
    </row>
    <row r="692">
      <c r="A692" s="501"/>
      <c r="B692" s="501"/>
      <c r="C692" s="501"/>
      <c r="D692" s="501"/>
      <c r="E692" s="501"/>
      <c r="F692" s="501"/>
      <c r="G692" s="501"/>
      <c r="H692" s="501"/>
      <c r="I692" s="501"/>
      <c r="J692" s="501"/>
      <c r="K692" s="501"/>
      <c r="L692" s="501"/>
      <c r="M692" s="501"/>
      <c r="N692" s="501"/>
      <c r="O692" s="501"/>
      <c r="P692" s="501"/>
      <c r="Q692" s="501"/>
      <c r="R692" s="501"/>
      <c r="S692" s="501"/>
      <c r="T692" s="501"/>
      <c r="U692" s="501"/>
      <c r="V692" s="501"/>
      <c r="W692" s="501"/>
      <c r="X692" s="501"/>
      <c r="Y692" s="501"/>
      <c r="Z692" s="501"/>
      <c r="AA692" s="501"/>
      <c r="AB692" s="501"/>
      <c r="AC692" s="501"/>
    </row>
    <row r="693">
      <c r="A693" s="501"/>
      <c r="B693" s="501"/>
      <c r="C693" s="501"/>
      <c r="D693" s="501"/>
      <c r="E693" s="501"/>
      <c r="F693" s="501"/>
      <c r="G693" s="501"/>
      <c r="H693" s="501"/>
      <c r="I693" s="501"/>
      <c r="J693" s="501"/>
      <c r="K693" s="501"/>
      <c r="L693" s="501"/>
      <c r="M693" s="501"/>
      <c r="N693" s="501"/>
      <c r="O693" s="501"/>
      <c r="P693" s="501"/>
      <c r="Q693" s="501"/>
      <c r="R693" s="501"/>
      <c r="S693" s="501"/>
      <c r="T693" s="501"/>
      <c r="U693" s="501"/>
      <c r="V693" s="501"/>
      <c r="W693" s="501"/>
      <c r="X693" s="501"/>
      <c r="Y693" s="501"/>
      <c r="Z693" s="501"/>
      <c r="AA693" s="501"/>
      <c r="AB693" s="501"/>
      <c r="AC693" s="501"/>
    </row>
    <row r="694">
      <c r="A694" s="501"/>
      <c r="B694" s="501"/>
      <c r="C694" s="501"/>
      <c r="D694" s="501"/>
      <c r="E694" s="501"/>
      <c r="F694" s="501"/>
      <c r="G694" s="501"/>
      <c r="H694" s="501"/>
      <c r="I694" s="501"/>
      <c r="J694" s="501"/>
      <c r="K694" s="501"/>
      <c r="L694" s="501"/>
      <c r="M694" s="501"/>
      <c r="N694" s="501"/>
      <c r="O694" s="501"/>
      <c r="P694" s="501"/>
      <c r="Q694" s="501"/>
      <c r="R694" s="501"/>
      <c r="S694" s="501"/>
      <c r="T694" s="501"/>
      <c r="U694" s="501"/>
      <c r="V694" s="501"/>
      <c r="W694" s="501"/>
      <c r="X694" s="501"/>
      <c r="Y694" s="501"/>
      <c r="Z694" s="501"/>
      <c r="AA694" s="501"/>
      <c r="AB694" s="501"/>
      <c r="AC694" s="501"/>
    </row>
    <row r="695">
      <c r="A695" s="501"/>
      <c r="B695" s="501"/>
      <c r="C695" s="501"/>
      <c r="D695" s="501"/>
      <c r="E695" s="501"/>
      <c r="F695" s="501"/>
      <c r="G695" s="501"/>
      <c r="H695" s="501"/>
      <c r="I695" s="501"/>
      <c r="J695" s="501"/>
      <c r="K695" s="501"/>
      <c r="L695" s="501"/>
      <c r="M695" s="501"/>
      <c r="N695" s="501"/>
      <c r="O695" s="501"/>
      <c r="P695" s="501"/>
      <c r="Q695" s="501"/>
      <c r="R695" s="501"/>
      <c r="S695" s="501"/>
      <c r="T695" s="501"/>
      <c r="U695" s="501"/>
      <c r="V695" s="501"/>
      <c r="W695" s="501"/>
      <c r="X695" s="501"/>
      <c r="Y695" s="501"/>
      <c r="Z695" s="501"/>
      <c r="AA695" s="501"/>
      <c r="AB695" s="501"/>
      <c r="AC695" s="501"/>
    </row>
    <row r="696">
      <c r="A696" s="501"/>
      <c r="B696" s="501"/>
      <c r="C696" s="501"/>
      <c r="D696" s="501"/>
      <c r="E696" s="501"/>
      <c r="F696" s="501"/>
      <c r="G696" s="501"/>
      <c r="H696" s="501"/>
      <c r="I696" s="501"/>
      <c r="J696" s="501"/>
      <c r="K696" s="501"/>
      <c r="L696" s="501"/>
      <c r="M696" s="501"/>
      <c r="N696" s="501"/>
      <c r="O696" s="501"/>
      <c r="P696" s="501"/>
      <c r="Q696" s="501"/>
      <c r="R696" s="501"/>
      <c r="S696" s="501"/>
      <c r="T696" s="501"/>
      <c r="U696" s="501"/>
      <c r="V696" s="501"/>
      <c r="W696" s="501"/>
      <c r="X696" s="501"/>
      <c r="Y696" s="501"/>
      <c r="Z696" s="501"/>
      <c r="AA696" s="501"/>
      <c r="AB696" s="501"/>
      <c r="AC696" s="501"/>
    </row>
    <row r="697">
      <c r="A697" s="501"/>
      <c r="B697" s="501"/>
      <c r="C697" s="501"/>
      <c r="D697" s="501"/>
      <c r="E697" s="501"/>
      <c r="F697" s="501"/>
      <c r="G697" s="501"/>
      <c r="H697" s="501"/>
      <c r="I697" s="501"/>
      <c r="J697" s="501"/>
      <c r="K697" s="501"/>
      <c r="L697" s="501"/>
      <c r="M697" s="501"/>
      <c r="N697" s="501"/>
      <c r="O697" s="501"/>
      <c r="P697" s="501"/>
      <c r="Q697" s="501"/>
      <c r="R697" s="501"/>
      <c r="S697" s="501"/>
      <c r="T697" s="501"/>
      <c r="U697" s="501"/>
      <c r="V697" s="501"/>
      <c r="W697" s="501"/>
      <c r="X697" s="501"/>
      <c r="Y697" s="501"/>
      <c r="Z697" s="501"/>
      <c r="AA697" s="501"/>
      <c r="AB697" s="501"/>
      <c r="AC697" s="501"/>
    </row>
    <row r="698">
      <c r="A698" s="501"/>
      <c r="B698" s="501"/>
      <c r="C698" s="501"/>
      <c r="D698" s="501"/>
      <c r="E698" s="501"/>
      <c r="F698" s="501"/>
      <c r="G698" s="501"/>
      <c r="H698" s="501"/>
      <c r="I698" s="501"/>
      <c r="J698" s="501"/>
      <c r="K698" s="501"/>
      <c r="L698" s="501"/>
      <c r="M698" s="501"/>
      <c r="N698" s="501"/>
      <c r="O698" s="501"/>
      <c r="P698" s="501"/>
      <c r="Q698" s="501"/>
      <c r="R698" s="501"/>
      <c r="S698" s="501"/>
      <c r="T698" s="501"/>
      <c r="U698" s="501"/>
      <c r="V698" s="501"/>
      <c r="W698" s="501"/>
      <c r="X698" s="501"/>
      <c r="Y698" s="501"/>
      <c r="Z698" s="501"/>
      <c r="AA698" s="501"/>
      <c r="AB698" s="501"/>
      <c r="AC698" s="501"/>
    </row>
    <row r="699">
      <c r="A699" s="501"/>
      <c r="B699" s="501"/>
      <c r="C699" s="501"/>
      <c r="D699" s="501"/>
      <c r="E699" s="501"/>
      <c r="F699" s="501"/>
      <c r="G699" s="501"/>
      <c r="H699" s="501"/>
      <c r="I699" s="501"/>
      <c r="J699" s="501"/>
      <c r="K699" s="501"/>
      <c r="L699" s="501"/>
      <c r="M699" s="501"/>
      <c r="N699" s="501"/>
      <c r="O699" s="501"/>
      <c r="P699" s="501"/>
      <c r="Q699" s="501"/>
      <c r="R699" s="501"/>
      <c r="S699" s="501"/>
      <c r="T699" s="501"/>
      <c r="U699" s="501"/>
      <c r="V699" s="501"/>
      <c r="W699" s="501"/>
      <c r="X699" s="501"/>
      <c r="Y699" s="501"/>
      <c r="Z699" s="501"/>
      <c r="AA699" s="501"/>
      <c r="AB699" s="501"/>
      <c r="AC699" s="501"/>
    </row>
    <row r="700">
      <c r="A700" s="501"/>
      <c r="B700" s="501"/>
      <c r="C700" s="501"/>
      <c r="D700" s="501"/>
      <c r="E700" s="501"/>
      <c r="F700" s="501"/>
      <c r="G700" s="501"/>
      <c r="H700" s="501"/>
      <c r="I700" s="501"/>
      <c r="J700" s="501"/>
      <c r="K700" s="501"/>
      <c r="L700" s="501"/>
      <c r="M700" s="501"/>
      <c r="N700" s="501"/>
      <c r="O700" s="501"/>
      <c r="P700" s="501"/>
      <c r="Q700" s="501"/>
      <c r="R700" s="501"/>
      <c r="S700" s="501"/>
      <c r="T700" s="501"/>
      <c r="U700" s="501"/>
      <c r="V700" s="501"/>
      <c r="W700" s="501"/>
      <c r="X700" s="501"/>
      <c r="Y700" s="501"/>
      <c r="Z700" s="501"/>
      <c r="AA700" s="501"/>
      <c r="AB700" s="501"/>
      <c r="AC700" s="501"/>
    </row>
    <row r="701">
      <c r="A701" s="501"/>
      <c r="B701" s="501"/>
      <c r="C701" s="501"/>
      <c r="D701" s="501"/>
      <c r="E701" s="501"/>
      <c r="F701" s="501"/>
      <c r="G701" s="501"/>
      <c r="H701" s="501"/>
      <c r="I701" s="501"/>
      <c r="J701" s="501"/>
      <c r="K701" s="501"/>
      <c r="L701" s="501"/>
      <c r="M701" s="501"/>
      <c r="N701" s="501"/>
      <c r="O701" s="501"/>
      <c r="P701" s="501"/>
      <c r="Q701" s="501"/>
      <c r="R701" s="501"/>
      <c r="S701" s="501"/>
      <c r="T701" s="501"/>
      <c r="U701" s="501"/>
      <c r="V701" s="501"/>
      <c r="W701" s="501"/>
      <c r="X701" s="501"/>
      <c r="Y701" s="501"/>
      <c r="Z701" s="501"/>
      <c r="AA701" s="501"/>
      <c r="AB701" s="501"/>
      <c r="AC701" s="501"/>
    </row>
    <row r="702">
      <c r="A702" s="501"/>
      <c r="B702" s="501"/>
      <c r="C702" s="501"/>
      <c r="D702" s="501"/>
      <c r="E702" s="501"/>
      <c r="F702" s="501"/>
      <c r="G702" s="501"/>
      <c r="H702" s="501"/>
      <c r="I702" s="501"/>
      <c r="J702" s="501"/>
      <c r="K702" s="501"/>
      <c r="L702" s="501"/>
      <c r="M702" s="501"/>
      <c r="N702" s="501"/>
      <c r="O702" s="501"/>
      <c r="P702" s="501"/>
      <c r="Q702" s="501"/>
      <c r="R702" s="501"/>
      <c r="S702" s="501"/>
      <c r="T702" s="501"/>
      <c r="U702" s="501"/>
      <c r="V702" s="501"/>
      <c r="W702" s="501"/>
      <c r="X702" s="501"/>
      <c r="Y702" s="501"/>
      <c r="Z702" s="501"/>
      <c r="AA702" s="501"/>
      <c r="AB702" s="501"/>
      <c r="AC702" s="501"/>
    </row>
    <row r="703">
      <c r="A703" s="501"/>
      <c r="B703" s="501"/>
      <c r="C703" s="501"/>
      <c r="D703" s="501"/>
      <c r="E703" s="501"/>
      <c r="F703" s="501"/>
      <c r="G703" s="501"/>
      <c r="H703" s="501"/>
      <c r="I703" s="501"/>
      <c r="J703" s="501"/>
      <c r="K703" s="501"/>
      <c r="L703" s="501"/>
      <c r="M703" s="501"/>
      <c r="N703" s="501"/>
      <c r="O703" s="501"/>
      <c r="P703" s="501"/>
      <c r="Q703" s="501"/>
      <c r="R703" s="501"/>
      <c r="S703" s="501"/>
      <c r="T703" s="501"/>
      <c r="U703" s="501"/>
      <c r="V703" s="501"/>
      <c r="W703" s="501"/>
      <c r="X703" s="501"/>
      <c r="Y703" s="501"/>
      <c r="Z703" s="501"/>
      <c r="AA703" s="501"/>
      <c r="AB703" s="501"/>
      <c r="AC703" s="501"/>
    </row>
    <row r="704">
      <c r="A704" s="501"/>
      <c r="B704" s="501"/>
      <c r="C704" s="501"/>
      <c r="D704" s="501"/>
      <c r="E704" s="501"/>
      <c r="F704" s="501"/>
      <c r="G704" s="501"/>
      <c r="H704" s="501"/>
      <c r="I704" s="501"/>
      <c r="J704" s="501"/>
      <c r="K704" s="501"/>
      <c r="L704" s="501"/>
      <c r="M704" s="501"/>
      <c r="N704" s="501"/>
      <c r="O704" s="501"/>
      <c r="P704" s="501"/>
      <c r="Q704" s="501"/>
      <c r="R704" s="501"/>
      <c r="S704" s="501"/>
      <c r="T704" s="501"/>
      <c r="U704" s="501"/>
      <c r="V704" s="501"/>
      <c r="W704" s="501"/>
      <c r="X704" s="501"/>
      <c r="Y704" s="501"/>
      <c r="Z704" s="501"/>
      <c r="AA704" s="501"/>
      <c r="AB704" s="501"/>
      <c r="AC704" s="501"/>
    </row>
    <row r="705">
      <c r="A705" s="501"/>
      <c r="B705" s="501"/>
      <c r="C705" s="501"/>
      <c r="D705" s="501"/>
      <c r="E705" s="501"/>
      <c r="F705" s="501"/>
      <c r="G705" s="501"/>
      <c r="H705" s="501"/>
      <c r="I705" s="501"/>
      <c r="J705" s="501"/>
      <c r="K705" s="501"/>
      <c r="L705" s="501"/>
      <c r="M705" s="501"/>
      <c r="N705" s="501"/>
      <c r="O705" s="501"/>
      <c r="P705" s="501"/>
      <c r="Q705" s="501"/>
      <c r="R705" s="501"/>
      <c r="S705" s="501"/>
      <c r="T705" s="501"/>
      <c r="U705" s="501"/>
      <c r="V705" s="501"/>
      <c r="W705" s="501"/>
      <c r="X705" s="501"/>
      <c r="Y705" s="501"/>
      <c r="Z705" s="501"/>
      <c r="AA705" s="501"/>
      <c r="AB705" s="501"/>
      <c r="AC705" s="501"/>
    </row>
    <row r="706">
      <c r="A706" s="501"/>
      <c r="B706" s="501"/>
      <c r="C706" s="501"/>
      <c r="D706" s="501"/>
      <c r="E706" s="501"/>
      <c r="F706" s="501"/>
      <c r="G706" s="501"/>
      <c r="H706" s="501"/>
      <c r="I706" s="501"/>
      <c r="J706" s="501"/>
      <c r="K706" s="501"/>
      <c r="L706" s="501"/>
      <c r="M706" s="501"/>
      <c r="N706" s="501"/>
      <c r="O706" s="501"/>
      <c r="P706" s="501"/>
      <c r="Q706" s="501"/>
      <c r="R706" s="501"/>
      <c r="S706" s="501"/>
      <c r="T706" s="501"/>
      <c r="U706" s="501"/>
      <c r="V706" s="501"/>
      <c r="W706" s="501"/>
      <c r="X706" s="501"/>
      <c r="Y706" s="501"/>
      <c r="Z706" s="501"/>
      <c r="AA706" s="501"/>
      <c r="AB706" s="501"/>
      <c r="AC706" s="501"/>
    </row>
    <row r="707">
      <c r="A707" s="501"/>
      <c r="B707" s="501"/>
      <c r="C707" s="501"/>
      <c r="D707" s="501"/>
      <c r="E707" s="501"/>
      <c r="F707" s="501"/>
      <c r="G707" s="501"/>
      <c r="H707" s="501"/>
      <c r="I707" s="501"/>
      <c r="J707" s="501"/>
      <c r="K707" s="501"/>
      <c r="L707" s="501"/>
      <c r="M707" s="501"/>
      <c r="N707" s="501"/>
      <c r="O707" s="501"/>
      <c r="P707" s="501"/>
      <c r="Q707" s="501"/>
      <c r="R707" s="501"/>
      <c r="S707" s="501"/>
      <c r="T707" s="501"/>
      <c r="U707" s="501"/>
      <c r="V707" s="501"/>
      <c r="W707" s="501"/>
      <c r="X707" s="501"/>
      <c r="Y707" s="501"/>
      <c r="Z707" s="501"/>
      <c r="AA707" s="501"/>
      <c r="AB707" s="501"/>
      <c r="AC707" s="501"/>
    </row>
    <row r="708">
      <c r="A708" s="501"/>
      <c r="B708" s="501"/>
      <c r="C708" s="501"/>
      <c r="D708" s="501"/>
      <c r="E708" s="501"/>
      <c r="F708" s="501"/>
      <c r="G708" s="501"/>
      <c r="H708" s="501"/>
      <c r="I708" s="501"/>
      <c r="J708" s="501"/>
      <c r="K708" s="501"/>
      <c r="L708" s="501"/>
      <c r="M708" s="501"/>
      <c r="N708" s="501"/>
      <c r="O708" s="501"/>
      <c r="P708" s="501"/>
      <c r="Q708" s="501"/>
      <c r="R708" s="501"/>
      <c r="S708" s="501"/>
      <c r="T708" s="501"/>
      <c r="U708" s="501"/>
      <c r="V708" s="501"/>
      <c r="W708" s="501"/>
      <c r="X708" s="501"/>
      <c r="Y708" s="501"/>
      <c r="Z708" s="501"/>
      <c r="AA708" s="501"/>
      <c r="AB708" s="501"/>
      <c r="AC708" s="501"/>
    </row>
    <row r="709">
      <c r="A709" s="501"/>
      <c r="B709" s="501"/>
      <c r="C709" s="501"/>
      <c r="D709" s="501"/>
      <c r="E709" s="501"/>
      <c r="F709" s="501"/>
      <c r="G709" s="501"/>
      <c r="H709" s="501"/>
      <c r="I709" s="501"/>
      <c r="J709" s="501"/>
      <c r="K709" s="501"/>
      <c r="L709" s="501"/>
      <c r="M709" s="501"/>
      <c r="N709" s="501"/>
      <c r="O709" s="501"/>
      <c r="P709" s="501"/>
      <c r="Q709" s="501"/>
      <c r="R709" s="501"/>
      <c r="S709" s="501"/>
      <c r="T709" s="501"/>
      <c r="U709" s="501"/>
      <c r="V709" s="501"/>
      <c r="W709" s="501"/>
      <c r="X709" s="501"/>
      <c r="Y709" s="501"/>
      <c r="Z709" s="501"/>
      <c r="AA709" s="501"/>
      <c r="AB709" s="501"/>
      <c r="AC709" s="501"/>
    </row>
    <row r="710">
      <c r="A710" s="501"/>
      <c r="B710" s="501"/>
      <c r="C710" s="501"/>
      <c r="D710" s="501"/>
      <c r="E710" s="501"/>
      <c r="F710" s="501"/>
      <c r="G710" s="501"/>
      <c r="H710" s="501"/>
      <c r="I710" s="501"/>
      <c r="J710" s="501"/>
      <c r="K710" s="501"/>
      <c r="L710" s="501"/>
      <c r="M710" s="501"/>
      <c r="N710" s="501"/>
      <c r="O710" s="501"/>
      <c r="P710" s="501"/>
      <c r="Q710" s="501"/>
      <c r="R710" s="501"/>
      <c r="S710" s="501"/>
      <c r="T710" s="501"/>
      <c r="U710" s="501"/>
      <c r="V710" s="501"/>
      <c r="W710" s="501"/>
      <c r="X710" s="501"/>
      <c r="Y710" s="501"/>
      <c r="Z710" s="501"/>
      <c r="AA710" s="501"/>
      <c r="AB710" s="501"/>
      <c r="AC710" s="501"/>
    </row>
    <row r="711">
      <c r="A711" s="501"/>
      <c r="B711" s="501"/>
      <c r="C711" s="501"/>
      <c r="D711" s="501"/>
      <c r="E711" s="501"/>
      <c r="F711" s="501"/>
      <c r="G711" s="501"/>
      <c r="H711" s="501"/>
      <c r="I711" s="501"/>
      <c r="J711" s="501"/>
      <c r="K711" s="501"/>
      <c r="L711" s="501"/>
      <c r="M711" s="501"/>
      <c r="N711" s="501"/>
      <c r="O711" s="501"/>
      <c r="P711" s="501"/>
      <c r="Q711" s="501"/>
      <c r="R711" s="501"/>
      <c r="S711" s="501"/>
      <c r="T711" s="501"/>
      <c r="U711" s="501"/>
      <c r="V711" s="501"/>
      <c r="W711" s="501"/>
      <c r="X711" s="501"/>
      <c r="Y711" s="501"/>
      <c r="Z711" s="501"/>
      <c r="AA711" s="501"/>
      <c r="AB711" s="501"/>
      <c r="AC711" s="501"/>
    </row>
    <row r="712">
      <c r="A712" s="501"/>
      <c r="B712" s="501"/>
      <c r="C712" s="501"/>
      <c r="D712" s="501"/>
      <c r="E712" s="501"/>
      <c r="F712" s="501"/>
      <c r="G712" s="501"/>
      <c r="H712" s="501"/>
      <c r="I712" s="501"/>
      <c r="J712" s="501"/>
      <c r="K712" s="501"/>
      <c r="L712" s="501"/>
      <c r="M712" s="501"/>
      <c r="N712" s="501"/>
      <c r="O712" s="501"/>
      <c r="P712" s="501"/>
      <c r="Q712" s="501"/>
      <c r="R712" s="501"/>
      <c r="S712" s="501"/>
      <c r="T712" s="501"/>
      <c r="U712" s="501"/>
      <c r="V712" s="501"/>
      <c r="W712" s="501"/>
      <c r="X712" s="501"/>
      <c r="Y712" s="501"/>
      <c r="Z712" s="501"/>
      <c r="AA712" s="501"/>
      <c r="AB712" s="501"/>
      <c r="AC712" s="501"/>
    </row>
    <row r="713">
      <c r="A713" s="501"/>
      <c r="B713" s="501"/>
      <c r="C713" s="501"/>
      <c r="D713" s="501"/>
      <c r="E713" s="501"/>
      <c r="F713" s="501"/>
      <c r="G713" s="501"/>
      <c r="H713" s="501"/>
      <c r="I713" s="501"/>
      <c r="J713" s="501"/>
      <c r="K713" s="501"/>
      <c r="L713" s="501"/>
      <c r="M713" s="501"/>
      <c r="N713" s="501"/>
      <c r="O713" s="501"/>
      <c r="P713" s="501"/>
      <c r="Q713" s="501"/>
      <c r="R713" s="501"/>
      <c r="S713" s="501"/>
      <c r="T713" s="501"/>
      <c r="U713" s="501"/>
      <c r="V713" s="501"/>
      <c r="W713" s="501"/>
      <c r="X713" s="501"/>
      <c r="Y713" s="501"/>
      <c r="Z713" s="501"/>
      <c r="AA713" s="501"/>
      <c r="AB713" s="501"/>
      <c r="AC713" s="501"/>
    </row>
    <row r="714">
      <c r="A714" s="501"/>
      <c r="B714" s="501"/>
      <c r="C714" s="501"/>
      <c r="D714" s="501"/>
      <c r="E714" s="501"/>
      <c r="F714" s="501"/>
      <c r="G714" s="501"/>
      <c r="H714" s="501"/>
      <c r="I714" s="501"/>
      <c r="J714" s="501"/>
      <c r="K714" s="501"/>
      <c r="L714" s="501"/>
      <c r="M714" s="501"/>
      <c r="N714" s="501"/>
      <c r="O714" s="501"/>
      <c r="P714" s="501"/>
      <c r="Q714" s="501"/>
      <c r="R714" s="501"/>
      <c r="S714" s="501"/>
      <c r="T714" s="501"/>
      <c r="U714" s="501"/>
      <c r="V714" s="501"/>
      <c r="W714" s="501"/>
      <c r="X714" s="501"/>
      <c r="Y714" s="501"/>
      <c r="Z714" s="501"/>
      <c r="AA714" s="501"/>
      <c r="AB714" s="501"/>
      <c r="AC714" s="501"/>
    </row>
    <row r="715">
      <c r="A715" s="501"/>
      <c r="B715" s="501"/>
      <c r="C715" s="501"/>
      <c r="D715" s="501"/>
      <c r="E715" s="501"/>
      <c r="F715" s="501"/>
      <c r="G715" s="501"/>
      <c r="H715" s="501"/>
      <c r="I715" s="501"/>
      <c r="J715" s="501"/>
      <c r="K715" s="501"/>
      <c r="L715" s="501"/>
      <c r="M715" s="501"/>
      <c r="N715" s="501"/>
      <c r="O715" s="501"/>
      <c r="P715" s="501"/>
      <c r="Q715" s="501"/>
      <c r="R715" s="501"/>
      <c r="S715" s="501"/>
      <c r="T715" s="501"/>
      <c r="U715" s="501"/>
      <c r="V715" s="501"/>
      <c r="W715" s="501"/>
      <c r="X715" s="501"/>
      <c r="Y715" s="501"/>
      <c r="Z715" s="501"/>
      <c r="AA715" s="501"/>
      <c r="AB715" s="501"/>
      <c r="AC715" s="501"/>
    </row>
    <row r="716">
      <c r="A716" s="501"/>
      <c r="B716" s="501"/>
      <c r="C716" s="501"/>
      <c r="D716" s="501"/>
      <c r="E716" s="501"/>
      <c r="F716" s="501"/>
      <c r="G716" s="501"/>
      <c r="H716" s="501"/>
      <c r="I716" s="501"/>
      <c r="J716" s="501"/>
      <c r="K716" s="501"/>
      <c r="L716" s="501"/>
      <c r="M716" s="501"/>
      <c r="N716" s="501"/>
      <c r="O716" s="501"/>
      <c r="P716" s="501"/>
      <c r="Q716" s="501"/>
      <c r="R716" s="501"/>
      <c r="S716" s="501"/>
      <c r="T716" s="501"/>
      <c r="U716" s="501"/>
      <c r="V716" s="501"/>
      <c r="W716" s="501"/>
      <c r="X716" s="501"/>
      <c r="Y716" s="501"/>
      <c r="Z716" s="501"/>
      <c r="AA716" s="501"/>
      <c r="AB716" s="501"/>
      <c r="AC716" s="501"/>
    </row>
    <row r="717">
      <c r="A717" s="501"/>
      <c r="B717" s="501"/>
      <c r="C717" s="501"/>
      <c r="D717" s="501"/>
      <c r="E717" s="501"/>
      <c r="F717" s="501"/>
      <c r="G717" s="501"/>
      <c r="H717" s="501"/>
      <c r="I717" s="501"/>
      <c r="J717" s="501"/>
      <c r="K717" s="501"/>
      <c r="L717" s="501"/>
      <c r="M717" s="501"/>
      <c r="N717" s="501"/>
      <c r="O717" s="501"/>
      <c r="P717" s="501"/>
      <c r="Q717" s="501"/>
      <c r="R717" s="501"/>
      <c r="S717" s="501"/>
      <c r="T717" s="501"/>
      <c r="U717" s="501"/>
      <c r="V717" s="501"/>
      <c r="W717" s="501"/>
      <c r="X717" s="501"/>
      <c r="Y717" s="501"/>
      <c r="Z717" s="501"/>
      <c r="AA717" s="501"/>
      <c r="AB717" s="501"/>
      <c r="AC717" s="501"/>
    </row>
    <row r="718">
      <c r="A718" s="501"/>
      <c r="B718" s="501"/>
      <c r="C718" s="501"/>
      <c r="D718" s="501"/>
      <c r="E718" s="501"/>
      <c r="F718" s="501"/>
      <c r="G718" s="501"/>
      <c r="H718" s="501"/>
      <c r="I718" s="501"/>
      <c r="J718" s="501"/>
      <c r="K718" s="501"/>
      <c r="L718" s="501"/>
      <c r="M718" s="501"/>
      <c r="N718" s="501"/>
      <c r="O718" s="501"/>
      <c r="P718" s="501"/>
      <c r="Q718" s="501"/>
      <c r="R718" s="501"/>
      <c r="S718" s="501"/>
      <c r="T718" s="501"/>
      <c r="U718" s="501"/>
      <c r="V718" s="501"/>
      <c r="W718" s="501"/>
      <c r="X718" s="501"/>
      <c r="Y718" s="501"/>
      <c r="Z718" s="501"/>
      <c r="AA718" s="501"/>
      <c r="AB718" s="501"/>
      <c r="AC718" s="501"/>
    </row>
    <row r="719">
      <c r="A719" s="501"/>
      <c r="B719" s="501"/>
      <c r="C719" s="501"/>
      <c r="D719" s="501"/>
      <c r="E719" s="501"/>
      <c r="F719" s="501"/>
      <c r="G719" s="501"/>
      <c r="H719" s="501"/>
      <c r="I719" s="501"/>
      <c r="J719" s="501"/>
      <c r="K719" s="501"/>
      <c r="L719" s="501"/>
      <c r="M719" s="501"/>
      <c r="N719" s="501"/>
      <c r="O719" s="501"/>
      <c r="P719" s="501"/>
      <c r="Q719" s="501"/>
      <c r="R719" s="501"/>
      <c r="S719" s="501"/>
      <c r="T719" s="501"/>
      <c r="U719" s="501"/>
      <c r="V719" s="501"/>
      <c r="W719" s="501"/>
      <c r="X719" s="501"/>
      <c r="Y719" s="501"/>
      <c r="Z719" s="501"/>
      <c r="AA719" s="501"/>
      <c r="AB719" s="501"/>
      <c r="AC719" s="501"/>
    </row>
    <row r="720">
      <c r="A720" s="501"/>
      <c r="B720" s="501"/>
      <c r="C720" s="501"/>
      <c r="D720" s="501"/>
      <c r="E720" s="501"/>
      <c r="F720" s="501"/>
      <c r="G720" s="501"/>
      <c r="H720" s="501"/>
      <c r="I720" s="501"/>
      <c r="J720" s="501"/>
      <c r="K720" s="501"/>
      <c r="L720" s="501"/>
      <c r="M720" s="501"/>
      <c r="N720" s="501"/>
      <c r="O720" s="501"/>
      <c r="P720" s="501"/>
      <c r="Q720" s="501"/>
      <c r="R720" s="501"/>
      <c r="S720" s="501"/>
      <c r="T720" s="501"/>
      <c r="U720" s="501"/>
      <c r="V720" s="501"/>
      <c r="W720" s="501"/>
      <c r="X720" s="501"/>
      <c r="Y720" s="501"/>
      <c r="Z720" s="501"/>
      <c r="AA720" s="501"/>
      <c r="AB720" s="501"/>
      <c r="AC720" s="501"/>
    </row>
    <row r="721">
      <c r="A721" s="501"/>
      <c r="B721" s="501"/>
      <c r="C721" s="501"/>
      <c r="D721" s="501"/>
      <c r="E721" s="501"/>
      <c r="F721" s="501"/>
      <c r="G721" s="501"/>
      <c r="H721" s="501"/>
      <c r="I721" s="501"/>
      <c r="J721" s="501"/>
      <c r="K721" s="501"/>
      <c r="L721" s="501"/>
      <c r="M721" s="501"/>
      <c r="N721" s="501"/>
      <c r="O721" s="501"/>
      <c r="P721" s="501"/>
      <c r="Q721" s="501"/>
      <c r="R721" s="501"/>
      <c r="S721" s="501"/>
      <c r="T721" s="501"/>
      <c r="U721" s="501"/>
      <c r="V721" s="501"/>
      <c r="W721" s="501"/>
      <c r="X721" s="501"/>
      <c r="Y721" s="501"/>
      <c r="Z721" s="501"/>
      <c r="AA721" s="501"/>
      <c r="AB721" s="501"/>
      <c r="AC721" s="501"/>
    </row>
    <row r="722">
      <c r="A722" s="501"/>
      <c r="B722" s="501"/>
      <c r="C722" s="501"/>
      <c r="D722" s="501"/>
      <c r="E722" s="501"/>
      <c r="F722" s="501"/>
      <c r="G722" s="501"/>
      <c r="H722" s="501"/>
      <c r="I722" s="501"/>
      <c r="J722" s="501"/>
      <c r="K722" s="501"/>
      <c r="L722" s="501"/>
      <c r="M722" s="501"/>
      <c r="N722" s="501"/>
      <c r="O722" s="501"/>
      <c r="P722" s="501"/>
      <c r="Q722" s="501"/>
      <c r="R722" s="501"/>
      <c r="S722" s="501"/>
      <c r="T722" s="501"/>
      <c r="U722" s="501"/>
      <c r="V722" s="501"/>
      <c r="W722" s="501"/>
      <c r="X722" s="501"/>
      <c r="Y722" s="501"/>
      <c r="Z722" s="501"/>
      <c r="AA722" s="501"/>
      <c r="AB722" s="501"/>
      <c r="AC722" s="501"/>
    </row>
    <row r="723">
      <c r="A723" s="501"/>
      <c r="B723" s="501"/>
      <c r="C723" s="501"/>
      <c r="D723" s="501"/>
      <c r="E723" s="501"/>
      <c r="F723" s="501"/>
      <c r="G723" s="501"/>
      <c r="H723" s="501"/>
      <c r="I723" s="501"/>
      <c r="J723" s="501"/>
      <c r="K723" s="501"/>
      <c r="L723" s="501"/>
      <c r="M723" s="501"/>
      <c r="N723" s="501"/>
      <c r="O723" s="501"/>
      <c r="P723" s="501"/>
      <c r="Q723" s="501"/>
      <c r="R723" s="501"/>
      <c r="S723" s="501"/>
      <c r="T723" s="501"/>
      <c r="U723" s="501"/>
      <c r="V723" s="501"/>
      <c r="W723" s="501"/>
      <c r="X723" s="501"/>
      <c r="Y723" s="501"/>
      <c r="Z723" s="501"/>
      <c r="AA723" s="501"/>
      <c r="AB723" s="501"/>
      <c r="AC723" s="501"/>
    </row>
    <row r="724">
      <c r="A724" s="501"/>
      <c r="B724" s="501"/>
      <c r="C724" s="501"/>
      <c r="D724" s="501"/>
      <c r="E724" s="501"/>
      <c r="F724" s="501"/>
      <c r="G724" s="501"/>
      <c r="H724" s="501"/>
      <c r="I724" s="501"/>
      <c r="J724" s="501"/>
      <c r="K724" s="501"/>
      <c r="L724" s="501"/>
      <c r="M724" s="501"/>
      <c r="N724" s="501"/>
      <c r="O724" s="501"/>
      <c r="P724" s="501"/>
      <c r="Q724" s="501"/>
      <c r="R724" s="501"/>
      <c r="S724" s="501"/>
      <c r="T724" s="501"/>
      <c r="U724" s="501"/>
      <c r="V724" s="501"/>
      <c r="W724" s="501"/>
      <c r="X724" s="501"/>
      <c r="Y724" s="501"/>
      <c r="Z724" s="501"/>
      <c r="AA724" s="501"/>
      <c r="AB724" s="501"/>
      <c r="AC724" s="501"/>
    </row>
    <row r="725">
      <c r="A725" s="501"/>
      <c r="B725" s="501"/>
      <c r="C725" s="501"/>
      <c r="D725" s="501"/>
      <c r="E725" s="501"/>
      <c r="F725" s="501"/>
      <c r="G725" s="501"/>
      <c r="H725" s="501"/>
      <c r="I725" s="501"/>
      <c r="J725" s="501"/>
      <c r="K725" s="501"/>
      <c r="L725" s="501"/>
      <c r="M725" s="501"/>
      <c r="N725" s="501"/>
      <c r="O725" s="501"/>
      <c r="P725" s="501"/>
      <c r="Q725" s="501"/>
      <c r="R725" s="501"/>
      <c r="S725" s="501"/>
      <c r="T725" s="501"/>
      <c r="U725" s="501"/>
      <c r="V725" s="501"/>
      <c r="W725" s="501"/>
      <c r="X725" s="501"/>
      <c r="Y725" s="501"/>
      <c r="Z725" s="501"/>
      <c r="AA725" s="501"/>
      <c r="AB725" s="501"/>
      <c r="AC725" s="501"/>
    </row>
    <row r="726">
      <c r="A726" s="501"/>
      <c r="B726" s="501"/>
      <c r="C726" s="501"/>
      <c r="D726" s="501"/>
      <c r="E726" s="501"/>
      <c r="F726" s="501"/>
      <c r="G726" s="501"/>
      <c r="H726" s="501"/>
      <c r="I726" s="501"/>
      <c r="J726" s="501"/>
      <c r="K726" s="501"/>
      <c r="L726" s="501"/>
      <c r="M726" s="501"/>
      <c r="N726" s="501"/>
      <c r="O726" s="501"/>
      <c r="P726" s="501"/>
      <c r="Q726" s="501"/>
      <c r="R726" s="501"/>
      <c r="S726" s="501"/>
      <c r="T726" s="501"/>
      <c r="U726" s="501"/>
      <c r="V726" s="501"/>
      <c r="W726" s="501"/>
      <c r="X726" s="501"/>
      <c r="Y726" s="501"/>
      <c r="Z726" s="501"/>
      <c r="AA726" s="501"/>
      <c r="AB726" s="501"/>
      <c r="AC726" s="501"/>
    </row>
    <row r="727">
      <c r="A727" s="501"/>
      <c r="B727" s="501"/>
      <c r="C727" s="501"/>
      <c r="D727" s="501"/>
      <c r="E727" s="501"/>
      <c r="F727" s="501"/>
      <c r="G727" s="501"/>
      <c r="H727" s="501"/>
      <c r="I727" s="501"/>
      <c r="J727" s="501"/>
      <c r="K727" s="501"/>
      <c r="L727" s="501"/>
      <c r="M727" s="501"/>
      <c r="N727" s="501"/>
      <c r="O727" s="501"/>
      <c r="P727" s="501"/>
      <c r="Q727" s="501"/>
      <c r="R727" s="501"/>
      <c r="S727" s="501"/>
      <c r="T727" s="501"/>
      <c r="U727" s="501"/>
      <c r="V727" s="501"/>
      <c r="W727" s="501"/>
      <c r="X727" s="501"/>
      <c r="Y727" s="501"/>
      <c r="Z727" s="501"/>
      <c r="AA727" s="501"/>
      <c r="AB727" s="501"/>
      <c r="AC727" s="501"/>
    </row>
    <row r="728">
      <c r="A728" s="501"/>
      <c r="B728" s="501"/>
      <c r="C728" s="501"/>
      <c r="D728" s="501"/>
      <c r="E728" s="501"/>
      <c r="F728" s="501"/>
      <c r="G728" s="501"/>
      <c r="H728" s="501"/>
      <c r="I728" s="501"/>
      <c r="J728" s="501"/>
      <c r="K728" s="501"/>
      <c r="L728" s="501"/>
      <c r="M728" s="501"/>
      <c r="N728" s="501"/>
      <c r="O728" s="501"/>
      <c r="P728" s="501"/>
      <c r="Q728" s="501"/>
      <c r="R728" s="501"/>
      <c r="S728" s="501"/>
      <c r="T728" s="501"/>
      <c r="U728" s="501"/>
      <c r="V728" s="501"/>
      <c r="W728" s="501"/>
      <c r="X728" s="501"/>
      <c r="Y728" s="501"/>
      <c r="Z728" s="501"/>
      <c r="AA728" s="501"/>
      <c r="AB728" s="501"/>
      <c r="AC728" s="501"/>
    </row>
    <row r="729">
      <c r="A729" s="501"/>
      <c r="B729" s="501"/>
      <c r="C729" s="501"/>
      <c r="D729" s="501"/>
      <c r="E729" s="501"/>
      <c r="F729" s="501"/>
      <c r="G729" s="501"/>
      <c r="H729" s="501"/>
      <c r="I729" s="501"/>
      <c r="J729" s="501"/>
      <c r="K729" s="501"/>
      <c r="L729" s="501"/>
      <c r="M729" s="501"/>
      <c r="N729" s="501"/>
      <c r="O729" s="501"/>
      <c r="P729" s="501"/>
      <c r="Q729" s="501"/>
      <c r="R729" s="501"/>
      <c r="S729" s="501"/>
      <c r="T729" s="501"/>
      <c r="U729" s="501"/>
      <c r="V729" s="501"/>
      <c r="W729" s="501"/>
      <c r="X729" s="501"/>
      <c r="Y729" s="501"/>
      <c r="Z729" s="501"/>
      <c r="AA729" s="501"/>
      <c r="AB729" s="501"/>
      <c r="AC729" s="501"/>
    </row>
    <row r="730">
      <c r="A730" s="501"/>
      <c r="B730" s="501"/>
      <c r="C730" s="501"/>
      <c r="D730" s="501"/>
      <c r="E730" s="501"/>
      <c r="F730" s="501"/>
      <c r="G730" s="501"/>
      <c r="H730" s="501"/>
      <c r="I730" s="501"/>
      <c r="J730" s="501"/>
      <c r="K730" s="501"/>
      <c r="L730" s="501"/>
      <c r="M730" s="501"/>
      <c r="N730" s="501"/>
      <c r="O730" s="501"/>
      <c r="P730" s="501"/>
      <c r="Q730" s="501"/>
      <c r="R730" s="501"/>
      <c r="S730" s="501"/>
      <c r="T730" s="501"/>
      <c r="U730" s="501"/>
      <c r="V730" s="501"/>
      <c r="W730" s="501"/>
      <c r="X730" s="501"/>
      <c r="Y730" s="501"/>
      <c r="Z730" s="501"/>
      <c r="AA730" s="501"/>
      <c r="AB730" s="501"/>
      <c r="AC730" s="501"/>
    </row>
    <row r="731">
      <c r="A731" s="501"/>
      <c r="B731" s="501"/>
      <c r="C731" s="501"/>
      <c r="D731" s="501"/>
      <c r="E731" s="501"/>
      <c r="F731" s="501"/>
      <c r="G731" s="501"/>
      <c r="H731" s="501"/>
      <c r="I731" s="501"/>
      <c r="J731" s="501"/>
      <c r="K731" s="501"/>
      <c r="L731" s="501"/>
      <c r="M731" s="501"/>
      <c r="N731" s="501"/>
      <c r="O731" s="501"/>
      <c r="P731" s="501"/>
      <c r="Q731" s="501"/>
      <c r="R731" s="501"/>
      <c r="S731" s="501"/>
      <c r="T731" s="501"/>
      <c r="U731" s="501"/>
      <c r="V731" s="501"/>
      <c r="W731" s="501"/>
      <c r="X731" s="501"/>
      <c r="Y731" s="501"/>
      <c r="Z731" s="501"/>
      <c r="AA731" s="501"/>
      <c r="AB731" s="501"/>
      <c r="AC731" s="501"/>
    </row>
    <row r="732">
      <c r="A732" s="501"/>
      <c r="B732" s="501"/>
      <c r="C732" s="501"/>
      <c r="D732" s="501"/>
      <c r="E732" s="501"/>
      <c r="F732" s="501"/>
      <c r="G732" s="501"/>
      <c r="H732" s="501"/>
      <c r="I732" s="501"/>
      <c r="J732" s="501"/>
      <c r="K732" s="501"/>
      <c r="L732" s="501"/>
      <c r="M732" s="501"/>
      <c r="N732" s="501"/>
      <c r="O732" s="501"/>
      <c r="P732" s="501"/>
      <c r="Q732" s="501"/>
      <c r="R732" s="501"/>
      <c r="S732" s="501"/>
      <c r="T732" s="501"/>
      <c r="U732" s="501"/>
      <c r="V732" s="501"/>
      <c r="W732" s="501"/>
      <c r="X732" s="501"/>
      <c r="Y732" s="501"/>
      <c r="Z732" s="501"/>
      <c r="AA732" s="501"/>
      <c r="AB732" s="501"/>
      <c r="AC732" s="501"/>
    </row>
    <row r="733">
      <c r="A733" s="501"/>
      <c r="B733" s="501"/>
      <c r="C733" s="501"/>
      <c r="D733" s="501"/>
      <c r="E733" s="501"/>
      <c r="F733" s="501"/>
      <c r="G733" s="501"/>
      <c r="H733" s="501"/>
      <c r="I733" s="501"/>
      <c r="J733" s="501"/>
      <c r="K733" s="501"/>
      <c r="L733" s="501"/>
      <c r="M733" s="501"/>
      <c r="N733" s="501"/>
      <c r="O733" s="501"/>
      <c r="P733" s="501"/>
      <c r="Q733" s="501"/>
      <c r="R733" s="501"/>
      <c r="S733" s="501"/>
      <c r="T733" s="501"/>
      <c r="U733" s="501"/>
      <c r="V733" s="501"/>
      <c r="W733" s="501"/>
      <c r="X733" s="501"/>
      <c r="Y733" s="501"/>
      <c r="Z733" s="501"/>
      <c r="AA733" s="501"/>
      <c r="AB733" s="501"/>
      <c r="AC733" s="501"/>
    </row>
    <row r="734">
      <c r="A734" s="501"/>
      <c r="B734" s="501"/>
      <c r="C734" s="501"/>
      <c r="D734" s="501"/>
      <c r="E734" s="501"/>
      <c r="F734" s="501"/>
      <c r="G734" s="501"/>
      <c r="H734" s="501"/>
      <c r="I734" s="501"/>
      <c r="J734" s="501"/>
      <c r="K734" s="501"/>
      <c r="L734" s="501"/>
      <c r="M734" s="501"/>
      <c r="N734" s="501"/>
      <c r="O734" s="501"/>
      <c r="P734" s="501"/>
      <c r="Q734" s="501"/>
      <c r="R734" s="501"/>
      <c r="S734" s="501"/>
      <c r="T734" s="501"/>
      <c r="U734" s="501"/>
      <c r="V734" s="501"/>
      <c r="W734" s="501"/>
      <c r="X734" s="501"/>
      <c r="Y734" s="501"/>
      <c r="Z734" s="501"/>
      <c r="AA734" s="501"/>
      <c r="AB734" s="501"/>
      <c r="AC734" s="501"/>
    </row>
    <row r="735">
      <c r="A735" s="501"/>
      <c r="B735" s="501"/>
      <c r="C735" s="501"/>
      <c r="D735" s="501"/>
      <c r="E735" s="501"/>
      <c r="F735" s="501"/>
      <c r="G735" s="501"/>
      <c r="H735" s="501"/>
      <c r="I735" s="501"/>
      <c r="J735" s="501"/>
      <c r="K735" s="501"/>
      <c r="L735" s="501"/>
      <c r="M735" s="501"/>
      <c r="N735" s="501"/>
      <c r="O735" s="501"/>
      <c r="P735" s="501"/>
      <c r="Q735" s="501"/>
      <c r="R735" s="501"/>
      <c r="S735" s="501"/>
      <c r="T735" s="501"/>
      <c r="U735" s="501"/>
      <c r="V735" s="501"/>
      <c r="W735" s="501"/>
      <c r="X735" s="501"/>
      <c r="Y735" s="501"/>
      <c r="Z735" s="501"/>
      <c r="AA735" s="501"/>
      <c r="AB735" s="501"/>
      <c r="AC735" s="501"/>
    </row>
    <row r="736">
      <c r="A736" s="501"/>
      <c r="B736" s="501"/>
      <c r="C736" s="501"/>
      <c r="D736" s="501"/>
      <c r="E736" s="501"/>
      <c r="F736" s="501"/>
      <c r="G736" s="501"/>
      <c r="H736" s="501"/>
      <c r="I736" s="501"/>
      <c r="J736" s="501"/>
      <c r="K736" s="501"/>
      <c r="L736" s="501"/>
      <c r="M736" s="501"/>
      <c r="N736" s="501"/>
      <c r="O736" s="501"/>
      <c r="P736" s="501"/>
      <c r="Q736" s="501"/>
      <c r="R736" s="501"/>
      <c r="S736" s="501"/>
      <c r="T736" s="501"/>
      <c r="U736" s="501"/>
      <c r="V736" s="501"/>
      <c r="W736" s="501"/>
      <c r="X736" s="501"/>
      <c r="Y736" s="501"/>
      <c r="Z736" s="501"/>
      <c r="AA736" s="501"/>
      <c r="AB736" s="501"/>
      <c r="AC736" s="501"/>
    </row>
    <row r="737">
      <c r="A737" s="501"/>
      <c r="B737" s="501"/>
      <c r="C737" s="501"/>
      <c r="D737" s="501"/>
      <c r="E737" s="501"/>
      <c r="F737" s="501"/>
      <c r="G737" s="501"/>
      <c r="H737" s="501"/>
      <c r="I737" s="501"/>
      <c r="J737" s="501"/>
      <c r="K737" s="501"/>
      <c r="L737" s="501"/>
      <c r="M737" s="501"/>
      <c r="N737" s="501"/>
      <c r="O737" s="501"/>
      <c r="P737" s="501"/>
      <c r="Q737" s="501"/>
      <c r="R737" s="501"/>
      <c r="S737" s="501"/>
      <c r="T737" s="501"/>
      <c r="U737" s="501"/>
      <c r="V737" s="501"/>
      <c r="W737" s="501"/>
      <c r="X737" s="501"/>
      <c r="Y737" s="501"/>
      <c r="Z737" s="501"/>
      <c r="AA737" s="501"/>
      <c r="AB737" s="501"/>
      <c r="AC737" s="501"/>
    </row>
    <row r="738">
      <c r="A738" s="501"/>
      <c r="B738" s="501"/>
      <c r="C738" s="501"/>
      <c r="D738" s="501"/>
      <c r="E738" s="501"/>
      <c r="F738" s="501"/>
      <c r="G738" s="501"/>
      <c r="H738" s="501"/>
      <c r="I738" s="501"/>
      <c r="J738" s="501"/>
      <c r="K738" s="501"/>
      <c r="L738" s="501"/>
      <c r="M738" s="501"/>
      <c r="N738" s="501"/>
      <c r="O738" s="501"/>
      <c r="P738" s="501"/>
      <c r="Q738" s="501"/>
      <c r="R738" s="501"/>
      <c r="S738" s="501"/>
      <c r="T738" s="501"/>
      <c r="U738" s="501"/>
      <c r="V738" s="501"/>
      <c r="W738" s="501"/>
      <c r="X738" s="501"/>
      <c r="Y738" s="501"/>
      <c r="Z738" s="501"/>
      <c r="AA738" s="501"/>
      <c r="AB738" s="501"/>
      <c r="AC738" s="501"/>
    </row>
    <row r="739">
      <c r="A739" s="501"/>
      <c r="B739" s="501"/>
      <c r="C739" s="501"/>
      <c r="D739" s="501"/>
      <c r="E739" s="501"/>
      <c r="F739" s="501"/>
      <c r="G739" s="501"/>
      <c r="H739" s="501"/>
      <c r="I739" s="501"/>
      <c r="J739" s="501"/>
      <c r="K739" s="501"/>
      <c r="L739" s="501"/>
      <c r="M739" s="501"/>
      <c r="N739" s="501"/>
      <c r="O739" s="501"/>
      <c r="P739" s="501"/>
      <c r="Q739" s="501"/>
      <c r="R739" s="501"/>
      <c r="S739" s="501"/>
      <c r="T739" s="501"/>
      <c r="U739" s="501"/>
      <c r="V739" s="501"/>
      <c r="W739" s="501"/>
      <c r="X739" s="501"/>
      <c r="Y739" s="501"/>
      <c r="Z739" s="501"/>
      <c r="AA739" s="501"/>
      <c r="AB739" s="501"/>
      <c r="AC739" s="501"/>
    </row>
    <row r="740">
      <c r="A740" s="501"/>
      <c r="B740" s="501"/>
      <c r="C740" s="501"/>
      <c r="D740" s="501"/>
      <c r="E740" s="501"/>
      <c r="F740" s="501"/>
      <c r="G740" s="501"/>
      <c r="H740" s="501"/>
      <c r="I740" s="501"/>
      <c r="J740" s="501"/>
      <c r="K740" s="501"/>
      <c r="L740" s="501"/>
      <c r="M740" s="501"/>
      <c r="N740" s="501"/>
      <c r="O740" s="501"/>
      <c r="P740" s="501"/>
      <c r="Q740" s="501"/>
      <c r="R740" s="501"/>
      <c r="S740" s="501"/>
      <c r="T740" s="501"/>
      <c r="U740" s="501"/>
      <c r="V740" s="501"/>
      <c r="W740" s="501"/>
      <c r="X740" s="501"/>
      <c r="Y740" s="501"/>
      <c r="Z740" s="501"/>
      <c r="AA740" s="501"/>
      <c r="AB740" s="501"/>
      <c r="AC740" s="501"/>
    </row>
    <row r="741">
      <c r="A741" s="501"/>
      <c r="B741" s="501"/>
      <c r="C741" s="501"/>
      <c r="D741" s="501"/>
      <c r="E741" s="501"/>
      <c r="F741" s="501"/>
      <c r="G741" s="501"/>
      <c r="H741" s="501"/>
      <c r="I741" s="501"/>
      <c r="J741" s="501"/>
      <c r="K741" s="501"/>
      <c r="L741" s="501"/>
      <c r="M741" s="501"/>
      <c r="N741" s="501"/>
      <c r="O741" s="501"/>
      <c r="P741" s="501"/>
      <c r="Q741" s="501"/>
      <c r="R741" s="501"/>
      <c r="S741" s="501"/>
      <c r="T741" s="501"/>
      <c r="U741" s="501"/>
      <c r="V741" s="501"/>
      <c r="W741" s="501"/>
      <c r="X741" s="501"/>
      <c r="Y741" s="501"/>
      <c r="Z741" s="501"/>
      <c r="AA741" s="501"/>
      <c r="AB741" s="501"/>
      <c r="AC741" s="501"/>
    </row>
    <row r="742">
      <c r="A742" s="501"/>
      <c r="B742" s="501"/>
      <c r="C742" s="501"/>
      <c r="D742" s="501"/>
      <c r="E742" s="501"/>
      <c r="F742" s="501"/>
      <c r="G742" s="501"/>
      <c r="H742" s="501"/>
      <c r="I742" s="501"/>
      <c r="J742" s="501"/>
      <c r="K742" s="501"/>
      <c r="L742" s="501"/>
      <c r="M742" s="501"/>
      <c r="N742" s="501"/>
      <c r="O742" s="501"/>
      <c r="P742" s="501"/>
      <c r="Q742" s="501"/>
      <c r="R742" s="501"/>
      <c r="S742" s="501"/>
      <c r="T742" s="501"/>
      <c r="U742" s="501"/>
      <c r="V742" s="501"/>
      <c r="W742" s="501"/>
      <c r="X742" s="501"/>
      <c r="Y742" s="501"/>
      <c r="Z742" s="501"/>
      <c r="AA742" s="501"/>
      <c r="AB742" s="501"/>
      <c r="AC742" s="501"/>
    </row>
    <row r="743">
      <c r="A743" s="501"/>
      <c r="B743" s="501"/>
      <c r="C743" s="501"/>
      <c r="D743" s="501"/>
      <c r="E743" s="501"/>
      <c r="F743" s="501"/>
      <c r="G743" s="501"/>
      <c r="H743" s="501"/>
      <c r="I743" s="501"/>
      <c r="J743" s="501"/>
      <c r="K743" s="501"/>
      <c r="L743" s="501"/>
      <c r="M743" s="501"/>
      <c r="N743" s="501"/>
      <c r="O743" s="501"/>
      <c r="P743" s="501"/>
      <c r="Q743" s="501"/>
      <c r="R743" s="501"/>
      <c r="S743" s="501"/>
      <c r="T743" s="501"/>
      <c r="U743" s="501"/>
      <c r="V743" s="501"/>
      <c r="W743" s="501"/>
      <c r="X743" s="501"/>
      <c r="Y743" s="501"/>
      <c r="Z743" s="501"/>
      <c r="AA743" s="501"/>
      <c r="AB743" s="501"/>
      <c r="AC743" s="501"/>
    </row>
    <row r="744">
      <c r="A744" s="501"/>
      <c r="B744" s="501"/>
      <c r="C744" s="501"/>
      <c r="D744" s="501"/>
      <c r="E744" s="501"/>
      <c r="F744" s="501"/>
      <c r="G744" s="501"/>
      <c r="H744" s="501"/>
      <c r="I744" s="501"/>
      <c r="J744" s="501"/>
      <c r="K744" s="501"/>
      <c r="L744" s="501"/>
      <c r="M744" s="501"/>
      <c r="N744" s="501"/>
      <c r="O744" s="501"/>
      <c r="P744" s="501"/>
      <c r="Q744" s="501"/>
      <c r="R744" s="501"/>
      <c r="S744" s="501"/>
      <c r="T744" s="501"/>
      <c r="U744" s="501"/>
      <c r="V744" s="501"/>
      <c r="W744" s="501"/>
      <c r="X744" s="501"/>
      <c r="Y744" s="501"/>
      <c r="Z744" s="501"/>
      <c r="AA744" s="501"/>
      <c r="AB744" s="501"/>
      <c r="AC744" s="501"/>
    </row>
    <row r="745">
      <c r="A745" s="501"/>
      <c r="B745" s="501"/>
      <c r="C745" s="501"/>
      <c r="D745" s="501"/>
      <c r="E745" s="501"/>
      <c r="F745" s="501"/>
      <c r="G745" s="501"/>
      <c r="H745" s="501"/>
      <c r="I745" s="501"/>
      <c r="J745" s="501"/>
      <c r="K745" s="501"/>
      <c r="L745" s="501"/>
      <c r="M745" s="501"/>
      <c r="N745" s="501"/>
      <c r="O745" s="501"/>
      <c r="P745" s="501"/>
      <c r="Q745" s="501"/>
      <c r="R745" s="501"/>
      <c r="S745" s="501"/>
      <c r="T745" s="501"/>
      <c r="U745" s="501"/>
      <c r="V745" s="501"/>
      <c r="W745" s="501"/>
      <c r="X745" s="501"/>
      <c r="Y745" s="501"/>
      <c r="Z745" s="501"/>
      <c r="AA745" s="501"/>
      <c r="AB745" s="501"/>
      <c r="AC745" s="501"/>
    </row>
    <row r="746">
      <c r="A746" s="501"/>
      <c r="B746" s="501"/>
      <c r="C746" s="501"/>
      <c r="D746" s="501"/>
      <c r="E746" s="501"/>
      <c r="F746" s="501"/>
      <c r="G746" s="501"/>
      <c r="H746" s="501"/>
      <c r="I746" s="501"/>
      <c r="J746" s="501"/>
      <c r="K746" s="501"/>
      <c r="L746" s="501"/>
      <c r="M746" s="501"/>
      <c r="N746" s="501"/>
      <c r="O746" s="501"/>
      <c r="P746" s="501"/>
      <c r="Q746" s="501"/>
      <c r="R746" s="501"/>
      <c r="S746" s="501"/>
      <c r="T746" s="501"/>
      <c r="U746" s="501"/>
      <c r="V746" s="501"/>
      <c r="W746" s="501"/>
      <c r="X746" s="501"/>
      <c r="Y746" s="501"/>
      <c r="Z746" s="501"/>
      <c r="AA746" s="501"/>
      <c r="AB746" s="501"/>
      <c r="AC746" s="501"/>
    </row>
    <row r="747">
      <c r="A747" s="501"/>
      <c r="B747" s="501"/>
      <c r="C747" s="501"/>
      <c r="D747" s="501"/>
      <c r="E747" s="501"/>
      <c r="F747" s="501"/>
      <c r="G747" s="501"/>
      <c r="H747" s="501"/>
      <c r="I747" s="501"/>
      <c r="J747" s="501"/>
      <c r="K747" s="501"/>
      <c r="L747" s="501"/>
      <c r="M747" s="501"/>
      <c r="N747" s="501"/>
      <c r="O747" s="501"/>
      <c r="P747" s="501"/>
      <c r="Q747" s="501"/>
      <c r="R747" s="501"/>
      <c r="S747" s="501"/>
      <c r="T747" s="501"/>
      <c r="U747" s="501"/>
      <c r="V747" s="501"/>
      <c r="W747" s="501"/>
      <c r="X747" s="501"/>
      <c r="Y747" s="501"/>
      <c r="Z747" s="501"/>
      <c r="AA747" s="501"/>
      <c r="AB747" s="501"/>
      <c r="AC747" s="501"/>
    </row>
    <row r="748">
      <c r="A748" s="501"/>
      <c r="B748" s="501"/>
      <c r="C748" s="501"/>
      <c r="D748" s="501"/>
      <c r="E748" s="501"/>
      <c r="F748" s="501"/>
      <c r="G748" s="501"/>
      <c r="H748" s="501"/>
      <c r="I748" s="501"/>
      <c r="J748" s="501"/>
      <c r="K748" s="501"/>
      <c r="L748" s="501"/>
      <c r="M748" s="501"/>
      <c r="N748" s="501"/>
      <c r="O748" s="501"/>
      <c r="P748" s="501"/>
      <c r="Q748" s="501"/>
      <c r="R748" s="501"/>
      <c r="S748" s="501"/>
      <c r="T748" s="501"/>
      <c r="U748" s="501"/>
      <c r="V748" s="501"/>
      <c r="W748" s="501"/>
      <c r="X748" s="501"/>
      <c r="Y748" s="501"/>
      <c r="Z748" s="501"/>
      <c r="AA748" s="501"/>
      <c r="AB748" s="501"/>
      <c r="AC748" s="501"/>
    </row>
    <row r="749">
      <c r="A749" s="501"/>
      <c r="B749" s="501"/>
      <c r="C749" s="501"/>
      <c r="D749" s="501"/>
      <c r="E749" s="501"/>
      <c r="F749" s="501"/>
      <c r="G749" s="501"/>
      <c r="H749" s="501"/>
      <c r="I749" s="501"/>
      <c r="J749" s="501"/>
      <c r="K749" s="501"/>
      <c r="L749" s="501"/>
      <c r="M749" s="501"/>
      <c r="N749" s="501"/>
      <c r="O749" s="501"/>
      <c r="P749" s="501"/>
      <c r="Q749" s="501"/>
      <c r="R749" s="501"/>
      <c r="S749" s="501"/>
      <c r="T749" s="501"/>
      <c r="U749" s="501"/>
      <c r="V749" s="501"/>
      <c r="W749" s="501"/>
      <c r="X749" s="501"/>
      <c r="Y749" s="501"/>
      <c r="Z749" s="501"/>
      <c r="AA749" s="501"/>
      <c r="AB749" s="501"/>
      <c r="AC749" s="501"/>
    </row>
    <row r="750">
      <c r="A750" s="501"/>
      <c r="B750" s="501"/>
      <c r="C750" s="501"/>
      <c r="D750" s="501"/>
      <c r="E750" s="501"/>
      <c r="F750" s="501"/>
      <c r="G750" s="501"/>
      <c r="H750" s="501"/>
      <c r="I750" s="501"/>
      <c r="J750" s="501"/>
      <c r="K750" s="501"/>
      <c r="L750" s="501"/>
      <c r="M750" s="501"/>
      <c r="N750" s="501"/>
      <c r="O750" s="501"/>
      <c r="P750" s="501"/>
      <c r="Q750" s="501"/>
      <c r="R750" s="501"/>
      <c r="S750" s="501"/>
      <c r="T750" s="501"/>
      <c r="U750" s="501"/>
      <c r="V750" s="501"/>
      <c r="W750" s="501"/>
      <c r="X750" s="501"/>
      <c r="Y750" s="501"/>
      <c r="Z750" s="501"/>
      <c r="AA750" s="501"/>
      <c r="AB750" s="501"/>
      <c r="AC750" s="501"/>
    </row>
    <row r="751">
      <c r="A751" s="501"/>
      <c r="B751" s="501"/>
      <c r="C751" s="501"/>
      <c r="D751" s="501"/>
      <c r="E751" s="501"/>
      <c r="F751" s="501"/>
      <c r="G751" s="501"/>
      <c r="H751" s="501"/>
      <c r="I751" s="501"/>
      <c r="J751" s="501"/>
      <c r="K751" s="501"/>
      <c r="L751" s="501"/>
      <c r="M751" s="501"/>
      <c r="N751" s="501"/>
      <c r="O751" s="501"/>
      <c r="P751" s="501"/>
      <c r="Q751" s="501"/>
      <c r="R751" s="501"/>
      <c r="S751" s="501"/>
      <c r="T751" s="501"/>
      <c r="U751" s="501"/>
      <c r="V751" s="501"/>
      <c r="W751" s="501"/>
      <c r="X751" s="501"/>
      <c r="Y751" s="501"/>
      <c r="Z751" s="501"/>
      <c r="AA751" s="501"/>
      <c r="AB751" s="501"/>
      <c r="AC751" s="501"/>
    </row>
    <row r="752">
      <c r="A752" s="501"/>
      <c r="B752" s="501"/>
      <c r="C752" s="501"/>
      <c r="D752" s="501"/>
      <c r="E752" s="501"/>
      <c r="F752" s="501"/>
      <c r="G752" s="501"/>
      <c r="H752" s="501"/>
      <c r="I752" s="501"/>
      <c r="J752" s="501"/>
      <c r="K752" s="501"/>
      <c r="L752" s="501"/>
      <c r="M752" s="501"/>
      <c r="N752" s="501"/>
      <c r="O752" s="501"/>
      <c r="P752" s="501"/>
      <c r="Q752" s="501"/>
      <c r="R752" s="501"/>
      <c r="S752" s="501"/>
      <c r="T752" s="501"/>
      <c r="U752" s="501"/>
      <c r="V752" s="501"/>
      <c r="W752" s="501"/>
      <c r="X752" s="501"/>
      <c r="Y752" s="501"/>
      <c r="Z752" s="501"/>
      <c r="AA752" s="501"/>
      <c r="AB752" s="501"/>
      <c r="AC752" s="501"/>
    </row>
    <row r="753">
      <c r="A753" s="501"/>
      <c r="B753" s="501"/>
      <c r="C753" s="501"/>
      <c r="D753" s="501"/>
      <c r="E753" s="501"/>
      <c r="F753" s="501"/>
      <c r="G753" s="501"/>
      <c r="H753" s="501"/>
      <c r="I753" s="501"/>
      <c r="J753" s="501"/>
      <c r="K753" s="501"/>
      <c r="L753" s="501"/>
      <c r="M753" s="501"/>
      <c r="N753" s="501"/>
      <c r="O753" s="501"/>
      <c r="P753" s="501"/>
      <c r="Q753" s="501"/>
      <c r="R753" s="501"/>
      <c r="S753" s="501"/>
      <c r="T753" s="501"/>
      <c r="U753" s="501"/>
      <c r="V753" s="501"/>
      <c r="W753" s="501"/>
      <c r="X753" s="501"/>
      <c r="Y753" s="501"/>
      <c r="Z753" s="501"/>
      <c r="AA753" s="501"/>
      <c r="AB753" s="501"/>
      <c r="AC753" s="501"/>
    </row>
    <row r="754">
      <c r="A754" s="501"/>
      <c r="B754" s="501"/>
      <c r="C754" s="501"/>
      <c r="D754" s="501"/>
      <c r="E754" s="501"/>
      <c r="F754" s="501"/>
      <c r="G754" s="501"/>
      <c r="H754" s="501"/>
      <c r="I754" s="501"/>
      <c r="J754" s="501"/>
      <c r="K754" s="501"/>
      <c r="L754" s="501"/>
      <c r="M754" s="501"/>
      <c r="N754" s="501"/>
      <c r="O754" s="501"/>
      <c r="P754" s="501"/>
      <c r="Q754" s="501"/>
      <c r="R754" s="501"/>
      <c r="S754" s="501"/>
      <c r="T754" s="501"/>
      <c r="U754" s="501"/>
      <c r="V754" s="501"/>
      <c r="W754" s="501"/>
      <c r="X754" s="501"/>
      <c r="Y754" s="501"/>
      <c r="Z754" s="501"/>
      <c r="AA754" s="501"/>
      <c r="AB754" s="501"/>
      <c r="AC754" s="501"/>
    </row>
    <row r="755">
      <c r="A755" s="501"/>
      <c r="B755" s="501"/>
      <c r="C755" s="501"/>
      <c r="D755" s="501"/>
      <c r="E755" s="501"/>
      <c r="F755" s="501"/>
      <c r="G755" s="501"/>
      <c r="H755" s="501"/>
      <c r="I755" s="501"/>
      <c r="J755" s="501"/>
      <c r="K755" s="501"/>
      <c r="L755" s="501"/>
      <c r="M755" s="501"/>
      <c r="N755" s="501"/>
      <c r="O755" s="501"/>
      <c r="P755" s="501"/>
      <c r="Q755" s="501"/>
      <c r="R755" s="501"/>
      <c r="S755" s="501"/>
      <c r="T755" s="501"/>
      <c r="U755" s="501"/>
      <c r="V755" s="501"/>
      <c r="W755" s="501"/>
      <c r="X755" s="501"/>
      <c r="Y755" s="501"/>
      <c r="Z755" s="501"/>
      <c r="AA755" s="501"/>
      <c r="AB755" s="501"/>
      <c r="AC755" s="501"/>
    </row>
    <row r="756">
      <c r="A756" s="501"/>
      <c r="B756" s="501"/>
      <c r="C756" s="501"/>
      <c r="D756" s="501"/>
      <c r="E756" s="501"/>
      <c r="F756" s="501"/>
      <c r="G756" s="501"/>
      <c r="H756" s="501"/>
      <c r="I756" s="501"/>
      <c r="J756" s="501"/>
      <c r="K756" s="501"/>
      <c r="L756" s="501"/>
      <c r="M756" s="501"/>
      <c r="N756" s="501"/>
      <c r="O756" s="501"/>
      <c r="P756" s="501"/>
      <c r="Q756" s="501"/>
      <c r="R756" s="501"/>
      <c r="S756" s="501"/>
      <c r="T756" s="501"/>
      <c r="U756" s="501"/>
      <c r="V756" s="501"/>
      <c r="W756" s="501"/>
      <c r="X756" s="501"/>
      <c r="Y756" s="501"/>
      <c r="Z756" s="501"/>
      <c r="AA756" s="501"/>
      <c r="AB756" s="501"/>
      <c r="AC756" s="501"/>
    </row>
    <row r="757">
      <c r="A757" s="501"/>
      <c r="B757" s="501"/>
      <c r="C757" s="501"/>
      <c r="D757" s="501"/>
      <c r="E757" s="501"/>
      <c r="F757" s="501"/>
      <c r="G757" s="501"/>
      <c r="H757" s="501"/>
      <c r="I757" s="501"/>
      <c r="J757" s="501"/>
      <c r="K757" s="501"/>
      <c r="L757" s="501"/>
      <c r="M757" s="501"/>
      <c r="N757" s="501"/>
      <c r="O757" s="501"/>
      <c r="P757" s="501"/>
      <c r="Q757" s="501"/>
      <c r="R757" s="501"/>
      <c r="S757" s="501"/>
      <c r="T757" s="501"/>
      <c r="U757" s="501"/>
      <c r="V757" s="501"/>
      <c r="W757" s="501"/>
      <c r="X757" s="501"/>
      <c r="Y757" s="501"/>
      <c r="Z757" s="501"/>
      <c r="AA757" s="501"/>
      <c r="AB757" s="501"/>
      <c r="AC757" s="501"/>
    </row>
    <row r="758">
      <c r="A758" s="501"/>
      <c r="B758" s="501"/>
      <c r="C758" s="501"/>
      <c r="D758" s="501"/>
      <c r="E758" s="501"/>
      <c r="F758" s="501"/>
      <c r="G758" s="501"/>
      <c r="H758" s="501"/>
      <c r="I758" s="501"/>
      <c r="J758" s="501"/>
      <c r="K758" s="501"/>
      <c r="L758" s="501"/>
      <c r="M758" s="501"/>
      <c r="N758" s="501"/>
      <c r="O758" s="501"/>
      <c r="P758" s="501"/>
      <c r="Q758" s="501"/>
      <c r="R758" s="501"/>
      <c r="S758" s="501"/>
      <c r="T758" s="501"/>
      <c r="U758" s="501"/>
      <c r="V758" s="501"/>
      <c r="W758" s="501"/>
      <c r="X758" s="501"/>
      <c r="Y758" s="501"/>
      <c r="Z758" s="501"/>
      <c r="AA758" s="501"/>
      <c r="AB758" s="501"/>
      <c r="AC758" s="501"/>
    </row>
    <row r="759">
      <c r="A759" s="501"/>
      <c r="B759" s="501"/>
      <c r="C759" s="501"/>
      <c r="D759" s="501"/>
      <c r="E759" s="501"/>
      <c r="F759" s="501"/>
      <c r="G759" s="501"/>
      <c r="H759" s="501"/>
      <c r="I759" s="501"/>
      <c r="J759" s="501"/>
      <c r="K759" s="501"/>
      <c r="L759" s="501"/>
      <c r="M759" s="501"/>
      <c r="N759" s="501"/>
      <c r="O759" s="501"/>
      <c r="P759" s="501"/>
      <c r="Q759" s="501"/>
      <c r="R759" s="501"/>
      <c r="S759" s="501"/>
      <c r="T759" s="501"/>
      <c r="U759" s="501"/>
      <c r="V759" s="501"/>
      <c r="W759" s="501"/>
      <c r="X759" s="501"/>
      <c r="Y759" s="501"/>
      <c r="Z759" s="501"/>
      <c r="AA759" s="501"/>
      <c r="AB759" s="501"/>
      <c r="AC759" s="501"/>
    </row>
    <row r="760">
      <c r="A760" s="501"/>
      <c r="B760" s="501"/>
      <c r="C760" s="501"/>
      <c r="D760" s="501"/>
      <c r="E760" s="501"/>
      <c r="F760" s="501"/>
      <c r="G760" s="501"/>
      <c r="H760" s="501"/>
      <c r="I760" s="501"/>
      <c r="J760" s="501"/>
      <c r="K760" s="501"/>
      <c r="L760" s="501"/>
      <c r="M760" s="501"/>
      <c r="N760" s="501"/>
      <c r="O760" s="501"/>
      <c r="P760" s="501"/>
      <c r="Q760" s="501"/>
      <c r="R760" s="501"/>
      <c r="S760" s="501"/>
      <c r="T760" s="501"/>
      <c r="U760" s="501"/>
      <c r="V760" s="501"/>
      <c r="W760" s="501"/>
      <c r="X760" s="501"/>
      <c r="Y760" s="501"/>
      <c r="Z760" s="501"/>
      <c r="AA760" s="501"/>
      <c r="AB760" s="501"/>
      <c r="AC760" s="501"/>
    </row>
    <row r="761">
      <c r="A761" s="501"/>
      <c r="B761" s="501"/>
      <c r="C761" s="501"/>
      <c r="D761" s="501"/>
      <c r="E761" s="501"/>
      <c r="F761" s="501"/>
      <c r="G761" s="501"/>
      <c r="H761" s="501"/>
      <c r="I761" s="501"/>
      <c r="J761" s="501"/>
      <c r="K761" s="501"/>
      <c r="L761" s="501"/>
      <c r="M761" s="501"/>
      <c r="N761" s="501"/>
      <c r="O761" s="501"/>
      <c r="P761" s="501"/>
      <c r="Q761" s="501"/>
      <c r="R761" s="501"/>
      <c r="S761" s="501"/>
      <c r="T761" s="501"/>
      <c r="U761" s="501"/>
      <c r="V761" s="501"/>
      <c r="W761" s="501"/>
      <c r="X761" s="501"/>
      <c r="Y761" s="501"/>
      <c r="Z761" s="501"/>
      <c r="AA761" s="501"/>
      <c r="AB761" s="501"/>
      <c r="AC761" s="501"/>
    </row>
    <row r="762">
      <c r="A762" s="501"/>
      <c r="B762" s="501"/>
      <c r="C762" s="501"/>
      <c r="D762" s="501"/>
      <c r="E762" s="501"/>
      <c r="F762" s="501"/>
      <c r="G762" s="501"/>
      <c r="H762" s="501"/>
      <c r="I762" s="501"/>
      <c r="J762" s="501"/>
      <c r="K762" s="501"/>
      <c r="L762" s="501"/>
      <c r="M762" s="501"/>
      <c r="N762" s="501"/>
      <c r="O762" s="501"/>
      <c r="P762" s="501"/>
      <c r="Q762" s="501"/>
      <c r="R762" s="501"/>
      <c r="S762" s="501"/>
      <c r="T762" s="501"/>
      <c r="U762" s="501"/>
      <c r="V762" s="501"/>
      <c r="W762" s="501"/>
      <c r="X762" s="501"/>
      <c r="Y762" s="501"/>
      <c r="Z762" s="501"/>
      <c r="AA762" s="501"/>
      <c r="AB762" s="501"/>
      <c r="AC762" s="501"/>
    </row>
    <row r="763">
      <c r="A763" s="501"/>
      <c r="B763" s="501"/>
      <c r="C763" s="501"/>
      <c r="D763" s="501"/>
      <c r="E763" s="501"/>
      <c r="F763" s="501"/>
      <c r="G763" s="501"/>
      <c r="H763" s="501"/>
      <c r="I763" s="501"/>
      <c r="J763" s="501"/>
      <c r="K763" s="501"/>
      <c r="L763" s="501"/>
      <c r="M763" s="501"/>
      <c r="N763" s="501"/>
      <c r="O763" s="501"/>
      <c r="P763" s="501"/>
      <c r="Q763" s="501"/>
      <c r="R763" s="501"/>
      <c r="S763" s="501"/>
      <c r="T763" s="501"/>
      <c r="U763" s="501"/>
      <c r="V763" s="501"/>
      <c r="W763" s="501"/>
      <c r="X763" s="501"/>
      <c r="Y763" s="501"/>
      <c r="Z763" s="501"/>
      <c r="AA763" s="501"/>
      <c r="AB763" s="501"/>
      <c r="AC763" s="501"/>
    </row>
    <row r="764">
      <c r="A764" s="501"/>
      <c r="B764" s="501"/>
      <c r="C764" s="501"/>
      <c r="D764" s="501"/>
      <c r="E764" s="501"/>
      <c r="F764" s="501"/>
      <c r="G764" s="501"/>
      <c r="H764" s="501"/>
      <c r="I764" s="501"/>
      <c r="J764" s="501"/>
      <c r="K764" s="501"/>
      <c r="L764" s="501"/>
      <c r="M764" s="501"/>
      <c r="N764" s="501"/>
      <c r="O764" s="501"/>
      <c r="P764" s="501"/>
      <c r="Q764" s="501"/>
      <c r="R764" s="501"/>
      <c r="S764" s="501"/>
      <c r="T764" s="501"/>
      <c r="U764" s="501"/>
      <c r="V764" s="501"/>
      <c r="W764" s="501"/>
      <c r="X764" s="501"/>
      <c r="Y764" s="501"/>
      <c r="Z764" s="501"/>
      <c r="AA764" s="501"/>
      <c r="AB764" s="501"/>
      <c r="AC764" s="501"/>
    </row>
    <row r="765">
      <c r="A765" s="501"/>
      <c r="B765" s="501"/>
      <c r="C765" s="501"/>
      <c r="D765" s="501"/>
      <c r="E765" s="501"/>
      <c r="F765" s="501"/>
      <c r="G765" s="501"/>
      <c r="H765" s="501"/>
      <c r="I765" s="501"/>
      <c r="J765" s="501"/>
      <c r="K765" s="501"/>
      <c r="L765" s="501"/>
      <c r="M765" s="501"/>
      <c r="N765" s="501"/>
      <c r="O765" s="501"/>
      <c r="P765" s="501"/>
      <c r="Q765" s="501"/>
      <c r="R765" s="501"/>
      <c r="S765" s="501"/>
      <c r="T765" s="501"/>
      <c r="U765" s="501"/>
      <c r="V765" s="501"/>
      <c r="W765" s="501"/>
      <c r="X765" s="501"/>
      <c r="Y765" s="501"/>
      <c r="Z765" s="501"/>
      <c r="AA765" s="501"/>
      <c r="AB765" s="501"/>
      <c r="AC765" s="501"/>
    </row>
    <row r="766">
      <c r="A766" s="501"/>
      <c r="B766" s="501"/>
      <c r="C766" s="501"/>
      <c r="D766" s="501"/>
      <c r="E766" s="501"/>
      <c r="F766" s="501"/>
      <c r="G766" s="501"/>
      <c r="H766" s="501"/>
      <c r="I766" s="501"/>
      <c r="J766" s="501"/>
      <c r="K766" s="501"/>
      <c r="L766" s="501"/>
      <c r="M766" s="501"/>
      <c r="N766" s="501"/>
      <c r="O766" s="501"/>
      <c r="P766" s="501"/>
      <c r="Q766" s="501"/>
      <c r="R766" s="501"/>
      <c r="S766" s="501"/>
      <c r="T766" s="501"/>
      <c r="U766" s="501"/>
      <c r="V766" s="501"/>
      <c r="W766" s="501"/>
      <c r="X766" s="501"/>
      <c r="Y766" s="501"/>
      <c r="Z766" s="501"/>
      <c r="AA766" s="501"/>
      <c r="AB766" s="501"/>
      <c r="AC766" s="501"/>
    </row>
    <row r="767">
      <c r="A767" s="501"/>
      <c r="B767" s="501"/>
      <c r="C767" s="501"/>
      <c r="D767" s="501"/>
      <c r="E767" s="501"/>
      <c r="F767" s="501"/>
      <c r="G767" s="501"/>
      <c r="H767" s="501"/>
      <c r="I767" s="501"/>
      <c r="J767" s="501"/>
      <c r="K767" s="501"/>
      <c r="L767" s="501"/>
      <c r="M767" s="501"/>
      <c r="N767" s="501"/>
      <c r="O767" s="501"/>
      <c r="P767" s="501"/>
      <c r="Q767" s="501"/>
      <c r="R767" s="501"/>
      <c r="S767" s="501"/>
      <c r="T767" s="501"/>
      <c r="U767" s="501"/>
      <c r="V767" s="501"/>
      <c r="W767" s="501"/>
      <c r="X767" s="501"/>
      <c r="Y767" s="501"/>
      <c r="Z767" s="501"/>
      <c r="AA767" s="501"/>
      <c r="AB767" s="501"/>
      <c r="AC767" s="501"/>
    </row>
    <row r="768">
      <c r="A768" s="501"/>
      <c r="B768" s="501"/>
      <c r="C768" s="501"/>
      <c r="D768" s="501"/>
      <c r="E768" s="501"/>
      <c r="F768" s="501"/>
      <c r="G768" s="501"/>
      <c r="H768" s="501"/>
      <c r="I768" s="501"/>
      <c r="J768" s="501"/>
      <c r="K768" s="501"/>
      <c r="L768" s="501"/>
      <c r="M768" s="501"/>
      <c r="N768" s="501"/>
      <c r="O768" s="501"/>
      <c r="P768" s="501"/>
      <c r="Q768" s="501"/>
      <c r="R768" s="501"/>
      <c r="S768" s="501"/>
      <c r="T768" s="501"/>
      <c r="U768" s="501"/>
      <c r="V768" s="501"/>
      <c r="W768" s="501"/>
      <c r="X768" s="501"/>
      <c r="Y768" s="501"/>
      <c r="Z768" s="501"/>
      <c r="AA768" s="501"/>
      <c r="AB768" s="501"/>
      <c r="AC768" s="501"/>
    </row>
    <row r="769">
      <c r="A769" s="501"/>
      <c r="B769" s="501"/>
      <c r="C769" s="501"/>
      <c r="D769" s="501"/>
      <c r="E769" s="501"/>
      <c r="F769" s="501"/>
      <c r="G769" s="501"/>
      <c r="H769" s="501"/>
      <c r="I769" s="501"/>
      <c r="J769" s="501"/>
      <c r="K769" s="501"/>
      <c r="L769" s="501"/>
      <c r="M769" s="501"/>
      <c r="N769" s="501"/>
      <c r="O769" s="501"/>
      <c r="P769" s="501"/>
      <c r="Q769" s="501"/>
      <c r="R769" s="501"/>
      <c r="S769" s="501"/>
      <c r="T769" s="501"/>
      <c r="U769" s="501"/>
      <c r="V769" s="501"/>
      <c r="W769" s="501"/>
      <c r="X769" s="501"/>
      <c r="Y769" s="501"/>
      <c r="Z769" s="501"/>
      <c r="AA769" s="501"/>
      <c r="AB769" s="501"/>
      <c r="AC769" s="501"/>
    </row>
    <row r="770">
      <c r="A770" s="501"/>
      <c r="B770" s="501"/>
      <c r="C770" s="501"/>
      <c r="D770" s="501"/>
      <c r="E770" s="501"/>
      <c r="F770" s="501"/>
      <c r="G770" s="501"/>
      <c r="H770" s="501"/>
      <c r="I770" s="501"/>
      <c r="J770" s="501"/>
      <c r="K770" s="501"/>
      <c r="L770" s="501"/>
      <c r="M770" s="501"/>
      <c r="N770" s="501"/>
      <c r="O770" s="501"/>
      <c r="P770" s="501"/>
      <c r="Q770" s="501"/>
      <c r="R770" s="501"/>
      <c r="S770" s="501"/>
      <c r="T770" s="501"/>
      <c r="U770" s="501"/>
      <c r="V770" s="501"/>
      <c r="W770" s="501"/>
      <c r="X770" s="501"/>
      <c r="Y770" s="501"/>
      <c r="Z770" s="501"/>
      <c r="AA770" s="501"/>
      <c r="AB770" s="501"/>
      <c r="AC770" s="501"/>
    </row>
    <row r="771">
      <c r="A771" s="501"/>
      <c r="B771" s="501"/>
      <c r="C771" s="501"/>
      <c r="D771" s="501"/>
      <c r="E771" s="501"/>
      <c r="F771" s="501"/>
      <c r="G771" s="501"/>
      <c r="H771" s="501"/>
      <c r="I771" s="501"/>
      <c r="J771" s="501"/>
      <c r="K771" s="501"/>
      <c r="L771" s="501"/>
      <c r="M771" s="501"/>
      <c r="N771" s="501"/>
      <c r="O771" s="501"/>
      <c r="P771" s="501"/>
      <c r="Q771" s="501"/>
      <c r="R771" s="501"/>
      <c r="S771" s="501"/>
      <c r="T771" s="501"/>
      <c r="U771" s="501"/>
      <c r="V771" s="501"/>
      <c r="W771" s="501"/>
      <c r="X771" s="501"/>
      <c r="Y771" s="501"/>
      <c r="Z771" s="501"/>
      <c r="AA771" s="501"/>
      <c r="AB771" s="501"/>
      <c r="AC771" s="501"/>
    </row>
    <row r="772">
      <c r="A772" s="501"/>
      <c r="B772" s="501"/>
      <c r="C772" s="501"/>
      <c r="D772" s="501"/>
      <c r="E772" s="501"/>
      <c r="F772" s="501"/>
      <c r="G772" s="501"/>
      <c r="H772" s="501"/>
      <c r="I772" s="501"/>
      <c r="J772" s="501"/>
      <c r="K772" s="501"/>
      <c r="L772" s="501"/>
      <c r="M772" s="501"/>
      <c r="N772" s="501"/>
      <c r="O772" s="501"/>
      <c r="P772" s="501"/>
      <c r="Q772" s="501"/>
      <c r="R772" s="501"/>
      <c r="S772" s="501"/>
      <c r="T772" s="501"/>
      <c r="U772" s="501"/>
      <c r="V772" s="501"/>
      <c r="W772" s="501"/>
      <c r="X772" s="501"/>
      <c r="Y772" s="501"/>
      <c r="Z772" s="501"/>
      <c r="AA772" s="501"/>
      <c r="AB772" s="501"/>
      <c r="AC772" s="501"/>
    </row>
    <row r="773">
      <c r="A773" s="501"/>
      <c r="B773" s="501"/>
      <c r="C773" s="501"/>
      <c r="D773" s="501"/>
      <c r="E773" s="501"/>
      <c r="F773" s="501"/>
      <c r="G773" s="501"/>
      <c r="H773" s="501"/>
      <c r="I773" s="501"/>
      <c r="J773" s="501"/>
      <c r="K773" s="501"/>
      <c r="L773" s="501"/>
      <c r="M773" s="501"/>
      <c r="N773" s="501"/>
      <c r="O773" s="501"/>
      <c r="P773" s="501"/>
      <c r="Q773" s="501"/>
      <c r="R773" s="501"/>
      <c r="S773" s="501"/>
      <c r="T773" s="501"/>
      <c r="U773" s="501"/>
      <c r="V773" s="501"/>
      <c r="W773" s="501"/>
      <c r="X773" s="501"/>
      <c r="Y773" s="501"/>
      <c r="Z773" s="501"/>
      <c r="AA773" s="501"/>
      <c r="AB773" s="501"/>
      <c r="AC773" s="501"/>
    </row>
    <row r="774">
      <c r="A774" s="501"/>
      <c r="B774" s="501"/>
      <c r="C774" s="501"/>
      <c r="D774" s="501"/>
      <c r="E774" s="501"/>
      <c r="F774" s="501"/>
      <c r="G774" s="501"/>
      <c r="H774" s="501"/>
      <c r="I774" s="501"/>
      <c r="J774" s="501"/>
      <c r="K774" s="501"/>
      <c r="L774" s="501"/>
      <c r="M774" s="501"/>
      <c r="N774" s="501"/>
      <c r="O774" s="501"/>
      <c r="P774" s="501"/>
      <c r="Q774" s="501"/>
      <c r="R774" s="501"/>
      <c r="S774" s="501"/>
      <c r="T774" s="501"/>
      <c r="U774" s="501"/>
      <c r="V774" s="501"/>
      <c r="W774" s="501"/>
      <c r="X774" s="501"/>
      <c r="Y774" s="501"/>
      <c r="Z774" s="501"/>
      <c r="AA774" s="501"/>
      <c r="AB774" s="501"/>
      <c r="AC774" s="501"/>
    </row>
    <row r="775">
      <c r="A775" s="501"/>
      <c r="B775" s="501"/>
      <c r="C775" s="501"/>
      <c r="D775" s="501"/>
      <c r="E775" s="501"/>
      <c r="F775" s="501"/>
      <c r="G775" s="501"/>
      <c r="H775" s="501"/>
      <c r="I775" s="501"/>
      <c r="J775" s="501"/>
      <c r="K775" s="501"/>
      <c r="L775" s="501"/>
      <c r="M775" s="501"/>
      <c r="N775" s="501"/>
      <c r="O775" s="501"/>
      <c r="P775" s="501"/>
      <c r="Q775" s="501"/>
      <c r="R775" s="501"/>
      <c r="S775" s="501"/>
      <c r="T775" s="501"/>
      <c r="U775" s="501"/>
      <c r="V775" s="501"/>
      <c r="W775" s="501"/>
      <c r="X775" s="501"/>
      <c r="Y775" s="501"/>
      <c r="Z775" s="501"/>
      <c r="AA775" s="501"/>
      <c r="AB775" s="501"/>
      <c r="AC775" s="501"/>
    </row>
    <row r="776">
      <c r="A776" s="501"/>
      <c r="B776" s="501"/>
      <c r="C776" s="501"/>
      <c r="D776" s="501"/>
      <c r="E776" s="501"/>
      <c r="F776" s="501"/>
      <c r="G776" s="501"/>
      <c r="H776" s="501"/>
      <c r="I776" s="501"/>
      <c r="J776" s="501"/>
      <c r="K776" s="501"/>
      <c r="L776" s="501"/>
      <c r="M776" s="501"/>
      <c r="N776" s="501"/>
      <c r="O776" s="501"/>
      <c r="P776" s="501"/>
      <c r="Q776" s="501"/>
      <c r="R776" s="501"/>
      <c r="S776" s="501"/>
      <c r="T776" s="501"/>
      <c r="U776" s="501"/>
      <c r="V776" s="501"/>
      <c r="W776" s="501"/>
      <c r="X776" s="501"/>
      <c r="Y776" s="501"/>
      <c r="Z776" s="501"/>
      <c r="AA776" s="501"/>
      <c r="AB776" s="501"/>
      <c r="AC776" s="501"/>
    </row>
    <row r="777">
      <c r="A777" s="501"/>
      <c r="B777" s="501"/>
      <c r="C777" s="501"/>
      <c r="D777" s="501"/>
      <c r="E777" s="501"/>
      <c r="F777" s="501"/>
      <c r="G777" s="501"/>
      <c r="H777" s="501"/>
      <c r="I777" s="501"/>
      <c r="J777" s="501"/>
      <c r="K777" s="501"/>
      <c r="L777" s="501"/>
      <c r="M777" s="501"/>
      <c r="N777" s="501"/>
      <c r="O777" s="501"/>
      <c r="P777" s="501"/>
      <c r="Q777" s="501"/>
      <c r="R777" s="501"/>
      <c r="S777" s="501"/>
      <c r="T777" s="501"/>
      <c r="U777" s="501"/>
      <c r="V777" s="501"/>
      <c r="W777" s="501"/>
      <c r="X777" s="501"/>
      <c r="Y777" s="501"/>
      <c r="Z777" s="501"/>
      <c r="AA777" s="501"/>
      <c r="AB777" s="501"/>
      <c r="AC777" s="501"/>
    </row>
    <row r="778">
      <c r="A778" s="501"/>
      <c r="B778" s="501"/>
      <c r="C778" s="501"/>
      <c r="D778" s="501"/>
      <c r="E778" s="501"/>
      <c r="F778" s="501"/>
      <c r="G778" s="501"/>
      <c r="H778" s="501"/>
      <c r="I778" s="501"/>
      <c r="J778" s="501"/>
      <c r="K778" s="501"/>
      <c r="L778" s="501"/>
      <c r="M778" s="501"/>
      <c r="N778" s="501"/>
      <c r="O778" s="501"/>
      <c r="P778" s="501"/>
      <c r="Q778" s="501"/>
      <c r="R778" s="501"/>
      <c r="S778" s="501"/>
      <c r="T778" s="501"/>
      <c r="U778" s="501"/>
      <c r="V778" s="501"/>
      <c r="W778" s="501"/>
      <c r="X778" s="501"/>
      <c r="Y778" s="501"/>
      <c r="Z778" s="501"/>
      <c r="AA778" s="501"/>
      <c r="AB778" s="501"/>
      <c r="AC778" s="501"/>
    </row>
    <row r="779">
      <c r="A779" s="501"/>
      <c r="B779" s="501"/>
      <c r="C779" s="501"/>
      <c r="D779" s="501"/>
      <c r="E779" s="501"/>
      <c r="F779" s="501"/>
      <c r="G779" s="501"/>
      <c r="H779" s="501"/>
      <c r="I779" s="501"/>
      <c r="J779" s="501"/>
      <c r="K779" s="501"/>
      <c r="L779" s="501"/>
      <c r="M779" s="501"/>
      <c r="N779" s="501"/>
      <c r="O779" s="501"/>
      <c r="P779" s="501"/>
      <c r="Q779" s="501"/>
      <c r="R779" s="501"/>
      <c r="S779" s="501"/>
      <c r="T779" s="501"/>
      <c r="U779" s="501"/>
      <c r="V779" s="501"/>
      <c r="W779" s="501"/>
      <c r="X779" s="501"/>
      <c r="Y779" s="501"/>
      <c r="Z779" s="501"/>
      <c r="AA779" s="501"/>
      <c r="AB779" s="501"/>
      <c r="AC779" s="501"/>
    </row>
    <row r="780">
      <c r="A780" s="501"/>
      <c r="B780" s="501"/>
      <c r="C780" s="501"/>
      <c r="D780" s="501"/>
      <c r="E780" s="501"/>
      <c r="F780" s="501"/>
      <c r="G780" s="501"/>
      <c r="H780" s="501"/>
      <c r="I780" s="501"/>
      <c r="J780" s="501"/>
      <c r="K780" s="501"/>
      <c r="L780" s="501"/>
      <c r="M780" s="501"/>
      <c r="N780" s="501"/>
      <c r="O780" s="501"/>
      <c r="P780" s="501"/>
      <c r="Q780" s="501"/>
      <c r="R780" s="501"/>
      <c r="S780" s="501"/>
      <c r="T780" s="501"/>
      <c r="U780" s="501"/>
      <c r="V780" s="501"/>
      <c r="W780" s="501"/>
      <c r="X780" s="501"/>
      <c r="Y780" s="501"/>
      <c r="Z780" s="501"/>
      <c r="AA780" s="501"/>
      <c r="AB780" s="501"/>
      <c r="AC780" s="501"/>
    </row>
    <row r="781">
      <c r="A781" s="501"/>
      <c r="B781" s="501"/>
      <c r="C781" s="501"/>
      <c r="D781" s="501"/>
      <c r="E781" s="501"/>
      <c r="F781" s="501"/>
      <c r="G781" s="501"/>
      <c r="H781" s="501"/>
      <c r="I781" s="501"/>
      <c r="J781" s="501"/>
      <c r="K781" s="501"/>
      <c r="L781" s="501"/>
      <c r="M781" s="501"/>
      <c r="N781" s="501"/>
      <c r="O781" s="501"/>
      <c r="P781" s="501"/>
      <c r="Q781" s="501"/>
      <c r="R781" s="501"/>
      <c r="S781" s="501"/>
      <c r="T781" s="501"/>
      <c r="U781" s="501"/>
      <c r="V781" s="501"/>
      <c r="W781" s="501"/>
      <c r="X781" s="501"/>
      <c r="Y781" s="501"/>
      <c r="Z781" s="501"/>
      <c r="AA781" s="501"/>
      <c r="AB781" s="501"/>
      <c r="AC781" s="501"/>
    </row>
    <row r="782">
      <c r="A782" s="501"/>
      <c r="B782" s="501"/>
      <c r="C782" s="501"/>
      <c r="D782" s="501"/>
      <c r="E782" s="501"/>
      <c r="F782" s="501"/>
      <c r="G782" s="501"/>
      <c r="H782" s="501"/>
      <c r="I782" s="501"/>
      <c r="J782" s="501"/>
      <c r="K782" s="501"/>
      <c r="L782" s="501"/>
      <c r="M782" s="501"/>
      <c r="N782" s="501"/>
      <c r="O782" s="501"/>
      <c r="P782" s="501"/>
      <c r="Q782" s="501"/>
      <c r="R782" s="501"/>
      <c r="S782" s="501"/>
      <c r="T782" s="501"/>
      <c r="U782" s="501"/>
      <c r="V782" s="501"/>
      <c r="W782" s="501"/>
      <c r="X782" s="501"/>
      <c r="Y782" s="501"/>
      <c r="Z782" s="501"/>
      <c r="AA782" s="501"/>
      <c r="AB782" s="501"/>
      <c r="AC782" s="501"/>
    </row>
    <row r="783">
      <c r="A783" s="501"/>
      <c r="B783" s="501"/>
      <c r="C783" s="501"/>
      <c r="D783" s="501"/>
      <c r="E783" s="501"/>
      <c r="F783" s="501"/>
      <c r="G783" s="501"/>
      <c r="H783" s="501"/>
      <c r="I783" s="501"/>
      <c r="J783" s="501"/>
      <c r="K783" s="501"/>
      <c r="L783" s="501"/>
      <c r="M783" s="501"/>
      <c r="N783" s="501"/>
      <c r="O783" s="501"/>
      <c r="P783" s="501"/>
      <c r="Q783" s="501"/>
      <c r="R783" s="501"/>
      <c r="S783" s="501"/>
      <c r="T783" s="501"/>
      <c r="U783" s="501"/>
      <c r="V783" s="501"/>
      <c r="W783" s="501"/>
      <c r="X783" s="501"/>
      <c r="Y783" s="501"/>
      <c r="Z783" s="501"/>
      <c r="AA783" s="501"/>
      <c r="AB783" s="501"/>
      <c r="AC783" s="501"/>
    </row>
    <row r="784">
      <c r="A784" s="501"/>
      <c r="B784" s="501"/>
      <c r="C784" s="501"/>
      <c r="D784" s="501"/>
      <c r="E784" s="501"/>
      <c r="F784" s="501"/>
      <c r="G784" s="501"/>
      <c r="H784" s="501"/>
      <c r="I784" s="501"/>
      <c r="J784" s="501"/>
      <c r="K784" s="501"/>
      <c r="L784" s="501"/>
      <c r="M784" s="501"/>
      <c r="N784" s="501"/>
      <c r="O784" s="501"/>
      <c r="P784" s="501"/>
      <c r="Q784" s="501"/>
      <c r="R784" s="501"/>
      <c r="S784" s="501"/>
      <c r="T784" s="501"/>
      <c r="U784" s="501"/>
      <c r="V784" s="501"/>
      <c r="W784" s="501"/>
      <c r="X784" s="501"/>
      <c r="Y784" s="501"/>
      <c r="Z784" s="501"/>
      <c r="AA784" s="501"/>
      <c r="AB784" s="501"/>
      <c r="AC784" s="501"/>
    </row>
    <row r="785">
      <c r="A785" s="501"/>
      <c r="B785" s="501"/>
      <c r="C785" s="501"/>
      <c r="D785" s="501"/>
      <c r="E785" s="501"/>
      <c r="F785" s="501"/>
      <c r="G785" s="501"/>
      <c r="H785" s="501"/>
      <c r="I785" s="501"/>
      <c r="J785" s="501"/>
      <c r="K785" s="501"/>
      <c r="L785" s="501"/>
      <c r="M785" s="501"/>
      <c r="N785" s="501"/>
      <c r="O785" s="501"/>
      <c r="P785" s="501"/>
      <c r="Q785" s="501"/>
      <c r="R785" s="501"/>
      <c r="S785" s="501"/>
      <c r="T785" s="501"/>
      <c r="U785" s="501"/>
      <c r="V785" s="501"/>
      <c r="W785" s="501"/>
      <c r="X785" s="501"/>
      <c r="Y785" s="501"/>
      <c r="Z785" s="501"/>
      <c r="AA785" s="501"/>
      <c r="AB785" s="501"/>
      <c r="AC785" s="501"/>
    </row>
    <row r="786">
      <c r="A786" s="501"/>
      <c r="B786" s="501"/>
      <c r="C786" s="501"/>
      <c r="D786" s="501"/>
      <c r="E786" s="501"/>
      <c r="F786" s="501"/>
      <c r="G786" s="501"/>
      <c r="H786" s="501"/>
      <c r="I786" s="501"/>
      <c r="J786" s="501"/>
      <c r="K786" s="501"/>
      <c r="L786" s="501"/>
      <c r="M786" s="501"/>
      <c r="N786" s="501"/>
      <c r="O786" s="501"/>
      <c r="P786" s="501"/>
      <c r="Q786" s="501"/>
      <c r="R786" s="501"/>
      <c r="S786" s="501"/>
      <c r="T786" s="501"/>
      <c r="U786" s="501"/>
      <c r="V786" s="501"/>
      <c r="W786" s="501"/>
      <c r="X786" s="501"/>
      <c r="Y786" s="501"/>
      <c r="Z786" s="501"/>
      <c r="AA786" s="501"/>
      <c r="AB786" s="501"/>
      <c r="AC786" s="501"/>
    </row>
    <row r="787">
      <c r="A787" s="501"/>
      <c r="B787" s="501"/>
      <c r="C787" s="501"/>
      <c r="D787" s="501"/>
      <c r="E787" s="501"/>
      <c r="F787" s="501"/>
      <c r="G787" s="501"/>
      <c r="H787" s="501"/>
      <c r="I787" s="501"/>
      <c r="J787" s="501"/>
      <c r="K787" s="501"/>
      <c r="L787" s="501"/>
      <c r="M787" s="501"/>
      <c r="N787" s="501"/>
      <c r="O787" s="501"/>
      <c r="P787" s="501"/>
      <c r="Q787" s="501"/>
      <c r="R787" s="501"/>
      <c r="S787" s="501"/>
      <c r="T787" s="501"/>
      <c r="U787" s="501"/>
      <c r="V787" s="501"/>
      <c r="W787" s="501"/>
      <c r="X787" s="501"/>
      <c r="Y787" s="501"/>
      <c r="Z787" s="501"/>
      <c r="AA787" s="501"/>
      <c r="AB787" s="501"/>
      <c r="AC787" s="501"/>
    </row>
    <row r="788">
      <c r="A788" s="501"/>
      <c r="B788" s="501"/>
      <c r="C788" s="501"/>
      <c r="D788" s="501"/>
      <c r="E788" s="501"/>
      <c r="F788" s="501"/>
      <c r="G788" s="501"/>
      <c r="H788" s="501"/>
      <c r="I788" s="501"/>
      <c r="J788" s="501"/>
      <c r="K788" s="501"/>
      <c r="L788" s="501"/>
      <c r="M788" s="501"/>
      <c r="N788" s="501"/>
      <c r="O788" s="501"/>
      <c r="P788" s="501"/>
      <c r="Q788" s="501"/>
      <c r="R788" s="501"/>
      <c r="S788" s="501"/>
      <c r="T788" s="501"/>
      <c r="U788" s="501"/>
      <c r="V788" s="501"/>
      <c r="W788" s="501"/>
      <c r="X788" s="501"/>
      <c r="Y788" s="501"/>
      <c r="Z788" s="501"/>
      <c r="AA788" s="501"/>
      <c r="AB788" s="501"/>
      <c r="AC788" s="501"/>
    </row>
    <row r="789">
      <c r="A789" s="501"/>
      <c r="B789" s="501"/>
      <c r="C789" s="501"/>
      <c r="D789" s="501"/>
      <c r="E789" s="501"/>
      <c r="F789" s="501"/>
      <c r="G789" s="501"/>
      <c r="H789" s="501"/>
      <c r="I789" s="501"/>
      <c r="J789" s="501"/>
      <c r="K789" s="501"/>
      <c r="L789" s="501"/>
      <c r="M789" s="501"/>
      <c r="N789" s="501"/>
      <c r="O789" s="501"/>
      <c r="P789" s="501"/>
      <c r="Q789" s="501"/>
      <c r="R789" s="501"/>
      <c r="S789" s="501"/>
      <c r="T789" s="501"/>
      <c r="U789" s="501"/>
      <c r="V789" s="501"/>
      <c r="W789" s="501"/>
      <c r="X789" s="501"/>
      <c r="Y789" s="501"/>
      <c r="Z789" s="501"/>
      <c r="AA789" s="501"/>
      <c r="AB789" s="501"/>
      <c r="AC789" s="501"/>
    </row>
    <row r="790">
      <c r="A790" s="501"/>
      <c r="B790" s="501"/>
      <c r="C790" s="501"/>
      <c r="D790" s="501"/>
      <c r="E790" s="501"/>
      <c r="F790" s="501"/>
      <c r="G790" s="501"/>
      <c r="H790" s="501"/>
      <c r="I790" s="501"/>
      <c r="J790" s="501"/>
      <c r="K790" s="501"/>
      <c r="L790" s="501"/>
      <c r="M790" s="501"/>
      <c r="N790" s="501"/>
      <c r="O790" s="501"/>
      <c r="P790" s="501"/>
      <c r="Q790" s="501"/>
      <c r="R790" s="501"/>
      <c r="S790" s="501"/>
      <c r="T790" s="501"/>
      <c r="U790" s="501"/>
      <c r="V790" s="501"/>
      <c r="W790" s="501"/>
      <c r="X790" s="501"/>
      <c r="Y790" s="501"/>
      <c r="Z790" s="501"/>
      <c r="AA790" s="501"/>
      <c r="AB790" s="501"/>
      <c r="AC790" s="501"/>
    </row>
    <row r="791">
      <c r="A791" s="501"/>
      <c r="B791" s="501"/>
      <c r="C791" s="501"/>
      <c r="D791" s="501"/>
      <c r="E791" s="501"/>
      <c r="F791" s="501"/>
      <c r="G791" s="501"/>
      <c r="H791" s="501"/>
      <c r="I791" s="501"/>
      <c r="J791" s="501"/>
      <c r="K791" s="501"/>
      <c r="L791" s="501"/>
      <c r="M791" s="501"/>
      <c r="N791" s="501"/>
      <c r="O791" s="501"/>
      <c r="P791" s="501"/>
      <c r="Q791" s="501"/>
      <c r="R791" s="501"/>
      <c r="S791" s="501"/>
      <c r="T791" s="501"/>
      <c r="U791" s="501"/>
      <c r="V791" s="501"/>
      <c r="W791" s="501"/>
      <c r="X791" s="501"/>
      <c r="Y791" s="501"/>
      <c r="Z791" s="501"/>
      <c r="AA791" s="501"/>
      <c r="AB791" s="501"/>
      <c r="AC791" s="501"/>
    </row>
    <row r="792">
      <c r="A792" s="501"/>
      <c r="B792" s="501"/>
      <c r="C792" s="501"/>
      <c r="D792" s="501"/>
      <c r="E792" s="501"/>
      <c r="F792" s="501"/>
      <c r="G792" s="501"/>
      <c r="H792" s="501"/>
      <c r="I792" s="501"/>
      <c r="J792" s="501"/>
      <c r="K792" s="501"/>
      <c r="L792" s="501"/>
      <c r="M792" s="501"/>
      <c r="N792" s="501"/>
      <c r="O792" s="501"/>
      <c r="P792" s="501"/>
      <c r="Q792" s="501"/>
      <c r="R792" s="501"/>
      <c r="S792" s="501"/>
      <c r="T792" s="501"/>
      <c r="U792" s="501"/>
      <c r="V792" s="501"/>
      <c r="W792" s="501"/>
      <c r="X792" s="501"/>
      <c r="Y792" s="501"/>
      <c r="Z792" s="501"/>
      <c r="AA792" s="501"/>
      <c r="AB792" s="501"/>
      <c r="AC792" s="501"/>
    </row>
    <row r="793">
      <c r="A793" s="501"/>
      <c r="B793" s="501"/>
      <c r="C793" s="501"/>
      <c r="D793" s="501"/>
      <c r="E793" s="501"/>
      <c r="F793" s="501"/>
      <c r="G793" s="501"/>
      <c r="H793" s="501"/>
      <c r="I793" s="501"/>
      <c r="J793" s="501"/>
      <c r="K793" s="501"/>
      <c r="L793" s="501"/>
      <c r="M793" s="501"/>
      <c r="N793" s="501"/>
      <c r="O793" s="501"/>
      <c r="P793" s="501"/>
      <c r="Q793" s="501"/>
      <c r="R793" s="501"/>
      <c r="S793" s="501"/>
      <c r="T793" s="501"/>
      <c r="U793" s="501"/>
      <c r="V793" s="501"/>
      <c r="W793" s="501"/>
      <c r="X793" s="501"/>
      <c r="Y793" s="501"/>
      <c r="Z793" s="501"/>
      <c r="AA793" s="501"/>
      <c r="AB793" s="501"/>
      <c r="AC793" s="501"/>
    </row>
    <row r="794">
      <c r="A794" s="501"/>
      <c r="B794" s="501"/>
      <c r="C794" s="501"/>
      <c r="D794" s="501"/>
      <c r="E794" s="501"/>
      <c r="F794" s="501"/>
      <c r="G794" s="501"/>
      <c r="H794" s="501"/>
      <c r="I794" s="501"/>
      <c r="J794" s="501"/>
      <c r="K794" s="501"/>
      <c r="L794" s="501"/>
      <c r="M794" s="501"/>
      <c r="N794" s="501"/>
      <c r="O794" s="501"/>
      <c r="P794" s="501"/>
      <c r="Q794" s="501"/>
      <c r="R794" s="501"/>
      <c r="S794" s="501"/>
      <c r="T794" s="501"/>
      <c r="U794" s="501"/>
      <c r="V794" s="501"/>
      <c r="W794" s="501"/>
      <c r="X794" s="501"/>
      <c r="Y794" s="501"/>
      <c r="Z794" s="501"/>
      <c r="AA794" s="501"/>
      <c r="AB794" s="501"/>
      <c r="AC794" s="501"/>
    </row>
    <row r="795">
      <c r="A795" s="501"/>
      <c r="B795" s="501"/>
      <c r="C795" s="501"/>
      <c r="D795" s="501"/>
      <c r="E795" s="501"/>
      <c r="F795" s="501"/>
      <c r="G795" s="501"/>
      <c r="H795" s="501"/>
      <c r="I795" s="501"/>
      <c r="J795" s="501"/>
      <c r="K795" s="501"/>
      <c r="L795" s="501"/>
      <c r="M795" s="501"/>
      <c r="N795" s="501"/>
      <c r="O795" s="501"/>
      <c r="P795" s="501"/>
      <c r="Q795" s="501"/>
      <c r="R795" s="501"/>
      <c r="S795" s="501"/>
      <c r="T795" s="501"/>
      <c r="U795" s="501"/>
      <c r="V795" s="501"/>
      <c r="W795" s="501"/>
      <c r="X795" s="501"/>
      <c r="Y795" s="501"/>
      <c r="Z795" s="501"/>
      <c r="AA795" s="501"/>
      <c r="AB795" s="501"/>
      <c r="AC795" s="501"/>
    </row>
    <row r="796">
      <c r="A796" s="501"/>
      <c r="B796" s="501"/>
      <c r="C796" s="501"/>
      <c r="D796" s="501"/>
      <c r="E796" s="501"/>
      <c r="F796" s="501"/>
      <c r="G796" s="501"/>
      <c r="H796" s="501"/>
      <c r="I796" s="501"/>
      <c r="J796" s="501"/>
      <c r="K796" s="501"/>
      <c r="L796" s="501"/>
      <c r="M796" s="501"/>
      <c r="N796" s="501"/>
      <c r="O796" s="501"/>
      <c r="P796" s="501"/>
      <c r="Q796" s="501"/>
      <c r="R796" s="501"/>
      <c r="S796" s="501"/>
      <c r="T796" s="501"/>
      <c r="U796" s="501"/>
      <c r="V796" s="501"/>
      <c r="W796" s="501"/>
      <c r="X796" s="501"/>
      <c r="Y796" s="501"/>
      <c r="Z796" s="501"/>
      <c r="AA796" s="501"/>
      <c r="AB796" s="501"/>
      <c r="AC796" s="501"/>
    </row>
    <row r="797">
      <c r="A797" s="501"/>
      <c r="B797" s="501"/>
      <c r="C797" s="501"/>
      <c r="D797" s="501"/>
      <c r="E797" s="501"/>
      <c r="F797" s="501"/>
      <c r="G797" s="501"/>
      <c r="H797" s="501"/>
      <c r="I797" s="501"/>
      <c r="J797" s="501"/>
      <c r="K797" s="501"/>
      <c r="L797" s="501"/>
      <c r="M797" s="501"/>
      <c r="N797" s="501"/>
      <c r="O797" s="501"/>
      <c r="P797" s="501"/>
      <c r="Q797" s="501"/>
      <c r="R797" s="501"/>
      <c r="S797" s="501"/>
      <c r="T797" s="501"/>
      <c r="U797" s="501"/>
      <c r="V797" s="501"/>
      <c r="W797" s="501"/>
      <c r="X797" s="501"/>
      <c r="Y797" s="501"/>
      <c r="Z797" s="501"/>
      <c r="AA797" s="501"/>
      <c r="AB797" s="501"/>
      <c r="AC797" s="501"/>
    </row>
    <row r="798">
      <c r="A798" s="501"/>
      <c r="B798" s="501"/>
      <c r="C798" s="501"/>
      <c r="D798" s="501"/>
      <c r="E798" s="501"/>
      <c r="F798" s="501"/>
      <c r="G798" s="501"/>
      <c r="H798" s="501"/>
      <c r="I798" s="501"/>
      <c r="J798" s="501"/>
      <c r="K798" s="501"/>
      <c r="L798" s="501"/>
      <c r="M798" s="501"/>
      <c r="N798" s="501"/>
      <c r="O798" s="501"/>
      <c r="P798" s="501"/>
      <c r="Q798" s="501"/>
      <c r="R798" s="501"/>
      <c r="S798" s="501"/>
      <c r="T798" s="501"/>
      <c r="U798" s="501"/>
      <c r="V798" s="501"/>
      <c r="W798" s="501"/>
      <c r="X798" s="501"/>
      <c r="Y798" s="501"/>
      <c r="Z798" s="501"/>
      <c r="AA798" s="501"/>
      <c r="AB798" s="501"/>
      <c r="AC798" s="501"/>
    </row>
    <row r="799">
      <c r="A799" s="501"/>
      <c r="B799" s="501"/>
      <c r="C799" s="501"/>
      <c r="D799" s="501"/>
      <c r="E799" s="501"/>
      <c r="F799" s="501"/>
      <c r="G799" s="501"/>
      <c r="H799" s="501"/>
      <c r="I799" s="501"/>
      <c r="J799" s="501"/>
      <c r="K799" s="501"/>
      <c r="L799" s="501"/>
      <c r="M799" s="501"/>
      <c r="N799" s="501"/>
      <c r="O799" s="501"/>
      <c r="P799" s="501"/>
      <c r="Q799" s="501"/>
      <c r="R799" s="501"/>
      <c r="S799" s="501"/>
      <c r="T799" s="501"/>
      <c r="U799" s="501"/>
      <c r="V799" s="501"/>
      <c r="W799" s="501"/>
      <c r="X799" s="501"/>
      <c r="Y799" s="501"/>
      <c r="Z799" s="501"/>
      <c r="AA799" s="501"/>
      <c r="AB799" s="501"/>
      <c r="AC799" s="501"/>
    </row>
    <row r="800">
      <c r="A800" s="501"/>
      <c r="B800" s="501"/>
      <c r="C800" s="501"/>
      <c r="D800" s="501"/>
      <c r="E800" s="501"/>
      <c r="F800" s="501"/>
      <c r="G800" s="501"/>
      <c r="H800" s="501"/>
      <c r="I800" s="501"/>
      <c r="J800" s="501"/>
      <c r="K800" s="501"/>
      <c r="L800" s="501"/>
      <c r="M800" s="501"/>
      <c r="N800" s="501"/>
      <c r="O800" s="501"/>
      <c r="P800" s="501"/>
      <c r="Q800" s="501"/>
      <c r="R800" s="501"/>
      <c r="S800" s="501"/>
      <c r="T800" s="501"/>
      <c r="U800" s="501"/>
      <c r="V800" s="501"/>
      <c r="W800" s="501"/>
      <c r="X800" s="501"/>
      <c r="Y800" s="501"/>
      <c r="Z800" s="501"/>
      <c r="AA800" s="501"/>
      <c r="AB800" s="501"/>
      <c r="AC800" s="501"/>
    </row>
    <row r="801">
      <c r="A801" s="501"/>
      <c r="B801" s="501"/>
      <c r="C801" s="501"/>
      <c r="D801" s="501"/>
      <c r="E801" s="501"/>
      <c r="F801" s="501"/>
      <c r="G801" s="501"/>
      <c r="H801" s="501"/>
      <c r="I801" s="501"/>
      <c r="J801" s="501"/>
      <c r="K801" s="501"/>
      <c r="L801" s="501"/>
      <c r="M801" s="501"/>
      <c r="N801" s="501"/>
      <c r="O801" s="501"/>
      <c r="P801" s="501"/>
      <c r="Q801" s="501"/>
      <c r="R801" s="501"/>
      <c r="S801" s="501"/>
      <c r="T801" s="501"/>
      <c r="U801" s="501"/>
      <c r="V801" s="501"/>
      <c r="W801" s="501"/>
      <c r="X801" s="501"/>
      <c r="Y801" s="501"/>
      <c r="Z801" s="501"/>
      <c r="AA801" s="501"/>
      <c r="AB801" s="501"/>
      <c r="AC801" s="501"/>
    </row>
    <row r="802">
      <c r="A802" s="501"/>
      <c r="B802" s="501"/>
      <c r="C802" s="501"/>
      <c r="D802" s="501"/>
      <c r="E802" s="501"/>
      <c r="F802" s="501"/>
      <c r="G802" s="501"/>
      <c r="H802" s="501"/>
      <c r="I802" s="501"/>
      <c r="J802" s="501"/>
      <c r="K802" s="501"/>
      <c r="L802" s="501"/>
      <c r="M802" s="501"/>
      <c r="N802" s="501"/>
      <c r="O802" s="501"/>
      <c r="P802" s="501"/>
      <c r="Q802" s="501"/>
      <c r="R802" s="501"/>
      <c r="S802" s="501"/>
      <c r="T802" s="501"/>
      <c r="U802" s="501"/>
      <c r="V802" s="501"/>
      <c r="W802" s="501"/>
      <c r="X802" s="501"/>
      <c r="Y802" s="501"/>
      <c r="Z802" s="501"/>
      <c r="AA802" s="501"/>
      <c r="AB802" s="501"/>
      <c r="AC802" s="501"/>
    </row>
    <row r="803">
      <c r="A803" s="501"/>
      <c r="B803" s="501"/>
      <c r="C803" s="501"/>
      <c r="D803" s="501"/>
      <c r="E803" s="501"/>
      <c r="F803" s="501"/>
      <c r="G803" s="501"/>
      <c r="H803" s="501"/>
      <c r="I803" s="501"/>
      <c r="J803" s="501"/>
      <c r="K803" s="501"/>
      <c r="L803" s="501"/>
      <c r="M803" s="501"/>
      <c r="N803" s="501"/>
      <c r="O803" s="501"/>
      <c r="P803" s="501"/>
      <c r="Q803" s="501"/>
      <c r="R803" s="501"/>
      <c r="S803" s="501"/>
      <c r="T803" s="501"/>
      <c r="U803" s="501"/>
      <c r="V803" s="501"/>
      <c r="W803" s="501"/>
      <c r="X803" s="501"/>
      <c r="Y803" s="501"/>
      <c r="Z803" s="501"/>
      <c r="AA803" s="501"/>
      <c r="AB803" s="501"/>
      <c r="AC803" s="501"/>
    </row>
    <row r="804">
      <c r="A804" s="501"/>
      <c r="B804" s="501"/>
      <c r="C804" s="501"/>
      <c r="D804" s="501"/>
      <c r="E804" s="501"/>
      <c r="F804" s="501"/>
      <c r="G804" s="501"/>
      <c r="H804" s="501"/>
      <c r="I804" s="501"/>
      <c r="J804" s="501"/>
      <c r="K804" s="501"/>
      <c r="L804" s="501"/>
      <c r="M804" s="501"/>
      <c r="N804" s="501"/>
      <c r="O804" s="501"/>
      <c r="P804" s="501"/>
      <c r="Q804" s="501"/>
      <c r="R804" s="501"/>
      <c r="S804" s="501"/>
      <c r="T804" s="501"/>
      <c r="U804" s="501"/>
      <c r="V804" s="501"/>
      <c r="W804" s="501"/>
      <c r="X804" s="501"/>
      <c r="Y804" s="501"/>
      <c r="Z804" s="501"/>
      <c r="AA804" s="501"/>
      <c r="AB804" s="501"/>
      <c r="AC804" s="501"/>
    </row>
    <row r="805">
      <c r="A805" s="501"/>
      <c r="B805" s="501"/>
      <c r="C805" s="501"/>
      <c r="D805" s="501"/>
      <c r="E805" s="501"/>
      <c r="F805" s="501"/>
      <c r="G805" s="501"/>
      <c r="H805" s="501"/>
      <c r="I805" s="501"/>
      <c r="J805" s="501"/>
      <c r="K805" s="501"/>
      <c r="L805" s="501"/>
      <c r="M805" s="501"/>
      <c r="N805" s="501"/>
      <c r="O805" s="501"/>
      <c r="P805" s="501"/>
      <c r="Q805" s="501"/>
      <c r="R805" s="501"/>
      <c r="S805" s="501"/>
      <c r="T805" s="501"/>
      <c r="U805" s="501"/>
      <c r="V805" s="501"/>
      <c r="W805" s="501"/>
      <c r="X805" s="501"/>
      <c r="Y805" s="501"/>
      <c r="Z805" s="501"/>
      <c r="AA805" s="501"/>
      <c r="AB805" s="501"/>
      <c r="AC805" s="501"/>
    </row>
    <row r="806">
      <c r="A806" s="501"/>
      <c r="B806" s="501"/>
      <c r="C806" s="501"/>
      <c r="D806" s="501"/>
      <c r="E806" s="501"/>
      <c r="F806" s="501"/>
      <c r="G806" s="501"/>
      <c r="H806" s="501"/>
      <c r="I806" s="501"/>
      <c r="J806" s="501"/>
      <c r="K806" s="501"/>
      <c r="L806" s="501"/>
      <c r="M806" s="501"/>
      <c r="N806" s="501"/>
      <c r="O806" s="501"/>
      <c r="P806" s="501"/>
      <c r="Q806" s="501"/>
      <c r="R806" s="501"/>
      <c r="S806" s="501"/>
      <c r="T806" s="501"/>
      <c r="U806" s="501"/>
      <c r="V806" s="501"/>
      <c r="W806" s="501"/>
      <c r="X806" s="501"/>
      <c r="Y806" s="501"/>
      <c r="Z806" s="501"/>
      <c r="AA806" s="501"/>
      <c r="AB806" s="501"/>
      <c r="AC806" s="501"/>
    </row>
    <row r="807">
      <c r="A807" s="501"/>
      <c r="B807" s="501"/>
      <c r="C807" s="501"/>
      <c r="D807" s="501"/>
      <c r="E807" s="501"/>
      <c r="F807" s="501"/>
      <c r="G807" s="501"/>
      <c r="H807" s="501"/>
      <c r="I807" s="501"/>
      <c r="J807" s="501"/>
      <c r="K807" s="501"/>
      <c r="L807" s="501"/>
      <c r="M807" s="501"/>
      <c r="N807" s="501"/>
      <c r="O807" s="501"/>
      <c r="P807" s="501"/>
      <c r="Q807" s="501"/>
      <c r="R807" s="501"/>
      <c r="S807" s="501"/>
      <c r="T807" s="501"/>
      <c r="U807" s="501"/>
      <c r="V807" s="501"/>
      <c r="W807" s="501"/>
      <c r="X807" s="501"/>
      <c r="Y807" s="501"/>
      <c r="Z807" s="501"/>
      <c r="AA807" s="501"/>
      <c r="AB807" s="501"/>
      <c r="AC807" s="501"/>
    </row>
    <row r="808">
      <c r="A808" s="501"/>
      <c r="B808" s="501"/>
      <c r="C808" s="501"/>
      <c r="D808" s="501"/>
      <c r="E808" s="501"/>
      <c r="F808" s="501"/>
      <c r="G808" s="501"/>
      <c r="H808" s="501"/>
      <c r="I808" s="501"/>
      <c r="J808" s="501"/>
      <c r="K808" s="501"/>
      <c r="L808" s="501"/>
      <c r="M808" s="501"/>
      <c r="N808" s="501"/>
      <c r="O808" s="501"/>
      <c r="P808" s="501"/>
      <c r="Q808" s="501"/>
      <c r="R808" s="501"/>
      <c r="S808" s="501"/>
      <c r="T808" s="501"/>
      <c r="U808" s="501"/>
      <c r="V808" s="501"/>
      <c r="W808" s="501"/>
      <c r="X808" s="501"/>
      <c r="Y808" s="501"/>
      <c r="Z808" s="501"/>
      <c r="AA808" s="501"/>
      <c r="AB808" s="501"/>
      <c r="AC808" s="501"/>
    </row>
    <row r="809">
      <c r="A809" s="501"/>
      <c r="B809" s="501"/>
      <c r="C809" s="501"/>
      <c r="D809" s="501"/>
      <c r="E809" s="501"/>
      <c r="F809" s="501"/>
      <c r="G809" s="501"/>
      <c r="H809" s="501"/>
      <c r="I809" s="501"/>
      <c r="J809" s="501"/>
      <c r="K809" s="501"/>
      <c r="L809" s="501"/>
      <c r="M809" s="501"/>
      <c r="N809" s="501"/>
      <c r="O809" s="501"/>
      <c r="P809" s="501"/>
      <c r="Q809" s="501"/>
      <c r="R809" s="501"/>
      <c r="S809" s="501"/>
      <c r="T809" s="501"/>
      <c r="U809" s="501"/>
      <c r="V809" s="501"/>
      <c r="W809" s="501"/>
      <c r="X809" s="501"/>
      <c r="Y809" s="501"/>
      <c r="Z809" s="501"/>
      <c r="AA809" s="501"/>
      <c r="AB809" s="501"/>
      <c r="AC809" s="501"/>
    </row>
    <row r="810">
      <c r="A810" s="501"/>
      <c r="B810" s="501"/>
      <c r="C810" s="501"/>
      <c r="D810" s="501"/>
      <c r="E810" s="501"/>
      <c r="F810" s="501"/>
      <c r="G810" s="501"/>
      <c r="H810" s="501"/>
      <c r="I810" s="501"/>
      <c r="J810" s="501"/>
      <c r="K810" s="501"/>
      <c r="L810" s="501"/>
      <c r="M810" s="501"/>
      <c r="N810" s="501"/>
      <c r="O810" s="501"/>
      <c r="P810" s="501"/>
      <c r="Q810" s="501"/>
      <c r="R810" s="501"/>
      <c r="S810" s="501"/>
      <c r="T810" s="501"/>
      <c r="U810" s="501"/>
      <c r="V810" s="501"/>
      <c r="W810" s="501"/>
      <c r="X810" s="501"/>
      <c r="Y810" s="501"/>
      <c r="Z810" s="501"/>
      <c r="AA810" s="501"/>
      <c r="AB810" s="501"/>
      <c r="AC810" s="501"/>
    </row>
    <row r="811">
      <c r="A811" s="501"/>
      <c r="B811" s="501"/>
      <c r="C811" s="501"/>
      <c r="D811" s="501"/>
      <c r="E811" s="501"/>
      <c r="F811" s="501"/>
      <c r="G811" s="501"/>
      <c r="H811" s="501"/>
      <c r="I811" s="501"/>
      <c r="J811" s="501"/>
      <c r="K811" s="501"/>
      <c r="L811" s="501"/>
      <c r="M811" s="501"/>
      <c r="N811" s="501"/>
      <c r="O811" s="501"/>
      <c r="P811" s="501"/>
      <c r="Q811" s="501"/>
      <c r="R811" s="501"/>
      <c r="S811" s="501"/>
      <c r="T811" s="501"/>
      <c r="U811" s="501"/>
      <c r="V811" s="501"/>
      <c r="W811" s="501"/>
      <c r="X811" s="501"/>
      <c r="Y811" s="501"/>
      <c r="Z811" s="501"/>
      <c r="AA811" s="501"/>
      <c r="AB811" s="501"/>
      <c r="AC811" s="501"/>
    </row>
    <row r="812">
      <c r="A812" s="501"/>
      <c r="B812" s="501"/>
      <c r="C812" s="501"/>
      <c r="D812" s="501"/>
      <c r="E812" s="501"/>
      <c r="F812" s="501"/>
      <c r="G812" s="501"/>
      <c r="H812" s="501"/>
      <c r="I812" s="501"/>
      <c r="J812" s="501"/>
      <c r="K812" s="501"/>
      <c r="L812" s="501"/>
      <c r="M812" s="501"/>
      <c r="N812" s="501"/>
      <c r="O812" s="501"/>
      <c r="P812" s="501"/>
      <c r="Q812" s="501"/>
      <c r="R812" s="501"/>
      <c r="S812" s="501"/>
      <c r="T812" s="501"/>
      <c r="U812" s="501"/>
      <c r="V812" s="501"/>
      <c r="W812" s="501"/>
      <c r="X812" s="501"/>
      <c r="Y812" s="501"/>
      <c r="Z812" s="501"/>
      <c r="AA812" s="501"/>
      <c r="AB812" s="501"/>
      <c r="AC812" s="501"/>
    </row>
    <row r="813">
      <c r="A813" s="501"/>
      <c r="B813" s="501"/>
      <c r="C813" s="501"/>
      <c r="D813" s="501"/>
      <c r="E813" s="501"/>
      <c r="F813" s="501"/>
      <c r="G813" s="501"/>
      <c r="H813" s="501"/>
      <c r="I813" s="501"/>
      <c r="J813" s="501"/>
      <c r="K813" s="501"/>
      <c r="L813" s="501"/>
      <c r="M813" s="501"/>
      <c r="N813" s="501"/>
      <c r="O813" s="501"/>
      <c r="P813" s="501"/>
      <c r="Q813" s="501"/>
      <c r="R813" s="501"/>
      <c r="S813" s="501"/>
      <c r="T813" s="501"/>
      <c r="U813" s="501"/>
      <c r="V813" s="501"/>
      <c r="W813" s="501"/>
      <c r="X813" s="501"/>
      <c r="Y813" s="501"/>
      <c r="Z813" s="501"/>
      <c r="AA813" s="501"/>
      <c r="AB813" s="501"/>
      <c r="AC813" s="501"/>
    </row>
    <row r="814">
      <c r="A814" s="501"/>
      <c r="B814" s="501"/>
      <c r="C814" s="501"/>
      <c r="D814" s="501"/>
      <c r="E814" s="501"/>
      <c r="F814" s="501"/>
      <c r="G814" s="501"/>
      <c r="H814" s="501"/>
      <c r="I814" s="501"/>
      <c r="J814" s="501"/>
      <c r="K814" s="501"/>
      <c r="L814" s="501"/>
      <c r="M814" s="501"/>
      <c r="N814" s="501"/>
      <c r="O814" s="501"/>
      <c r="P814" s="501"/>
      <c r="Q814" s="501"/>
      <c r="R814" s="501"/>
      <c r="S814" s="501"/>
      <c r="T814" s="501"/>
      <c r="U814" s="501"/>
      <c r="V814" s="501"/>
      <c r="W814" s="501"/>
      <c r="X814" s="501"/>
      <c r="Y814" s="501"/>
      <c r="Z814" s="501"/>
      <c r="AA814" s="501"/>
      <c r="AB814" s="501"/>
      <c r="AC814" s="501"/>
    </row>
    <row r="815">
      <c r="A815" s="501"/>
      <c r="B815" s="501"/>
      <c r="C815" s="501"/>
      <c r="D815" s="501"/>
      <c r="E815" s="501"/>
      <c r="F815" s="501"/>
      <c r="G815" s="501"/>
      <c r="H815" s="501"/>
      <c r="I815" s="501"/>
      <c r="J815" s="501"/>
      <c r="K815" s="501"/>
      <c r="L815" s="501"/>
      <c r="M815" s="501"/>
      <c r="N815" s="501"/>
      <c r="O815" s="501"/>
      <c r="P815" s="501"/>
      <c r="Q815" s="501"/>
      <c r="R815" s="501"/>
      <c r="S815" s="501"/>
      <c r="T815" s="501"/>
      <c r="U815" s="501"/>
      <c r="V815" s="501"/>
      <c r="W815" s="501"/>
      <c r="X815" s="501"/>
      <c r="Y815" s="501"/>
      <c r="Z815" s="501"/>
      <c r="AA815" s="501"/>
      <c r="AB815" s="501"/>
      <c r="AC815" s="501"/>
    </row>
    <row r="816">
      <c r="A816" s="501"/>
      <c r="B816" s="501"/>
      <c r="C816" s="501"/>
      <c r="D816" s="501"/>
      <c r="E816" s="501"/>
      <c r="F816" s="501"/>
      <c r="G816" s="501"/>
      <c r="H816" s="501"/>
      <c r="I816" s="501"/>
      <c r="J816" s="501"/>
      <c r="K816" s="501"/>
      <c r="L816" s="501"/>
      <c r="M816" s="501"/>
      <c r="N816" s="501"/>
      <c r="O816" s="501"/>
      <c r="P816" s="501"/>
      <c r="Q816" s="501"/>
      <c r="R816" s="501"/>
      <c r="S816" s="501"/>
      <c r="T816" s="501"/>
      <c r="U816" s="501"/>
      <c r="V816" s="501"/>
      <c r="W816" s="501"/>
      <c r="X816" s="501"/>
      <c r="Y816" s="501"/>
      <c r="Z816" s="501"/>
      <c r="AA816" s="501"/>
      <c r="AB816" s="501"/>
      <c r="AC816" s="501"/>
    </row>
    <row r="817">
      <c r="A817" s="501"/>
      <c r="B817" s="501"/>
      <c r="C817" s="501"/>
      <c r="D817" s="501"/>
      <c r="E817" s="501"/>
      <c r="F817" s="501"/>
      <c r="G817" s="501"/>
      <c r="H817" s="501"/>
      <c r="I817" s="501"/>
      <c r="J817" s="501"/>
      <c r="K817" s="501"/>
      <c r="L817" s="501"/>
      <c r="M817" s="501"/>
      <c r="N817" s="501"/>
      <c r="O817" s="501"/>
      <c r="P817" s="501"/>
      <c r="Q817" s="501"/>
      <c r="R817" s="501"/>
      <c r="S817" s="501"/>
      <c r="T817" s="501"/>
      <c r="U817" s="501"/>
      <c r="V817" s="501"/>
      <c r="W817" s="501"/>
      <c r="X817" s="501"/>
      <c r="Y817" s="501"/>
      <c r="Z817" s="501"/>
      <c r="AA817" s="501"/>
      <c r="AB817" s="501"/>
      <c r="AC817" s="501"/>
    </row>
    <row r="818">
      <c r="A818" s="501"/>
      <c r="B818" s="501"/>
      <c r="C818" s="501"/>
      <c r="D818" s="501"/>
      <c r="E818" s="501"/>
      <c r="F818" s="501"/>
      <c r="G818" s="501"/>
      <c r="H818" s="501"/>
      <c r="I818" s="501"/>
      <c r="J818" s="501"/>
      <c r="K818" s="501"/>
      <c r="L818" s="501"/>
      <c r="M818" s="501"/>
      <c r="N818" s="501"/>
      <c r="O818" s="501"/>
      <c r="P818" s="501"/>
      <c r="Q818" s="501"/>
      <c r="R818" s="501"/>
      <c r="S818" s="501"/>
      <c r="T818" s="501"/>
      <c r="U818" s="501"/>
      <c r="V818" s="501"/>
      <c r="W818" s="501"/>
      <c r="X818" s="501"/>
      <c r="Y818" s="501"/>
      <c r="Z818" s="501"/>
      <c r="AA818" s="501"/>
      <c r="AB818" s="501"/>
      <c r="AC818" s="501"/>
    </row>
    <row r="819">
      <c r="A819" s="501"/>
      <c r="B819" s="501"/>
      <c r="C819" s="501"/>
      <c r="D819" s="501"/>
      <c r="E819" s="501"/>
      <c r="F819" s="501"/>
      <c r="G819" s="501"/>
      <c r="H819" s="501"/>
      <c r="I819" s="501"/>
      <c r="J819" s="501"/>
      <c r="K819" s="501"/>
      <c r="L819" s="501"/>
      <c r="M819" s="501"/>
      <c r="N819" s="501"/>
      <c r="O819" s="501"/>
      <c r="P819" s="501"/>
      <c r="Q819" s="501"/>
      <c r="R819" s="501"/>
      <c r="S819" s="501"/>
      <c r="T819" s="501"/>
      <c r="U819" s="501"/>
      <c r="V819" s="501"/>
      <c r="W819" s="501"/>
      <c r="X819" s="501"/>
      <c r="Y819" s="501"/>
      <c r="Z819" s="501"/>
      <c r="AA819" s="501"/>
      <c r="AB819" s="501"/>
      <c r="AC819" s="501"/>
    </row>
    <row r="820">
      <c r="A820" s="501"/>
      <c r="B820" s="501"/>
      <c r="C820" s="501"/>
      <c r="D820" s="501"/>
      <c r="E820" s="501"/>
      <c r="F820" s="501"/>
      <c r="G820" s="501"/>
      <c r="H820" s="501"/>
      <c r="I820" s="501"/>
      <c r="J820" s="501"/>
      <c r="K820" s="501"/>
      <c r="L820" s="501"/>
      <c r="M820" s="501"/>
      <c r="N820" s="501"/>
      <c r="O820" s="501"/>
      <c r="P820" s="501"/>
      <c r="Q820" s="501"/>
      <c r="R820" s="501"/>
      <c r="S820" s="501"/>
      <c r="T820" s="501"/>
      <c r="U820" s="501"/>
      <c r="V820" s="501"/>
      <c r="W820" s="501"/>
      <c r="X820" s="501"/>
      <c r="Y820" s="501"/>
      <c r="Z820" s="501"/>
      <c r="AA820" s="501"/>
      <c r="AB820" s="501"/>
      <c r="AC820" s="501"/>
    </row>
    <row r="821">
      <c r="A821" s="501"/>
      <c r="B821" s="501"/>
      <c r="C821" s="501"/>
      <c r="D821" s="501"/>
      <c r="E821" s="501"/>
      <c r="F821" s="501"/>
      <c r="G821" s="501"/>
      <c r="H821" s="501"/>
      <c r="I821" s="501"/>
      <c r="J821" s="501"/>
      <c r="K821" s="501"/>
      <c r="L821" s="501"/>
      <c r="M821" s="501"/>
      <c r="N821" s="501"/>
      <c r="O821" s="501"/>
      <c r="P821" s="501"/>
      <c r="Q821" s="501"/>
      <c r="R821" s="501"/>
      <c r="S821" s="501"/>
      <c r="T821" s="501"/>
      <c r="U821" s="501"/>
      <c r="V821" s="501"/>
      <c r="W821" s="501"/>
      <c r="X821" s="501"/>
      <c r="Y821" s="501"/>
      <c r="Z821" s="501"/>
      <c r="AA821" s="501"/>
      <c r="AB821" s="501"/>
      <c r="AC821" s="501"/>
    </row>
    <row r="822">
      <c r="A822" s="501"/>
      <c r="B822" s="501"/>
      <c r="C822" s="501"/>
      <c r="D822" s="501"/>
      <c r="E822" s="501"/>
      <c r="F822" s="501"/>
      <c r="G822" s="501"/>
      <c r="H822" s="501"/>
      <c r="I822" s="501"/>
      <c r="J822" s="501"/>
      <c r="K822" s="501"/>
      <c r="L822" s="501"/>
      <c r="M822" s="501"/>
      <c r="N822" s="501"/>
      <c r="O822" s="501"/>
      <c r="P822" s="501"/>
      <c r="Q822" s="501"/>
      <c r="R822" s="501"/>
      <c r="S822" s="501"/>
      <c r="T822" s="501"/>
      <c r="U822" s="501"/>
      <c r="V822" s="501"/>
      <c r="W822" s="501"/>
      <c r="X822" s="501"/>
      <c r="Y822" s="501"/>
      <c r="Z822" s="501"/>
      <c r="AA822" s="501"/>
      <c r="AB822" s="501"/>
      <c r="AC822" s="501"/>
    </row>
    <row r="823">
      <c r="A823" s="501"/>
      <c r="B823" s="501"/>
      <c r="C823" s="501"/>
      <c r="D823" s="501"/>
      <c r="E823" s="501"/>
      <c r="F823" s="501"/>
      <c r="G823" s="501"/>
      <c r="H823" s="501"/>
      <c r="I823" s="501"/>
      <c r="J823" s="501"/>
      <c r="K823" s="501"/>
      <c r="L823" s="501"/>
      <c r="M823" s="501"/>
      <c r="N823" s="501"/>
      <c r="O823" s="501"/>
      <c r="P823" s="501"/>
      <c r="Q823" s="501"/>
      <c r="R823" s="501"/>
      <c r="S823" s="501"/>
      <c r="T823" s="501"/>
      <c r="U823" s="501"/>
      <c r="V823" s="501"/>
      <c r="W823" s="501"/>
      <c r="X823" s="501"/>
      <c r="Y823" s="501"/>
      <c r="Z823" s="501"/>
      <c r="AA823" s="501"/>
      <c r="AB823" s="501"/>
      <c r="AC823" s="501"/>
    </row>
    <row r="824">
      <c r="A824" s="501"/>
      <c r="B824" s="501"/>
      <c r="C824" s="501"/>
      <c r="D824" s="501"/>
      <c r="E824" s="501"/>
      <c r="F824" s="501"/>
      <c r="G824" s="501"/>
      <c r="H824" s="501"/>
      <c r="I824" s="501"/>
      <c r="J824" s="501"/>
      <c r="K824" s="501"/>
      <c r="L824" s="501"/>
      <c r="M824" s="501"/>
      <c r="N824" s="501"/>
      <c r="O824" s="501"/>
      <c r="P824" s="501"/>
      <c r="Q824" s="501"/>
      <c r="R824" s="501"/>
      <c r="S824" s="501"/>
      <c r="T824" s="501"/>
      <c r="U824" s="501"/>
      <c r="V824" s="501"/>
      <c r="W824" s="501"/>
      <c r="X824" s="501"/>
      <c r="Y824" s="501"/>
      <c r="Z824" s="501"/>
      <c r="AA824" s="501"/>
      <c r="AB824" s="501"/>
      <c r="AC824" s="501"/>
    </row>
    <row r="825">
      <c r="A825" s="501"/>
      <c r="B825" s="501"/>
      <c r="C825" s="501"/>
      <c r="D825" s="501"/>
      <c r="E825" s="501"/>
      <c r="F825" s="501"/>
      <c r="G825" s="501"/>
      <c r="H825" s="501"/>
      <c r="I825" s="501"/>
      <c r="J825" s="501"/>
      <c r="K825" s="501"/>
      <c r="L825" s="501"/>
      <c r="M825" s="501"/>
      <c r="N825" s="501"/>
      <c r="O825" s="501"/>
      <c r="P825" s="501"/>
      <c r="Q825" s="501"/>
      <c r="R825" s="501"/>
      <c r="S825" s="501"/>
      <c r="T825" s="501"/>
      <c r="U825" s="501"/>
      <c r="V825" s="501"/>
      <c r="W825" s="501"/>
      <c r="X825" s="501"/>
      <c r="Y825" s="501"/>
      <c r="Z825" s="501"/>
      <c r="AA825" s="501"/>
      <c r="AB825" s="501"/>
      <c r="AC825" s="501"/>
    </row>
    <row r="826">
      <c r="A826" s="501"/>
      <c r="B826" s="501"/>
      <c r="C826" s="501"/>
      <c r="D826" s="501"/>
      <c r="E826" s="501"/>
      <c r="F826" s="501"/>
      <c r="G826" s="501"/>
      <c r="H826" s="501"/>
      <c r="I826" s="501"/>
      <c r="J826" s="501"/>
      <c r="K826" s="501"/>
      <c r="L826" s="501"/>
      <c r="M826" s="501"/>
      <c r="N826" s="501"/>
      <c r="O826" s="501"/>
      <c r="P826" s="501"/>
      <c r="Q826" s="501"/>
      <c r="R826" s="501"/>
      <c r="S826" s="501"/>
      <c r="T826" s="501"/>
      <c r="U826" s="501"/>
      <c r="V826" s="501"/>
      <c r="W826" s="501"/>
      <c r="X826" s="501"/>
      <c r="Y826" s="501"/>
      <c r="Z826" s="501"/>
      <c r="AA826" s="501"/>
      <c r="AB826" s="501"/>
      <c r="AC826" s="501"/>
    </row>
    <row r="827">
      <c r="A827" s="501"/>
      <c r="B827" s="501"/>
      <c r="C827" s="501"/>
      <c r="D827" s="501"/>
      <c r="E827" s="501"/>
      <c r="F827" s="501"/>
      <c r="G827" s="501"/>
      <c r="H827" s="501"/>
      <c r="I827" s="501"/>
      <c r="J827" s="501"/>
      <c r="K827" s="501"/>
      <c r="L827" s="501"/>
      <c r="M827" s="501"/>
      <c r="N827" s="501"/>
      <c r="O827" s="501"/>
      <c r="P827" s="501"/>
      <c r="Q827" s="501"/>
      <c r="R827" s="501"/>
      <c r="S827" s="501"/>
      <c r="T827" s="501"/>
      <c r="U827" s="501"/>
      <c r="V827" s="501"/>
      <c r="W827" s="501"/>
      <c r="X827" s="501"/>
      <c r="Y827" s="501"/>
      <c r="Z827" s="501"/>
      <c r="AA827" s="501"/>
      <c r="AB827" s="501"/>
      <c r="AC827" s="501"/>
    </row>
    <row r="828">
      <c r="A828" s="501"/>
      <c r="B828" s="501"/>
      <c r="C828" s="501"/>
      <c r="D828" s="501"/>
      <c r="E828" s="501"/>
      <c r="F828" s="501"/>
      <c r="G828" s="501"/>
      <c r="H828" s="501"/>
      <c r="I828" s="501"/>
      <c r="J828" s="501"/>
      <c r="K828" s="501"/>
      <c r="L828" s="501"/>
      <c r="M828" s="501"/>
      <c r="N828" s="501"/>
      <c r="O828" s="501"/>
      <c r="P828" s="501"/>
      <c r="Q828" s="501"/>
      <c r="R828" s="501"/>
      <c r="S828" s="501"/>
      <c r="T828" s="501"/>
      <c r="U828" s="501"/>
      <c r="V828" s="501"/>
      <c r="W828" s="501"/>
      <c r="X828" s="501"/>
      <c r="Y828" s="501"/>
      <c r="Z828" s="501"/>
      <c r="AA828" s="501"/>
      <c r="AB828" s="501"/>
      <c r="AC828" s="501"/>
    </row>
    <row r="829">
      <c r="A829" s="501"/>
      <c r="B829" s="501"/>
      <c r="C829" s="501"/>
      <c r="D829" s="501"/>
      <c r="E829" s="501"/>
      <c r="F829" s="501"/>
      <c r="G829" s="501"/>
      <c r="H829" s="501"/>
      <c r="I829" s="501"/>
      <c r="J829" s="501"/>
      <c r="K829" s="501"/>
      <c r="L829" s="501"/>
      <c r="M829" s="501"/>
      <c r="N829" s="501"/>
      <c r="O829" s="501"/>
      <c r="P829" s="501"/>
      <c r="Q829" s="501"/>
      <c r="R829" s="501"/>
      <c r="S829" s="501"/>
      <c r="T829" s="501"/>
      <c r="U829" s="501"/>
      <c r="V829" s="501"/>
      <c r="W829" s="501"/>
      <c r="X829" s="501"/>
      <c r="Y829" s="501"/>
      <c r="Z829" s="501"/>
      <c r="AA829" s="501"/>
      <c r="AB829" s="501"/>
      <c r="AC829" s="501"/>
    </row>
    <row r="830">
      <c r="A830" s="501"/>
      <c r="B830" s="501"/>
      <c r="C830" s="501"/>
      <c r="D830" s="501"/>
      <c r="E830" s="501"/>
      <c r="F830" s="501"/>
      <c r="G830" s="501"/>
      <c r="H830" s="501"/>
      <c r="I830" s="501"/>
      <c r="J830" s="501"/>
      <c r="K830" s="501"/>
      <c r="L830" s="501"/>
      <c r="M830" s="501"/>
      <c r="N830" s="501"/>
      <c r="O830" s="501"/>
      <c r="P830" s="501"/>
      <c r="Q830" s="501"/>
      <c r="R830" s="501"/>
      <c r="S830" s="501"/>
      <c r="T830" s="501"/>
      <c r="U830" s="501"/>
      <c r="V830" s="501"/>
      <c r="W830" s="501"/>
      <c r="X830" s="501"/>
      <c r="Y830" s="501"/>
      <c r="Z830" s="501"/>
      <c r="AA830" s="501"/>
      <c r="AB830" s="501"/>
      <c r="AC830" s="501"/>
    </row>
    <row r="831">
      <c r="A831" s="501"/>
      <c r="B831" s="501"/>
      <c r="C831" s="501"/>
      <c r="D831" s="501"/>
      <c r="E831" s="501"/>
      <c r="F831" s="501"/>
      <c r="G831" s="501"/>
      <c r="H831" s="501"/>
      <c r="I831" s="501"/>
      <c r="J831" s="501"/>
      <c r="K831" s="501"/>
      <c r="L831" s="501"/>
      <c r="M831" s="501"/>
      <c r="N831" s="501"/>
      <c r="O831" s="501"/>
      <c r="P831" s="501"/>
      <c r="Q831" s="501"/>
      <c r="R831" s="501"/>
      <c r="S831" s="501"/>
      <c r="T831" s="501"/>
      <c r="U831" s="501"/>
      <c r="V831" s="501"/>
      <c r="W831" s="501"/>
      <c r="X831" s="501"/>
      <c r="Y831" s="501"/>
      <c r="Z831" s="501"/>
      <c r="AA831" s="501"/>
      <c r="AB831" s="501"/>
      <c r="AC831" s="501"/>
    </row>
    <row r="832">
      <c r="A832" s="501"/>
      <c r="B832" s="501"/>
      <c r="C832" s="501"/>
      <c r="D832" s="501"/>
      <c r="E832" s="501"/>
      <c r="F832" s="501"/>
      <c r="G832" s="501"/>
      <c r="H832" s="501"/>
      <c r="I832" s="501"/>
      <c r="J832" s="501"/>
      <c r="K832" s="501"/>
      <c r="L832" s="501"/>
      <c r="M832" s="501"/>
      <c r="N832" s="501"/>
      <c r="O832" s="501"/>
      <c r="P832" s="501"/>
      <c r="Q832" s="501"/>
      <c r="R832" s="501"/>
      <c r="S832" s="501"/>
      <c r="T832" s="501"/>
      <c r="U832" s="501"/>
      <c r="V832" s="501"/>
      <c r="W832" s="501"/>
      <c r="X832" s="501"/>
      <c r="Y832" s="501"/>
      <c r="Z832" s="501"/>
      <c r="AA832" s="501"/>
      <c r="AB832" s="501"/>
      <c r="AC832" s="501"/>
    </row>
    <row r="833">
      <c r="A833" s="501"/>
      <c r="B833" s="501"/>
      <c r="C833" s="501"/>
      <c r="D833" s="501"/>
      <c r="E833" s="501"/>
      <c r="F833" s="501"/>
      <c r="G833" s="501"/>
      <c r="H833" s="501"/>
      <c r="I833" s="501"/>
      <c r="J833" s="501"/>
      <c r="K833" s="501"/>
      <c r="L833" s="501"/>
      <c r="M833" s="501"/>
      <c r="N833" s="501"/>
      <c r="O833" s="501"/>
      <c r="P833" s="501"/>
      <c r="Q833" s="501"/>
      <c r="R833" s="501"/>
      <c r="S833" s="501"/>
      <c r="T833" s="501"/>
      <c r="U833" s="501"/>
      <c r="V833" s="501"/>
      <c r="W833" s="501"/>
      <c r="X833" s="501"/>
      <c r="Y833" s="501"/>
      <c r="Z833" s="501"/>
      <c r="AA833" s="501"/>
      <c r="AB833" s="501"/>
      <c r="AC833" s="501"/>
    </row>
    <row r="834">
      <c r="A834" s="501"/>
      <c r="B834" s="501"/>
      <c r="C834" s="501"/>
      <c r="D834" s="501"/>
      <c r="E834" s="501"/>
      <c r="F834" s="501"/>
      <c r="G834" s="501"/>
      <c r="H834" s="501"/>
      <c r="I834" s="501"/>
      <c r="J834" s="501"/>
      <c r="K834" s="501"/>
      <c r="L834" s="501"/>
      <c r="M834" s="501"/>
      <c r="N834" s="501"/>
      <c r="O834" s="501"/>
      <c r="P834" s="501"/>
      <c r="Q834" s="501"/>
      <c r="R834" s="501"/>
      <c r="S834" s="501"/>
      <c r="T834" s="501"/>
      <c r="U834" s="501"/>
      <c r="V834" s="501"/>
      <c r="W834" s="501"/>
      <c r="X834" s="501"/>
      <c r="Y834" s="501"/>
      <c r="Z834" s="501"/>
      <c r="AA834" s="501"/>
      <c r="AB834" s="501"/>
      <c r="AC834" s="501"/>
    </row>
    <row r="835">
      <c r="A835" s="501"/>
      <c r="B835" s="501"/>
      <c r="C835" s="501"/>
      <c r="D835" s="501"/>
      <c r="E835" s="501"/>
      <c r="F835" s="501"/>
      <c r="G835" s="501"/>
      <c r="H835" s="501"/>
      <c r="I835" s="501"/>
      <c r="J835" s="501"/>
      <c r="K835" s="501"/>
      <c r="L835" s="501"/>
      <c r="M835" s="501"/>
      <c r="N835" s="501"/>
      <c r="O835" s="501"/>
      <c r="P835" s="501"/>
      <c r="Q835" s="501"/>
      <c r="R835" s="501"/>
      <c r="S835" s="501"/>
      <c r="T835" s="501"/>
      <c r="U835" s="501"/>
      <c r="V835" s="501"/>
      <c r="W835" s="501"/>
      <c r="X835" s="501"/>
      <c r="Y835" s="501"/>
      <c r="Z835" s="501"/>
      <c r="AA835" s="501"/>
      <c r="AB835" s="501"/>
      <c r="AC835" s="501"/>
    </row>
    <row r="836">
      <c r="A836" s="501"/>
      <c r="B836" s="501"/>
      <c r="C836" s="501"/>
      <c r="D836" s="501"/>
      <c r="E836" s="501"/>
      <c r="F836" s="501"/>
      <c r="G836" s="501"/>
      <c r="H836" s="501"/>
      <c r="I836" s="501"/>
      <c r="J836" s="501"/>
      <c r="K836" s="501"/>
      <c r="L836" s="501"/>
      <c r="M836" s="501"/>
      <c r="N836" s="501"/>
      <c r="O836" s="501"/>
      <c r="P836" s="501"/>
      <c r="Q836" s="501"/>
      <c r="R836" s="501"/>
      <c r="S836" s="501"/>
      <c r="T836" s="501"/>
      <c r="U836" s="501"/>
      <c r="V836" s="501"/>
      <c r="W836" s="501"/>
      <c r="X836" s="501"/>
      <c r="Y836" s="501"/>
      <c r="Z836" s="501"/>
      <c r="AA836" s="501"/>
      <c r="AB836" s="501"/>
      <c r="AC836" s="501"/>
    </row>
    <row r="837">
      <c r="A837" s="501"/>
      <c r="B837" s="501"/>
      <c r="C837" s="501"/>
      <c r="D837" s="501"/>
      <c r="E837" s="501"/>
      <c r="F837" s="501"/>
      <c r="G837" s="501"/>
      <c r="H837" s="501"/>
      <c r="I837" s="501"/>
      <c r="J837" s="501"/>
      <c r="K837" s="501"/>
      <c r="L837" s="501"/>
      <c r="M837" s="501"/>
      <c r="N837" s="501"/>
      <c r="O837" s="501"/>
      <c r="P837" s="501"/>
      <c r="Q837" s="501"/>
      <c r="R837" s="501"/>
      <c r="S837" s="501"/>
      <c r="T837" s="501"/>
      <c r="U837" s="501"/>
      <c r="V837" s="501"/>
      <c r="W837" s="501"/>
      <c r="X837" s="501"/>
      <c r="Y837" s="501"/>
      <c r="Z837" s="501"/>
      <c r="AA837" s="501"/>
      <c r="AB837" s="501"/>
      <c r="AC837" s="501"/>
    </row>
    <row r="838">
      <c r="A838" s="501"/>
      <c r="B838" s="501"/>
      <c r="C838" s="501"/>
      <c r="D838" s="501"/>
      <c r="E838" s="501"/>
      <c r="F838" s="501"/>
      <c r="G838" s="501"/>
      <c r="H838" s="501"/>
      <c r="I838" s="501"/>
      <c r="J838" s="501"/>
      <c r="K838" s="501"/>
      <c r="L838" s="501"/>
      <c r="M838" s="501"/>
      <c r="N838" s="501"/>
      <c r="O838" s="501"/>
      <c r="P838" s="501"/>
      <c r="Q838" s="501"/>
      <c r="R838" s="501"/>
      <c r="S838" s="501"/>
      <c r="T838" s="501"/>
      <c r="U838" s="501"/>
      <c r="V838" s="501"/>
      <c r="W838" s="501"/>
      <c r="X838" s="501"/>
      <c r="Y838" s="501"/>
      <c r="Z838" s="501"/>
      <c r="AA838" s="501"/>
      <c r="AB838" s="501"/>
      <c r="AC838" s="501"/>
    </row>
    <row r="839">
      <c r="A839" s="501"/>
      <c r="B839" s="501"/>
      <c r="C839" s="501"/>
      <c r="D839" s="501"/>
      <c r="E839" s="501"/>
      <c r="F839" s="501"/>
      <c r="G839" s="501"/>
      <c r="H839" s="501"/>
      <c r="I839" s="501"/>
      <c r="J839" s="501"/>
      <c r="K839" s="501"/>
      <c r="L839" s="501"/>
      <c r="M839" s="501"/>
      <c r="N839" s="501"/>
      <c r="O839" s="501"/>
      <c r="P839" s="501"/>
      <c r="Q839" s="501"/>
      <c r="R839" s="501"/>
      <c r="S839" s="501"/>
      <c r="T839" s="501"/>
      <c r="U839" s="501"/>
      <c r="V839" s="501"/>
      <c r="W839" s="501"/>
      <c r="X839" s="501"/>
      <c r="Y839" s="501"/>
      <c r="Z839" s="501"/>
      <c r="AA839" s="501"/>
      <c r="AB839" s="501"/>
      <c r="AC839" s="501"/>
    </row>
    <row r="840">
      <c r="A840" s="501"/>
      <c r="B840" s="501"/>
      <c r="C840" s="501"/>
      <c r="D840" s="501"/>
      <c r="E840" s="501"/>
      <c r="F840" s="501"/>
      <c r="G840" s="501"/>
      <c r="H840" s="501"/>
      <c r="I840" s="501"/>
      <c r="J840" s="501"/>
      <c r="K840" s="501"/>
      <c r="L840" s="501"/>
      <c r="M840" s="501"/>
      <c r="N840" s="501"/>
      <c r="O840" s="501"/>
      <c r="P840" s="501"/>
      <c r="Q840" s="501"/>
      <c r="R840" s="501"/>
      <c r="S840" s="501"/>
      <c r="T840" s="501"/>
      <c r="U840" s="501"/>
      <c r="V840" s="501"/>
      <c r="W840" s="501"/>
      <c r="X840" s="501"/>
      <c r="Y840" s="501"/>
      <c r="Z840" s="501"/>
      <c r="AA840" s="501"/>
      <c r="AB840" s="501"/>
      <c r="AC840" s="501"/>
    </row>
    <row r="841">
      <c r="A841" s="501"/>
      <c r="B841" s="501"/>
      <c r="C841" s="501"/>
      <c r="D841" s="501"/>
      <c r="E841" s="501"/>
      <c r="F841" s="501"/>
      <c r="G841" s="501"/>
      <c r="H841" s="501"/>
      <c r="I841" s="501"/>
      <c r="J841" s="501"/>
      <c r="K841" s="501"/>
      <c r="L841" s="501"/>
      <c r="M841" s="501"/>
      <c r="N841" s="501"/>
      <c r="O841" s="501"/>
      <c r="P841" s="501"/>
      <c r="Q841" s="501"/>
      <c r="R841" s="501"/>
      <c r="S841" s="501"/>
      <c r="T841" s="501"/>
      <c r="U841" s="501"/>
      <c r="V841" s="501"/>
      <c r="W841" s="501"/>
      <c r="X841" s="501"/>
      <c r="Y841" s="501"/>
      <c r="Z841" s="501"/>
      <c r="AA841" s="501"/>
      <c r="AB841" s="501"/>
      <c r="AC841" s="501"/>
    </row>
    <row r="842">
      <c r="A842" s="501"/>
      <c r="B842" s="501"/>
      <c r="C842" s="501"/>
      <c r="D842" s="501"/>
      <c r="E842" s="501"/>
      <c r="F842" s="501"/>
      <c r="G842" s="501"/>
      <c r="H842" s="501"/>
      <c r="I842" s="501"/>
      <c r="J842" s="501"/>
      <c r="K842" s="501"/>
      <c r="L842" s="501"/>
      <c r="M842" s="501"/>
      <c r="N842" s="501"/>
      <c r="O842" s="501"/>
      <c r="P842" s="501"/>
      <c r="Q842" s="501"/>
      <c r="R842" s="501"/>
      <c r="S842" s="501"/>
      <c r="T842" s="501"/>
      <c r="U842" s="501"/>
      <c r="V842" s="501"/>
      <c r="W842" s="501"/>
      <c r="X842" s="501"/>
      <c r="Y842" s="501"/>
      <c r="Z842" s="501"/>
      <c r="AA842" s="501"/>
      <c r="AB842" s="501"/>
      <c r="AC842" s="501"/>
    </row>
    <row r="843">
      <c r="A843" s="501"/>
      <c r="B843" s="501"/>
      <c r="C843" s="501"/>
      <c r="D843" s="501"/>
      <c r="E843" s="501"/>
      <c r="F843" s="501"/>
      <c r="G843" s="501"/>
      <c r="H843" s="501"/>
      <c r="I843" s="501"/>
      <c r="J843" s="501"/>
      <c r="K843" s="501"/>
      <c r="L843" s="501"/>
      <c r="M843" s="501"/>
      <c r="N843" s="501"/>
      <c r="O843" s="501"/>
      <c r="P843" s="501"/>
      <c r="Q843" s="501"/>
      <c r="R843" s="501"/>
      <c r="S843" s="501"/>
      <c r="T843" s="501"/>
      <c r="U843" s="501"/>
      <c r="V843" s="501"/>
      <c r="W843" s="501"/>
      <c r="X843" s="501"/>
      <c r="Y843" s="501"/>
      <c r="Z843" s="501"/>
      <c r="AA843" s="501"/>
      <c r="AB843" s="501"/>
      <c r="AC843" s="501"/>
    </row>
    <row r="844">
      <c r="A844" s="501"/>
      <c r="B844" s="501"/>
      <c r="C844" s="501"/>
      <c r="D844" s="501"/>
      <c r="E844" s="501"/>
      <c r="F844" s="501"/>
      <c r="G844" s="501"/>
      <c r="H844" s="501"/>
      <c r="I844" s="501"/>
      <c r="J844" s="501"/>
      <c r="K844" s="501"/>
      <c r="L844" s="501"/>
      <c r="M844" s="501"/>
      <c r="N844" s="501"/>
      <c r="O844" s="501"/>
      <c r="P844" s="501"/>
      <c r="Q844" s="501"/>
      <c r="R844" s="501"/>
      <c r="S844" s="501"/>
      <c r="T844" s="501"/>
      <c r="U844" s="501"/>
      <c r="V844" s="501"/>
      <c r="W844" s="501"/>
      <c r="X844" s="501"/>
      <c r="Y844" s="501"/>
      <c r="Z844" s="501"/>
      <c r="AA844" s="501"/>
      <c r="AB844" s="501"/>
      <c r="AC844" s="501"/>
    </row>
    <row r="845">
      <c r="A845" s="501"/>
      <c r="B845" s="501"/>
      <c r="C845" s="501"/>
      <c r="D845" s="501"/>
      <c r="E845" s="501"/>
      <c r="F845" s="501"/>
      <c r="G845" s="501"/>
      <c r="H845" s="501"/>
      <c r="I845" s="501"/>
      <c r="J845" s="501"/>
      <c r="K845" s="501"/>
      <c r="L845" s="501"/>
      <c r="M845" s="501"/>
      <c r="N845" s="501"/>
      <c r="O845" s="501"/>
      <c r="P845" s="501"/>
      <c r="Q845" s="501"/>
      <c r="R845" s="501"/>
      <c r="S845" s="501"/>
      <c r="T845" s="501"/>
      <c r="U845" s="501"/>
      <c r="V845" s="501"/>
      <c r="W845" s="501"/>
      <c r="X845" s="501"/>
      <c r="Y845" s="501"/>
      <c r="Z845" s="501"/>
      <c r="AA845" s="501"/>
      <c r="AB845" s="501"/>
      <c r="AC845" s="501"/>
    </row>
    <row r="846">
      <c r="A846" s="501"/>
      <c r="B846" s="501"/>
      <c r="C846" s="501"/>
      <c r="D846" s="501"/>
      <c r="E846" s="501"/>
      <c r="F846" s="501"/>
      <c r="G846" s="501"/>
      <c r="H846" s="501"/>
      <c r="I846" s="501"/>
      <c r="J846" s="501"/>
      <c r="K846" s="501"/>
      <c r="L846" s="501"/>
      <c r="M846" s="501"/>
      <c r="N846" s="501"/>
      <c r="O846" s="501"/>
      <c r="P846" s="501"/>
      <c r="Q846" s="501"/>
      <c r="R846" s="501"/>
      <c r="S846" s="501"/>
      <c r="T846" s="501"/>
      <c r="U846" s="501"/>
      <c r="V846" s="501"/>
      <c r="W846" s="501"/>
      <c r="X846" s="501"/>
      <c r="Y846" s="501"/>
      <c r="Z846" s="501"/>
      <c r="AA846" s="501"/>
      <c r="AB846" s="501"/>
      <c r="AC846" s="501"/>
    </row>
    <row r="847">
      <c r="A847" s="501"/>
      <c r="B847" s="501"/>
      <c r="C847" s="501"/>
      <c r="D847" s="501"/>
      <c r="E847" s="501"/>
      <c r="F847" s="501"/>
      <c r="G847" s="501"/>
      <c r="H847" s="501"/>
      <c r="I847" s="501"/>
      <c r="J847" s="501"/>
      <c r="K847" s="501"/>
      <c r="L847" s="501"/>
      <c r="M847" s="501"/>
      <c r="N847" s="501"/>
      <c r="O847" s="501"/>
      <c r="P847" s="501"/>
      <c r="Q847" s="501"/>
      <c r="R847" s="501"/>
      <c r="S847" s="501"/>
      <c r="T847" s="501"/>
      <c r="U847" s="501"/>
      <c r="V847" s="501"/>
      <c r="W847" s="501"/>
      <c r="X847" s="501"/>
      <c r="Y847" s="501"/>
      <c r="Z847" s="501"/>
      <c r="AA847" s="501"/>
      <c r="AB847" s="501"/>
      <c r="AC847" s="501"/>
    </row>
    <row r="848">
      <c r="A848" s="501"/>
      <c r="B848" s="501"/>
      <c r="C848" s="501"/>
      <c r="D848" s="501"/>
      <c r="E848" s="501"/>
      <c r="F848" s="501"/>
      <c r="G848" s="501"/>
      <c r="H848" s="501"/>
      <c r="I848" s="501"/>
      <c r="J848" s="501"/>
      <c r="K848" s="501"/>
      <c r="L848" s="501"/>
      <c r="M848" s="501"/>
      <c r="N848" s="501"/>
      <c r="O848" s="501"/>
      <c r="P848" s="501"/>
      <c r="Q848" s="501"/>
      <c r="R848" s="501"/>
      <c r="S848" s="501"/>
      <c r="T848" s="501"/>
      <c r="U848" s="501"/>
      <c r="V848" s="501"/>
      <c r="W848" s="501"/>
      <c r="X848" s="501"/>
      <c r="Y848" s="501"/>
      <c r="Z848" s="501"/>
      <c r="AA848" s="501"/>
      <c r="AB848" s="501"/>
      <c r="AC848" s="501"/>
    </row>
    <row r="849">
      <c r="A849" s="501"/>
      <c r="B849" s="501"/>
      <c r="C849" s="501"/>
      <c r="D849" s="501"/>
      <c r="E849" s="501"/>
      <c r="F849" s="501"/>
      <c r="G849" s="501"/>
      <c r="H849" s="501"/>
      <c r="I849" s="501"/>
      <c r="J849" s="501"/>
      <c r="K849" s="501"/>
      <c r="L849" s="501"/>
      <c r="M849" s="501"/>
      <c r="N849" s="501"/>
      <c r="O849" s="501"/>
      <c r="P849" s="501"/>
      <c r="Q849" s="501"/>
      <c r="R849" s="501"/>
      <c r="S849" s="501"/>
      <c r="T849" s="501"/>
      <c r="U849" s="501"/>
      <c r="V849" s="501"/>
      <c r="W849" s="501"/>
      <c r="X849" s="501"/>
      <c r="Y849" s="501"/>
      <c r="Z849" s="501"/>
      <c r="AA849" s="501"/>
      <c r="AB849" s="501"/>
      <c r="AC849" s="501"/>
    </row>
    <row r="850">
      <c r="A850" s="501"/>
      <c r="B850" s="501"/>
      <c r="C850" s="501"/>
      <c r="D850" s="501"/>
      <c r="E850" s="501"/>
      <c r="F850" s="501"/>
      <c r="G850" s="501"/>
      <c r="H850" s="501"/>
      <c r="I850" s="501"/>
      <c r="J850" s="501"/>
      <c r="K850" s="501"/>
      <c r="L850" s="501"/>
      <c r="M850" s="501"/>
      <c r="N850" s="501"/>
      <c r="O850" s="501"/>
      <c r="P850" s="501"/>
      <c r="Q850" s="501"/>
      <c r="R850" s="501"/>
      <c r="S850" s="501"/>
      <c r="T850" s="501"/>
      <c r="U850" s="501"/>
      <c r="V850" s="501"/>
      <c r="W850" s="501"/>
      <c r="X850" s="501"/>
      <c r="Y850" s="501"/>
      <c r="Z850" s="501"/>
      <c r="AA850" s="501"/>
      <c r="AB850" s="501"/>
      <c r="AC850" s="501"/>
    </row>
    <row r="851">
      <c r="A851" s="501"/>
      <c r="B851" s="501"/>
      <c r="C851" s="501"/>
      <c r="D851" s="501"/>
      <c r="E851" s="501"/>
      <c r="F851" s="501"/>
      <c r="G851" s="501"/>
      <c r="H851" s="501"/>
      <c r="I851" s="501"/>
      <c r="J851" s="501"/>
      <c r="K851" s="501"/>
      <c r="L851" s="501"/>
      <c r="M851" s="501"/>
      <c r="N851" s="501"/>
      <c r="O851" s="501"/>
      <c r="P851" s="501"/>
      <c r="Q851" s="501"/>
      <c r="R851" s="501"/>
      <c r="S851" s="501"/>
      <c r="T851" s="501"/>
      <c r="U851" s="501"/>
      <c r="V851" s="501"/>
      <c r="W851" s="501"/>
      <c r="X851" s="501"/>
      <c r="Y851" s="501"/>
      <c r="Z851" s="501"/>
      <c r="AA851" s="501"/>
      <c r="AB851" s="501"/>
      <c r="AC851" s="501"/>
    </row>
    <row r="852">
      <c r="A852" s="501"/>
      <c r="B852" s="501"/>
      <c r="C852" s="501"/>
      <c r="D852" s="501"/>
      <c r="E852" s="501"/>
      <c r="F852" s="501"/>
      <c r="G852" s="501"/>
      <c r="H852" s="501"/>
      <c r="I852" s="501"/>
      <c r="J852" s="501"/>
      <c r="K852" s="501"/>
      <c r="L852" s="501"/>
      <c r="M852" s="501"/>
      <c r="N852" s="501"/>
      <c r="O852" s="501"/>
      <c r="P852" s="501"/>
      <c r="Q852" s="501"/>
      <c r="R852" s="501"/>
      <c r="S852" s="501"/>
      <c r="T852" s="501"/>
      <c r="U852" s="501"/>
      <c r="V852" s="501"/>
      <c r="W852" s="501"/>
      <c r="X852" s="501"/>
      <c r="Y852" s="501"/>
      <c r="Z852" s="501"/>
      <c r="AA852" s="501"/>
      <c r="AB852" s="501"/>
      <c r="AC852" s="501"/>
    </row>
    <row r="853">
      <c r="A853" s="501"/>
      <c r="B853" s="501"/>
      <c r="C853" s="501"/>
      <c r="D853" s="501"/>
      <c r="E853" s="501"/>
      <c r="F853" s="501"/>
      <c r="G853" s="501"/>
      <c r="H853" s="501"/>
      <c r="I853" s="501"/>
      <c r="J853" s="501"/>
      <c r="K853" s="501"/>
      <c r="L853" s="501"/>
      <c r="M853" s="501"/>
      <c r="N853" s="501"/>
      <c r="O853" s="501"/>
      <c r="P853" s="501"/>
      <c r="Q853" s="501"/>
      <c r="R853" s="501"/>
      <c r="S853" s="501"/>
      <c r="T853" s="501"/>
      <c r="U853" s="501"/>
      <c r="V853" s="501"/>
      <c r="W853" s="501"/>
      <c r="X853" s="501"/>
      <c r="Y853" s="501"/>
      <c r="Z853" s="501"/>
      <c r="AA853" s="501"/>
      <c r="AB853" s="501"/>
      <c r="AC853" s="501"/>
    </row>
    <row r="854">
      <c r="A854" s="501"/>
      <c r="B854" s="501"/>
      <c r="C854" s="501"/>
      <c r="D854" s="501"/>
      <c r="E854" s="501"/>
      <c r="F854" s="501"/>
      <c r="G854" s="501"/>
      <c r="H854" s="501"/>
      <c r="I854" s="501"/>
      <c r="J854" s="501"/>
      <c r="K854" s="501"/>
      <c r="L854" s="501"/>
      <c r="M854" s="501"/>
      <c r="N854" s="501"/>
      <c r="O854" s="501"/>
      <c r="P854" s="501"/>
      <c r="Q854" s="501"/>
      <c r="R854" s="501"/>
      <c r="S854" s="501"/>
      <c r="T854" s="501"/>
      <c r="U854" s="501"/>
      <c r="V854" s="501"/>
      <c r="W854" s="501"/>
      <c r="X854" s="501"/>
      <c r="Y854" s="501"/>
      <c r="Z854" s="501"/>
      <c r="AA854" s="501"/>
      <c r="AB854" s="501"/>
      <c r="AC854" s="501"/>
    </row>
    <row r="855">
      <c r="A855" s="501"/>
      <c r="B855" s="501"/>
      <c r="C855" s="501"/>
      <c r="D855" s="501"/>
      <c r="E855" s="501"/>
      <c r="F855" s="501"/>
      <c r="G855" s="501"/>
      <c r="H855" s="501"/>
      <c r="I855" s="501"/>
      <c r="J855" s="501"/>
      <c r="K855" s="501"/>
      <c r="L855" s="501"/>
      <c r="M855" s="501"/>
      <c r="N855" s="501"/>
      <c r="O855" s="501"/>
      <c r="P855" s="501"/>
      <c r="Q855" s="501"/>
      <c r="R855" s="501"/>
      <c r="S855" s="501"/>
      <c r="T855" s="501"/>
      <c r="U855" s="501"/>
      <c r="V855" s="501"/>
      <c r="W855" s="501"/>
      <c r="X855" s="501"/>
      <c r="Y855" s="501"/>
      <c r="Z855" s="501"/>
      <c r="AA855" s="501"/>
      <c r="AB855" s="501"/>
      <c r="AC855" s="501"/>
    </row>
    <row r="856">
      <c r="A856" s="501"/>
      <c r="B856" s="501"/>
      <c r="C856" s="501"/>
      <c r="D856" s="501"/>
      <c r="E856" s="501"/>
      <c r="F856" s="501"/>
      <c r="G856" s="501"/>
      <c r="H856" s="501"/>
      <c r="I856" s="501"/>
      <c r="J856" s="501"/>
      <c r="K856" s="501"/>
      <c r="L856" s="501"/>
      <c r="M856" s="501"/>
      <c r="N856" s="501"/>
      <c r="O856" s="501"/>
      <c r="P856" s="501"/>
      <c r="Q856" s="501"/>
      <c r="R856" s="501"/>
      <c r="S856" s="501"/>
      <c r="T856" s="501"/>
      <c r="U856" s="501"/>
      <c r="V856" s="501"/>
      <c r="W856" s="501"/>
      <c r="X856" s="501"/>
      <c r="Y856" s="501"/>
      <c r="Z856" s="501"/>
      <c r="AA856" s="501"/>
      <c r="AB856" s="501"/>
      <c r="AC856" s="501"/>
    </row>
    <row r="857">
      <c r="A857" s="501"/>
      <c r="B857" s="501"/>
      <c r="C857" s="501"/>
      <c r="D857" s="501"/>
      <c r="E857" s="501"/>
      <c r="F857" s="501"/>
      <c r="G857" s="501"/>
      <c r="H857" s="501"/>
      <c r="I857" s="501"/>
      <c r="J857" s="501"/>
      <c r="K857" s="501"/>
      <c r="L857" s="501"/>
      <c r="M857" s="501"/>
      <c r="N857" s="501"/>
      <c r="O857" s="501"/>
      <c r="P857" s="501"/>
      <c r="Q857" s="501"/>
      <c r="R857" s="501"/>
      <c r="S857" s="501"/>
      <c r="T857" s="501"/>
      <c r="U857" s="501"/>
      <c r="V857" s="501"/>
      <c r="W857" s="501"/>
      <c r="X857" s="501"/>
      <c r="Y857" s="501"/>
      <c r="Z857" s="501"/>
      <c r="AA857" s="501"/>
      <c r="AB857" s="501"/>
      <c r="AC857" s="501"/>
    </row>
    <row r="858">
      <c r="A858" s="501"/>
      <c r="B858" s="501"/>
      <c r="C858" s="501"/>
      <c r="D858" s="501"/>
      <c r="E858" s="501"/>
      <c r="F858" s="501"/>
      <c r="G858" s="501"/>
      <c r="H858" s="501"/>
      <c r="I858" s="501"/>
      <c r="J858" s="501"/>
      <c r="K858" s="501"/>
      <c r="L858" s="501"/>
      <c r="M858" s="501"/>
      <c r="N858" s="501"/>
      <c r="O858" s="501"/>
      <c r="P858" s="501"/>
      <c r="Q858" s="501"/>
      <c r="R858" s="501"/>
      <c r="S858" s="501"/>
      <c r="T858" s="501"/>
      <c r="U858" s="501"/>
      <c r="V858" s="501"/>
      <c r="W858" s="501"/>
      <c r="X858" s="501"/>
      <c r="Y858" s="501"/>
      <c r="Z858" s="501"/>
      <c r="AA858" s="501"/>
      <c r="AB858" s="501"/>
      <c r="AC858" s="501"/>
    </row>
    <row r="859">
      <c r="A859" s="501"/>
      <c r="B859" s="501"/>
      <c r="C859" s="501"/>
      <c r="D859" s="501"/>
      <c r="E859" s="501"/>
      <c r="F859" s="501"/>
      <c r="G859" s="501"/>
      <c r="H859" s="501"/>
      <c r="I859" s="501"/>
      <c r="J859" s="501"/>
      <c r="K859" s="501"/>
      <c r="L859" s="501"/>
      <c r="M859" s="501"/>
      <c r="N859" s="501"/>
      <c r="O859" s="501"/>
      <c r="P859" s="501"/>
      <c r="Q859" s="501"/>
      <c r="R859" s="501"/>
      <c r="S859" s="501"/>
      <c r="T859" s="501"/>
      <c r="U859" s="501"/>
      <c r="V859" s="501"/>
      <c r="W859" s="501"/>
      <c r="X859" s="501"/>
      <c r="Y859" s="501"/>
      <c r="Z859" s="501"/>
      <c r="AA859" s="501"/>
      <c r="AB859" s="501"/>
      <c r="AC859" s="501"/>
    </row>
    <row r="860">
      <c r="A860" s="501"/>
      <c r="B860" s="501"/>
      <c r="C860" s="501"/>
      <c r="D860" s="501"/>
      <c r="E860" s="501"/>
      <c r="F860" s="501"/>
      <c r="G860" s="501"/>
      <c r="H860" s="501"/>
      <c r="I860" s="501"/>
      <c r="J860" s="501"/>
      <c r="K860" s="501"/>
      <c r="L860" s="501"/>
      <c r="M860" s="501"/>
      <c r="N860" s="501"/>
      <c r="O860" s="501"/>
      <c r="P860" s="501"/>
      <c r="Q860" s="501"/>
      <c r="R860" s="501"/>
      <c r="S860" s="501"/>
      <c r="T860" s="501"/>
      <c r="U860" s="501"/>
      <c r="V860" s="501"/>
      <c r="W860" s="501"/>
      <c r="X860" s="501"/>
      <c r="Y860" s="501"/>
      <c r="Z860" s="501"/>
      <c r="AA860" s="501"/>
      <c r="AB860" s="501"/>
      <c r="AC860" s="501"/>
    </row>
    <row r="861">
      <c r="A861" s="501"/>
      <c r="B861" s="501"/>
      <c r="C861" s="501"/>
      <c r="D861" s="501"/>
      <c r="E861" s="501"/>
      <c r="F861" s="501"/>
      <c r="G861" s="501"/>
      <c r="H861" s="501"/>
      <c r="I861" s="501"/>
      <c r="J861" s="501"/>
      <c r="K861" s="501"/>
      <c r="L861" s="501"/>
      <c r="M861" s="501"/>
      <c r="N861" s="501"/>
      <c r="O861" s="501"/>
      <c r="P861" s="501"/>
      <c r="Q861" s="501"/>
      <c r="R861" s="501"/>
      <c r="S861" s="501"/>
      <c r="T861" s="501"/>
      <c r="U861" s="501"/>
      <c r="V861" s="501"/>
      <c r="W861" s="501"/>
      <c r="X861" s="501"/>
      <c r="Y861" s="501"/>
      <c r="Z861" s="501"/>
      <c r="AA861" s="501"/>
      <c r="AB861" s="501"/>
      <c r="AC861" s="501"/>
    </row>
    <row r="862">
      <c r="A862" s="501"/>
      <c r="B862" s="501"/>
      <c r="C862" s="501"/>
      <c r="D862" s="501"/>
      <c r="E862" s="501"/>
      <c r="F862" s="501"/>
      <c r="G862" s="501"/>
      <c r="H862" s="501"/>
      <c r="I862" s="501"/>
      <c r="J862" s="501"/>
      <c r="K862" s="501"/>
      <c r="L862" s="501"/>
      <c r="M862" s="501"/>
      <c r="N862" s="501"/>
      <c r="O862" s="501"/>
      <c r="P862" s="501"/>
      <c r="Q862" s="501"/>
      <c r="R862" s="501"/>
      <c r="S862" s="501"/>
      <c r="T862" s="501"/>
      <c r="U862" s="501"/>
      <c r="V862" s="501"/>
      <c r="W862" s="501"/>
      <c r="X862" s="501"/>
      <c r="Y862" s="501"/>
      <c r="Z862" s="501"/>
      <c r="AA862" s="501"/>
      <c r="AB862" s="501"/>
      <c r="AC862" s="501"/>
    </row>
    <row r="863">
      <c r="A863" s="501"/>
      <c r="B863" s="501"/>
      <c r="C863" s="501"/>
      <c r="D863" s="501"/>
      <c r="E863" s="501"/>
      <c r="F863" s="501"/>
      <c r="G863" s="501"/>
      <c r="H863" s="501"/>
      <c r="I863" s="501"/>
      <c r="J863" s="501"/>
      <c r="K863" s="501"/>
      <c r="L863" s="501"/>
      <c r="M863" s="501"/>
      <c r="N863" s="501"/>
      <c r="O863" s="501"/>
      <c r="P863" s="501"/>
      <c r="Q863" s="501"/>
      <c r="R863" s="501"/>
      <c r="S863" s="501"/>
      <c r="T863" s="501"/>
      <c r="U863" s="501"/>
      <c r="V863" s="501"/>
      <c r="W863" s="501"/>
      <c r="X863" s="501"/>
      <c r="Y863" s="501"/>
      <c r="Z863" s="501"/>
      <c r="AA863" s="501"/>
      <c r="AB863" s="501"/>
      <c r="AC863" s="501"/>
    </row>
    <row r="864">
      <c r="A864" s="501"/>
      <c r="B864" s="501"/>
      <c r="C864" s="501"/>
      <c r="D864" s="501"/>
      <c r="E864" s="501"/>
      <c r="F864" s="501"/>
      <c r="G864" s="501"/>
      <c r="H864" s="501"/>
      <c r="I864" s="501"/>
      <c r="J864" s="501"/>
      <c r="K864" s="501"/>
      <c r="L864" s="501"/>
      <c r="M864" s="501"/>
      <c r="N864" s="501"/>
      <c r="O864" s="501"/>
      <c r="P864" s="501"/>
      <c r="Q864" s="501"/>
      <c r="R864" s="501"/>
      <c r="S864" s="501"/>
      <c r="T864" s="501"/>
      <c r="U864" s="501"/>
      <c r="V864" s="501"/>
      <c r="W864" s="501"/>
      <c r="X864" s="501"/>
      <c r="Y864" s="501"/>
      <c r="Z864" s="501"/>
      <c r="AA864" s="501"/>
      <c r="AB864" s="501"/>
      <c r="AC864" s="501"/>
    </row>
    <row r="865">
      <c r="A865" s="501"/>
      <c r="B865" s="501"/>
      <c r="C865" s="501"/>
      <c r="D865" s="501"/>
      <c r="E865" s="501"/>
      <c r="F865" s="501"/>
      <c r="G865" s="501"/>
      <c r="H865" s="501"/>
      <c r="I865" s="501"/>
      <c r="J865" s="501"/>
      <c r="K865" s="501"/>
      <c r="L865" s="501"/>
      <c r="M865" s="501"/>
      <c r="N865" s="501"/>
      <c r="O865" s="501"/>
      <c r="P865" s="501"/>
      <c r="Q865" s="501"/>
      <c r="R865" s="501"/>
      <c r="S865" s="501"/>
      <c r="T865" s="501"/>
      <c r="U865" s="501"/>
      <c r="V865" s="501"/>
      <c r="W865" s="501"/>
      <c r="X865" s="501"/>
      <c r="Y865" s="501"/>
      <c r="Z865" s="501"/>
      <c r="AA865" s="501"/>
      <c r="AB865" s="501"/>
      <c r="AC865" s="501"/>
    </row>
    <row r="866">
      <c r="A866" s="501"/>
      <c r="B866" s="501"/>
      <c r="C866" s="501"/>
      <c r="D866" s="501"/>
      <c r="E866" s="501"/>
      <c r="F866" s="501"/>
      <c r="G866" s="501"/>
      <c r="H866" s="501"/>
      <c r="I866" s="501"/>
      <c r="J866" s="501"/>
      <c r="K866" s="501"/>
      <c r="L866" s="501"/>
      <c r="M866" s="501"/>
      <c r="N866" s="501"/>
      <c r="O866" s="501"/>
      <c r="P866" s="501"/>
      <c r="Q866" s="501"/>
      <c r="R866" s="501"/>
      <c r="S866" s="501"/>
      <c r="T866" s="501"/>
      <c r="U866" s="501"/>
      <c r="V866" s="501"/>
      <c r="W866" s="501"/>
      <c r="X866" s="501"/>
      <c r="Y866" s="501"/>
      <c r="Z866" s="501"/>
      <c r="AA866" s="501"/>
      <c r="AB866" s="501"/>
      <c r="AC866" s="501"/>
    </row>
    <row r="867">
      <c r="A867" s="501"/>
      <c r="B867" s="501"/>
      <c r="C867" s="501"/>
      <c r="D867" s="501"/>
      <c r="E867" s="501"/>
      <c r="F867" s="501"/>
      <c r="G867" s="501"/>
      <c r="H867" s="501"/>
      <c r="I867" s="501"/>
      <c r="J867" s="501"/>
      <c r="K867" s="501"/>
      <c r="L867" s="501"/>
      <c r="M867" s="501"/>
      <c r="N867" s="501"/>
      <c r="O867" s="501"/>
      <c r="P867" s="501"/>
      <c r="Q867" s="501"/>
      <c r="R867" s="501"/>
      <c r="S867" s="501"/>
      <c r="T867" s="501"/>
      <c r="U867" s="501"/>
      <c r="V867" s="501"/>
      <c r="W867" s="501"/>
      <c r="X867" s="501"/>
      <c r="Y867" s="501"/>
      <c r="Z867" s="501"/>
      <c r="AA867" s="501"/>
      <c r="AB867" s="501"/>
      <c r="AC867" s="501"/>
    </row>
    <row r="868">
      <c r="A868" s="501"/>
      <c r="B868" s="501"/>
      <c r="C868" s="501"/>
      <c r="D868" s="501"/>
      <c r="E868" s="501"/>
      <c r="F868" s="501"/>
      <c r="G868" s="501"/>
      <c r="H868" s="501"/>
      <c r="I868" s="501"/>
      <c r="J868" s="501"/>
      <c r="K868" s="501"/>
      <c r="L868" s="501"/>
      <c r="M868" s="501"/>
      <c r="N868" s="501"/>
      <c r="O868" s="501"/>
      <c r="P868" s="501"/>
      <c r="Q868" s="501"/>
      <c r="R868" s="501"/>
      <c r="S868" s="501"/>
      <c r="T868" s="501"/>
      <c r="U868" s="501"/>
      <c r="V868" s="501"/>
      <c r="W868" s="501"/>
      <c r="X868" s="501"/>
      <c r="Y868" s="501"/>
      <c r="Z868" s="501"/>
      <c r="AA868" s="501"/>
      <c r="AB868" s="501"/>
      <c r="AC868" s="501"/>
    </row>
    <row r="869">
      <c r="A869" s="501"/>
      <c r="B869" s="501"/>
      <c r="C869" s="501"/>
      <c r="D869" s="501"/>
      <c r="E869" s="501"/>
      <c r="F869" s="501"/>
      <c r="G869" s="501"/>
      <c r="H869" s="501"/>
      <c r="I869" s="501"/>
      <c r="J869" s="501"/>
      <c r="K869" s="501"/>
      <c r="L869" s="501"/>
      <c r="M869" s="501"/>
      <c r="N869" s="501"/>
      <c r="O869" s="501"/>
      <c r="P869" s="501"/>
      <c r="Q869" s="501"/>
      <c r="R869" s="501"/>
      <c r="S869" s="501"/>
      <c r="T869" s="501"/>
      <c r="U869" s="501"/>
      <c r="V869" s="501"/>
      <c r="W869" s="501"/>
      <c r="X869" s="501"/>
      <c r="Y869" s="501"/>
      <c r="Z869" s="501"/>
      <c r="AA869" s="501"/>
      <c r="AB869" s="501"/>
      <c r="AC869" s="501"/>
    </row>
    <row r="870">
      <c r="A870" s="501"/>
      <c r="B870" s="501"/>
      <c r="C870" s="501"/>
      <c r="D870" s="501"/>
      <c r="E870" s="501"/>
      <c r="F870" s="501"/>
      <c r="G870" s="501"/>
      <c r="H870" s="501"/>
      <c r="I870" s="501"/>
      <c r="J870" s="501"/>
      <c r="K870" s="501"/>
      <c r="L870" s="501"/>
      <c r="M870" s="501"/>
      <c r="N870" s="501"/>
      <c r="O870" s="501"/>
      <c r="P870" s="501"/>
      <c r="Q870" s="501"/>
      <c r="R870" s="501"/>
      <c r="S870" s="501"/>
      <c r="T870" s="501"/>
      <c r="U870" s="501"/>
      <c r="V870" s="501"/>
      <c r="W870" s="501"/>
      <c r="X870" s="501"/>
      <c r="Y870" s="501"/>
      <c r="Z870" s="501"/>
      <c r="AA870" s="501"/>
      <c r="AB870" s="501"/>
      <c r="AC870" s="501"/>
    </row>
    <row r="871">
      <c r="A871" s="501"/>
      <c r="B871" s="501"/>
      <c r="C871" s="501"/>
      <c r="D871" s="501"/>
      <c r="E871" s="501"/>
      <c r="F871" s="501"/>
      <c r="G871" s="501"/>
      <c r="H871" s="501"/>
      <c r="I871" s="501"/>
      <c r="J871" s="501"/>
      <c r="K871" s="501"/>
      <c r="L871" s="501"/>
      <c r="M871" s="501"/>
      <c r="N871" s="501"/>
      <c r="O871" s="501"/>
      <c r="P871" s="501"/>
      <c r="Q871" s="501"/>
      <c r="R871" s="501"/>
      <c r="S871" s="501"/>
      <c r="T871" s="501"/>
      <c r="U871" s="501"/>
      <c r="V871" s="501"/>
      <c r="W871" s="501"/>
      <c r="X871" s="501"/>
      <c r="Y871" s="501"/>
      <c r="Z871" s="501"/>
      <c r="AA871" s="501"/>
      <c r="AB871" s="501"/>
      <c r="AC871" s="501"/>
    </row>
    <row r="872">
      <c r="A872" s="501"/>
      <c r="B872" s="501"/>
      <c r="C872" s="501"/>
      <c r="D872" s="501"/>
      <c r="E872" s="501"/>
      <c r="F872" s="501"/>
      <c r="G872" s="501"/>
      <c r="H872" s="501"/>
      <c r="I872" s="501"/>
      <c r="J872" s="501"/>
      <c r="K872" s="501"/>
      <c r="L872" s="501"/>
      <c r="M872" s="501"/>
      <c r="N872" s="501"/>
      <c r="O872" s="501"/>
      <c r="P872" s="501"/>
      <c r="Q872" s="501"/>
      <c r="R872" s="501"/>
      <c r="S872" s="501"/>
      <c r="T872" s="501"/>
      <c r="U872" s="501"/>
      <c r="V872" s="501"/>
      <c r="W872" s="501"/>
      <c r="X872" s="501"/>
      <c r="Y872" s="501"/>
      <c r="Z872" s="501"/>
      <c r="AA872" s="501"/>
      <c r="AB872" s="501"/>
      <c r="AC872" s="501"/>
    </row>
    <row r="873">
      <c r="A873" s="501"/>
      <c r="B873" s="501"/>
      <c r="C873" s="501"/>
      <c r="D873" s="501"/>
      <c r="E873" s="501"/>
      <c r="F873" s="501"/>
      <c r="G873" s="501"/>
      <c r="H873" s="501"/>
      <c r="I873" s="501"/>
      <c r="J873" s="501"/>
      <c r="K873" s="501"/>
      <c r="L873" s="501"/>
      <c r="M873" s="501"/>
      <c r="N873" s="501"/>
      <c r="O873" s="501"/>
      <c r="P873" s="501"/>
      <c r="Q873" s="501"/>
      <c r="R873" s="501"/>
      <c r="S873" s="501"/>
      <c r="T873" s="501"/>
      <c r="U873" s="501"/>
      <c r="V873" s="501"/>
      <c r="W873" s="501"/>
      <c r="X873" s="501"/>
      <c r="Y873" s="501"/>
      <c r="Z873" s="501"/>
      <c r="AA873" s="501"/>
      <c r="AB873" s="501"/>
      <c r="AC873" s="501"/>
    </row>
    <row r="874">
      <c r="A874" s="501"/>
      <c r="B874" s="501"/>
      <c r="C874" s="501"/>
      <c r="D874" s="501"/>
      <c r="E874" s="501"/>
      <c r="F874" s="501"/>
      <c r="G874" s="501"/>
      <c r="H874" s="501"/>
      <c r="I874" s="501"/>
      <c r="J874" s="501"/>
      <c r="K874" s="501"/>
      <c r="L874" s="501"/>
      <c r="M874" s="501"/>
      <c r="N874" s="501"/>
      <c r="O874" s="501"/>
      <c r="P874" s="501"/>
      <c r="Q874" s="501"/>
      <c r="R874" s="501"/>
      <c r="S874" s="501"/>
      <c r="T874" s="501"/>
      <c r="U874" s="501"/>
      <c r="V874" s="501"/>
      <c r="W874" s="501"/>
      <c r="X874" s="501"/>
      <c r="Y874" s="501"/>
      <c r="Z874" s="501"/>
      <c r="AA874" s="501"/>
      <c r="AB874" s="501"/>
      <c r="AC874" s="501"/>
    </row>
    <row r="875">
      <c r="A875" s="501"/>
      <c r="B875" s="501"/>
      <c r="C875" s="501"/>
      <c r="D875" s="501"/>
      <c r="E875" s="501"/>
      <c r="F875" s="501"/>
      <c r="G875" s="501"/>
      <c r="H875" s="501"/>
      <c r="I875" s="501"/>
      <c r="J875" s="501"/>
      <c r="K875" s="501"/>
      <c r="L875" s="501"/>
      <c r="M875" s="501"/>
      <c r="N875" s="501"/>
      <c r="O875" s="501"/>
      <c r="P875" s="501"/>
      <c r="Q875" s="501"/>
      <c r="R875" s="501"/>
      <c r="S875" s="501"/>
      <c r="T875" s="501"/>
      <c r="U875" s="501"/>
      <c r="V875" s="501"/>
      <c r="W875" s="501"/>
      <c r="X875" s="501"/>
      <c r="Y875" s="501"/>
      <c r="Z875" s="501"/>
      <c r="AA875" s="501"/>
      <c r="AB875" s="501"/>
      <c r="AC875" s="501"/>
    </row>
    <row r="876">
      <c r="A876" s="501"/>
      <c r="B876" s="501"/>
      <c r="C876" s="501"/>
      <c r="D876" s="501"/>
      <c r="E876" s="501"/>
      <c r="F876" s="501"/>
      <c r="G876" s="501"/>
      <c r="H876" s="501"/>
      <c r="I876" s="501"/>
      <c r="J876" s="501"/>
      <c r="K876" s="501"/>
      <c r="L876" s="501"/>
      <c r="M876" s="501"/>
      <c r="N876" s="501"/>
      <c r="O876" s="501"/>
      <c r="P876" s="501"/>
      <c r="Q876" s="501"/>
      <c r="R876" s="501"/>
      <c r="S876" s="501"/>
      <c r="T876" s="501"/>
      <c r="U876" s="501"/>
      <c r="V876" s="501"/>
      <c r="W876" s="501"/>
      <c r="X876" s="501"/>
      <c r="Y876" s="501"/>
      <c r="Z876" s="501"/>
      <c r="AA876" s="501"/>
      <c r="AB876" s="501"/>
      <c r="AC876" s="501"/>
    </row>
    <row r="877">
      <c r="A877" s="501"/>
      <c r="B877" s="501"/>
      <c r="C877" s="501"/>
      <c r="D877" s="501"/>
      <c r="E877" s="501"/>
      <c r="F877" s="501"/>
      <c r="G877" s="501"/>
      <c r="H877" s="501"/>
      <c r="I877" s="501"/>
      <c r="J877" s="501"/>
      <c r="K877" s="501"/>
      <c r="L877" s="501"/>
      <c r="M877" s="501"/>
      <c r="N877" s="501"/>
      <c r="O877" s="501"/>
      <c r="P877" s="501"/>
      <c r="Q877" s="501"/>
      <c r="R877" s="501"/>
      <c r="S877" s="501"/>
      <c r="T877" s="501"/>
      <c r="U877" s="501"/>
      <c r="V877" s="501"/>
      <c r="W877" s="501"/>
      <c r="X877" s="501"/>
      <c r="Y877" s="501"/>
      <c r="Z877" s="501"/>
      <c r="AA877" s="501"/>
      <c r="AB877" s="501"/>
      <c r="AC877" s="501"/>
    </row>
    <row r="878">
      <c r="A878" s="501"/>
      <c r="B878" s="501"/>
      <c r="C878" s="501"/>
      <c r="D878" s="501"/>
      <c r="E878" s="501"/>
      <c r="F878" s="501"/>
      <c r="G878" s="501"/>
      <c r="H878" s="501"/>
      <c r="I878" s="501"/>
      <c r="J878" s="501"/>
      <c r="K878" s="501"/>
      <c r="L878" s="501"/>
      <c r="M878" s="501"/>
      <c r="N878" s="501"/>
      <c r="O878" s="501"/>
      <c r="P878" s="501"/>
      <c r="Q878" s="501"/>
      <c r="R878" s="501"/>
      <c r="S878" s="501"/>
      <c r="T878" s="501"/>
      <c r="U878" s="501"/>
      <c r="V878" s="501"/>
      <c r="W878" s="501"/>
      <c r="X878" s="501"/>
      <c r="Y878" s="501"/>
      <c r="Z878" s="501"/>
      <c r="AA878" s="501"/>
      <c r="AB878" s="501"/>
      <c r="AC878" s="501"/>
    </row>
    <row r="879">
      <c r="A879" s="501"/>
      <c r="B879" s="501"/>
      <c r="C879" s="501"/>
      <c r="D879" s="501"/>
      <c r="E879" s="501"/>
      <c r="F879" s="501"/>
      <c r="G879" s="501"/>
      <c r="H879" s="501"/>
      <c r="I879" s="501"/>
      <c r="J879" s="501"/>
      <c r="K879" s="501"/>
      <c r="L879" s="501"/>
      <c r="M879" s="501"/>
      <c r="N879" s="501"/>
      <c r="O879" s="501"/>
      <c r="P879" s="501"/>
      <c r="Q879" s="501"/>
      <c r="R879" s="501"/>
      <c r="S879" s="501"/>
      <c r="T879" s="501"/>
      <c r="U879" s="501"/>
      <c r="V879" s="501"/>
      <c r="W879" s="501"/>
      <c r="X879" s="501"/>
      <c r="Y879" s="501"/>
      <c r="Z879" s="501"/>
      <c r="AA879" s="501"/>
      <c r="AB879" s="501"/>
      <c r="AC879" s="501"/>
    </row>
    <row r="880">
      <c r="A880" s="501"/>
      <c r="B880" s="501"/>
      <c r="C880" s="501"/>
      <c r="D880" s="501"/>
      <c r="E880" s="501"/>
      <c r="F880" s="501"/>
      <c r="G880" s="501"/>
      <c r="H880" s="501"/>
      <c r="I880" s="501"/>
      <c r="J880" s="501"/>
      <c r="K880" s="501"/>
      <c r="L880" s="501"/>
      <c r="M880" s="501"/>
      <c r="N880" s="501"/>
      <c r="O880" s="501"/>
      <c r="P880" s="501"/>
      <c r="Q880" s="501"/>
      <c r="R880" s="501"/>
      <c r="S880" s="501"/>
      <c r="T880" s="501"/>
      <c r="U880" s="501"/>
      <c r="V880" s="501"/>
      <c r="W880" s="501"/>
      <c r="X880" s="501"/>
      <c r="Y880" s="501"/>
      <c r="Z880" s="501"/>
      <c r="AA880" s="501"/>
      <c r="AB880" s="501"/>
      <c r="AC880" s="501"/>
    </row>
    <row r="881">
      <c r="A881" s="501"/>
      <c r="B881" s="501"/>
      <c r="C881" s="501"/>
      <c r="D881" s="501"/>
      <c r="E881" s="501"/>
      <c r="F881" s="501"/>
      <c r="G881" s="501"/>
      <c r="H881" s="501"/>
      <c r="I881" s="501"/>
      <c r="J881" s="501"/>
      <c r="K881" s="501"/>
      <c r="L881" s="501"/>
      <c r="M881" s="501"/>
      <c r="N881" s="501"/>
      <c r="O881" s="501"/>
      <c r="P881" s="501"/>
      <c r="Q881" s="501"/>
      <c r="R881" s="501"/>
      <c r="S881" s="501"/>
      <c r="T881" s="501"/>
      <c r="U881" s="501"/>
      <c r="V881" s="501"/>
      <c r="W881" s="501"/>
      <c r="X881" s="501"/>
      <c r="Y881" s="501"/>
      <c r="Z881" s="501"/>
      <c r="AA881" s="501"/>
      <c r="AB881" s="501"/>
      <c r="AC881" s="501"/>
    </row>
    <row r="882">
      <c r="A882" s="501"/>
      <c r="B882" s="501"/>
      <c r="C882" s="501"/>
      <c r="D882" s="501"/>
      <c r="E882" s="501"/>
      <c r="F882" s="501"/>
      <c r="G882" s="501"/>
      <c r="H882" s="501"/>
      <c r="I882" s="501"/>
      <c r="J882" s="501"/>
      <c r="K882" s="501"/>
      <c r="L882" s="501"/>
      <c r="M882" s="501"/>
      <c r="N882" s="501"/>
      <c r="O882" s="501"/>
      <c r="P882" s="501"/>
      <c r="Q882" s="501"/>
      <c r="R882" s="501"/>
      <c r="S882" s="501"/>
      <c r="T882" s="501"/>
      <c r="U882" s="501"/>
      <c r="V882" s="501"/>
      <c r="W882" s="501"/>
      <c r="X882" s="501"/>
      <c r="Y882" s="501"/>
      <c r="Z882" s="501"/>
      <c r="AA882" s="501"/>
      <c r="AB882" s="501"/>
      <c r="AC882" s="501"/>
    </row>
    <row r="883">
      <c r="A883" s="501"/>
      <c r="B883" s="501"/>
      <c r="C883" s="501"/>
      <c r="D883" s="501"/>
      <c r="E883" s="501"/>
      <c r="F883" s="501"/>
      <c r="G883" s="501"/>
      <c r="H883" s="501"/>
      <c r="I883" s="501"/>
      <c r="J883" s="501"/>
      <c r="K883" s="501"/>
      <c r="L883" s="501"/>
      <c r="M883" s="501"/>
      <c r="N883" s="501"/>
      <c r="O883" s="501"/>
      <c r="P883" s="501"/>
      <c r="Q883" s="501"/>
      <c r="R883" s="501"/>
      <c r="S883" s="501"/>
      <c r="T883" s="501"/>
      <c r="U883" s="501"/>
      <c r="V883" s="501"/>
      <c r="W883" s="501"/>
      <c r="X883" s="501"/>
      <c r="Y883" s="501"/>
      <c r="Z883" s="501"/>
      <c r="AA883" s="501"/>
      <c r="AB883" s="501"/>
      <c r="AC883" s="501"/>
    </row>
    <row r="884">
      <c r="A884" s="501"/>
      <c r="B884" s="501"/>
      <c r="C884" s="501"/>
      <c r="D884" s="501"/>
      <c r="E884" s="501"/>
      <c r="F884" s="501"/>
      <c r="G884" s="501"/>
      <c r="H884" s="501"/>
      <c r="I884" s="501"/>
      <c r="J884" s="501"/>
      <c r="K884" s="501"/>
      <c r="L884" s="501"/>
      <c r="M884" s="501"/>
      <c r="N884" s="501"/>
      <c r="O884" s="501"/>
      <c r="P884" s="501"/>
      <c r="Q884" s="501"/>
      <c r="R884" s="501"/>
      <c r="S884" s="501"/>
      <c r="T884" s="501"/>
      <c r="U884" s="501"/>
      <c r="V884" s="501"/>
      <c r="W884" s="501"/>
      <c r="X884" s="501"/>
      <c r="Y884" s="501"/>
      <c r="Z884" s="501"/>
      <c r="AA884" s="501"/>
      <c r="AB884" s="501"/>
      <c r="AC884" s="501"/>
    </row>
    <row r="885">
      <c r="A885" s="501"/>
      <c r="B885" s="501"/>
      <c r="C885" s="501"/>
      <c r="D885" s="501"/>
      <c r="E885" s="501"/>
      <c r="F885" s="501"/>
      <c r="G885" s="501"/>
      <c r="H885" s="501"/>
      <c r="I885" s="501"/>
      <c r="J885" s="501"/>
      <c r="K885" s="501"/>
      <c r="L885" s="501"/>
      <c r="M885" s="501"/>
      <c r="N885" s="501"/>
      <c r="O885" s="501"/>
      <c r="P885" s="501"/>
      <c r="Q885" s="501"/>
      <c r="R885" s="501"/>
      <c r="S885" s="501"/>
      <c r="T885" s="501"/>
      <c r="U885" s="501"/>
      <c r="V885" s="501"/>
      <c r="W885" s="501"/>
      <c r="X885" s="501"/>
      <c r="Y885" s="501"/>
      <c r="Z885" s="501"/>
      <c r="AA885" s="501"/>
      <c r="AB885" s="501"/>
      <c r="AC885" s="501"/>
    </row>
    <row r="886">
      <c r="A886" s="501"/>
      <c r="B886" s="501"/>
      <c r="C886" s="501"/>
      <c r="D886" s="501"/>
      <c r="E886" s="501"/>
      <c r="F886" s="501"/>
      <c r="G886" s="501"/>
      <c r="H886" s="501"/>
      <c r="I886" s="501"/>
      <c r="J886" s="501"/>
      <c r="K886" s="501"/>
      <c r="L886" s="501"/>
      <c r="M886" s="501"/>
      <c r="N886" s="501"/>
      <c r="O886" s="501"/>
      <c r="P886" s="501"/>
      <c r="Q886" s="501"/>
      <c r="R886" s="501"/>
      <c r="S886" s="501"/>
      <c r="T886" s="501"/>
      <c r="U886" s="501"/>
      <c r="V886" s="501"/>
      <c r="W886" s="501"/>
      <c r="X886" s="501"/>
      <c r="Y886" s="501"/>
      <c r="Z886" s="501"/>
      <c r="AA886" s="501"/>
      <c r="AB886" s="501"/>
      <c r="AC886" s="501"/>
    </row>
    <row r="887">
      <c r="A887" s="501"/>
      <c r="B887" s="501"/>
      <c r="C887" s="501"/>
      <c r="D887" s="501"/>
      <c r="E887" s="501"/>
      <c r="F887" s="501"/>
      <c r="G887" s="501"/>
      <c r="H887" s="501"/>
      <c r="I887" s="501"/>
      <c r="J887" s="501"/>
      <c r="K887" s="501"/>
      <c r="L887" s="501"/>
      <c r="M887" s="501"/>
      <c r="N887" s="501"/>
      <c r="O887" s="501"/>
      <c r="P887" s="501"/>
      <c r="Q887" s="501"/>
      <c r="R887" s="501"/>
      <c r="S887" s="501"/>
      <c r="T887" s="501"/>
      <c r="U887" s="501"/>
      <c r="V887" s="501"/>
      <c r="W887" s="501"/>
      <c r="X887" s="501"/>
      <c r="Y887" s="501"/>
      <c r="Z887" s="501"/>
      <c r="AA887" s="501"/>
      <c r="AB887" s="501"/>
      <c r="AC887" s="501"/>
    </row>
    <row r="888">
      <c r="A888" s="501"/>
      <c r="B888" s="501"/>
      <c r="C888" s="501"/>
      <c r="D888" s="501"/>
      <c r="E888" s="501"/>
      <c r="F888" s="501"/>
      <c r="G888" s="501"/>
      <c r="H888" s="501"/>
      <c r="I888" s="501"/>
      <c r="J888" s="501"/>
      <c r="K888" s="501"/>
      <c r="L888" s="501"/>
      <c r="M888" s="501"/>
      <c r="N888" s="501"/>
      <c r="O888" s="501"/>
      <c r="P888" s="501"/>
      <c r="Q888" s="501"/>
      <c r="R888" s="501"/>
      <c r="S888" s="501"/>
      <c r="T888" s="501"/>
      <c r="U888" s="501"/>
      <c r="V888" s="501"/>
      <c r="W888" s="501"/>
      <c r="X888" s="501"/>
      <c r="Y888" s="501"/>
      <c r="Z888" s="501"/>
      <c r="AA888" s="501"/>
      <c r="AB888" s="501"/>
      <c r="AC888" s="501"/>
    </row>
    <row r="889">
      <c r="A889" s="501"/>
      <c r="B889" s="501"/>
      <c r="C889" s="501"/>
      <c r="D889" s="501"/>
      <c r="E889" s="501"/>
      <c r="F889" s="501"/>
      <c r="G889" s="501"/>
      <c r="H889" s="501"/>
      <c r="I889" s="501"/>
      <c r="J889" s="501"/>
      <c r="K889" s="501"/>
      <c r="L889" s="501"/>
      <c r="M889" s="501"/>
      <c r="N889" s="501"/>
      <c r="O889" s="501"/>
      <c r="P889" s="501"/>
      <c r="Q889" s="501"/>
      <c r="R889" s="501"/>
      <c r="S889" s="501"/>
      <c r="T889" s="501"/>
      <c r="U889" s="501"/>
      <c r="V889" s="501"/>
      <c r="W889" s="501"/>
      <c r="X889" s="501"/>
      <c r="Y889" s="501"/>
      <c r="Z889" s="501"/>
      <c r="AA889" s="501"/>
      <c r="AB889" s="501"/>
      <c r="AC889" s="501"/>
    </row>
    <row r="890">
      <c r="A890" s="501"/>
      <c r="B890" s="501"/>
      <c r="C890" s="501"/>
      <c r="D890" s="501"/>
      <c r="E890" s="501"/>
      <c r="F890" s="501"/>
      <c r="G890" s="501"/>
      <c r="H890" s="501"/>
      <c r="I890" s="501"/>
      <c r="J890" s="501"/>
      <c r="K890" s="501"/>
      <c r="L890" s="501"/>
      <c r="M890" s="501"/>
      <c r="N890" s="501"/>
      <c r="O890" s="501"/>
      <c r="P890" s="501"/>
      <c r="Q890" s="501"/>
      <c r="R890" s="501"/>
      <c r="S890" s="501"/>
      <c r="T890" s="501"/>
      <c r="U890" s="501"/>
      <c r="V890" s="501"/>
      <c r="W890" s="501"/>
      <c r="X890" s="501"/>
      <c r="Y890" s="501"/>
      <c r="Z890" s="501"/>
      <c r="AA890" s="501"/>
      <c r="AB890" s="501"/>
      <c r="AC890" s="501"/>
    </row>
    <row r="891">
      <c r="A891" s="501"/>
      <c r="B891" s="501"/>
      <c r="C891" s="501"/>
      <c r="D891" s="501"/>
      <c r="E891" s="501"/>
      <c r="F891" s="501"/>
      <c r="G891" s="501"/>
      <c r="H891" s="501"/>
      <c r="I891" s="501"/>
      <c r="J891" s="501"/>
      <c r="K891" s="501"/>
      <c r="L891" s="501"/>
      <c r="M891" s="501"/>
      <c r="N891" s="501"/>
      <c r="O891" s="501"/>
      <c r="P891" s="501"/>
      <c r="Q891" s="501"/>
      <c r="R891" s="501"/>
      <c r="S891" s="501"/>
      <c r="T891" s="501"/>
      <c r="U891" s="501"/>
      <c r="V891" s="501"/>
      <c r="W891" s="501"/>
      <c r="X891" s="501"/>
      <c r="Y891" s="501"/>
      <c r="Z891" s="501"/>
      <c r="AA891" s="501"/>
      <c r="AB891" s="501"/>
      <c r="AC891" s="501"/>
    </row>
    <row r="892">
      <c r="A892" s="501"/>
      <c r="B892" s="501"/>
      <c r="C892" s="501"/>
      <c r="D892" s="501"/>
      <c r="E892" s="501"/>
      <c r="F892" s="501"/>
      <c r="G892" s="501"/>
      <c r="H892" s="501"/>
      <c r="I892" s="501"/>
      <c r="J892" s="501"/>
      <c r="K892" s="501"/>
      <c r="L892" s="501"/>
      <c r="M892" s="501"/>
      <c r="N892" s="501"/>
      <c r="O892" s="501"/>
      <c r="P892" s="501"/>
      <c r="Q892" s="501"/>
      <c r="R892" s="501"/>
      <c r="S892" s="501"/>
      <c r="T892" s="501"/>
      <c r="U892" s="501"/>
      <c r="V892" s="501"/>
      <c r="W892" s="501"/>
      <c r="X892" s="501"/>
      <c r="Y892" s="501"/>
      <c r="Z892" s="501"/>
      <c r="AA892" s="501"/>
      <c r="AB892" s="501"/>
      <c r="AC892" s="501"/>
    </row>
    <row r="893">
      <c r="A893" s="501"/>
      <c r="B893" s="501"/>
      <c r="C893" s="501"/>
      <c r="D893" s="501"/>
      <c r="E893" s="501"/>
      <c r="F893" s="501"/>
      <c r="G893" s="501"/>
      <c r="H893" s="501"/>
      <c r="I893" s="501"/>
      <c r="J893" s="501"/>
      <c r="K893" s="501"/>
      <c r="L893" s="501"/>
      <c r="M893" s="501"/>
      <c r="N893" s="501"/>
      <c r="O893" s="501"/>
      <c r="P893" s="501"/>
      <c r="Q893" s="501"/>
      <c r="R893" s="501"/>
      <c r="S893" s="501"/>
      <c r="T893" s="501"/>
      <c r="U893" s="501"/>
      <c r="V893" s="501"/>
      <c r="W893" s="501"/>
      <c r="X893" s="501"/>
      <c r="Y893" s="501"/>
      <c r="Z893" s="501"/>
      <c r="AA893" s="501"/>
      <c r="AB893" s="501"/>
      <c r="AC893" s="501"/>
    </row>
    <row r="894">
      <c r="A894" s="501"/>
      <c r="B894" s="501"/>
      <c r="C894" s="501"/>
      <c r="D894" s="501"/>
      <c r="E894" s="501"/>
      <c r="F894" s="501"/>
      <c r="G894" s="501"/>
      <c r="H894" s="501"/>
      <c r="I894" s="501"/>
      <c r="J894" s="501"/>
      <c r="K894" s="501"/>
      <c r="L894" s="501"/>
      <c r="M894" s="501"/>
      <c r="N894" s="501"/>
      <c r="O894" s="501"/>
      <c r="P894" s="501"/>
      <c r="Q894" s="501"/>
      <c r="R894" s="501"/>
      <c r="S894" s="501"/>
      <c r="T894" s="501"/>
      <c r="U894" s="501"/>
      <c r="V894" s="501"/>
      <c r="W894" s="501"/>
      <c r="X894" s="501"/>
      <c r="Y894" s="501"/>
      <c r="Z894" s="501"/>
      <c r="AA894" s="501"/>
      <c r="AB894" s="501"/>
      <c r="AC894" s="501"/>
    </row>
    <row r="895">
      <c r="A895" s="501"/>
      <c r="B895" s="501"/>
      <c r="C895" s="501"/>
      <c r="D895" s="501"/>
      <c r="E895" s="501"/>
      <c r="F895" s="501"/>
      <c r="G895" s="501"/>
      <c r="H895" s="501"/>
      <c r="I895" s="501"/>
      <c r="J895" s="501"/>
      <c r="K895" s="501"/>
      <c r="L895" s="501"/>
      <c r="M895" s="501"/>
      <c r="N895" s="501"/>
      <c r="O895" s="501"/>
      <c r="P895" s="501"/>
      <c r="Q895" s="501"/>
      <c r="R895" s="501"/>
      <c r="S895" s="501"/>
      <c r="T895" s="501"/>
      <c r="U895" s="501"/>
      <c r="V895" s="501"/>
      <c r="W895" s="501"/>
      <c r="X895" s="501"/>
      <c r="Y895" s="501"/>
      <c r="Z895" s="501"/>
      <c r="AA895" s="501"/>
      <c r="AB895" s="501"/>
      <c r="AC895" s="501"/>
    </row>
    <row r="896">
      <c r="A896" s="501"/>
      <c r="B896" s="501"/>
      <c r="C896" s="501"/>
      <c r="D896" s="501"/>
      <c r="E896" s="501"/>
      <c r="F896" s="501"/>
      <c r="G896" s="501"/>
      <c r="H896" s="501"/>
      <c r="I896" s="501"/>
      <c r="J896" s="501"/>
      <c r="K896" s="501"/>
      <c r="L896" s="501"/>
      <c r="M896" s="501"/>
      <c r="N896" s="501"/>
      <c r="O896" s="501"/>
      <c r="P896" s="501"/>
      <c r="Q896" s="501"/>
      <c r="R896" s="501"/>
      <c r="S896" s="501"/>
      <c r="T896" s="501"/>
      <c r="U896" s="501"/>
      <c r="V896" s="501"/>
      <c r="W896" s="501"/>
      <c r="X896" s="501"/>
      <c r="Y896" s="501"/>
      <c r="Z896" s="501"/>
      <c r="AA896" s="501"/>
      <c r="AB896" s="501"/>
      <c r="AC896" s="501"/>
    </row>
    <row r="897">
      <c r="A897" s="501"/>
      <c r="B897" s="501"/>
      <c r="C897" s="501"/>
      <c r="D897" s="501"/>
      <c r="E897" s="501"/>
      <c r="F897" s="501"/>
      <c r="G897" s="501"/>
      <c r="H897" s="501"/>
      <c r="I897" s="501"/>
      <c r="J897" s="501"/>
      <c r="K897" s="501"/>
      <c r="L897" s="501"/>
      <c r="M897" s="501"/>
      <c r="N897" s="501"/>
      <c r="O897" s="501"/>
      <c r="P897" s="501"/>
      <c r="Q897" s="501"/>
      <c r="R897" s="501"/>
      <c r="S897" s="501"/>
      <c r="T897" s="501"/>
      <c r="U897" s="501"/>
      <c r="V897" s="501"/>
      <c r="W897" s="501"/>
      <c r="X897" s="501"/>
      <c r="Y897" s="501"/>
      <c r="Z897" s="501"/>
      <c r="AA897" s="501"/>
      <c r="AB897" s="501"/>
      <c r="AC897" s="501"/>
    </row>
    <row r="898">
      <c r="A898" s="501"/>
      <c r="B898" s="501"/>
      <c r="C898" s="501"/>
      <c r="D898" s="501"/>
      <c r="E898" s="501"/>
      <c r="F898" s="501"/>
      <c r="G898" s="501"/>
      <c r="H898" s="501"/>
      <c r="I898" s="501"/>
      <c r="J898" s="501"/>
      <c r="K898" s="501"/>
      <c r="L898" s="501"/>
      <c r="M898" s="501"/>
      <c r="N898" s="501"/>
      <c r="O898" s="501"/>
      <c r="P898" s="501"/>
      <c r="Q898" s="501"/>
      <c r="R898" s="501"/>
      <c r="S898" s="501"/>
      <c r="T898" s="501"/>
      <c r="U898" s="501"/>
      <c r="V898" s="501"/>
      <c r="W898" s="501"/>
      <c r="X898" s="501"/>
      <c r="Y898" s="501"/>
      <c r="Z898" s="501"/>
      <c r="AA898" s="501"/>
      <c r="AB898" s="501"/>
      <c r="AC898" s="501"/>
    </row>
    <row r="899">
      <c r="A899" s="501"/>
      <c r="B899" s="501"/>
      <c r="C899" s="501"/>
      <c r="D899" s="501"/>
      <c r="E899" s="501"/>
      <c r="F899" s="501"/>
      <c r="G899" s="501"/>
      <c r="H899" s="501"/>
      <c r="I899" s="501"/>
      <c r="J899" s="501"/>
      <c r="K899" s="501"/>
      <c r="L899" s="501"/>
      <c r="M899" s="501"/>
      <c r="N899" s="501"/>
      <c r="O899" s="501"/>
      <c r="P899" s="501"/>
      <c r="Q899" s="501"/>
      <c r="R899" s="501"/>
      <c r="S899" s="501"/>
      <c r="T899" s="501"/>
      <c r="U899" s="501"/>
      <c r="V899" s="501"/>
      <c r="W899" s="501"/>
      <c r="X899" s="501"/>
      <c r="Y899" s="501"/>
      <c r="Z899" s="501"/>
      <c r="AA899" s="501"/>
      <c r="AB899" s="501"/>
      <c r="AC899" s="501"/>
    </row>
    <row r="900">
      <c r="A900" s="501"/>
      <c r="B900" s="501"/>
      <c r="C900" s="501"/>
      <c r="D900" s="501"/>
      <c r="E900" s="501"/>
      <c r="F900" s="501"/>
      <c r="G900" s="501"/>
      <c r="H900" s="501"/>
      <c r="I900" s="501"/>
      <c r="J900" s="501"/>
      <c r="K900" s="501"/>
      <c r="L900" s="501"/>
      <c r="M900" s="501"/>
      <c r="N900" s="501"/>
      <c r="O900" s="501"/>
      <c r="P900" s="501"/>
      <c r="Q900" s="501"/>
      <c r="R900" s="501"/>
      <c r="S900" s="501"/>
      <c r="T900" s="501"/>
      <c r="U900" s="501"/>
      <c r="V900" s="501"/>
      <c r="W900" s="501"/>
      <c r="X900" s="501"/>
      <c r="Y900" s="501"/>
      <c r="Z900" s="501"/>
      <c r="AA900" s="501"/>
      <c r="AB900" s="501"/>
      <c r="AC900" s="501"/>
    </row>
    <row r="901">
      <c r="A901" s="501"/>
      <c r="B901" s="501"/>
      <c r="C901" s="501"/>
      <c r="D901" s="501"/>
      <c r="E901" s="501"/>
      <c r="F901" s="501"/>
      <c r="G901" s="501"/>
      <c r="H901" s="501"/>
      <c r="I901" s="501"/>
      <c r="J901" s="501"/>
      <c r="K901" s="501"/>
      <c r="L901" s="501"/>
      <c r="M901" s="501"/>
      <c r="N901" s="501"/>
      <c r="O901" s="501"/>
      <c r="P901" s="501"/>
      <c r="Q901" s="501"/>
      <c r="R901" s="501"/>
      <c r="S901" s="501"/>
      <c r="T901" s="501"/>
      <c r="U901" s="501"/>
      <c r="V901" s="501"/>
      <c r="W901" s="501"/>
      <c r="X901" s="501"/>
      <c r="Y901" s="501"/>
      <c r="Z901" s="501"/>
      <c r="AA901" s="501"/>
      <c r="AB901" s="501"/>
      <c r="AC901" s="501"/>
    </row>
    <row r="902">
      <c r="A902" s="501"/>
      <c r="B902" s="501"/>
      <c r="C902" s="501"/>
      <c r="D902" s="501"/>
      <c r="E902" s="501"/>
      <c r="F902" s="501"/>
      <c r="G902" s="501"/>
      <c r="H902" s="501"/>
      <c r="I902" s="501"/>
      <c r="J902" s="501"/>
      <c r="K902" s="501"/>
      <c r="L902" s="501"/>
      <c r="M902" s="501"/>
      <c r="N902" s="501"/>
      <c r="O902" s="501"/>
      <c r="P902" s="501"/>
      <c r="Q902" s="501"/>
      <c r="R902" s="501"/>
      <c r="S902" s="501"/>
      <c r="T902" s="501"/>
      <c r="U902" s="501"/>
      <c r="V902" s="501"/>
      <c r="W902" s="501"/>
      <c r="X902" s="501"/>
      <c r="Y902" s="501"/>
      <c r="Z902" s="501"/>
      <c r="AA902" s="501"/>
      <c r="AB902" s="501"/>
      <c r="AC902" s="501"/>
    </row>
    <row r="903">
      <c r="A903" s="501"/>
      <c r="B903" s="501"/>
      <c r="C903" s="501"/>
      <c r="D903" s="501"/>
      <c r="E903" s="501"/>
      <c r="F903" s="501"/>
      <c r="G903" s="501"/>
      <c r="H903" s="501"/>
      <c r="I903" s="501"/>
      <c r="J903" s="501"/>
      <c r="K903" s="501"/>
      <c r="L903" s="501"/>
      <c r="M903" s="501"/>
      <c r="N903" s="501"/>
      <c r="O903" s="501"/>
      <c r="P903" s="501"/>
      <c r="Q903" s="501"/>
      <c r="R903" s="501"/>
      <c r="S903" s="501"/>
      <c r="T903" s="501"/>
      <c r="U903" s="501"/>
      <c r="V903" s="501"/>
      <c r="W903" s="501"/>
      <c r="X903" s="501"/>
      <c r="Y903" s="501"/>
      <c r="Z903" s="501"/>
      <c r="AA903" s="501"/>
      <c r="AB903" s="501"/>
      <c r="AC903" s="501"/>
    </row>
    <row r="904">
      <c r="A904" s="501"/>
      <c r="B904" s="501"/>
      <c r="C904" s="501"/>
      <c r="D904" s="501"/>
      <c r="E904" s="501"/>
      <c r="F904" s="501"/>
      <c r="G904" s="501"/>
      <c r="H904" s="501"/>
      <c r="I904" s="501"/>
      <c r="J904" s="501"/>
      <c r="K904" s="501"/>
      <c r="L904" s="501"/>
      <c r="M904" s="501"/>
      <c r="N904" s="501"/>
      <c r="O904" s="501"/>
      <c r="P904" s="501"/>
      <c r="Q904" s="501"/>
      <c r="R904" s="501"/>
      <c r="S904" s="501"/>
      <c r="T904" s="501"/>
      <c r="U904" s="501"/>
      <c r="V904" s="501"/>
      <c r="W904" s="501"/>
      <c r="X904" s="501"/>
      <c r="Y904" s="501"/>
      <c r="Z904" s="501"/>
      <c r="AA904" s="501"/>
      <c r="AB904" s="501"/>
      <c r="AC904" s="501"/>
    </row>
    <row r="905">
      <c r="A905" s="501"/>
      <c r="B905" s="501"/>
      <c r="C905" s="501"/>
      <c r="D905" s="501"/>
      <c r="E905" s="501"/>
      <c r="F905" s="501"/>
      <c r="G905" s="501"/>
      <c r="H905" s="501"/>
      <c r="I905" s="501"/>
      <c r="J905" s="501"/>
      <c r="K905" s="501"/>
      <c r="L905" s="501"/>
      <c r="M905" s="501"/>
      <c r="N905" s="501"/>
      <c r="O905" s="501"/>
      <c r="P905" s="501"/>
      <c r="Q905" s="501"/>
      <c r="R905" s="501"/>
      <c r="S905" s="501"/>
      <c r="T905" s="501"/>
      <c r="U905" s="501"/>
      <c r="V905" s="501"/>
      <c r="W905" s="501"/>
      <c r="X905" s="501"/>
      <c r="Y905" s="501"/>
      <c r="Z905" s="501"/>
      <c r="AA905" s="501"/>
      <c r="AB905" s="501"/>
      <c r="AC905" s="501"/>
    </row>
    <row r="906">
      <c r="A906" s="501"/>
      <c r="B906" s="501"/>
      <c r="C906" s="501"/>
      <c r="D906" s="501"/>
      <c r="E906" s="501"/>
      <c r="F906" s="501"/>
      <c r="G906" s="501"/>
      <c r="H906" s="501"/>
      <c r="I906" s="501"/>
      <c r="J906" s="501"/>
      <c r="K906" s="501"/>
      <c r="L906" s="501"/>
      <c r="M906" s="501"/>
      <c r="N906" s="501"/>
      <c r="O906" s="501"/>
      <c r="P906" s="501"/>
      <c r="Q906" s="501"/>
      <c r="R906" s="501"/>
      <c r="S906" s="501"/>
      <c r="T906" s="501"/>
      <c r="U906" s="501"/>
      <c r="V906" s="501"/>
      <c r="W906" s="501"/>
      <c r="X906" s="501"/>
      <c r="Y906" s="501"/>
      <c r="Z906" s="501"/>
      <c r="AA906" s="501"/>
      <c r="AB906" s="501"/>
      <c r="AC906" s="501"/>
    </row>
    <row r="907">
      <c r="A907" s="501"/>
      <c r="B907" s="501"/>
      <c r="C907" s="501"/>
      <c r="D907" s="501"/>
      <c r="E907" s="501"/>
      <c r="F907" s="501"/>
      <c r="G907" s="501"/>
      <c r="H907" s="501"/>
      <c r="I907" s="501"/>
      <c r="J907" s="501"/>
      <c r="K907" s="501"/>
      <c r="L907" s="501"/>
      <c r="M907" s="501"/>
      <c r="N907" s="501"/>
      <c r="O907" s="501"/>
      <c r="P907" s="501"/>
      <c r="Q907" s="501"/>
      <c r="R907" s="501"/>
      <c r="S907" s="501"/>
      <c r="T907" s="501"/>
      <c r="U907" s="501"/>
      <c r="V907" s="501"/>
      <c r="W907" s="501"/>
      <c r="X907" s="501"/>
      <c r="Y907" s="501"/>
      <c r="Z907" s="501"/>
      <c r="AA907" s="501"/>
      <c r="AB907" s="501"/>
      <c r="AC907" s="501"/>
    </row>
    <row r="908">
      <c r="A908" s="501"/>
      <c r="B908" s="501"/>
      <c r="C908" s="501"/>
      <c r="D908" s="501"/>
      <c r="E908" s="501"/>
      <c r="F908" s="501"/>
      <c r="G908" s="501"/>
      <c r="H908" s="501"/>
      <c r="I908" s="501"/>
      <c r="J908" s="501"/>
      <c r="K908" s="501"/>
      <c r="L908" s="501"/>
      <c r="M908" s="501"/>
      <c r="N908" s="501"/>
      <c r="O908" s="501"/>
      <c r="P908" s="501"/>
      <c r="Q908" s="501"/>
      <c r="R908" s="501"/>
      <c r="S908" s="501"/>
      <c r="T908" s="501"/>
      <c r="U908" s="501"/>
      <c r="V908" s="501"/>
      <c r="W908" s="501"/>
      <c r="X908" s="501"/>
      <c r="Y908" s="501"/>
      <c r="Z908" s="501"/>
      <c r="AA908" s="501"/>
      <c r="AB908" s="501"/>
      <c r="AC908" s="501"/>
    </row>
    <row r="909">
      <c r="A909" s="501"/>
      <c r="B909" s="501"/>
      <c r="C909" s="501"/>
      <c r="D909" s="501"/>
      <c r="E909" s="501"/>
      <c r="F909" s="501"/>
      <c r="G909" s="501"/>
      <c r="H909" s="501"/>
      <c r="I909" s="501"/>
      <c r="J909" s="501"/>
      <c r="K909" s="501"/>
      <c r="L909" s="501"/>
      <c r="M909" s="501"/>
      <c r="N909" s="501"/>
      <c r="O909" s="501"/>
      <c r="P909" s="501"/>
      <c r="Q909" s="501"/>
      <c r="R909" s="501"/>
      <c r="S909" s="501"/>
      <c r="T909" s="501"/>
      <c r="U909" s="501"/>
      <c r="V909" s="501"/>
      <c r="W909" s="501"/>
      <c r="X909" s="501"/>
      <c r="Y909" s="501"/>
      <c r="Z909" s="501"/>
      <c r="AA909" s="501"/>
      <c r="AB909" s="501"/>
      <c r="AC909" s="501"/>
    </row>
    <row r="910">
      <c r="A910" s="501"/>
      <c r="B910" s="501"/>
      <c r="C910" s="501"/>
      <c r="D910" s="501"/>
      <c r="E910" s="501"/>
      <c r="F910" s="501"/>
      <c r="G910" s="501"/>
      <c r="H910" s="501"/>
      <c r="I910" s="501"/>
      <c r="J910" s="501"/>
      <c r="K910" s="501"/>
      <c r="L910" s="501"/>
      <c r="M910" s="501"/>
      <c r="N910" s="501"/>
      <c r="O910" s="501"/>
      <c r="P910" s="501"/>
      <c r="Q910" s="501"/>
      <c r="R910" s="501"/>
      <c r="S910" s="501"/>
      <c r="T910" s="501"/>
      <c r="U910" s="501"/>
      <c r="V910" s="501"/>
      <c r="W910" s="501"/>
      <c r="X910" s="501"/>
      <c r="Y910" s="501"/>
      <c r="Z910" s="501"/>
      <c r="AA910" s="501"/>
      <c r="AB910" s="501"/>
      <c r="AC910" s="501"/>
    </row>
    <row r="911">
      <c r="A911" s="501"/>
      <c r="B911" s="501"/>
      <c r="C911" s="501"/>
      <c r="D911" s="501"/>
      <c r="E911" s="501"/>
      <c r="F911" s="501"/>
      <c r="G911" s="501"/>
      <c r="H911" s="501"/>
      <c r="I911" s="501"/>
      <c r="J911" s="501"/>
      <c r="K911" s="501"/>
      <c r="L911" s="501"/>
      <c r="M911" s="501"/>
      <c r="N911" s="501"/>
      <c r="O911" s="501"/>
      <c r="P911" s="501"/>
      <c r="Q911" s="501"/>
      <c r="R911" s="501"/>
      <c r="S911" s="501"/>
      <c r="T911" s="501"/>
      <c r="U911" s="501"/>
      <c r="V911" s="501"/>
      <c r="W911" s="501"/>
      <c r="X911" s="501"/>
      <c r="Y911" s="501"/>
      <c r="Z911" s="501"/>
      <c r="AA911" s="501"/>
      <c r="AB911" s="501"/>
      <c r="AC911" s="501"/>
    </row>
    <row r="912">
      <c r="A912" s="501"/>
      <c r="B912" s="501"/>
      <c r="C912" s="501"/>
      <c r="D912" s="501"/>
      <c r="E912" s="501"/>
      <c r="F912" s="501"/>
      <c r="G912" s="501"/>
      <c r="H912" s="501"/>
      <c r="I912" s="501"/>
      <c r="J912" s="501"/>
      <c r="K912" s="501"/>
      <c r="L912" s="501"/>
      <c r="M912" s="501"/>
      <c r="N912" s="501"/>
      <c r="O912" s="501"/>
      <c r="P912" s="501"/>
      <c r="Q912" s="501"/>
      <c r="R912" s="501"/>
      <c r="S912" s="501"/>
      <c r="T912" s="501"/>
      <c r="U912" s="501"/>
      <c r="V912" s="501"/>
      <c r="W912" s="501"/>
      <c r="X912" s="501"/>
      <c r="Y912" s="501"/>
      <c r="Z912" s="501"/>
      <c r="AA912" s="501"/>
      <c r="AB912" s="501"/>
      <c r="AC912" s="501"/>
    </row>
    <row r="913">
      <c r="A913" s="501"/>
      <c r="B913" s="501"/>
      <c r="C913" s="501"/>
      <c r="D913" s="501"/>
      <c r="E913" s="501"/>
      <c r="F913" s="501"/>
      <c r="G913" s="501"/>
      <c r="H913" s="501"/>
      <c r="I913" s="501"/>
      <c r="J913" s="501"/>
      <c r="K913" s="501"/>
      <c r="L913" s="501"/>
      <c r="M913" s="501"/>
      <c r="N913" s="501"/>
      <c r="O913" s="501"/>
      <c r="P913" s="501"/>
      <c r="Q913" s="501"/>
      <c r="R913" s="501"/>
      <c r="S913" s="501"/>
      <c r="T913" s="501"/>
      <c r="U913" s="501"/>
      <c r="V913" s="501"/>
      <c r="W913" s="501"/>
      <c r="X913" s="501"/>
      <c r="Y913" s="501"/>
      <c r="Z913" s="501"/>
      <c r="AA913" s="501"/>
      <c r="AB913" s="501"/>
      <c r="AC913" s="501"/>
    </row>
    <row r="914">
      <c r="A914" s="501"/>
      <c r="B914" s="501"/>
      <c r="C914" s="501"/>
      <c r="D914" s="501"/>
      <c r="E914" s="501"/>
      <c r="F914" s="501"/>
      <c r="G914" s="501"/>
      <c r="H914" s="501"/>
      <c r="I914" s="501"/>
      <c r="J914" s="501"/>
      <c r="K914" s="501"/>
      <c r="L914" s="501"/>
      <c r="M914" s="501"/>
      <c r="N914" s="501"/>
      <c r="O914" s="501"/>
      <c r="P914" s="501"/>
      <c r="Q914" s="501"/>
      <c r="R914" s="501"/>
      <c r="S914" s="501"/>
      <c r="T914" s="501"/>
      <c r="U914" s="501"/>
      <c r="V914" s="501"/>
      <c r="W914" s="501"/>
      <c r="X914" s="501"/>
      <c r="Y914" s="501"/>
      <c r="Z914" s="501"/>
      <c r="AA914" s="501"/>
      <c r="AB914" s="501"/>
      <c r="AC914" s="501"/>
    </row>
    <row r="915">
      <c r="A915" s="501"/>
      <c r="B915" s="501"/>
      <c r="C915" s="501"/>
      <c r="D915" s="501"/>
      <c r="E915" s="501"/>
      <c r="F915" s="501"/>
      <c r="G915" s="501"/>
      <c r="H915" s="501"/>
      <c r="I915" s="501"/>
      <c r="J915" s="501"/>
      <c r="K915" s="501"/>
      <c r="L915" s="501"/>
      <c r="M915" s="501"/>
      <c r="N915" s="501"/>
      <c r="O915" s="501"/>
      <c r="P915" s="501"/>
      <c r="Q915" s="501"/>
      <c r="R915" s="501"/>
      <c r="S915" s="501"/>
      <c r="T915" s="501"/>
      <c r="U915" s="501"/>
      <c r="V915" s="501"/>
      <c r="W915" s="501"/>
      <c r="X915" s="501"/>
      <c r="Y915" s="501"/>
      <c r="Z915" s="501"/>
      <c r="AA915" s="501"/>
      <c r="AB915" s="501"/>
      <c r="AC915" s="501"/>
    </row>
    <row r="916">
      <c r="A916" s="501"/>
      <c r="B916" s="501"/>
      <c r="C916" s="501"/>
      <c r="D916" s="501"/>
      <c r="E916" s="501"/>
      <c r="F916" s="501"/>
      <c r="G916" s="501"/>
      <c r="H916" s="501"/>
      <c r="I916" s="501"/>
      <c r="J916" s="501"/>
      <c r="K916" s="501"/>
      <c r="L916" s="501"/>
      <c r="M916" s="501"/>
      <c r="N916" s="501"/>
      <c r="O916" s="501"/>
      <c r="P916" s="501"/>
      <c r="Q916" s="501"/>
      <c r="R916" s="501"/>
      <c r="S916" s="501"/>
      <c r="T916" s="501"/>
      <c r="U916" s="501"/>
      <c r="V916" s="501"/>
      <c r="W916" s="501"/>
      <c r="X916" s="501"/>
      <c r="Y916" s="501"/>
      <c r="Z916" s="501"/>
      <c r="AA916" s="501"/>
      <c r="AB916" s="501"/>
      <c r="AC916" s="501"/>
    </row>
    <row r="917">
      <c r="A917" s="501"/>
      <c r="B917" s="501"/>
      <c r="C917" s="501"/>
      <c r="D917" s="501"/>
      <c r="E917" s="501"/>
      <c r="F917" s="501"/>
      <c r="G917" s="501"/>
      <c r="H917" s="501"/>
      <c r="I917" s="501"/>
      <c r="J917" s="501"/>
      <c r="K917" s="501"/>
      <c r="L917" s="501"/>
      <c r="M917" s="501"/>
      <c r="N917" s="501"/>
      <c r="O917" s="501"/>
      <c r="P917" s="501"/>
      <c r="Q917" s="501"/>
      <c r="R917" s="501"/>
      <c r="S917" s="501"/>
      <c r="T917" s="501"/>
      <c r="U917" s="501"/>
      <c r="V917" s="501"/>
      <c r="W917" s="501"/>
      <c r="X917" s="501"/>
      <c r="Y917" s="501"/>
      <c r="Z917" s="501"/>
      <c r="AA917" s="501"/>
      <c r="AB917" s="501"/>
      <c r="AC917" s="501"/>
    </row>
    <row r="918">
      <c r="A918" s="501"/>
      <c r="B918" s="501"/>
      <c r="C918" s="501"/>
      <c r="D918" s="501"/>
      <c r="E918" s="501"/>
      <c r="F918" s="501"/>
      <c r="G918" s="501"/>
      <c r="H918" s="501"/>
      <c r="I918" s="501"/>
      <c r="J918" s="501"/>
      <c r="K918" s="501"/>
      <c r="L918" s="501"/>
      <c r="M918" s="501"/>
      <c r="N918" s="501"/>
      <c r="O918" s="501"/>
      <c r="P918" s="501"/>
      <c r="Q918" s="501"/>
      <c r="R918" s="501"/>
      <c r="S918" s="501"/>
      <c r="T918" s="501"/>
      <c r="U918" s="501"/>
      <c r="V918" s="501"/>
      <c r="W918" s="501"/>
      <c r="X918" s="501"/>
      <c r="Y918" s="501"/>
      <c r="Z918" s="501"/>
      <c r="AA918" s="501"/>
      <c r="AB918" s="501"/>
      <c r="AC918" s="501"/>
    </row>
    <row r="919">
      <c r="A919" s="501"/>
      <c r="B919" s="501"/>
      <c r="C919" s="501"/>
      <c r="D919" s="501"/>
      <c r="E919" s="501"/>
      <c r="F919" s="501"/>
      <c r="G919" s="501"/>
      <c r="H919" s="501"/>
      <c r="I919" s="501"/>
      <c r="J919" s="501"/>
      <c r="K919" s="501"/>
      <c r="L919" s="501"/>
      <c r="M919" s="501"/>
      <c r="N919" s="501"/>
      <c r="O919" s="501"/>
      <c r="P919" s="501"/>
      <c r="Q919" s="501"/>
      <c r="R919" s="501"/>
      <c r="S919" s="501"/>
      <c r="T919" s="501"/>
      <c r="U919" s="501"/>
      <c r="V919" s="501"/>
      <c r="W919" s="501"/>
      <c r="X919" s="501"/>
      <c r="Y919" s="501"/>
      <c r="Z919" s="501"/>
      <c r="AA919" s="501"/>
      <c r="AB919" s="501"/>
      <c r="AC919" s="501"/>
    </row>
    <row r="920">
      <c r="A920" s="501"/>
      <c r="B920" s="501"/>
      <c r="C920" s="501"/>
      <c r="D920" s="501"/>
      <c r="E920" s="501"/>
      <c r="F920" s="501"/>
      <c r="G920" s="501"/>
      <c r="H920" s="501"/>
      <c r="I920" s="501"/>
      <c r="J920" s="501"/>
      <c r="K920" s="501"/>
      <c r="L920" s="501"/>
      <c r="M920" s="501"/>
      <c r="N920" s="501"/>
      <c r="O920" s="501"/>
      <c r="P920" s="501"/>
      <c r="Q920" s="501"/>
      <c r="R920" s="501"/>
      <c r="S920" s="501"/>
      <c r="T920" s="501"/>
      <c r="U920" s="501"/>
      <c r="V920" s="501"/>
      <c r="W920" s="501"/>
      <c r="X920" s="501"/>
      <c r="Y920" s="501"/>
      <c r="Z920" s="501"/>
      <c r="AA920" s="501"/>
      <c r="AB920" s="501"/>
      <c r="AC920" s="501"/>
    </row>
    <row r="921">
      <c r="A921" s="501"/>
      <c r="B921" s="501"/>
      <c r="C921" s="501"/>
      <c r="D921" s="501"/>
      <c r="E921" s="501"/>
      <c r="F921" s="501"/>
      <c r="G921" s="501"/>
      <c r="H921" s="501"/>
      <c r="I921" s="501"/>
      <c r="J921" s="501"/>
      <c r="K921" s="501"/>
      <c r="L921" s="501"/>
      <c r="M921" s="501"/>
      <c r="N921" s="501"/>
      <c r="O921" s="501"/>
      <c r="P921" s="501"/>
      <c r="Q921" s="501"/>
      <c r="R921" s="501"/>
      <c r="S921" s="501"/>
      <c r="T921" s="501"/>
      <c r="U921" s="501"/>
      <c r="V921" s="501"/>
      <c r="W921" s="501"/>
      <c r="X921" s="501"/>
      <c r="Y921" s="501"/>
      <c r="Z921" s="501"/>
      <c r="AA921" s="501"/>
      <c r="AB921" s="501"/>
      <c r="AC921" s="501"/>
    </row>
    <row r="922">
      <c r="A922" s="501"/>
      <c r="B922" s="501"/>
      <c r="C922" s="501"/>
      <c r="D922" s="501"/>
      <c r="E922" s="501"/>
      <c r="F922" s="501"/>
      <c r="G922" s="501"/>
      <c r="H922" s="501"/>
      <c r="I922" s="501"/>
      <c r="J922" s="501"/>
      <c r="K922" s="501"/>
      <c r="L922" s="501"/>
      <c r="M922" s="501"/>
      <c r="N922" s="501"/>
      <c r="O922" s="501"/>
      <c r="P922" s="501"/>
      <c r="Q922" s="501"/>
      <c r="R922" s="501"/>
      <c r="S922" s="501"/>
      <c r="T922" s="501"/>
      <c r="U922" s="501"/>
      <c r="V922" s="501"/>
      <c r="W922" s="501"/>
      <c r="X922" s="501"/>
      <c r="Y922" s="501"/>
      <c r="Z922" s="501"/>
      <c r="AA922" s="501"/>
      <c r="AB922" s="501"/>
      <c r="AC922" s="501"/>
    </row>
    <row r="923">
      <c r="A923" s="501"/>
      <c r="B923" s="501"/>
      <c r="C923" s="501"/>
      <c r="D923" s="501"/>
      <c r="E923" s="501"/>
      <c r="F923" s="501"/>
      <c r="G923" s="501"/>
      <c r="H923" s="501"/>
      <c r="I923" s="501"/>
      <c r="J923" s="501"/>
      <c r="K923" s="501"/>
      <c r="L923" s="501"/>
      <c r="M923" s="501"/>
      <c r="N923" s="501"/>
      <c r="O923" s="501"/>
      <c r="P923" s="501"/>
      <c r="Q923" s="501"/>
      <c r="R923" s="501"/>
      <c r="S923" s="501"/>
      <c r="T923" s="501"/>
      <c r="U923" s="501"/>
      <c r="V923" s="501"/>
      <c r="W923" s="501"/>
      <c r="X923" s="501"/>
      <c r="Y923" s="501"/>
      <c r="Z923" s="501"/>
      <c r="AA923" s="501"/>
      <c r="AB923" s="501"/>
      <c r="AC923" s="501"/>
    </row>
    <row r="924">
      <c r="A924" s="501"/>
      <c r="B924" s="501"/>
      <c r="C924" s="501"/>
      <c r="D924" s="501"/>
      <c r="E924" s="501"/>
      <c r="F924" s="501"/>
      <c r="G924" s="501"/>
      <c r="H924" s="501"/>
      <c r="I924" s="501"/>
      <c r="J924" s="501"/>
      <c r="K924" s="501"/>
      <c r="L924" s="501"/>
      <c r="M924" s="501"/>
      <c r="N924" s="501"/>
      <c r="O924" s="501"/>
      <c r="P924" s="501"/>
      <c r="Q924" s="501"/>
      <c r="R924" s="501"/>
      <c r="S924" s="501"/>
      <c r="T924" s="501"/>
      <c r="U924" s="501"/>
      <c r="V924" s="501"/>
      <c r="W924" s="501"/>
      <c r="X924" s="501"/>
      <c r="Y924" s="501"/>
      <c r="Z924" s="501"/>
      <c r="AA924" s="501"/>
      <c r="AB924" s="501"/>
      <c r="AC924" s="501"/>
    </row>
    <row r="925">
      <c r="A925" s="501"/>
      <c r="B925" s="501"/>
      <c r="C925" s="501"/>
      <c r="D925" s="501"/>
      <c r="E925" s="501"/>
      <c r="F925" s="501"/>
      <c r="G925" s="501"/>
      <c r="H925" s="501"/>
      <c r="I925" s="501"/>
      <c r="J925" s="501"/>
      <c r="K925" s="501"/>
      <c r="L925" s="501"/>
      <c r="M925" s="501"/>
      <c r="N925" s="501"/>
      <c r="O925" s="501"/>
      <c r="P925" s="501"/>
      <c r="Q925" s="501"/>
      <c r="R925" s="501"/>
      <c r="S925" s="501"/>
      <c r="T925" s="501"/>
      <c r="U925" s="501"/>
      <c r="V925" s="501"/>
      <c r="W925" s="501"/>
      <c r="X925" s="501"/>
      <c r="Y925" s="501"/>
      <c r="Z925" s="501"/>
      <c r="AA925" s="501"/>
      <c r="AB925" s="501"/>
      <c r="AC925" s="501"/>
    </row>
    <row r="926">
      <c r="A926" s="501"/>
      <c r="B926" s="501"/>
      <c r="C926" s="501"/>
      <c r="D926" s="501"/>
      <c r="E926" s="501"/>
      <c r="F926" s="501"/>
      <c r="G926" s="501"/>
      <c r="H926" s="501"/>
      <c r="I926" s="501"/>
      <c r="J926" s="501"/>
      <c r="K926" s="501"/>
      <c r="L926" s="501"/>
      <c r="M926" s="501"/>
      <c r="N926" s="501"/>
      <c r="O926" s="501"/>
      <c r="P926" s="501"/>
      <c r="Q926" s="501"/>
      <c r="R926" s="501"/>
      <c r="S926" s="501"/>
      <c r="T926" s="501"/>
      <c r="U926" s="501"/>
      <c r="V926" s="501"/>
      <c r="W926" s="501"/>
      <c r="X926" s="501"/>
      <c r="Y926" s="501"/>
      <c r="Z926" s="501"/>
      <c r="AA926" s="501"/>
      <c r="AB926" s="501"/>
      <c r="AC926" s="501"/>
    </row>
    <row r="927">
      <c r="A927" s="501"/>
      <c r="B927" s="501"/>
      <c r="C927" s="501"/>
      <c r="D927" s="501"/>
      <c r="E927" s="501"/>
      <c r="F927" s="501"/>
      <c r="G927" s="501"/>
      <c r="H927" s="501"/>
      <c r="I927" s="501"/>
      <c r="J927" s="501"/>
      <c r="K927" s="501"/>
      <c r="L927" s="501"/>
      <c r="M927" s="501"/>
      <c r="N927" s="501"/>
      <c r="O927" s="501"/>
      <c r="P927" s="501"/>
      <c r="Q927" s="501"/>
      <c r="R927" s="501"/>
      <c r="S927" s="501"/>
      <c r="T927" s="501"/>
      <c r="U927" s="501"/>
      <c r="V927" s="501"/>
      <c r="W927" s="501"/>
      <c r="X927" s="501"/>
      <c r="Y927" s="501"/>
      <c r="Z927" s="501"/>
      <c r="AA927" s="501"/>
      <c r="AB927" s="501"/>
      <c r="AC927" s="501"/>
    </row>
    <row r="928">
      <c r="A928" s="501"/>
      <c r="B928" s="501"/>
      <c r="C928" s="501"/>
      <c r="D928" s="501"/>
      <c r="E928" s="501"/>
      <c r="F928" s="501"/>
      <c r="G928" s="501"/>
      <c r="H928" s="501"/>
      <c r="I928" s="501"/>
      <c r="J928" s="501"/>
      <c r="K928" s="501"/>
      <c r="L928" s="501"/>
      <c r="M928" s="501"/>
      <c r="N928" s="501"/>
      <c r="O928" s="501"/>
      <c r="P928" s="501"/>
      <c r="Q928" s="501"/>
      <c r="R928" s="501"/>
      <c r="S928" s="501"/>
      <c r="T928" s="501"/>
      <c r="U928" s="501"/>
      <c r="V928" s="501"/>
      <c r="W928" s="501"/>
      <c r="X928" s="501"/>
      <c r="Y928" s="501"/>
      <c r="Z928" s="501"/>
      <c r="AA928" s="501"/>
      <c r="AB928" s="501"/>
      <c r="AC928" s="501"/>
    </row>
    <row r="929">
      <c r="A929" s="501"/>
      <c r="B929" s="501"/>
      <c r="C929" s="501"/>
      <c r="D929" s="501"/>
      <c r="E929" s="501"/>
      <c r="F929" s="501"/>
      <c r="G929" s="501"/>
      <c r="H929" s="501"/>
      <c r="I929" s="501"/>
      <c r="J929" s="501"/>
      <c r="K929" s="501"/>
      <c r="L929" s="501"/>
      <c r="M929" s="501"/>
      <c r="N929" s="501"/>
      <c r="O929" s="501"/>
      <c r="P929" s="501"/>
      <c r="Q929" s="501"/>
      <c r="R929" s="501"/>
      <c r="S929" s="501"/>
      <c r="T929" s="501"/>
      <c r="U929" s="501"/>
      <c r="V929" s="501"/>
      <c r="W929" s="501"/>
      <c r="X929" s="501"/>
      <c r="Y929" s="501"/>
      <c r="Z929" s="501"/>
      <c r="AA929" s="501"/>
      <c r="AB929" s="501"/>
      <c r="AC929" s="501"/>
    </row>
    <row r="930">
      <c r="A930" s="501"/>
      <c r="B930" s="501"/>
      <c r="C930" s="501"/>
      <c r="D930" s="501"/>
      <c r="E930" s="501"/>
      <c r="F930" s="501"/>
      <c r="G930" s="501"/>
      <c r="H930" s="501"/>
      <c r="I930" s="501"/>
      <c r="J930" s="501"/>
      <c r="K930" s="501"/>
      <c r="L930" s="501"/>
      <c r="M930" s="501"/>
      <c r="N930" s="501"/>
      <c r="O930" s="501"/>
      <c r="P930" s="501"/>
      <c r="Q930" s="501"/>
      <c r="R930" s="501"/>
      <c r="S930" s="501"/>
      <c r="T930" s="501"/>
      <c r="U930" s="501"/>
      <c r="V930" s="501"/>
      <c r="W930" s="501"/>
      <c r="X930" s="501"/>
      <c r="Y930" s="501"/>
      <c r="Z930" s="501"/>
      <c r="AA930" s="501"/>
      <c r="AB930" s="501"/>
      <c r="AC930" s="501"/>
    </row>
    <row r="931">
      <c r="A931" s="501"/>
      <c r="B931" s="501"/>
      <c r="C931" s="501"/>
      <c r="D931" s="501"/>
      <c r="E931" s="501"/>
      <c r="F931" s="501"/>
      <c r="G931" s="501"/>
      <c r="H931" s="501"/>
      <c r="I931" s="501"/>
      <c r="J931" s="501"/>
      <c r="K931" s="501"/>
      <c r="L931" s="501"/>
      <c r="M931" s="501"/>
      <c r="N931" s="501"/>
      <c r="O931" s="501"/>
      <c r="P931" s="501"/>
      <c r="Q931" s="501"/>
      <c r="R931" s="501"/>
      <c r="S931" s="501"/>
      <c r="T931" s="501"/>
      <c r="U931" s="501"/>
      <c r="V931" s="501"/>
      <c r="W931" s="501"/>
      <c r="X931" s="501"/>
      <c r="Y931" s="501"/>
      <c r="Z931" s="501"/>
      <c r="AA931" s="501"/>
      <c r="AB931" s="501"/>
      <c r="AC931" s="501"/>
    </row>
    <row r="932">
      <c r="A932" s="501"/>
      <c r="B932" s="501"/>
      <c r="C932" s="501"/>
      <c r="D932" s="501"/>
      <c r="E932" s="501"/>
      <c r="F932" s="501"/>
      <c r="G932" s="501"/>
      <c r="H932" s="501"/>
      <c r="I932" s="501"/>
      <c r="J932" s="501"/>
      <c r="K932" s="501"/>
      <c r="L932" s="501"/>
      <c r="M932" s="501"/>
      <c r="N932" s="501"/>
      <c r="O932" s="501"/>
      <c r="P932" s="501"/>
      <c r="Q932" s="501"/>
      <c r="R932" s="501"/>
      <c r="S932" s="501"/>
      <c r="T932" s="501"/>
      <c r="U932" s="501"/>
      <c r="V932" s="501"/>
      <c r="W932" s="501"/>
      <c r="X932" s="501"/>
      <c r="Y932" s="501"/>
      <c r="Z932" s="501"/>
      <c r="AA932" s="501"/>
      <c r="AB932" s="501"/>
      <c r="AC932" s="501"/>
    </row>
    <row r="933">
      <c r="A933" s="501"/>
      <c r="B933" s="501"/>
      <c r="C933" s="501"/>
      <c r="D933" s="501"/>
      <c r="E933" s="501"/>
      <c r="F933" s="501"/>
      <c r="G933" s="501"/>
      <c r="H933" s="501"/>
      <c r="I933" s="501"/>
      <c r="J933" s="501"/>
      <c r="K933" s="501"/>
      <c r="L933" s="501"/>
      <c r="M933" s="501"/>
      <c r="N933" s="501"/>
      <c r="O933" s="501"/>
      <c r="P933" s="501"/>
      <c r="Q933" s="501"/>
      <c r="R933" s="501"/>
      <c r="S933" s="501"/>
      <c r="T933" s="501"/>
      <c r="U933" s="501"/>
      <c r="V933" s="501"/>
      <c r="W933" s="501"/>
      <c r="X933" s="501"/>
      <c r="Y933" s="501"/>
      <c r="Z933" s="501"/>
      <c r="AA933" s="501"/>
      <c r="AB933" s="501"/>
      <c r="AC933" s="501"/>
    </row>
    <row r="934">
      <c r="A934" s="501"/>
      <c r="B934" s="501"/>
      <c r="C934" s="501"/>
      <c r="D934" s="501"/>
      <c r="E934" s="501"/>
      <c r="F934" s="501"/>
      <c r="G934" s="501"/>
      <c r="H934" s="501"/>
      <c r="I934" s="501"/>
      <c r="J934" s="501"/>
      <c r="K934" s="501"/>
      <c r="L934" s="501"/>
      <c r="M934" s="501"/>
      <c r="N934" s="501"/>
      <c r="O934" s="501"/>
      <c r="P934" s="501"/>
      <c r="Q934" s="501"/>
      <c r="R934" s="501"/>
      <c r="S934" s="501"/>
      <c r="T934" s="501"/>
      <c r="U934" s="501"/>
      <c r="V934" s="501"/>
      <c r="W934" s="501"/>
      <c r="X934" s="501"/>
      <c r="Y934" s="501"/>
      <c r="Z934" s="501"/>
      <c r="AA934" s="501"/>
      <c r="AB934" s="501"/>
      <c r="AC934" s="501"/>
    </row>
    <row r="935">
      <c r="A935" s="501"/>
      <c r="B935" s="501"/>
      <c r="C935" s="501"/>
      <c r="D935" s="501"/>
      <c r="E935" s="501"/>
      <c r="F935" s="501"/>
      <c r="G935" s="501"/>
      <c r="H935" s="501"/>
      <c r="I935" s="501"/>
      <c r="J935" s="501"/>
      <c r="K935" s="501"/>
      <c r="L935" s="501"/>
      <c r="M935" s="501"/>
      <c r="N935" s="501"/>
      <c r="O935" s="501"/>
      <c r="P935" s="501"/>
      <c r="Q935" s="501"/>
      <c r="R935" s="501"/>
      <c r="S935" s="501"/>
      <c r="T935" s="501"/>
      <c r="U935" s="501"/>
      <c r="V935" s="501"/>
      <c r="W935" s="501"/>
      <c r="X935" s="501"/>
      <c r="Y935" s="501"/>
      <c r="Z935" s="501"/>
      <c r="AA935" s="501"/>
      <c r="AB935" s="501"/>
      <c r="AC935" s="501"/>
    </row>
    <row r="936">
      <c r="A936" s="501"/>
      <c r="B936" s="501"/>
      <c r="C936" s="501"/>
      <c r="D936" s="501"/>
      <c r="E936" s="501"/>
      <c r="F936" s="501"/>
      <c r="G936" s="501"/>
      <c r="H936" s="501"/>
      <c r="I936" s="501"/>
      <c r="J936" s="501"/>
      <c r="K936" s="501"/>
      <c r="L936" s="501"/>
      <c r="M936" s="501"/>
      <c r="N936" s="501"/>
      <c r="O936" s="501"/>
      <c r="P936" s="501"/>
      <c r="Q936" s="501"/>
      <c r="R936" s="501"/>
      <c r="S936" s="501"/>
      <c r="T936" s="501"/>
      <c r="U936" s="501"/>
      <c r="V936" s="501"/>
      <c r="W936" s="501"/>
      <c r="X936" s="501"/>
      <c r="Y936" s="501"/>
      <c r="Z936" s="501"/>
      <c r="AA936" s="501"/>
      <c r="AB936" s="501"/>
      <c r="AC936" s="501"/>
    </row>
    <row r="937">
      <c r="A937" s="501"/>
      <c r="B937" s="501"/>
      <c r="C937" s="501"/>
      <c r="D937" s="501"/>
      <c r="E937" s="501"/>
      <c r="F937" s="501"/>
      <c r="G937" s="501"/>
      <c r="H937" s="501"/>
      <c r="I937" s="501"/>
      <c r="J937" s="501"/>
      <c r="K937" s="501"/>
      <c r="L937" s="501"/>
      <c r="M937" s="501"/>
      <c r="N937" s="501"/>
      <c r="O937" s="501"/>
      <c r="P937" s="501"/>
      <c r="Q937" s="501"/>
      <c r="R937" s="501"/>
      <c r="S937" s="501"/>
      <c r="T937" s="501"/>
      <c r="U937" s="501"/>
      <c r="V937" s="501"/>
      <c r="W937" s="501"/>
      <c r="X937" s="501"/>
      <c r="Y937" s="501"/>
      <c r="Z937" s="501"/>
      <c r="AA937" s="501"/>
      <c r="AB937" s="501"/>
      <c r="AC937" s="501"/>
    </row>
    <row r="938">
      <c r="A938" s="501"/>
      <c r="B938" s="501"/>
      <c r="C938" s="501"/>
      <c r="D938" s="501"/>
      <c r="E938" s="501"/>
      <c r="F938" s="501"/>
      <c r="G938" s="501"/>
      <c r="H938" s="501"/>
      <c r="I938" s="501"/>
      <c r="J938" s="501"/>
      <c r="K938" s="501"/>
      <c r="L938" s="501"/>
      <c r="M938" s="501"/>
      <c r="N938" s="501"/>
      <c r="O938" s="501"/>
      <c r="P938" s="501"/>
      <c r="Q938" s="501"/>
      <c r="R938" s="501"/>
      <c r="S938" s="501"/>
      <c r="T938" s="501"/>
      <c r="U938" s="501"/>
      <c r="V938" s="501"/>
      <c r="W938" s="501"/>
      <c r="X938" s="501"/>
      <c r="Y938" s="501"/>
      <c r="Z938" s="501"/>
      <c r="AA938" s="501"/>
      <c r="AB938" s="501"/>
      <c r="AC938" s="501"/>
    </row>
    <row r="939">
      <c r="A939" s="501"/>
      <c r="B939" s="501"/>
      <c r="C939" s="501"/>
      <c r="D939" s="501"/>
      <c r="E939" s="501"/>
      <c r="F939" s="501"/>
      <c r="G939" s="501"/>
      <c r="H939" s="501"/>
      <c r="I939" s="501"/>
      <c r="J939" s="501"/>
      <c r="K939" s="501"/>
      <c r="L939" s="501"/>
      <c r="M939" s="501"/>
      <c r="N939" s="501"/>
      <c r="O939" s="501"/>
      <c r="P939" s="501"/>
      <c r="Q939" s="501"/>
      <c r="R939" s="501"/>
      <c r="S939" s="501"/>
      <c r="T939" s="501"/>
      <c r="U939" s="501"/>
      <c r="V939" s="501"/>
      <c r="W939" s="501"/>
      <c r="X939" s="501"/>
      <c r="Y939" s="501"/>
      <c r="Z939" s="501"/>
      <c r="AA939" s="501"/>
      <c r="AB939" s="501"/>
      <c r="AC939" s="501"/>
    </row>
    <row r="940">
      <c r="A940" s="501"/>
      <c r="B940" s="501"/>
      <c r="C940" s="501"/>
      <c r="D940" s="501"/>
      <c r="E940" s="501"/>
      <c r="F940" s="501"/>
      <c r="G940" s="501"/>
      <c r="H940" s="501"/>
      <c r="I940" s="501"/>
      <c r="J940" s="501"/>
      <c r="K940" s="501"/>
      <c r="L940" s="501"/>
      <c r="M940" s="501"/>
      <c r="N940" s="501"/>
      <c r="O940" s="501"/>
      <c r="P940" s="501"/>
      <c r="Q940" s="501"/>
      <c r="R940" s="501"/>
      <c r="S940" s="501"/>
      <c r="T940" s="501"/>
      <c r="U940" s="501"/>
      <c r="V940" s="501"/>
      <c r="W940" s="501"/>
      <c r="X940" s="501"/>
      <c r="Y940" s="501"/>
      <c r="Z940" s="501"/>
      <c r="AA940" s="501"/>
      <c r="AB940" s="501"/>
      <c r="AC940" s="501"/>
    </row>
    <row r="941">
      <c r="A941" s="501"/>
      <c r="B941" s="501"/>
      <c r="C941" s="501"/>
      <c r="D941" s="501"/>
      <c r="E941" s="501"/>
      <c r="F941" s="501"/>
      <c r="G941" s="501"/>
      <c r="H941" s="501"/>
      <c r="I941" s="501"/>
      <c r="J941" s="501"/>
      <c r="K941" s="501"/>
      <c r="L941" s="501"/>
      <c r="M941" s="501"/>
      <c r="N941" s="501"/>
      <c r="O941" s="501"/>
      <c r="P941" s="501"/>
      <c r="Q941" s="501"/>
      <c r="R941" s="501"/>
      <c r="S941" s="501"/>
      <c r="T941" s="501"/>
      <c r="U941" s="501"/>
      <c r="V941" s="501"/>
      <c r="W941" s="501"/>
      <c r="X941" s="501"/>
      <c r="Y941" s="501"/>
      <c r="Z941" s="501"/>
      <c r="AA941" s="501"/>
      <c r="AB941" s="501"/>
      <c r="AC941" s="501"/>
    </row>
    <row r="942">
      <c r="A942" s="501"/>
      <c r="B942" s="501"/>
      <c r="C942" s="501"/>
      <c r="D942" s="501"/>
      <c r="E942" s="501"/>
      <c r="F942" s="501"/>
      <c r="G942" s="501"/>
      <c r="H942" s="501"/>
      <c r="I942" s="501"/>
      <c r="J942" s="501"/>
      <c r="K942" s="501"/>
      <c r="L942" s="501"/>
      <c r="M942" s="501"/>
      <c r="N942" s="501"/>
      <c r="O942" s="501"/>
      <c r="P942" s="501"/>
      <c r="Q942" s="501"/>
      <c r="R942" s="501"/>
      <c r="S942" s="501"/>
      <c r="T942" s="501"/>
      <c r="U942" s="501"/>
      <c r="V942" s="501"/>
      <c r="W942" s="501"/>
      <c r="X942" s="501"/>
      <c r="Y942" s="501"/>
      <c r="Z942" s="501"/>
      <c r="AA942" s="501"/>
      <c r="AB942" s="501"/>
      <c r="AC942" s="501"/>
    </row>
    <row r="943">
      <c r="A943" s="501"/>
      <c r="B943" s="501"/>
      <c r="C943" s="501"/>
      <c r="D943" s="501"/>
      <c r="E943" s="501"/>
      <c r="F943" s="501"/>
      <c r="G943" s="501"/>
      <c r="H943" s="501"/>
      <c r="I943" s="501"/>
      <c r="J943" s="501"/>
      <c r="K943" s="501"/>
      <c r="L943" s="501"/>
      <c r="M943" s="501"/>
      <c r="N943" s="501"/>
      <c r="O943" s="501"/>
      <c r="P943" s="501"/>
      <c r="Q943" s="501"/>
      <c r="R943" s="501"/>
      <c r="S943" s="501"/>
      <c r="T943" s="501"/>
      <c r="U943" s="501"/>
      <c r="V943" s="501"/>
      <c r="W943" s="501"/>
      <c r="X943" s="501"/>
      <c r="Y943" s="501"/>
      <c r="Z943" s="501"/>
      <c r="AA943" s="501"/>
      <c r="AB943" s="501"/>
      <c r="AC943" s="501"/>
    </row>
    <row r="944">
      <c r="A944" s="501"/>
      <c r="B944" s="501"/>
      <c r="C944" s="501"/>
      <c r="D944" s="501"/>
      <c r="E944" s="501"/>
      <c r="F944" s="501"/>
      <c r="G944" s="501"/>
      <c r="H944" s="501"/>
      <c r="I944" s="501"/>
      <c r="J944" s="501"/>
      <c r="K944" s="501"/>
      <c r="L944" s="501"/>
      <c r="M944" s="501"/>
      <c r="N944" s="501"/>
      <c r="O944" s="501"/>
      <c r="P944" s="501"/>
      <c r="Q944" s="501"/>
      <c r="R944" s="501"/>
      <c r="S944" s="501"/>
      <c r="T944" s="501"/>
      <c r="U944" s="501"/>
      <c r="V944" s="501"/>
      <c r="W944" s="501"/>
      <c r="X944" s="501"/>
      <c r="Y944" s="501"/>
      <c r="Z944" s="501"/>
      <c r="AA944" s="501"/>
      <c r="AB944" s="501"/>
      <c r="AC944" s="501"/>
    </row>
    <row r="945">
      <c r="A945" s="501"/>
      <c r="B945" s="501"/>
      <c r="C945" s="501"/>
      <c r="D945" s="501"/>
      <c r="E945" s="501"/>
      <c r="F945" s="501"/>
      <c r="G945" s="501"/>
      <c r="H945" s="501"/>
      <c r="I945" s="501"/>
      <c r="J945" s="501"/>
      <c r="K945" s="501"/>
      <c r="L945" s="501"/>
      <c r="M945" s="501"/>
      <c r="N945" s="501"/>
      <c r="O945" s="501"/>
      <c r="P945" s="501"/>
      <c r="Q945" s="501"/>
      <c r="R945" s="501"/>
      <c r="S945" s="501"/>
      <c r="T945" s="501"/>
      <c r="U945" s="501"/>
      <c r="V945" s="501"/>
      <c r="W945" s="501"/>
      <c r="X945" s="501"/>
      <c r="Y945" s="501"/>
      <c r="Z945" s="501"/>
      <c r="AA945" s="501"/>
      <c r="AB945" s="501"/>
      <c r="AC945" s="501"/>
    </row>
    <row r="946">
      <c r="A946" s="501"/>
      <c r="B946" s="501"/>
      <c r="C946" s="501"/>
      <c r="D946" s="501"/>
      <c r="E946" s="501"/>
      <c r="F946" s="501"/>
      <c r="G946" s="501"/>
      <c r="H946" s="501"/>
      <c r="I946" s="501"/>
      <c r="J946" s="501"/>
      <c r="K946" s="501"/>
      <c r="L946" s="501"/>
      <c r="M946" s="501"/>
      <c r="N946" s="501"/>
      <c r="O946" s="501"/>
      <c r="P946" s="501"/>
      <c r="Q946" s="501"/>
      <c r="R946" s="501"/>
      <c r="S946" s="501"/>
      <c r="T946" s="501"/>
      <c r="U946" s="501"/>
      <c r="V946" s="501"/>
      <c r="W946" s="501"/>
      <c r="X946" s="501"/>
      <c r="Y946" s="501"/>
      <c r="Z946" s="501"/>
      <c r="AA946" s="501"/>
      <c r="AB946" s="501"/>
      <c r="AC946" s="501"/>
    </row>
    <row r="947">
      <c r="A947" s="501"/>
      <c r="B947" s="501"/>
      <c r="C947" s="501"/>
      <c r="D947" s="501"/>
      <c r="E947" s="501"/>
      <c r="F947" s="501"/>
      <c r="G947" s="501"/>
      <c r="H947" s="501"/>
      <c r="I947" s="501"/>
      <c r="J947" s="501"/>
      <c r="K947" s="501"/>
      <c r="L947" s="501"/>
      <c r="M947" s="501"/>
      <c r="N947" s="501"/>
      <c r="O947" s="501"/>
      <c r="P947" s="501"/>
      <c r="Q947" s="501"/>
      <c r="R947" s="501"/>
      <c r="S947" s="501"/>
      <c r="T947" s="501"/>
      <c r="U947" s="501"/>
      <c r="V947" s="501"/>
      <c r="W947" s="501"/>
      <c r="X947" s="501"/>
      <c r="Y947" s="501"/>
      <c r="Z947" s="501"/>
      <c r="AA947" s="501"/>
      <c r="AB947" s="501"/>
      <c r="AC947" s="501"/>
    </row>
    <row r="948">
      <c r="A948" s="501"/>
      <c r="B948" s="501"/>
      <c r="C948" s="501"/>
      <c r="D948" s="501"/>
      <c r="E948" s="501"/>
      <c r="F948" s="501"/>
      <c r="G948" s="501"/>
      <c r="H948" s="501"/>
      <c r="I948" s="501"/>
      <c r="J948" s="501"/>
      <c r="K948" s="501"/>
      <c r="L948" s="501"/>
      <c r="M948" s="501"/>
      <c r="N948" s="501"/>
      <c r="O948" s="501"/>
      <c r="P948" s="501"/>
      <c r="Q948" s="501"/>
      <c r="R948" s="501"/>
      <c r="S948" s="501"/>
      <c r="T948" s="501"/>
      <c r="U948" s="501"/>
      <c r="V948" s="501"/>
      <c r="W948" s="501"/>
      <c r="X948" s="501"/>
      <c r="Y948" s="501"/>
      <c r="Z948" s="501"/>
      <c r="AA948" s="501"/>
      <c r="AB948" s="501"/>
      <c r="AC948" s="501"/>
    </row>
    <row r="949">
      <c r="A949" s="501"/>
      <c r="B949" s="501"/>
      <c r="C949" s="501"/>
      <c r="D949" s="501"/>
      <c r="E949" s="501"/>
      <c r="F949" s="501"/>
      <c r="G949" s="501"/>
      <c r="H949" s="501"/>
      <c r="I949" s="501"/>
      <c r="J949" s="501"/>
      <c r="K949" s="501"/>
      <c r="L949" s="501"/>
      <c r="M949" s="501"/>
      <c r="N949" s="501"/>
      <c r="O949" s="501"/>
      <c r="P949" s="501"/>
      <c r="Q949" s="501"/>
      <c r="R949" s="501"/>
      <c r="S949" s="501"/>
      <c r="T949" s="501"/>
      <c r="U949" s="501"/>
      <c r="V949" s="501"/>
      <c r="W949" s="501"/>
      <c r="X949" s="501"/>
      <c r="Y949" s="501"/>
      <c r="Z949" s="501"/>
      <c r="AA949" s="501"/>
      <c r="AB949" s="501"/>
      <c r="AC949" s="501"/>
    </row>
    <row r="950">
      <c r="A950" s="501"/>
      <c r="B950" s="501"/>
      <c r="C950" s="501"/>
      <c r="D950" s="501"/>
      <c r="E950" s="501"/>
      <c r="F950" s="501"/>
      <c r="G950" s="501"/>
      <c r="H950" s="501"/>
      <c r="I950" s="501"/>
      <c r="J950" s="501"/>
      <c r="K950" s="501"/>
      <c r="L950" s="501"/>
      <c r="M950" s="501"/>
      <c r="N950" s="501"/>
      <c r="O950" s="501"/>
      <c r="P950" s="501"/>
      <c r="Q950" s="501"/>
      <c r="R950" s="501"/>
      <c r="S950" s="501"/>
      <c r="T950" s="501"/>
      <c r="U950" s="501"/>
      <c r="V950" s="501"/>
      <c r="W950" s="501"/>
      <c r="X950" s="501"/>
      <c r="Y950" s="501"/>
      <c r="Z950" s="501"/>
      <c r="AA950" s="501"/>
      <c r="AB950" s="501"/>
      <c r="AC950" s="501"/>
    </row>
    <row r="951">
      <c r="A951" s="501"/>
      <c r="B951" s="501"/>
      <c r="C951" s="501"/>
      <c r="D951" s="501"/>
      <c r="E951" s="501"/>
      <c r="F951" s="501"/>
      <c r="G951" s="501"/>
      <c r="H951" s="501"/>
      <c r="I951" s="501"/>
      <c r="J951" s="501"/>
      <c r="K951" s="501"/>
      <c r="L951" s="501"/>
      <c r="M951" s="501"/>
      <c r="N951" s="501"/>
      <c r="O951" s="501"/>
      <c r="P951" s="501"/>
      <c r="Q951" s="501"/>
      <c r="R951" s="501"/>
      <c r="S951" s="501"/>
      <c r="T951" s="501"/>
      <c r="U951" s="501"/>
      <c r="V951" s="501"/>
      <c r="W951" s="501"/>
      <c r="X951" s="501"/>
      <c r="Y951" s="501"/>
      <c r="Z951" s="501"/>
      <c r="AA951" s="501"/>
      <c r="AB951" s="501"/>
      <c r="AC951" s="501"/>
    </row>
    <row r="952">
      <c r="A952" s="501"/>
      <c r="B952" s="501"/>
      <c r="C952" s="501"/>
      <c r="D952" s="501"/>
      <c r="E952" s="501"/>
      <c r="F952" s="501"/>
      <c r="G952" s="501"/>
      <c r="H952" s="501"/>
      <c r="I952" s="501"/>
      <c r="J952" s="501"/>
      <c r="K952" s="501"/>
      <c r="L952" s="501"/>
      <c r="M952" s="501"/>
      <c r="N952" s="501"/>
      <c r="O952" s="501"/>
      <c r="P952" s="501"/>
      <c r="Q952" s="501"/>
      <c r="R952" s="501"/>
      <c r="S952" s="501"/>
      <c r="T952" s="501"/>
      <c r="U952" s="501"/>
      <c r="V952" s="501"/>
      <c r="W952" s="501"/>
      <c r="X952" s="501"/>
      <c r="Y952" s="501"/>
      <c r="Z952" s="501"/>
      <c r="AA952" s="501"/>
      <c r="AB952" s="501"/>
      <c r="AC952" s="501"/>
    </row>
    <row r="953">
      <c r="A953" s="501"/>
      <c r="B953" s="501"/>
      <c r="C953" s="501"/>
      <c r="D953" s="501"/>
      <c r="E953" s="501"/>
      <c r="F953" s="501"/>
      <c r="G953" s="501"/>
      <c r="H953" s="501"/>
      <c r="I953" s="501"/>
      <c r="J953" s="501"/>
      <c r="K953" s="501"/>
      <c r="L953" s="501"/>
      <c r="M953" s="501"/>
      <c r="N953" s="501"/>
      <c r="O953" s="501"/>
      <c r="P953" s="501"/>
      <c r="Q953" s="501"/>
      <c r="R953" s="501"/>
      <c r="S953" s="501"/>
      <c r="T953" s="501"/>
      <c r="U953" s="501"/>
      <c r="V953" s="501"/>
      <c r="W953" s="501"/>
      <c r="X953" s="501"/>
      <c r="Y953" s="501"/>
      <c r="Z953" s="501"/>
      <c r="AA953" s="501"/>
      <c r="AB953" s="501"/>
      <c r="AC953" s="501"/>
    </row>
    <row r="954">
      <c r="A954" s="501"/>
      <c r="B954" s="501"/>
      <c r="C954" s="501"/>
      <c r="D954" s="501"/>
      <c r="E954" s="501"/>
      <c r="F954" s="501"/>
      <c r="G954" s="501"/>
      <c r="H954" s="501"/>
      <c r="I954" s="501"/>
      <c r="J954" s="501"/>
      <c r="K954" s="501"/>
      <c r="L954" s="501"/>
      <c r="M954" s="501"/>
      <c r="N954" s="501"/>
      <c r="O954" s="501"/>
      <c r="P954" s="501"/>
      <c r="Q954" s="501"/>
      <c r="R954" s="501"/>
      <c r="S954" s="501"/>
      <c r="T954" s="501"/>
      <c r="U954" s="501"/>
      <c r="V954" s="501"/>
      <c r="W954" s="501"/>
      <c r="X954" s="501"/>
      <c r="Y954" s="501"/>
      <c r="Z954" s="501"/>
      <c r="AA954" s="501"/>
      <c r="AB954" s="501"/>
      <c r="AC954" s="501"/>
    </row>
    <row r="955">
      <c r="A955" s="501"/>
      <c r="B955" s="501"/>
      <c r="C955" s="501"/>
      <c r="D955" s="501"/>
      <c r="E955" s="501"/>
      <c r="F955" s="501"/>
      <c r="G955" s="501"/>
      <c r="H955" s="501"/>
      <c r="I955" s="501"/>
      <c r="J955" s="501"/>
      <c r="K955" s="501"/>
      <c r="L955" s="501"/>
      <c r="M955" s="501"/>
      <c r="N955" s="501"/>
      <c r="O955" s="501"/>
      <c r="P955" s="501"/>
      <c r="Q955" s="501"/>
      <c r="R955" s="501"/>
      <c r="S955" s="501"/>
      <c r="T955" s="501"/>
      <c r="U955" s="501"/>
      <c r="V955" s="501"/>
      <c r="W955" s="501"/>
      <c r="X955" s="501"/>
      <c r="Y955" s="501"/>
      <c r="Z955" s="501"/>
      <c r="AA955" s="501"/>
      <c r="AB955" s="501"/>
      <c r="AC955" s="501"/>
    </row>
    <row r="956">
      <c r="A956" s="501"/>
      <c r="B956" s="501"/>
      <c r="C956" s="501"/>
      <c r="D956" s="501"/>
      <c r="E956" s="501"/>
      <c r="F956" s="501"/>
      <c r="G956" s="501"/>
      <c r="H956" s="501"/>
      <c r="I956" s="501"/>
      <c r="J956" s="501"/>
      <c r="K956" s="501"/>
      <c r="L956" s="501"/>
      <c r="M956" s="501"/>
      <c r="N956" s="501"/>
      <c r="O956" s="501"/>
      <c r="P956" s="501"/>
      <c r="Q956" s="501"/>
      <c r="R956" s="501"/>
      <c r="S956" s="501"/>
      <c r="T956" s="501"/>
      <c r="U956" s="501"/>
      <c r="V956" s="501"/>
      <c r="W956" s="501"/>
      <c r="X956" s="501"/>
      <c r="Y956" s="501"/>
      <c r="Z956" s="501"/>
      <c r="AA956" s="501"/>
      <c r="AB956" s="501"/>
      <c r="AC956" s="501"/>
    </row>
    <row r="957">
      <c r="A957" s="501"/>
      <c r="B957" s="501"/>
      <c r="C957" s="501"/>
      <c r="D957" s="501"/>
      <c r="E957" s="501"/>
      <c r="F957" s="501"/>
      <c r="G957" s="501"/>
      <c r="H957" s="501"/>
      <c r="I957" s="501"/>
      <c r="J957" s="501"/>
      <c r="K957" s="501"/>
      <c r="L957" s="501"/>
      <c r="M957" s="501"/>
      <c r="N957" s="501"/>
      <c r="O957" s="501"/>
      <c r="P957" s="501"/>
      <c r="Q957" s="501"/>
      <c r="R957" s="501"/>
      <c r="S957" s="501"/>
      <c r="T957" s="501"/>
      <c r="U957" s="501"/>
      <c r="V957" s="501"/>
      <c r="W957" s="501"/>
      <c r="X957" s="501"/>
      <c r="Y957" s="501"/>
      <c r="Z957" s="501"/>
      <c r="AA957" s="501"/>
      <c r="AB957" s="501"/>
      <c r="AC957" s="501"/>
    </row>
    <row r="958">
      <c r="A958" s="501"/>
      <c r="B958" s="501"/>
      <c r="C958" s="501"/>
      <c r="D958" s="501"/>
      <c r="E958" s="501"/>
      <c r="F958" s="501"/>
      <c r="G958" s="501"/>
      <c r="H958" s="501"/>
      <c r="I958" s="501"/>
      <c r="J958" s="501"/>
      <c r="K958" s="501"/>
      <c r="L958" s="501"/>
      <c r="M958" s="501"/>
      <c r="N958" s="501"/>
      <c r="O958" s="501"/>
      <c r="P958" s="501"/>
      <c r="Q958" s="501"/>
      <c r="R958" s="501"/>
      <c r="S958" s="501"/>
      <c r="T958" s="501"/>
      <c r="U958" s="501"/>
      <c r="V958" s="501"/>
      <c r="W958" s="501"/>
      <c r="X958" s="501"/>
      <c r="Y958" s="501"/>
      <c r="Z958" s="501"/>
      <c r="AA958" s="501"/>
      <c r="AB958" s="501"/>
      <c r="AC958" s="501"/>
    </row>
    <row r="959">
      <c r="A959" s="501"/>
      <c r="B959" s="501"/>
      <c r="C959" s="501"/>
      <c r="D959" s="501"/>
      <c r="E959" s="501"/>
      <c r="F959" s="501"/>
      <c r="G959" s="501"/>
      <c r="H959" s="501"/>
      <c r="I959" s="501"/>
      <c r="J959" s="501"/>
      <c r="K959" s="501"/>
      <c r="L959" s="501"/>
      <c r="M959" s="501"/>
      <c r="N959" s="501"/>
      <c r="O959" s="501"/>
      <c r="P959" s="501"/>
      <c r="Q959" s="501"/>
      <c r="R959" s="501"/>
      <c r="S959" s="501"/>
      <c r="T959" s="501"/>
      <c r="U959" s="501"/>
      <c r="V959" s="501"/>
      <c r="W959" s="501"/>
      <c r="X959" s="501"/>
      <c r="Y959" s="501"/>
      <c r="Z959" s="501"/>
      <c r="AA959" s="501"/>
      <c r="AB959" s="501"/>
      <c r="AC959" s="501"/>
    </row>
    <row r="960">
      <c r="A960" s="501"/>
      <c r="B960" s="501"/>
      <c r="C960" s="501"/>
      <c r="D960" s="501"/>
      <c r="E960" s="501"/>
      <c r="F960" s="501"/>
      <c r="G960" s="501"/>
      <c r="H960" s="501"/>
      <c r="I960" s="501"/>
      <c r="J960" s="501"/>
      <c r="K960" s="501"/>
      <c r="L960" s="501"/>
      <c r="M960" s="501"/>
      <c r="N960" s="501"/>
      <c r="O960" s="501"/>
      <c r="P960" s="501"/>
      <c r="Q960" s="501"/>
      <c r="R960" s="501"/>
      <c r="S960" s="501"/>
      <c r="T960" s="501"/>
      <c r="U960" s="501"/>
      <c r="V960" s="501"/>
      <c r="W960" s="501"/>
      <c r="X960" s="501"/>
      <c r="Y960" s="501"/>
      <c r="Z960" s="501"/>
      <c r="AA960" s="501"/>
      <c r="AB960" s="501"/>
      <c r="AC960" s="501"/>
    </row>
    <row r="961">
      <c r="A961" s="501"/>
      <c r="B961" s="501"/>
      <c r="C961" s="501"/>
      <c r="D961" s="501"/>
      <c r="E961" s="501"/>
      <c r="F961" s="501"/>
      <c r="G961" s="501"/>
      <c r="H961" s="501"/>
      <c r="I961" s="501"/>
      <c r="J961" s="501"/>
      <c r="K961" s="501"/>
      <c r="L961" s="501"/>
      <c r="M961" s="501"/>
      <c r="N961" s="501"/>
      <c r="O961" s="501"/>
      <c r="P961" s="501"/>
      <c r="Q961" s="501"/>
      <c r="R961" s="501"/>
      <c r="S961" s="501"/>
      <c r="T961" s="501"/>
      <c r="U961" s="501"/>
      <c r="V961" s="501"/>
      <c r="W961" s="501"/>
      <c r="X961" s="501"/>
      <c r="Y961" s="501"/>
      <c r="Z961" s="501"/>
      <c r="AA961" s="501"/>
      <c r="AB961" s="501"/>
      <c r="AC961" s="501"/>
    </row>
    <row r="962">
      <c r="A962" s="501"/>
      <c r="B962" s="501"/>
      <c r="C962" s="501"/>
      <c r="D962" s="501"/>
      <c r="E962" s="501"/>
      <c r="F962" s="501"/>
      <c r="G962" s="501"/>
      <c r="H962" s="501"/>
      <c r="I962" s="501"/>
      <c r="J962" s="501"/>
      <c r="K962" s="501"/>
      <c r="L962" s="501"/>
      <c r="M962" s="501"/>
      <c r="N962" s="501"/>
      <c r="O962" s="501"/>
      <c r="P962" s="501"/>
      <c r="Q962" s="501"/>
      <c r="R962" s="501"/>
      <c r="S962" s="501"/>
      <c r="T962" s="501"/>
      <c r="U962" s="501"/>
      <c r="V962" s="501"/>
      <c r="W962" s="501"/>
      <c r="X962" s="501"/>
      <c r="Y962" s="501"/>
      <c r="Z962" s="501"/>
      <c r="AA962" s="501"/>
      <c r="AB962" s="501"/>
      <c r="AC962" s="501"/>
    </row>
    <row r="963">
      <c r="A963" s="501"/>
      <c r="B963" s="501"/>
      <c r="C963" s="501"/>
      <c r="D963" s="501"/>
      <c r="E963" s="501"/>
      <c r="F963" s="501"/>
      <c r="G963" s="501"/>
      <c r="H963" s="501"/>
      <c r="I963" s="501"/>
      <c r="J963" s="501"/>
      <c r="K963" s="501"/>
      <c r="L963" s="501"/>
      <c r="M963" s="501"/>
      <c r="N963" s="501"/>
      <c r="O963" s="501"/>
      <c r="P963" s="501"/>
      <c r="Q963" s="501"/>
      <c r="R963" s="501"/>
      <c r="S963" s="501"/>
      <c r="T963" s="501"/>
      <c r="U963" s="501"/>
      <c r="V963" s="501"/>
      <c r="W963" s="501"/>
      <c r="X963" s="501"/>
      <c r="Y963" s="501"/>
      <c r="Z963" s="501"/>
      <c r="AA963" s="501"/>
      <c r="AB963" s="501"/>
      <c r="AC963" s="501"/>
    </row>
    <row r="964">
      <c r="A964" s="501"/>
      <c r="B964" s="501"/>
      <c r="C964" s="501"/>
      <c r="D964" s="501"/>
      <c r="E964" s="501"/>
      <c r="F964" s="501"/>
      <c r="G964" s="501"/>
      <c r="H964" s="501"/>
      <c r="I964" s="501"/>
      <c r="J964" s="501"/>
      <c r="K964" s="501"/>
      <c r="L964" s="501"/>
      <c r="M964" s="501"/>
      <c r="N964" s="501"/>
      <c r="O964" s="501"/>
      <c r="P964" s="501"/>
      <c r="Q964" s="501"/>
      <c r="R964" s="501"/>
      <c r="S964" s="501"/>
      <c r="T964" s="501"/>
      <c r="U964" s="501"/>
      <c r="V964" s="501"/>
      <c r="W964" s="501"/>
      <c r="X964" s="501"/>
      <c r="Y964" s="501"/>
      <c r="Z964" s="501"/>
      <c r="AA964" s="501"/>
      <c r="AB964" s="501"/>
      <c r="AC964" s="501"/>
    </row>
    <row r="965">
      <c r="A965" s="501"/>
      <c r="B965" s="501"/>
      <c r="C965" s="501"/>
      <c r="D965" s="501"/>
      <c r="E965" s="501"/>
      <c r="F965" s="501"/>
      <c r="G965" s="501"/>
      <c r="H965" s="501"/>
      <c r="I965" s="501"/>
      <c r="J965" s="501"/>
      <c r="K965" s="501"/>
      <c r="L965" s="501"/>
      <c r="M965" s="501"/>
      <c r="N965" s="501"/>
      <c r="O965" s="501"/>
      <c r="P965" s="501"/>
      <c r="Q965" s="501"/>
      <c r="R965" s="501"/>
      <c r="S965" s="501"/>
      <c r="T965" s="501"/>
      <c r="U965" s="501"/>
      <c r="V965" s="501"/>
      <c r="W965" s="501"/>
      <c r="X965" s="501"/>
      <c r="Y965" s="501"/>
      <c r="Z965" s="501"/>
      <c r="AA965" s="501"/>
      <c r="AB965" s="501"/>
      <c r="AC965" s="501"/>
    </row>
    <row r="966">
      <c r="A966" s="501"/>
      <c r="B966" s="501"/>
      <c r="C966" s="501"/>
      <c r="D966" s="501"/>
      <c r="E966" s="501"/>
      <c r="F966" s="501"/>
      <c r="G966" s="501"/>
      <c r="H966" s="501"/>
      <c r="I966" s="501"/>
      <c r="J966" s="501"/>
      <c r="K966" s="501"/>
      <c r="L966" s="501"/>
      <c r="M966" s="501"/>
      <c r="N966" s="501"/>
      <c r="O966" s="501"/>
      <c r="P966" s="501"/>
      <c r="Q966" s="501"/>
      <c r="R966" s="501"/>
      <c r="S966" s="501"/>
      <c r="T966" s="501"/>
      <c r="U966" s="501"/>
      <c r="V966" s="501"/>
      <c r="W966" s="501"/>
      <c r="X966" s="501"/>
      <c r="Y966" s="501"/>
      <c r="Z966" s="501"/>
      <c r="AA966" s="501"/>
      <c r="AB966" s="501"/>
      <c r="AC966" s="501"/>
    </row>
    <row r="967">
      <c r="A967" s="501"/>
      <c r="B967" s="501"/>
      <c r="C967" s="501"/>
      <c r="D967" s="501"/>
      <c r="E967" s="501"/>
      <c r="F967" s="501"/>
      <c r="G967" s="501"/>
      <c r="H967" s="501"/>
      <c r="I967" s="501"/>
      <c r="J967" s="501"/>
      <c r="K967" s="501"/>
      <c r="L967" s="501"/>
      <c r="M967" s="501"/>
      <c r="N967" s="501"/>
      <c r="O967" s="501"/>
      <c r="P967" s="501"/>
      <c r="Q967" s="501"/>
      <c r="R967" s="501"/>
      <c r="S967" s="501"/>
      <c r="T967" s="501"/>
      <c r="U967" s="501"/>
      <c r="V967" s="501"/>
      <c r="W967" s="501"/>
      <c r="X967" s="501"/>
      <c r="Y967" s="501"/>
      <c r="Z967" s="501"/>
      <c r="AA967" s="501"/>
      <c r="AB967" s="501"/>
      <c r="AC967" s="501"/>
    </row>
    <row r="968">
      <c r="A968" s="501"/>
      <c r="B968" s="501"/>
      <c r="C968" s="501"/>
      <c r="D968" s="501"/>
      <c r="E968" s="501"/>
      <c r="F968" s="501"/>
      <c r="G968" s="501"/>
      <c r="H968" s="501"/>
      <c r="I968" s="501"/>
      <c r="J968" s="501"/>
      <c r="K968" s="501"/>
      <c r="L968" s="501"/>
      <c r="M968" s="501"/>
      <c r="N968" s="501"/>
      <c r="O968" s="501"/>
      <c r="P968" s="501"/>
      <c r="Q968" s="501"/>
      <c r="R968" s="501"/>
      <c r="S968" s="501"/>
      <c r="T968" s="501"/>
      <c r="U968" s="501"/>
      <c r="V968" s="501"/>
      <c r="W968" s="501"/>
      <c r="X968" s="501"/>
      <c r="Y968" s="501"/>
      <c r="Z968" s="501"/>
      <c r="AA968" s="501"/>
      <c r="AB968" s="501"/>
      <c r="AC968" s="501"/>
    </row>
    <row r="969">
      <c r="A969" s="501"/>
      <c r="B969" s="501"/>
      <c r="C969" s="501"/>
      <c r="D969" s="501"/>
      <c r="E969" s="501"/>
      <c r="F969" s="501"/>
      <c r="G969" s="501"/>
      <c r="H969" s="501"/>
      <c r="I969" s="501"/>
      <c r="J969" s="501"/>
      <c r="K969" s="501"/>
      <c r="L969" s="501"/>
      <c r="M969" s="501"/>
      <c r="N969" s="501"/>
      <c r="O969" s="501"/>
      <c r="P969" s="501"/>
      <c r="Q969" s="501"/>
      <c r="R969" s="501"/>
      <c r="S969" s="501"/>
      <c r="T969" s="501"/>
      <c r="U969" s="501"/>
      <c r="V969" s="501"/>
      <c r="W969" s="501"/>
      <c r="X969" s="501"/>
      <c r="Y969" s="501"/>
      <c r="Z969" s="501"/>
      <c r="AA969" s="501"/>
      <c r="AB969" s="501"/>
      <c r="AC969" s="501"/>
    </row>
    <row r="970">
      <c r="A970" s="501"/>
      <c r="B970" s="501"/>
      <c r="C970" s="501"/>
      <c r="D970" s="501"/>
      <c r="E970" s="501"/>
      <c r="F970" s="501"/>
      <c r="G970" s="501"/>
      <c r="H970" s="501"/>
      <c r="I970" s="501"/>
      <c r="J970" s="501"/>
      <c r="K970" s="501"/>
      <c r="L970" s="501"/>
      <c r="M970" s="501"/>
      <c r="N970" s="501"/>
      <c r="O970" s="501"/>
      <c r="P970" s="501"/>
      <c r="Q970" s="501"/>
      <c r="R970" s="501"/>
      <c r="S970" s="501"/>
      <c r="T970" s="501"/>
      <c r="U970" s="501"/>
      <c r="V970" s="501"/>
      <c r="W970" s="501"/>
      <c r="X970" s="501"/>
      <c r="Y970" s="501"/>
      <c r="Z970" s="501"/>
      <c r="AA970" s="501"/>
      <c r="AB970" s="501"/>
      <c r="AC970" s="501"/>
    </row>
    <row r="971">
      <c r="A971" s="501"/>
      <c r="B971" s="501"/>
      <c r="C971" s="501"/>
      <c r="D971" s="501"/>
      <c r="E971" s="501"/>
      <c r="F971" s="501"/>
      <c r="G971" s="501"/>
      <c r="H971" s="501"/>
      <c r="I971" s="501"/>
      <c r="J971" s="501"/>
      <c r="K971" s="501"/>
      <c r="L971" s="501"/>
      <c r="M971" s="501"/>
      <c r="N971" s="501"/>
      <c r="O971" s="501"/>
      <c r="P971" s="501"/>
      <c r="Q971" s="501"/>
      <c r="R971" s="501"/>
      <c r="S971" s="501"/>
      <c r="T971" s="501"/>
      <c r="U971" s="501"/>
      <c r="V971" s="501"/>
      <c r="W971" s="501"/>
      <c r="X971" s="501"/>
      <c r="Y971" s="501"/>
      <c r="Z971" s="501"/>
      <c r="AA971" s="501"/>
      <c r="AB971" s="501"/>
      <c r="AC971" s="501"/>
    </row>
    <row r="972">
      <c r="A972" s="501"/>
      <c r="B972" s="501"/>
      <c r="C972" s="501"/>
      <c r="D972" s="501"/>
      <c r="E972" s="501"/>
      <c r="F972" s="501"/>
      <c r="G972" s="501"/>
      <c r="H972" s="501"/>
      <c r="I972" s="501"/>
      <c r="J972" s="501"/>
      <c r="K972" s="501"/>
      <c r="L972" s="501"/>
      <c r="M972" s="501"/>
      <c r="N972" s="501"/>
      <c r="O972" s="501"/>
      <c r="P972" s="501"/>
      <c r="Q972" s="501"/>
      <c r="R972" s="501"/>
      <c r="S972" s="501"/>
      <c r="T972" s="501"/>
      <c r="U972" s="501"/>
      <c r="V972" s="501"/>
      <c r="W972" s="501"/>
      <c r="X972" s="501"/>
      <c r="Y972" s="501"/>
      <c r="Z972" s="501"/>
      <c r="AA972" s="501"/>
      <c r="AB972" s="501"/>
      <c r="AC972" s="501"/>
    </row>
    <row r="973">
      <c r="A973" s="501"/>
      <c r="B973" s="501"/>
      <c r="C973" s="501"/>
      <c r="D973" s="501"/>
      <c r="E973" s="501"/>
      <c r="F973" s="501"/>
      <c r="G973" s="501"/>
      <c r="H973" s="501"/>
      <c r="I973" s="501"/>
      <c r="J973" s="501"/>
      <c r="K973" s="501"/>
      <c r="L973" s="501"/>
      <c r="M973" s="501"/>
      <c r="N973" s="501"/>
      <c r="O973" s="501"/>
      <c r="P973" s="501"/>
      <c r="Q973" s="501"/>
      <c r="R973" s="501"/>
      <c r="S973" s="501"/>
      <c r="T973" s="501"/>
      <c r="U973" s="501"/>
      <c r="V973" s="501"/>
      <c r="W973" s="501"/>
      <c r="X973" s="501"/>
      <c r="Y973" s="501"/>
      <c r="Z973" s="501"/>
      <c r="AA973" s="501"/>
      <c r="AB973" s="501"/>
      <c r="AC973" s="501"/>
    </row>
    <row r="974">
      <c r="A974" s="501"/>
      <c r="B974" s="501"/>
      <c r="C974" s="501"/>
      <c r="D974" s="501"/>
      <c r="E974" s="501"/>
      <c r="F974" s="501"/>
      <c r="G974" s="501"/>
      <c r="H974" s="501"/>
      <c r="I974" s="501"/>
      <c r="J974" s="501"/>
      <c r="K974" s="501"/>
      <c r="L974" s="501"/>
      <c r="M974" s="501"/>
      <c r="N974" s="501"/>
      <c r="O974" s="501"/>
      <c r="P974" s="501"/>
      <c r="Q974" s="501"/>
      <c r="R974" s="501"/>
      <c r="S974" s="501"/>
      <c r="T974" s="501"/>
      <c r="U974" s="501"/>
      <c r="V974" s="501"/>
      <c r="W974" s="501"/>
      <c r="X974" s="501"/>
      <c r="Y974" s="501"/>
      <c r="Z974" s="501"/>
      <c r="AA974" s="501"/>
      <c r="AB974" s="501"/>
      <c r="AC974" s="501"/>
    </row>
    <row r="975">
      <c r="A975" s="501"/>
      <c r="B975" s="501"/>
      <c r="C975" s="501"/>
      <c r="D975" s="501"/>
      <c r="E975" s="501"/>
      <c r="F975" s="501"/>
      <c r="G975" s="501"/>
      <c r="H975" s="501"/>
      <c r="I975" s="501"/>
      <c r="J975" s="501"/>
      <c r="K975" s="501"/>
      <c r="L975" s="501"/>
      <c r="M975" s="501"/>
      <c r="N975" s="501"/>
      <c r="O975" s="501"/>
      <c r="P975" s="501"/>
      <c r="Q975" s="501"/>
      <c r="R975" s="501"/>
      <c r="S975" s="501"/>
      <c r="T975" s="501"/>
      <c r="U975" s="501"/>
      <c r="V975" s="501"/>
      <c r="W975" s="501"/>
      <c r="X975" s="501"/>
      <c r="Y975" s="501"/>
      <c r="Z975" s="501"/>
      <c r="AA975" s="501"/>
      <c r="AB975" s="501"/>
      <c r="AC975" s="501"/>
    </row>
    <row r="976">
      <c r="A976" s="501"/>
      <c r="B976" s="501"/>
      <c r="C976" s="501"/>
      <c r="D976" s="501"/>
      <c r="E976" s="501"/>
      <c r="F976" s="501"/>
      <c r="G976" s="501"/>
      <c r="H976" s="501"/>
      <c r="I976" s="501"/>
      <c r="J976" s="501"/>
      <c r="K976" s="501"/>
      <c r="L976" s="501"/>
      <c r="M976" s="501"/>
      <c r="N976" s="501"/>
      <c r="O976" s="501"/>
      <c r="P976" s="501"/>
      <c r="Q976" s="501"/>
      <c r="R976" s="501"/>
      <c r="S976" s="501"/>
      <c r="T976" s="501"/>
      <c r="U976" s="501"/>
      <c r="V976" s="501"/>
      <c r="W976" s="501"/>
      <c r="X976" s="501"/>
      <c r="Y976" s="501"/>
      <c r="Z976" s="501"/>
      <c r="AA976" s="501"/>
      <c r="AB976" s="501"/>
      <c r="AC976" s="501"/>
    </row>
    <row r="977">
      <c r="A977" s="501"/>
      <c r="B977" s="501"/>
      <c r="C977" s="501"/>
      <c r="D977" s="501"/>
      <c r="E977" s="501"/>
      <c r="F977" s="501"/>
      <c r="G977" s="501"/>
      <c r="H977" s="501"/>
      <c r="I977" s="501"/>
      <c r="J977" s="501"/>
      <c r="K977" s="501"/>
      <c r="L977" s="501"/>
      <c r="M977" s="501"/>
      <c r="N977" s="501"/>
      <c r="O977" s="501"/>
      <c r="P977" s="501"/>
      <c r="Q977" s="501"/>
      <c r="R977" s="501"/>
      <c r="S977" s="501"/>
      <c r="T977" s="501"/>
      <c r="U977" s="501"/>
      <c r="V977" s="501"/>
      <c r="W977" s="501"/>
      <c r="X977" s="501"/>
      <c r="Y977" s="501"/>
      <c r="Z977" s="501"/>
      <c r="AA977" s="501"/>
      <c r="AB977" s="501"/>
      <c r="AC977" s="501"/>
    </row>
    <row r="978">
      <c r="A978" s="501"/>
      <c r="B978" s="501"/>
      <c r="C978" s="501"/>
      <c r="D978" s="501"/>
      <c r="E978" s="501"/>
      <c r="F978" s="501"/>
      <c r="G978" s="501"/>
      <c r="H978" s="501"/>
      <c r="I978" s="501"/>
      <c r="J978" s="501"/>
      <c r="K978" s="501"/>
      <c r="L978" s="501"/>
      <c r="M978" s="501"/>
      <c r="N978" s="501"/>
      <c r="O978" s="501"/>
      <c r="P978" s="501"/>
      <c r="Q978" s="501"/>
      <c r="R978" s="501"/>
      <c r="S978" s="501"/>
      <c r="T978" s="501"/>
      <c r="U978" s="501"/>
      <c r="V978" s="501"/>
      <c r="W978" s="501"/>
      <c r="X978" s="501"/>
      <c r="Y978" s="501"/>
      <c r="Z978" s="501"/>
      <c r="AA978" s="501"/>
      <c r="AB978" s="501"/>
      <c r="AC978" s="501"/>
    </row>
    <row r="979">
      <c r="A979" s="501"/>
      <c r="B979" s="501"/>
      <c r="C979" s="501"/>
      <c r="D979" s="501"/>
      <c r="E979" s="501"/>
      <c r="F979" s="501"/>
      <c r="G979" s="501"/>
      <c r="H979" s="501"/>
      <c r="I979" s="501"/>
      <c r="J979" s="501"/>
      <c r="K979" s="501"/>
      <c r="L979" s="501"/>
      <c r="M979" s="501"/>
      <c r="N979" s="501"/>
      <c r="O979" s="501"/>
      <c r="P979" s="501"/>
      <c r="Q979" s="501"/>
      <c r="R979" s="501"/>
      <c r="S979" s="501"/>
      <c r="T979" s="501"/>
      <c r="U979" s="501"/>
      <c r="V979" s="501"/>
      <c r="W979" s="501"/>
      <c r="X979" s="501"/>
      <c r="Y979" s="501"/>
      <c r="Z979" s="501"/>
      <c r="AA979" s="501"/>
      <c r="AB979" s="501"/>
      <c r="AC979" s="501"/>
    </row>
    <row r="980">
      <c r="A980" s="501"/>
      <c r="B980" s="501"/>
      <c r="C980" s="501"/>
      <c r="D980" s="501"/>
      <c r="E980" s="501"/>
      <c r="F980" s="501"/>
      <c r="G980" s="501"/>
      <c r="H980" s="501"/>
      <c r="I980" s="501"/>
      <c r="J980" s="501"/>
      <c r="K980" s="501"/>
      <c r="L980" s="501"/>
      <c r="M980" s="501"/>
      <c r="N980" s="501"/>
      <c r="O980" s="501"/>
      <c r="P980" s="501"/>
      <c r="Q980" s="501"/>
      <c r="R980" s="501"/>
      <c r="S980" s="501"/>
      <c r="T980" s="501"/>
      <c r="U980" s="501"/>
      <c r="V980" s="501"/>
      <c r="W980" s="501"/>
      <c r="X980" s="501"/>
      <c r="Y980" s="501"/>
      <c r="Z980" s="501"/>
      <c r="AA980" s="501"/>
      <c r="AB980" s="501"/>
      <c r="AC980" s="501"/>
    </row>
    <row r="981">
      <c r="A981" s="501"/>
      <c r="B981" s="501"/>
      <c r="C981" s="501"/>
      <c r="D981" s="501"/>
      <c r="E981" s="501"/>
      <c r="F981" s="501"/>
      <c r="G981" s="501"/>
      <c r="H981" s="501"/>
      <c r="I981" s="501"/>
      <c r="J981" s="501"/>
      <c r="K981" s="501"/>
      <c r="L981" s="501"/>
      <c r="M981" s="501"/>
      <c r="N981" s="501"/>
      <c r="O981" s="501"/>
      <c r="P981" s="501"/>
      <c r="Q981" s="501"/>
      <c r="R981" s="501"/>
      <c r="S981" s="501"/>
      <c r="T981" s="501"/>
      <c r="U981" s="501"/>
      <c r="V981" s="501"/>
      <c r="W981" s="501"/>
      <c r="X981" s="501"/>
      <c r="Y981" s="501"/>
      <c r="Z981" s="501"/>
      <c r="AA981" s="501"/>
      <c r="AB981" s="501"/>
      <c r="AC981" s="501"/>
    </row>
    <row r="982">
      <c r="A982" s="501"/>
      <c r="B982" s="501"/>
      <c r="C982" s="501"/>
      <c r="D982" s="501"/>
      <c r="E982" s="501"/>
      <c r="F982" s="501"/>
      <c r="G982" s="501"/>
      <c r="H982" s="501"/>
      <c r="I982" s="501"/>
      <c r="J982" s="501"/>
      <c r="K982" s="501"/>
      <c r="L982" s="501"/>
      <c r="M982" s="501"/>
      <c r="N982" s="501"/>
      <c r="O982" s="501"/>
      <c r="P982" s="501"/>
      <c r="Q982" s="501"/>
      <c r="R982" s="501"/>
      <c r="S982" s="501"/>
      <c r="T982" s="501"/>
      <c r="U982" s="501"/>
      <c r="V982" s="501"/>
      <c r="W982" s="501"/>
      <c r="X982" s="501"/>
      <c r="Y982" s="501"/>
      <c r="Z982" s="501"/>
      <c r="AA982" s="501"/>
      <c r="AB982" s="501"/>
      <c r="AC982" s="501"/>
    </row>
  </sheetData>
  <mergeCells count="38">
    <mergeCell ref="A1:S1"/>
    <mergeCell ref="U1:X1"/>
    <mergeCell ref="Z1:AC1"/>
    <mergeCell ref="U2:U4"/>
    <mergeCell ref="X2:X4"/>
    <mergeCell ref="Z2:Z4"/>
    <mergeCell ref="U5:U7"/>
    <mergeCell ref="X5:X7"/>
    <mergeCell ref="AA7:AB7"/>
    <mergeCell ref="X8:X9"/>
    <mergeCell ref="U11:U13"/>
    <mergeCell ref="X11:X13"/>
    <mergeCell ref="V16:X16"/>
    <mergeCell ref="U19:X19"/>
    <mergeCell ref="V34:X34"/>
    <mergeCell ref="A39:S39"/>
    <mergeCell ref="U39:X39"/>
    <mergeCell ref="V40:X40"/>
    <mergeCell ref="U20:U22"/>
    <mergeCell ref="X20:X22"/>
    <mergeCell ref="U23:U25"/>
    <mergeCell ref="X23:X25"/>
    <mergeCell ref="X26:X27"/>
    <mergeCell ref="U29:U31"/>
    <mergeCell ref="X29:X31"/>
    <mergeCell ref="A271:S271"/>
    <mergeCell ref="T272:W272"/>
    <mergeCell ref="U273:W273"/>
    <mergeCell ref="T279:W279"/>
    <mergeCell ref="T289:W289"/>
    <mergeCell ref="A311:S311"/>
    <mergeCell ref="U53:X53"/>
    <mergeCell ref="V54:X54"/>
    <mergeCell ref="A77:S77"/>
    <mergeCell ref="A115:S115"/>
    <mergeCell ref="A153:S153"/>
    <mergeCell ref="A191:S191"/>
    <mergeCell ref="A231:S23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1.5"/>
    <col customWidth="1" min="3" max="3" width="22.13"/>
    <col customWidth="1" min="4" max="4" width="25.13"/>
    <col customWidth="1" min="5" max="5" width="24.0"/>
    <col customWidth="1" min="6" max="6" width="22.25"/>
    <col customWidth="1" min="7" max="7" width="23.5"/>
    <col customWidth="1" min="8" max="8" width="25.13"/>
    <col customWidth="1" min="9" max="9" width="26.75"/>
    <col customWidth="1" min="11" max="11" width="16.13"/>
  </cols>
  <sheetData>
    <row r="1">
      <c r="A1" s="530">
        <v>45200.0</v>
      </c>
      <c r="B1" s="119"/>
      <c r="C1" s="119"/>
      <c r="D1" s="120"/>
      <c r="E1" s="225"/>
      <c r="F1" s="531"/>
      <c r="G1" s="532" t="s">
        <v>193</v>
      </c>
      <c r="H1" s="531"/>
      <c r="I1" s="225"/>
      <c r="J1" s="225"/>
      <c r="K1" s="533" t="s">
        <v>548</v>
      </c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>
      <c r="A2" s="226" t="s">
        <v>191</v>
      </c>
      <c r="B2" s="226" t="s">
        <v>192</v>
      </c>
      <c r="C2" s="226" t="s">
        <v>193</v>
      </c>
      <c r="D2" s="226" t="s">
        <v>194</v>
      </c>
      <c r="E2" s="225"/>
      <c r="F2" s="534">
        <v>45200.0</v>
      </c>
      <c r="G2" s="535">
        <f>C7</f>
        <v>35709.69</v>
      </c>
      <c r="H2" s="531"/>
      <c r="I2" s="225"/>
      <c r="J2" s="225"/>
      <c r="K2" s="533" t="s">
        <v>549</v>
      </c>
      <c r="L2" s="533">
        <v>2023.0</v>
      </c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</row>
    <row r="3" ht="18.0" customHeight="1">
      <c r="A3" s="235" t="s">
        <v>550</v>
      </c>
      <c r="B3" s="229">
        <v>9127.33</v>
      </c>
      <c r="C3" s="229">
        <v>8311.0</v>
      </c>
      <c r="D3" s="230">
        <f t="shared" ref="D3:D5" si="1">B3-C3</f>
        <v>816.33</v>
      </c>
      <c r="E3" s="225"/>
      <c r="F3" s="534">
        <v>45231.0</v>
      </c>
      <c r="G3" s="535">
        <f>C16</f>
        <v>44618.28115</v>
      </c>
      <c r="H3" s="531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</row>
    <row r="4">
      <c r="A4" s="235" t="s">
        <v>551</v>
      </c>
      <c r="B4" s="229">
        <v>8722.63</v>
      </c>
      <c r="C4" s="229">
        <v>8716.63</v>
      </c>
      <c r="D4" s="230">
        <f t="shared" si="1"/>
        <v>6</v>
      </c>
      <c r="E4" s="225"/>
      <c r="F4" s="534">
        <v>45261.0</v>
      </c>
      <c r="G4" s="536">
        <f>C25</f>
        <v>45016.0398</v>
      </c>
      <c r="H4" s="531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</row>
    <row r="5">
      <c r="A5" s="235" t="s">
        <v>552</v>
      </c>
      <c r="B5" s="229">
        <v>9500.1</v>
      </c>
      <c r="C5" s="229">
        <v>9125.4</v>
      </c>
      <c r="D5" s="230">
        <f t="shared" si="1"/>
        <v>374.7</v>
      </c>
      <c r="E5" s="225"/>
      <c r="F5" s="532" t="s">
        <v>553</v>
      </c>
      <c r="G5" s="535">
        <f>SUM(G2:G4)</f>
        <v>125344.011</v>
      </c>
      <c r="H5" s="531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</row>
    <row r="6">
      <c r="A6" s="235" t="s">
        <v>554</v>
      </c>
      <c r="B6" s="229">
        <v>9556.66</v>
      </c>
      <c r="C6" s="229">
        <v>9556.66</v>
      </c>
      <c r="D6" s="229">
        <v>189.24</v>
      </c>
      <c r="E6" s="225"/>
      <c r="F6" s="532" t="s">
        <v>555</v>
      </c>
      <c r="G6" s="532">
        <v>78761.0</v>
      </c>
      <c r="H6" s="531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</row>
    <row r="7">
      <c r="A7" s="231" t="s">
        <v>124</v>
      </c>
      <c r="B7" s="232">
        <f t="shared" ref="B7:D7" si="2">SUM(B3:B6)</f>
        <v>36906.72</v>
      </c>
      <c r="C7" s="232">
        <f t="shared" si="2"/>
        <v>35709.69</v>
      </c>
      <c r="D7" s="233">
        <f t="shared" si="2"/>
        <v>1386.27</v>
      </c>
      <c r="E7" s="225"/>
      <c r="F7" s="532" t="s">
        <v>556</v>
      </c>
      <c r="G7" s="532">
        <v>3600.0</v>
      </c>
      <c r="H7" s="537">
        <f>G5-G6-G7</f>
        <v>42983.01095</v>
      </c>
      <c r="I7" s="533" t="s">
        <v>557</v>
      </c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</row>
    <row r="8">
      <c r="A8" s="225"/>
      <c r="B8" s="234"/>
      <c r="C8" s="234"/>
      <c r="D8" s="234"/>
      <c r="E8" s="225"/>
      <c r="F8" s="538" t="s">
        <v>194</v>
      </c>
      <c r="G8" s="539"/>
      <c r="H8" s="539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25"/>
      <c r="W8" s="225"/>
      <c r="X8" s="225"/>
      <c r="Y8" s="225"/>
      <c r="Z8" s="225"/>
    </row>
    <row r="9">
      <c r="A9" s="530">
        <v>45231.0</v>
      </c>
      <c r="B9" s="119"/>
      <c r="C9" s="119"/>
      <c r="D9" s="120"/>
      <c r="F9" s="540">
        <f>SUM(D7,D16,D25)</f>
        <v>2949.2324</v>
      </c>
      <c r="G9" s="539"/>
      <c r="H9" s="539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</row>
    <row r="10">
      <c r="A10" s="226" t="s">
        <v>191</v>
      </c>
      <c r="B10" s="226" t="s">
        <v>192</v>
      </c>
      <c r="C10" s="226" t="s">
        <v>193</v>
      </c>
      <c r="D10" s="226" t="s">
        <v>194</v>
      </c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</row>
    <row r="11">
      <c r="A11" s="235" t="s">
        <v>558</v>
      </c>
      <c r="B11" s="229">
        <v>9622.92</v>
      </c>
      <c r="C11" s="229">
        <f>B11-119</f>
        <v>9503.92</v>
      </c>
      <c r="D11" s="230">
        <f t="shared" ref="D11:D15" si="3">B11-C11</f>
        <v>119</v>
      </c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</row>
    <row r="12">
      <c r="A12" s="235" t="s">
        <v>559</v>
      </c>
      <c r="B12" s="229">
        <v>8812.61</v>
      </c>
      <c r="C12" s="229">
        <v>8812.61</v>
      </c>
      <c r="D12" s="230">
        <f t="shared" si="3"/>
        <v>0</v>
      </c>
      <c r="G12" s="533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</row>
    <row r="13">
      <c r="A13" s="235" t="s">
        <v>560</v>
      </c>
      <c r="B13" s="229">
        <v>9353.7722</v>
      </c>
      <c r="C13" s="229">
        <v>9353.7722</v>
      </c>
      <c r="D13" s="230">
        <f t="shared" si="3"/>
        <v>0</v>
      </c>
      <c r="F13" s="541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25"/>
      <c r="W13" s="225"/>
      <c r="X13" s="225"/>
      <c r="Y13" s="225"/>
      <c r="Z13" s="225"/>
    </row>
    <row r="14">
      <c r="A14" s="235" t="s">
        <v>561</v>
      </c>
      <c r="B14" s="229">
        <v>8514.265851</v>
      </c>
      <c r="C14" s="229">
        <v>8342.265851</v>
      </c>
      <c r="D14" s="230">
        <f t="shared" si="3"/>
        <v>172</v>
      </c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</row>
    <row r="15">
      <c r="A15" s="235" t="s">
        <v>562</v>
      </c>
      <c r="B15" s="229">
        <v>8956.1519</v>
      </c>
      <c r="C15" s="229">
        <v>8605.7131</v>
      </c>
      <c r="D15" s="230">
        <f t="shared" si="3"/>
        <v>350.4388</v>
      </c>
      <c r="F15" s="542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</row>
    <row r="16">
      <c r="A16" s="231" t="s">
        <v>124</v>
      </c>
      <c r="B16" s="232">
        <f t="shared" ref="B16:C16" si="4">SUM(B11:B15)</f>
        <v>45259.71995</v>
      </c>
      <c r="C16" s="232">
        <f t="shared" si="4"/>
        <v>44618.28115</v>
      </c>
      <c r="D16" s="233">
        <f>SUM(D11:D14)</f>
        <v>291</v>
      </c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</row>
    <row r="17">
      <c r="A17" s="225"/>
      <c r="B17" s="225"/>
      <c r="C17" s="225"/>
      <c r="D17" s="225"/>
      <c r="J17" s="225"/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</row>
    <row r="18">
      <c r="A18" s="543">
        <v>45261.0</v>
      </c>
      <c r="B18" s="119"/>
      <c r="C18" s="119"/>
      <c r="D18" s="120"/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</row>
    <row r="19">
      <c r="A19" s="236" t="s">
        <v>191</v>
      </c>
      <c r="B19" s="237" t="s">
        <v>192</v>
      </c>
      <c r="C19" s="237" t="s">
        <v>193</v>
      </c>
      <c r="D19" s="237" t="s">
        <v>194</v>
      </c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</row>
    <row r="20">
      <c r="A20" s="238" t="s">
        <v>563</v>
      </c>
      <c r="B20" s="239">
        <v>10550.3944</v>
      </c>
      <c r="C20" s="239">
        <v>10109.4344</v>
      </c>
      <c r="D20" s="230">
        <f t="shared" ref="D20:D23" si="5">B20-C20</f>
        <v>440.96</v>
      </c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</row>
    <row r="21">
      <c r="A21" s="238" t="s">
        <v>564</v>
      </c>
      <c r="B21" s="239">
        <v>12402.5388</v>
      </c>
      <c r="C21" s="239">
        <v>12339.5388</v>
      </c>
      <c r="D21" s="230">
        <f t="shared" si="5"/>
        <v>63</v>
      </c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</row>
    <row r="22">
      <c r="A22" s="238" t="s">
        <v>565</v>
      </c>
      <c r="B22" s="239">
        <v>12997.5624</v>
      </c>
      <c r="C22" s="239">
        <v>12832.56</v>
      </c>
      <c r="D22" s="230">
        <f t="shared" si="5"/>
        <v>165.0024</v>
      </c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</row>
    <row r="23">
      <c r="A23" s="238" t="s">
        <v>566</v>
      </c>
      <c r="B23" s="239">
        <v>10337.5066</v>
      </c>
      <c r="C23" s="228">
        <f>B23-344-259</f>
        <v>9734.5066</v>
      </c>
      <c r="D23" s="230">
        <f t="shared" si="5"/>
        <v>603</v>
      </c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</row>
    <row r="24">
      <c r="A24" s="544"/>
      <c r="B24" s="228"/>
      <c r="C24" s="240"/>
      <c r="D24" s="230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</row>
    <row r="25">
      <c r="A25" s="241" t="s">
        <v>124</v>
      </c>
      <c r="B25" s="242">
        <f>SUM(B20:B24)</f>
        <v>46288.0022</v>
      </c>
      <c r="C25" s="242">
        <f t="shared" ref="C25:D25" si="6">SUM(C20:C23)</f>
        <v>45016.0398</v>
      </c>
      <c r="D25" s="243">
        <f t="shared" si="6"/>
        <v>1271.9624</v>
      </c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</row>
    <row r="26">
      <c r="A26" s="225"/>
      <c r="B26" s="225"/>
      <c r="C26" s="225"/>
      <c r="D26" s="225"/>
      <c r="H26" s="545">
        <f>SUM(G28:G38)</f>
        <v>348391.0378</v>
      </c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</row>
    <row r="27">
      <c r="A27" s="225"/>
      <c r="B27" s="225"/>
      <c r="C27" s="225"/>
      <c r="D27" s="225"/>
      <c r="F27" s="321">
        <v>2024.0</v>
      </c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</row>
    <row r="28">
      <c r="A28" s="543">
        <v>45292.0</v>
      </c>
      <c r="B28" s="119"/>
      <c r="C28" s="119"/>
      <c r="D28" s="120"/>
      <c r="F28" s="113" t="s">
        <v>567</v>
      </c>
      <c r="G28" s="545">
        <f>C35</f>
        <v>43169.1171</v>
      </c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</row>
    <row r="29">
      <c r="A29" s="236" t="s">
        <v>191</v>
      </c>
      <c r="B29" s="237" t="s">
        <v>192</v>
      </c>
      <c r="C29" s="237" t="s">
        <v>193</v>
      </c>
      <c r="D29" s="237" t="s">
        <v>194</v>
      </c>
      <c r="F29" s="113" t="s">
        <v>568</v>
      </c>
      <c r="G29" s="545">
        <f>C45</f>
        <v>32697.0329</v>
      </c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</row>
    <row r="30">
      <c r="A30" s="238" t="s">
        <v>569</v>
      </c>
      <c r="B30" s="239">
        <v>10156.5256</v>
      </c>
      <c r="C30" s="239">
        <f>10156.5-11</f>
        <v>10145.5</v>
      </c>
      <c r="D30" s="230">
        <f t="shared" ref="D30:D34" si="7">B30-C30</f>
        <v>11.0256</v>
      </c>
      <c r="F30" s="113" t="s">
        <v>570</v>
      </c>
      <c r="G30" s="545">
        <f>C55</f>
        <v>32444.3178</v>
      </c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</row>
    <row r="31">
      <c r="A31" s="238" t="s">
        <v>571</v>
      </c>
      <c r="B31" s="239">
        <v>9056.1439</v>
      </c>
      <c r="C31" s="239">
        <f>9056-267-303-88-85-54-95</f>
        <v>8164</v>
      </c>
      <c r="D31" s="230">
        <f t="shared" si="7"/>
        <v>892.1439</v>
      </c>
      <c r="F31" s="113" t="s">
        <v>572</v>
      </c>
      <c r="G31" s="545">
        <f>C65</f>
        <v>31867.16</v>
      </c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</row>
    <row r="32">
      <c r="A32" s="238" t="s">
        <v>573</v>
      </c>
      <c r="B32" s="239">
        <v>9516.8471</v>
      </c>
      <c r="C32" s="228">
        <f>B32-342-256-133-51-49</f>
        <v>8685.8471</v>
      </c>
      <c r="D32" s="230">
        <f t="shared" si="7"/>
        <v>831</v>
      </c>
      <c r="F32" s="113" t="s">
        <v>574</v>
      </c>
      <c r="G32" s="545">
        <f>C65</f>
        <v>31867.16</v>
      </c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</row>
    <row r="33">
      <c r="A33" s="238" t="s">
        <v>575</v>
      </c>
      <c r="B33" s="239">
        <v>8920.22</v>
      </c>
      <c r="C33" s="228">
        <f>B33-291-326-5</f>
        <v>8298.22</v>
      </c>
      <c r="D33" s="230">
        <f t="shared" si="7"/>
        <v>622</v>
      </c>
      <c r="F33" s="113" t="s">
        <v>576</v>
      </c>
      <c r="G33" s="545">
        <f>C92</f>
        <v>29478.01</v>
      </c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</row>
    <row r="34">
      <c r="A34" s="238" t="s">
        <v>283</v>
      </c>
      <c r="B34" s="239">
        <v>8448.0</v>
      </c>
      <c r="C34" s="240">
        <f>B34-31.08-214.37-4-323</f>
        <v>7875.55</v>
      </c>
      <c r="D34" s="230">
        <f t="shared" si="7"/>
        <v>572.45</v>
      </c>
      <c r="F34" s="113" t="s">
        <v>577</v>
      </c>
      <c r="G34" s="545">
        <f>C101</f>
        <v>29170.67</v>
      </c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</row>
    <row r="35">
      <c r="A35" s="241" t="s">
        <v>124</v>
      </c>
      <c r="B35" s="242">
        <f t="shared" ref="B35:C35" si="8">SUM(B30:B34)</f>
        <v>46097.7366</v>
      </c>
      <c r="C35" s="242">
        <f t="shared" si="8"/>
        <v>43169.1171</v>
      </c>
      <c r="D35" s="243">
        <f>SUM(D30:D33)</f>
        <v>2356.1695</v>
      </c>
      <c r="F35" s="113" t="s">
        <v>578</v>
      </c>
      <c r="G35" s="545">
        <f>C110</f>
        <v>39424.41</v>
      </c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</row>
    <row r="36">
      <c r="A36" s="225"/>
      <c r="B36" s="225"/>
      <c r="C36" s="225"/>
      <c r="D36" s="225"/>
      <c r="F36" s="113" t="s">
        <v>579</v>
      </c>
      <c r="G36" s="545">
        <f>C110</f>
        <v>39424.41</v>
      </c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</row>
    <row r="37">
      <c r="A37" s="225"/>
      <c r="B37" s="225"/>
      <c r="C37" s="225"/>
      <c r="D37" s="225"/>
      <c r="F37" s="113" t="s">
        <v>580</v>
      </c>
      <c r="G37" s="545">
        <f>C127</f>
        <v>38848.75</v>
      </c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</row>
    <row r="38">
      <c r="A38" s="543">
        <v>45323.0</v>
      </c>
      <c r="B38" s="119"/>
      <c r="C38" s="119"/>
      <c r="D38" s="120"/>
      <c r="F38" s="113" t="s">
        <v>581</v>
      </c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</row>
    <row r="39">
      <c r="A39" s="236" t="s">
        <v>191</v>
      </c>
      <c r="B39" s="237" t="s">
        <v>192</v>
      </c>
      <c r="C39" s="237" t="s">
        <v>193</v>
      </c>
      <c r="D39" s="237" t="s">
        <v>194</v>
      </c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</row>
    <row r="40">
      <c r="A40" s="238" t="s">
        <v>582</v>
      </c>
      <c r="B40" s="239">
        <f>'Sales Remit 2024'!J246</f>
        <v>8002.2225</v>
      </c>
      <c r="C40" s="239">
        <f>B40-'Sales Remit 2024'!J228-27</f>
        <v>7688.7836</v>
      </c>
      <c r="D40" s="230">
        <f t="shared" ref="D40:D44" si="9">B40-C40</f>
        <v>313.4389</v>
      </c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</row>
    <row r="41">
      <c r="A41" s="238" t="s">
        <v>583</v>
      </c>
      <c r="B41" s="239">
        <f>'Sales Remit 2024'!J287</f>
        <v>10772.3862</v>
      </c>
      <c r="C41" s="239">
        <f>B41-'Sales Remit 2024'!J259-'Sales Remit 2024'!J265-'Sales Remit 2024'!J269</f>
        <v>9329.3782</v>
      </c>
      <c r="D41" s="230">
        <f t="shared" si="9"/>
        <v>1443.008</v>
      </c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</row>
    <row r="42">
      <c r="A42" s="238" t="s">
        <v>584</v>
      </c>
      <c r="B42" s="239">
        <f>'Sales Remit 2024'!J328</f>
        <v>8007.6345</v>
      </c>
      <c r="C42" s="239">
        <f>B42-'Sales Remit 2024'!J310-2</f>
        <v>7689.2745</v>
      </c>
      <c r="D42" s="230">
        <f t="shared" si="9"/>
        <v>318.36</v>
      </c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</row>
    <row r="43">
      <c r="A43" s="238" t="s">
        <v>585</v>
      </c>
      <c r="B43" s="239">
        <f>'Sales Remit 2024'!J369</f>
        <v>8517.0961</v>
      </c>
      <c r="C43" s="239">
        <f>B43-'Sales Remit 2024'!J349-'Sales Remit 2024'!J351</f>
        <v>7989.5966</v>
      </c>
      <c r="D43" s="230">
        <f t="shared" si="9"/>
        <v>527.4995</v>
      </c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</row>
    <row r="44">
      <c r="A44" s="238"/>
      <c r="B44" s="239"/>
      <c r="C44" s="240"/>
      <c r="D44" s="230">
        <f t="shared" si="9"/>
        <v>0</v>
      </c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</row>
    <row r="45">
      <c r="A45" s="241" t="s">
        <v>124</v>
      </c>
      <c r="B45" s="242">
        <f t="shared" ref="B45:C45" si="10">SUM(B40:B44)</f>
        <v>35299.3393</v>
      </c>
      <c r="C45" s="242">
        <f t="shared" si="10"/>
        <v>32697.0329</v>
      </c>
      <c r="D45" s="243">
        <f>SUM(D40:D43)</f>
        <v>2602.3064</v>
      </c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</row>
    <row r="46">
      <c r="A46" s="225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</row>
    <row r="47">
      <c r="A47" s="225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</row>
    <row r="48">
      <c r="A48" s="543">
        <v>45352.0</v>
      </c>
      <c r="B48" s="119"/>
      <c r="C48" s="119"/>
      <c r="D48" s="120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</row>
    <row r="49">
      <c r="A49" s="236" t="s">
        <v>191</v>
      </c>
      <c r="B49" s="237" t="s">
        <v>192</v>
      </c>
      <c r="C49" s="237" t="s">
        <v>193</v>
      </c>
      <c r="D49" s="237" t="s">
        <v>194</v>
      </c>
      <c r="E49" s="225"/>
      <c r="F49" s="225"/>
      <c r="G49" s="234">
        <f>D35+D45+D55+D65+D74+D83+D92+D101+D110+D119+D127</f>
        <v>14377.8659</v>
      </c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</row>
    <row r="50">
      <c r="A50" s="238" t="s">
        <v>586</v>
      </c>
      <c r="B50" s="239">
        <f>'Sales Remit 2024'!J410</f>
        <v>8088.2678</v>
      </c>
      <c r="C50" s="239">
        <f>B50-54</f>
        <v>8034.2678</v>
      </c>
      <c r="D50" s="244">
        <f t="shared" ref="D50:D53" si="11">B50-C50</f>
        <v>54</v>
      </c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</row>
    <row r="51">
      <c r="A51" s="238" t="s">
        <v>587</v>
      </c>
      <c r="B51" s="239">
        <f>'Sales Remit 2024'!J451</f>
        <v>8175.28</v>
      </c>
      <c r="C51" s="239">
        <f>B51-'Sales Remit 2024'!J448</f>
        <v>7906.55</v>
      </c>
      <c r="D51" s="244">
        <f t="shared" si="11"/>
        <v>268.73</v>
      </c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</row>
    <row r="52">
      <c r="A52" s="238" t="s">
        <v>588</v>
      </c>
      <c r="B52" s="239">
        <f>'Sales Remit 2024'!J492</f>
        <v>8804.5</v>
      </c>
      <c r="C52" s="239">
        <f>B52-'Sales Remit 2024'!J476</f>
        <v>8647.09</v>
      </c>
      <c r="D52" s="230">
        <f t="shared" si="11"/>
        <v>157.41</v>
      </c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</row>
    <row r="53">
      <c r="A53" s="238" t="s">
        <v>589</v>
      </c>
      <c r="B53" s="239">
        <f>'Sales Remit 2024'!J533</f>
        <v>7964.21</v>
      </c>
      <c r="C53" s="239">
        <f>B53-'Sales Remit 2024'!J515</f>
        <v>7856.41</v>
      </c>
      <c r="D53" s="230">
        <f t="shared" si="11"/>
        <v>107.8</v>
      </c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</row>
    <row r="54"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</row>
    <row r="55">
      <c r="A55" s="241" t="s">
        <v>124</v>
      </c>
      <c r="B55" s="242">
        <f t="shared" ref="B55:D55" si="12">SUM(B50:B53)</f>
        <v>33032.2578</v>
      </c>
      <c r="C55" s="242">
        <f t="shared" si="12"/>
        <v>32444.3178</v>
      </c>
      <c r="D55" s="243">
        <f t="shared" si="12"/>
        <v>587.94</v>
      </c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225"/>
    </row>
    <row r="56">
      <c r="A56" s="225"/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25"/>
      <c r="U56" s="225"/>
      <c r="V56" s="225"/>
      <c r="W56" s="225"/>
      <c r="X56" s="225"/>
      <c r="Y56" s="225"/>
      <c r="Z56" s="225"/>
    </row>
    <row r="57">
      <c r="A57" s="225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  <c r="T57" s="225"/>
      <c r="U57" s="225"/>
      <c r="V57" s="225"/>
      <c r="W57" s="225"/>
      <c r="X57" s="225"/>
      <c r="Y57" s="225"/>
      <c r="Z57" s="225"/>
    </row>
    <row r="58">
      <c r="A58" s="543">
        <v>45383.0</v>
      </c>
      <c r="B58" s="119"/>
      <c r="C58" s="119"/>
      <c r="D58" s="120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225"/>
      <c r="Q58" s="225"/>
      <c r="R58" s="225"/>
      <c r="S58" s="225"/>
      <c r="T58" s="225"/>
      <c r="U58" s="225"/>
      <c r="V58" s="225"/>
      <c r="W58" s="225"/>
      <c r="X58" s="225"/>
      <c r="Y58" s="225"/>
      <c r="Z58" s="225"/>
    </row>
    <row r="59">
      <c r="A59" s="236" t="s">
        <v>191</v>
      </c>
      <c r="B59" s="237" t="s">
        <v>192</v>
      </c>
      <c r="C59" s="237" t="s">
        <v>193</v>
      </c>
      <c r="D59" s="237" t="s">
        <v>194</v>
      </c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25"/>
      <c r="U59" s="225"/>
      <c r="V59" s="225"/>
      <c r="W59" s="225"/>
      <c r="X59" s="225"/>
      <c r="Y59" s="225"/>
      <c r="Z59" s="225"/>
    </row>
    <row r="60">
      <c r="A60" s="238" t="s">
        <v>590</v>
      </c>
      <c r="B60" s="239">
        <f>'Sales Remit 2024'!J574</f>
        <v>8390.28</v>
      </c>
      <c r="C60" s="245">
        <f>B60-'Sales Remit 2024'!J556-'Sales Remit 2024'!J566-105</f>
        <v>7824.73</v>
      </c>
      <c r="D60" s="230">
        <f t="shared" ref="D60:D64" si="13">B60-C60</f>
        <v>565.55</v>
      </c>
      <c r="E60" s="225"/>
      <c r="F60" s="225"/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25"/>
      <c r="U60" s="225"/>
      <c r="V60" s="225"/>
      <c r="W60" s="225"/>
      <c r="X60" s="225"/>
      <c r="Y60" s="225"/>
      <c r="Z60" s="225"/>
    </row>
    <row r="61">
      <c r="A61" s="238" t="s">
        <v>591</v>
      </c>
      <c r="B61" s="239">
        <f>'Sales Remit 2024'!J615</f>
        <v>8200.78</v>
      </c>
      <c r="C61" s="239">
        <f>B61-'Sales Remit 2024'!J597-'Sales Remit 2024'!J610</f>
        <v>7680.2</v>
      </c>
      <c r="D61" s="230">
        <f t="shared" si="13"/>
        <v>520.58</v>
      </c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25"/>
      <c r="U61" s="225"/>
      <c r="V61" s="225"/>
      <c r="W61" s="225"/>
      <c r="X61" s="225"/>
      <c r="Y61" s="225"/>
      <c r="Z61" s="225"/>
    </row>
    <row r="62">
      <c r="A62" s="238" t="s">
        <v>592</v>
      </c>
      <c r="B62" s="239">
        <f>'Sales Remit 2024'!J656</f>
        <v>8000.2</v>
      </c>
      <c r="C62" s="239">
        <f>B62-'Sales Remit 2024'!J638</f>
        <v>7929.6</v>
      </c>
      <c r="D62" s="230">
        <f t="shared" si="13"/>
        <v>70.6</v>
      </c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</row>
    <row r="63">
      <c r="A63" s="238" t="s">
        <v>593</v>
      </c>
      <c r="B63" s="239">
        <f>'Sales Remit 2024'!J686</f>
        <v>8682.66</v>
      </c>
      <c r="C63" s="239">
        <f>B63-'Sales Remit 2024'!J680</f>
        <v>8432.63</v>
      </c>
      <c r="D63" s="230">
        <f t="shared" si="13"/>
        <v>250.03</v>
      </c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</row>
    <row r="64">
      <c r="A64" s="238"/>
      <c r="B64" s="239"/>
      <c r="C64" s="228"/>
      <c r="D64" s="230">
        <f t="shared" si="13"/>
        <v>0</v>
      </c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</row>
    <row r="65">
      <c r="A65" s="241" t="s">
        <v>124</v>
      </c>
      <c r="B65" s="242">
        <f t="shared" ref="B65:C65" si="14">SUM(B60:B64)</f>
        <v>33273.92</v>
      </c>
      <c r="C65" s="242">
        <f t="shared" si="14"/>
        <v>31867.16</v>
      </c>
      <c r="D65" s="243">
        <f>SUM(D60:D63)</f>
        <v>1406.76</v>
      </c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</row>
    <row r="66">
      <c r="A66" s="225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</row>
    <row r="67">
      <c r="A67" s="543">
        <v>45413.0</v>
      </c>
      <c r="B67" s="119"/>
      <c r="C67" s="119"/>
      <c r="D67" s="120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</row>
    <row r="68">
      <c r="A68" s="236" t="s">
        <v>191</v>
      </c>
      <c r="B68" s="237" t="s">
        <v>192</v>
      </c>
      <c r="C68" s="237" t="s">
        <v>193</v>
      </c>
      <c r="D68" s="237" t="s">
        <v>194</v>
      </c>
      <c r="E68" s="225"/>
      <c r="F68" s="225"/>
      <c r="G68" s="225"/>
      <c r="H68" s="225"/>
      <c r="I68" s="225"/>
      <c r="J68" s="533" t="s">
        <v>594</v>
      </c>
      <c r="K68" s="225"/>
      <c r="L68" s="225"/>
      <c r="M68" s="225"/>
      <c r="N68" s="225"/>
      <c r="O68" s="225"/>
      <c r="P68" s="225"/>
      <c r="Q68" s="225"/>
      <c r="R68" s="225"/>
      <c r="S68" s="225"/>
      <c r="T68" s="225"/>
      <c r="U68" s="225"/>
      <c r="V68" s="225"/>
      <c r="W68" s="225"/>
      <c r="X68" s="225"/>
      <c r="Y68" s="225"/>
      <c r="Z68" s="225"/>
    </row>
    <row r="69">
      <c r="A69" s="238" t="s">
        <v>595</v>
      </c>
      <c r="B69" s="239">
        <f>'Sales Remit 2024'!J716</f>
        <v>9203.55</v>
      </c>
      <c r="C69" s="245">
        <f>B69-'Sales Remit 2024'!J702-'Sales Remit 2024'!J710</f>
        <v>8798.09</v>
      </c>
      <c r="D69" s="230">
        <f t="shared" ref="D69:D73" si="15">B69-C69</f>
        <v>405.46</v>
      </c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25"/>
      <c r="U69" s="225"/>
      <c r="V69" s="225"/>
      <c r="W69" s="225"/>
      <c r="X69" s="225"/>
      <c r="Y69" s="225"/>
      <c r="Z69" s="225"/>
    </row>
    <row r="70">
      <c r="A70" s="238" t="s">
        <v>596</v>
      </c>
      <c r="B70" s="239">
        <f>'Sales Remit 2024'!J749</f>
        <v>8150.2</v>
      </c>
      <c r="C70" s="239">
        <f>B70-'Sales Remit 2024'!J740-'Sales Remit 2024'!J742</f>
        <v>7761.88</v>
      </c>
      <c r="D70" s="230">
        <f t="shared" si="15"/>
        <v>388.32</v>
      </c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25"/>
      <c r="U70" s="225"/>
      <c r="V70" s="225"/>
      <c r="W70" s="225"/>
      <c r="X70" s="225"/>
      <c r="Y70" s="225"/>
      <c r="Z70" s="225"/>
    </row>
    <row r="71">
      <c r="A71" s="238" t="s">
        <v>597</v>
      </c>
      <c r="B71" s="239">
        <f>'Sales Remit 2024'!J782</f>
        <v>9357.11</v>
      </c>
      <c r="C71" s="239">
        <f>B71-'Sales Remit 2024'!J765-'Sales Remit 2024'!J773</f>
        <v>9196.51</v>
      </c>
      <c r="D71" s="230">
        <f t="shared" si="15"/>
        <v>160.6</v>
      </c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225"/>
      <c r="X71" s="225"/>
      <c r="Y71" s="225"/>
      <c r="Z71" s="225"/>
    </row>
    <row r="72">
      <c r="A72" s="238" t="s">
        <v>598</v>
      </c>
      <c r="B72" s="239">
        <f>'Sales Remit 2024'!J815</f>
        <v>8785.24</v>
      </c>
      <c r="C72" s="239">
        <f>B72-98</f>
        <v>8687.24</v>
      </c>
      <c r="D72" s="230">
        <f t="shared" si="15"/>
        <v>98</v>
      </c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25"/>
      <c r="U72" s="225"/>
      <c r="V72" s="225"/>
      <c r="W72" s="225"/>
      <c r="X72" s="225"/>
      <c r="Y72" s="225"/>
      <c r="Z72" s="225"/>
    </row>
    <row r="73">
      <c r="A73" s="238" t="s">
        <v>599</v>
      </c>
      <c r="B73" s="239">
        <f>'Sales Remit 2024'!J849</f>
        <v>7963.14</v>
      </c>
      <c r="C73" s="239">
        <f>B73-338</f>
        <v>7625.14</v>
      </c>
      <c r="D73" s="230">
        <f t="shared" si="15"/>
        <v>338</v>
      </c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5"/>
      <c r="P73" s="225"/>
      <c r="Q73" s="225"/>
      <c r="R73" s="225"/>
      <c r="S73" s="225"/>
      <c r="T73" s="225"/>
      <c r="U73" s="225"/>
      <c r="V73" s="225"/>
      <c r="W73" s="225"/>
      <c r="X73" s="225"/>
      <c r="Y73" s="225"/>
      <c r="Z73" s="225"/>
    </row>
    <row r="74">
      <c r="A74" s="241" t="s">
        <v>124</v>
      </c>
      <c r="B74" s="242">
        <f t="shared" ref="B74:C74" si="16">SUM(B69:B73)</f>
        <v>43459.24</v>
      </c>
      <c r="C74" s="242">
        <f t="shared" si="16"/>
        <v>42068.86</v>
      </c>
      <c r="D74" s="243">
        <f>SUM(D69:D72)</f>
        <v>1052.38</v>
      </c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  <c r="W74" s="225"/>
      <c r="X74" s="225"/>
      <c r="Y74" s="225"/>
      <c r="Z74" s="225"/>
    </row>
    <row r="75">
      <c r="A75" s="225"/>
      <c r="B75" s="225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25"/>
      <c r="U75" s="225"/>
      <c r="V75" s="225"/>
      <c r="W75" s="225"/>
      <c r="X75" s="225"/>
      <c r="Y75" s="225"/>
      <c r="Z75" s="225"/>
    </row>
    <row r="76">
      <c r="A76" s="543">
        <v>45444.0</v>
      </c>
      <c r="B76" s="119"/>
      <c r="C76" s="119"/>
      <c r="D76" s="120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</row>
    <row r="77">
      <c r="A77" s="236" t="s">
        <v>191</v>
      </c>
      <c r="B77" s="237" t="s">
        <v>192</v>
      </c>
      <c r="C77" s="237" t="s">
        <v>193</v>
      </c>
      <c r="D77" s="237" t="s">
        <v>194</v>
      </c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</row>
    <row r="78">
      <c r="A78" s="238" t="s">
        <v>600</v>
      </c>
      <c r="B78" s="239">
        <f>'Sales Remit 2024'!J885</f>
        <v>8103.14</v>
      </c>
      <c r="C78" s="245">
        <f>B78-74</f>
        <v>8029.14</v>
      </c>
      <c r="D78" s="230">
        <f t="shared" ref="D78:D82" si="17">B78-C78</f>
        <v>74</v>
      </c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</row>
    <row r="79">
      <c r="A79" s="238" t="s">
        <v>601</v>
      </c>
      <c r="B79" s="239">
        <f>'Sales Remit 2024'!J921</f>
        <v>7383.13</v>
      </c>
      <c r="C79" s="239">
        <f>B79-173</f>
        <v>7210.13</v>
      </c>
      <c r="D79" s="230">
        <f t="shared" si="17"/>
        <v>173</v>
      </c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</row>
    <row r="80">
      <c r="A80" s="238" t="s">
        <v>602</v>
      </c>
      <c r="B80" s="239">
        <f>'Sales Remit 2024'!J959</f>
        <v>9020.56</v>
      </c>
      <c r="C80" s="239">
        <f>B80-20</f>
        <v>9000.56</v>
      </c>
      <c r="D80" s="230">
        <f t="shared" si="17"/>
        <v>20</v>
      </c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</row>
    <row r="81">
      <c r="A81" s="238" t="s">
        <v>603</v>
      </c>
      <c r="B81" s="239">
        <f>'Sales Remit 2024'!J997</f>
        <v>7937.57</v>
      </c>
      <c r="C81" s="239">
        <f>B81-22-3</f>
        <v>7912.57</v>
      </c>
      <c r="D81" s="230">
        <f t="shared" si="17"/>
        <v>25</v>
      </c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</row>
    <row r="82">
      <c r="A82" s="238" t="s">
        <v>244</v>
      </c>
      <c r="B82" s="239">
        <f>'Sales Remit 2024'!J1039</f>
        <v>7652.39</v>
      </c>
      <c r="C82" s="239">
        <f>B82-77</f>
        <v>7575.39</v>
      </c>
      <c r="D82" s="230">
        <f t="shared" si="17"/>
        <v>77</v>
      </c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</row>
    <row r="83">
      <c r="A83" s="241" t="s">
        <v>124</v>
      </c>
      <c r="B83" s="242">
        <f t="shared" ref="B83:C83" si="18">SUM(B78:B82)</f>
        <v>40096.79</v>
      </c>
      <c r="C83" s="242">
        <f t="shared" si="18"/>
        <v>39727.79</v>
      </c>
      <c r="D83" s="243">
        <f>SUM(D78:D81)</f>
        <v>292</v>
      </c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25"/>
      <c r="U83" s="225"/>
      <c r="V83" s="225"/>
      <c r="W83" s="225"/>
      <c r="X83" s="225"/>
      <c r="Y83" s="225"/>
      <c r="Z83" s="225"/>
    </row>
    <row r="84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</row>
    <row r="85">
      <c r="A85" s="543">
        <v>45474.0</v>
      </c>
      <c r="B85" s="119"/>
      <c r="C85" s="119"/>
      <c r="D85" s="120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</row>
    <row r="86">
      <c r="A86" s="236" t="s">
        <v>191</v>
      </c>
      <c r="B86" s="237" t="s">
        <v>192</v>
      </c>
      <c r="C86" s="237" t="s">
        <v>193</v>
      </c>
      <c r="D86" s="237" t="s">
        <v>194</v>
      </c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</row>
    <row r="87">
      <c r="A87" s="238" t="s">
        <v>604</v>
      </c>
      <c r="B87" s="239">
        <f>'Sales Remit 2024'!J1081</f>
        <v>6861.04</v>
      </c>
      <c r="C87" s="245">
        <f>B87-111-124</f>
        <v>6626.04</v>
      </c>
      <c r="D87" s="230">
        <f t="shared" ref="D87:D91" si="19">B87-C87</f>
        <v>235</v>
      </c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</row>
    <row r="88">
      <c r="A88" s="238" t="s">
        <v>605</v>
      </c>
      <c r="B88" s="239">
        <f>'Sales Remit 2024'!J1123</f>
        <v>8204.43</v>
      </c>
      <c r="C88" s="239">
        <f>B88-289-234</f>
        <v>7681.43</v>
      </c>
      <c r="D88" s="230">
        <f t="shared" si="19"/>
        <v>523</v>
      </c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</row>
    <row r="89">
      <c r="A89" s="238" t="s">
        <v>606</v>
      </c>
      <c r="B89" s="239">
        <f>'Sales Remit 2024'!J1165</f>
        <v>7294.91</v>
      </c>
      <c r="C89" s="239">
        <f>B89-'Sales Remit 2024'!L1149-'Sales Remit 2024'!L1139</f>
        <v>7038.91</v>
      </c>
      <c r="D89" s="230">
        <f t="shared" si="19"/>
        <v>256</v>
      </c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</row>
    <row r="90">
      <c r="A90" s="238" t="s">
        <v>250</v>
      </c>
      <c r="B90" s="239">
        <f>'Sales Remit 2024'!J1207</f>
        <v>8463.13</v>
      </c>
      <c r="C90" s="239">
        <f>B90-'Sales Remit 2024'!L1191-'Sales Remit 2024'!L1181</f>
        <v>8131.63</v>
      </c>
      <c r="D90" s="230">
        <f t="shared" si="19"/>
        <v>331.5</v>
      </c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</row>
    <row r="91">
      <c r="A91" s="238"/>
      <c r="B91" s="239"/>
      <c r="C91" s="228"/>
      <c r="D91" s="230">
        <f t="shared" si="19"/>
        <v>0</v>
      </c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5"/>
      <c r="T91" s="225"/>
      <c r="U91" s="225"/>
      <c r="V91" s="225"/>
      <c r="W91" s="225"/>
      <c r="X91" s="225"/>
      <c r="Y91" s="225"/>
      <c r="Z91" s="225"/>
    </row>
    <row r="92">
      <c r="A92" s="241" t="s">
        <v>124</v>
      </c>
      <c r="B92" s="242">
        <f t="shared" ref="B92:C92" si="20">SUM(B87:B91)</f>
        <v>30823.51</v>
      </c>
      <c r="C92" s="242">
        <f t="shared" si="20"/>
        <v>29478.01</v>
      </c>
      <c r="D92" s="243">
        <f>SUM(D87:D90)</f>
        <v>1345.5</v>
      </c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</row>
    <row r="93">
      <c r="A93" s="225"/>
      <c r="B93" s="225"/>
      <c r="C93" s="225"/>
      <c r="D93" s="225"/>
      <c r="E93" s="225"/>
      <c r="F93" s="225"/>
      <c r="G93" s="225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</row>
    <row r="94">
      <c r="A94" s="543">
        <v>45505.0</v>
      </c>
      <c r="B94" s="119"/>
      <c r="C94" s="119"/>
      <c r="D94" s="120"/>
      <c r="E94" s="225"/>
      <c r="F94" s="225"/>
      <c r="G94" s="225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</row>
    <row r="95">
      <c r="A95" s="236" t="s">
        <v>191</v>
      </c>
      <c r="B95" s="237" t="s">
        <v>192</v>
      </c>
      <c r="C95" s="237" t="s">
        <v>193</v>
      </c>
      <c r="D95" s="237" t="s">
        <v>194</v>
      </c>
      <c r="E95" s="225"/>
      <c r="F95" s="225"/>
      <c r="G95" s="225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</row>
    <row r="96">
      <c r="A96" s="238" t="s">
        <v>251</v>
      </c>
      <c r="B96" s="239">
        <f>'Sales Remit 2024'!J1249</f>
        <v>7311.17</v>
      </c>
      <c r="C96" s="245">
        <f>B96-50-'Sales Remit 2024'!J1229-'Sales Remit 2024'!L1233</f>
        <v>6990.2</v>
      </c>
      <c r="D96" s="230">
        <f t="shared" ref="D96:D100" si="21">B96-C96</f>
        <v>320.97</v>
      </c>
      <c r="E96" s="225"/>
      <c r="F96" s="225"/>
      <c r="G96" s="225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</row>
    <row r="97">
      <c r="A97" s="238" t="s">
        <v>607</v>
      </c>
      <c r="B97" s="239">
        <f>'Sales Remit 2024'!J1291</f>
        <v>7163.82</v>
      </c>
      <c r="C97" s="239">
        <f>B97-'Sales Remit 2024'!L1265-6-50</f>
        <v>6982.82</v>
      </c>
      <c r="D97" s="230">
        <f t="shared" si="21"/>
        <v>181</v>
      </c>
      <c r="E97" s="225"/>
      <c r="F97" s="225"/>
      <c r="G97" s="225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</row>
    <row r="98">
      <c r="A98" s="238" t="s">
        <v>252</v>
      </c>
      <c r="B98" s="239">
        <f>'Sales Remit 2024'!J1333</f>
        <v>8114.25</v>
      </c>
      <c r="C98" s="239">
        <f>B98-'Sales Remit 2024'!L1317-'Sales Remit 2024'!L1307</f>
        <v>8033.17</v>
      </c>
      <c r="D98" s="230">
        <f t="shared" si="21"/>
        <v>81.08</v>
      </c>
      <c r="E98" s="225"/>
      <c r="F98" s="225"/>
      <c r="G98" s="225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</row>
    <row r="99">
      <c r="A99" s="238" t="s">
        <v>253</v>
      </c>
      <c r="B99" s="239">
        <f>'Sales Remit 2024'!J1375</f>
        <v>7357.48</v>
      </c>
      <c r="C99" s="239">
        <f>B99-86-68-39</f>
        <v>7164.48</v>
      </c>
      <c r="D99" s="230">
        <f t="shared" si="21"/>
        <v>193</v>
      </c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</row>
    <row r="100">
      <c r="A100" s="238"/>
      <c r="B100" s="239"/>
      <c r="C100" s="228"/>
      <c r="D100" s="230">
        <f t="shared" si="21"/>
        <v>0</v>
      </c>
      <c r="E100" s="225"/>
      <c r="F100" s="225"/>
      <c r="G100" s="225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</row>
    <row r="101">
      <c r="A101" s="241" t="s">
        <v>124</v>
      </c>
      <c r="B101" s="242">
        <f t="shared" ref="B101:C101" si="22">SUM(B96:B100)</f>
        <v>29946.72</v>
      </c>
      <c r="C101" s="242">
        <f t="shared" si="22"/>
        <v>29170.67</v>
      </c>
      <c r="D101" s="243">
        <f>SUM(D96:D99)</f>
        <v>776.05</v>
      </c>
      <c r="E101" s="225"/>
      <c r="F101" s="225"/>
      <c r="G101" s="225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</row>
    <row r="102">
      <c r="A102" s="225"/>
      <c r="B102" s="225"/>
      <c r="C102" s="225"/>
      <c r="D102" s="225"/>
      <c r="E102" s="225"/>
      <c r="F102" s="225"/>
      <c r="G102" s="225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</row>
    <row r="103">
      <c r="A103" s="543">
        <v>45536.0</v>
      </c>
      <c r="B103" s="119"/>
      <c r="C103" s="119"/>
      <c r="D103" s="120"/>
      <c r="E103" s="225"/>
      <c r="F103" s="225"/>
      <c r="G103" s="225"/>
      <c r="H103" s="225"/>
      <c r="I103" s="225"/>
      <c r="J103" s="225"/>
      <c r="K103" s="225"/>
      <c r="L103" s="225"/>
      <c r="M103" s="225"/>
      <c r="N103" s="225"/>
      <c r="O103" s="225"/>
      <c r="P103" s="225"/>
      <c r="Q103" s="225"/>
      <c r="R103" s="225"/>
      <c r="S103" s="225"/>
      <c r="T103" s="225"/>
      <c r="U103" s="225"/>
      <c r="V103" s="225"/>
      <c r="W103" s="225"/>
      <c r="X103" s="225"/>
      <c r="Y103" s="225"/>
      <c r="Z103" s="225"/>
    </row>
    <row r="104">
      <c r="A104" s="236" t="s">
        <v>191</v>
      </c>
      <c r="B104" s="237" t="s">
        <v>192</v>
      </c>
      <c r="C104" s="237" t="s">
        <v>193</v>
      </c>
      <c r="D104" s="237" t="s">
        <v>194</v>
      </c>
      <c r="E104" s="225"/>
      <c r="F104" s="225"/>
      <c r="G104" s="225"/>
      <c r="H104" s="225"/>
      <c r="I104" s="225"/>
      <c r="J104" s="225"/>
      <c r="K104" s="225"/>
      <c r="L104" s="225"/>
      <c r="M104" s="225"/>
      <c r="N104" s="225"/>
      <c r="O104" s="225"/>
      <c r="P104" s="225"/>
      <c r="Q104" s="225"/>
      <c r="R104" s="225"/>
      <c r="S104" s="225"/>
      <c r="T104" s="225"/>
      <c r="U104" s="225"/>
      <c r="V104" s="225"/>
      <c r="W104" s="225"/>
      <c r="X104" s="225"/>
      <c r="Y104" s="225"/>
      <c r="Z104" s="225"/>
    </row>
    <row r="105">
      <c r="A105" s="238" t="s">
        <v>254</v>
      </c>
      <c r="B105" s="239">
        <f>'Sales Remit 2024'!J1411</f>
        <v>7670.06</v>
      </c>
      <c r="C105" s="245">
        <f>B105-'Sales Remit 2024'!L1390-'Sales Remit 2024'!J1380-5-'Sales Remit 2024'!L1399-5</f>
        <v>7202.56</v>
      </c>
      <c r="D105" s="230">
        <f t="shared" ref="D105:D109" si="23">B105-C105</f>
        <v>467.5</v>
      </c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  <c r="S105" s="225"/>
      <c r="T105" s="225"/>
      <c r="U105" s="225"/>
      <c r="V105" s="225"/>
      <c r="W105" s="225"/>
      <c r="X105" s="225"/>
      <c r="Y105" s="225"/>
      <c r="Z105" s="225"/>
    </row>
    <row r="106">
      <c r="A106" s="238" t="s">
        <v>608</v>
      </c>
      <c r="B106" s="239">
        <f>'Sales Remit 2024'!J1448</f>
        <v>8627.1</v>
      </c>
      <c r="C106" s="239">
        <f>B106-'Sales Remit 2024'!J1440-'Sales Remit 2024'!J1432-6</f>
        <v>8214.87</v>
      </c>
      <c r="D106" s="230">
        <f t="shared" si="23"/>
        <v>412.23</v>
      </c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25"/>
      <c r="U106" s="225"/>
      <c r="V106" s="225"/>
      <c r="W106" s="225"/>
      <c r="X106" s="225"/>
      <c r="Y106" s="225"/>
      <c r="Z106" s="225"/>
    </row>
    <row r="107">
      <c r="A107" s="238" t="s">
        <v>609</v>
      </c>
      <c r="B107" s="239">
        <f>'Sales Remit 2024'!J1485</f>
        <v>7860.15</v>
      </c>
      <c r="C107" s="239">
        <f>B107-'Sales Remit 2024'!L1472-'Sales Remit 2024'!J1456</f>
        <v>7525.05</v>
      </c>
      <c r="D107" s="230">
        <f t="shared" si="23"/>
        <v>335.1</v>
      </c>
      <c r="E107" s="225"/>
      <c r="F107" s="225"/>
      <c r="G107" s="225"/>
      <c r="H107" s="225"/>
      <c r="I107" s="225"/>
      <c r="J107" s="225"/>
      <c r="K107" s="225"/>
      <c r="L107" s="225"/>
      <c r="M107" s="225"/>
      <c r="N107" s="225"/>
      <c r="O107" s="225"/>
      <c r="P107" s="225"/>
      <c r="Q107" s="225"/>
      <c r="R107" s="225"/>
      <c r="S107" s="225"/>
      <c r="T107" s="225"/>
      <c r="U107" s="225"/>
      <c r="V107" s="225"/>
      <c r="W107" s="225"/>
      <c r="X107" s="225"/>
      <c r="Y107" s="225"/>
      <c r="Z107" s="225"/>
    </row>
    <row r="108">
      <c r="A108" s="238" t="s">
        <v>610</v>
      </c>
      <c r="B108" s="239">
        <f>'Sales Remit 2024'!J1523</f>
        <v>7829.75</v>
      </c>
      <c r="C108" s="228">
        <f>B108-'Sales Remit 2024'!L1509-'Sales Remit 2024'!L1513</f>
        <v>7702.5</v>
      </c>
      <c r="D108" s="230">
        <f t="shared" si="23"/>
        <v>127.25</v>
      </c>
      <c r="E108" s="225"/>
      <c r="F108" s="225"/>
      <c r="G108" s="225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  <c r="T108" s="225"/>
      <c r="U108" s="225"/>
      <c r="V108" s="225"/>
      <c r="W108" s="225"/>
      <c r="X108" s="225"/>
      <c r="Y108" s="225"/>
      <c r="Z108" s="225"/>
    </row>
    <row r="109">
      <c r="A109" s="238" t="s">
        <v>611</v>
      </c>
      <c r="B109" s="239">
        <f>'Sales Remit 2024'!J1561</f>
        <v>9273.67</v>
      </c>
      <c r="C109" s="228">
        <f>B109-'Sales Remit 2024'!L1547-'Sales Remit 2024'!L1537</f>
        <v>8779.43</v>
      </c>
      <c r="D109" s="230">
        <f t="shared" si="23"/>
        <v>494.24</v>
      </c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  <c r="T109" s="225"/>
      <c r="U109" s="225"/>
      <c r="V109" s="225"/>
      <c r="W109" s="225"/>
      <c r="X109" s="225"/>
      <c r="Y109" s="225"/>
      <c r="Z109" s="225"/>
    </row>
    <row r="110">
      <c r="A110" s="241" t="s">
        <v>124</v>
      </c>
      <c r="B110" s="242">
        <f t="shared" ref="B110:C110" si="24">SUM(B105:B109)</f>
        <v>41260.73</v>
      </c>
      <c r="C110" s="242">
        <f t="shared" si="24"/>
        <v>39424.41</v>
      </c>
      <c r="D110" s="243">
        <f>SUM(D105:D108)</f>
        <v>1342.08</v>
      </c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225"/>
      <c r="T110" s="225"/>
      <c r="U110" s="225"/>
      <c r="V110" s="225"/>
      <c r="W110" s="225"/>
      <c r="X110" s="225"/>
      <c r="Y110" s="225"/>
      <c r="Z110" s="225"/>
    </row>
    <row r="111">
      <c r="A111" s="225"/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  <c r="T111" s="225"/>
      <c r="U111" s="225"/>
      <c r="V111" s="225"/>
      <c r="W111" s="225"/>
      <c r="X111" s="225"/>
      <c r="Y111" s="225"/>
      <c r="Z111" s="225"/>
    </row>
    <row r="112">
      <c r="A112" s="543">
        <v>45566.0</v>
      </c>
      <c r="B112" s="119"/>
      <c r="C112" s="119"/>
      <c r="D112" s="120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225"/>
      <c r="P112" s="225"/>
      <c r="Q112" s="225"/>
      <c r="R112" s="225"/>
      <c r="S112" s="225"/>
      <c r="T112" s="225"/>
      <c r="U112" s="225"/>
      <c r="V112" s="225"/>
      <c r="W112" s="225"/>
      <c r="X112" s="225"/>
      <c r="Y112" s="225"/>
      <c r="Z112" s="225"/>
    </row>
    <row r="113">
      <c r="A113" s="236" t="s">
        <v>191</v>
      </c>
      <c r="B113" s="237" t="s">
        <v>192</v>
      </c>
      <c r="C113" s="237" t="s">
        <v>193</v>
      </c>
      <c r="D113" s="237" t="s">
        <v>194</v>
      </c>
      <c r="E113" s="225"/>
      <c r="F113" s="225"/>
      <c r="G113" s="225"/>
      <c r="H113" s="225"/>
      <c r="I113" s="225"/>
      <c r="J113" s="225"/>
      <c r="K113" s="225"/>
      <c r="L113" s="225"/>
      <c r="M113" s="225"/>
      <c r="N113" s="225"/>
      <c r="O113" s="225"/>
      <c r="P113" s="225"/>
      <c r="Q113" s="225"/>
      <c r="R113" s="225"/>
      <c r="S113" s="225"/>
      <c r="T113" s="225"/>
      <c r="U113" s="225"/>
      <c r="V113" s="225"/>
      <c r="W113" s="225"/>
      <c r="X113" s="225"/>
      <c r="Y113" s="225"/>
      <c r="Z113" s="225"/>
    </row>
    <row r="114">
      <c r="A114" s="238" t="s">
        <v>273</v>
      </c>
      <c r="B114" s="239">
        <f>'Sales Remit 2024'!J1599</f>
        <v>8690.88</v>
      </c>
      <c r="C114" s="245">
        <f>B114-'Sales Remit 2024'!L1585</f>
        <v>8523.6</v>
      </c>
      <c r="D114" s="230">
        <f t="shared" ref="D114:D118" si="25">B114-C114</f>
        <v>167.28</v>
      </c>
      <c r="E114" s="225"/>
      <c r="F114" s="225"/>
      <c r="G114" s="225"/>
      <c r="H114" s="225"/>
      <c r="I114" s="225"/>
      <c r="J114" s="225"/>
      <c r="K114" s="225"/>
      <c r="L114" s="225"/>
      <c r="M114" s="225"/>
      <c r="N114" s="225"/>
      <c r="O114" s="225"/>
      <c r="P114" s="225"/>
      <c r="Q114" s="225"/>
      <c r="R114" s="225"/>
      <c r="S114" s="225"/>
      <c r="T114" s="225"/>
      <c r="U114" s="225"/>
      <c r="V114" s="225"/>
      <c r="W114" s="225"/>
      <c r="X114" s="225"/>
      <c r="Y114" s="225"/>
      <c r="Z114" s="225"/>
    </row>
    <row r="115">
      <c r="A115" s="238" t="s">
        <v>274</v>
      </c>
      <c r="B115" s="239">
        <f>'Sales Remit 2024'!J1637</f>
        <v>8196.22</v>
      </c>
      <c r="C115" s="239">
        <f>B115-'Sales Remit 2024'!L1623</f>
        <v>7923.22</v>
      </c>
      <c r="D115" s="230">
        <f t="shared" si="25"/>
        <v>273</v>
      </c>
      <c r="E115" s="225"/>
      <c r="F115" s="225"/>
      <c r="G115" s="225"/>
      <c r="H115" s="225"/>
      <c r="I115" s="225"/>
      <c r="J115" s="225"/>
      <c r="K115" s="225"/>
      <c r="L115" s="225"/>
      <c r="M115" s="225"/>
      <c r="N115" s="225"/>
      <c r="O115" s="225"/>
      <c r="P115" s="225"/>
      <c r="Q115" s="225"/>
      <c r="R115" s="225"/>
      <c r="S115" s="225"/>
      <c r="T115" s="225"/>
      <c r="U115" s="225"/>
      <c r="V115" s="225"/>
      <c r="W115" s="225"/>
      <c r="X115" s="225"/>
      <c r="Y115" s="225"/>
      <c r="Z115" s="225"/>
    </row>
    <row r="116">
      <c r="A116" s="238" t="s">
        <v>612</v>
      </c>
      <c r="B116" s="239">
        <f>'Sales Remit 2024'!J1675</f>
        <v>6196.6529</v>
      </c>
      <c r="C116" s="239">
        <f>B116-'Sales Remit 2024'!L1660-'Sales Remit 2024'!L1659</f>
        <v>6014.5529</v>
      </c>
      <c r="D116" s="230">
        <f t="shared" si="25"/>
        <v>182.1</v>
      </c>
      <c r="E116" s="225"/>
      <c r="F116" s="225"/>
      <c r="G116" s="225"/>
      <c r="H116" s="225"/>
      <c r="I116" s="225"/>
      <c r="J116" s="225"/>
      <c r="K116" s="225"/>
      <c r="L116" s="225"/>
      <c r="M116" s="225"/>
      <c r="N116" s="225"/>
      <c r="O116" s="225"/>
      <c r="P116" s="225"/>
      <c r="Q116" s="225"/>
      <c r="R116" s="225"/>
      <c r="S116" s="225"/>
      <c r="T116" s="225"/>
      <c r="U116" s="225"/>
      <c r="V116" s="225"/>
      <c r="W116" s="225"/>
      <c r="X116" s="225"/>
      <c r="Y116" s="225"/>
      <c r="Z116" s="225"/>
    </row>
    <row r="117">
      <c r="A117" s="238" t="s">
        <v>613</v>
      </c>
      <c r="B117" s="239">
        <f>'Sales Remit 2024'!J1715</f>
        <v>8179.1</v>
      </c>
      <c r="C117" s="228">
        <f>B117-'Sales Remit 2024'!L1699</f>
        <v>7908.1</v>
      </c>
      <c r="D117" s="230">
        <f t="shared" si="25"/>
        <v>271</v>
      </c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225"/>
      <c r="P117" s="225"/>
      <c r="Q117" s="225"/>
      <c r="R117" s="225"/>
      <c r="S117" s="225"/>
      <c r="T117" s="225"/>
      <c r="U117" s="225"/>
      <c r="V117" s="225"/>
      <c r="W117" s="225"/>
      <c r="X117" s="225"/>
      <c r="Y117" s="225"/>
      <c r="Z117" s="225"/>
    </row>
    <row r="118">
      <c r="A118" s="238"/>
      <c r="B118" s="239"/>
      <c r="C118" s="228"/>
      <c r="D118" s="230">
        <f t="shared" si="25"/>
        <v>0</v>
      </c>
      <c r="E118" s="225"/>
      <c r="F118" s="225"/>
      <c r="G118" s="225"/>
      <c r="H118" s="225"/>
      <c r="I118" s="225"/>
      <c r="J118" s="225"/>
      <c r="K118" s="225"/>
      <c r="L118" s="225"/>
      <c r="M118" s="225"/>
      <c r="N118" s="225"/>
      <c r="O118" s="225"/>
      <c r="P118" s="225"/>
      <c r="Q118" s="225"/>
      <c r="R118" s="225"/>
      <c r="S118" s="225"/>
      <c r="T118" s="225"/>
      <c r="U118" s="225"/>
      <c r="V118" s="225"/>
      <c r="W118" s="225"/>
      <c r="X118" s="225"/>
      <c r="Y118" s="225"/>
      <c r="Z118" s="225"/>
    </row>
    <row r="119">
      <c r="A119" s="241" t="s">
        <v>124</v>
      </c>
      <c r="B119" s="242">
        <f t="shared" ref="B119:C119" si="26">SUM(B114:B118)</f>
        <v>31262.8529</v>
      </c>
      <c r="C119" s="242">
        <f t="shared" si="26"/>
        <v>30369.4729</v>
      </c>
      <c r="D119" s="243">
        <f>SUM(D114:D117)</f>
        <v>893.38</v>
      </c>
      <c r="E119" s="225"/>
      <c r="F119" s="225"/>
      <c r="G119" s="225"/>
      <c r="H119" s="225"/>
      <c r="I119" s="225"/>
      <c r="J119" s="225"/>
      <c r="K119" s="225"/>
      <c r="L119" s="225"/>
      <c r="M119" s="225"/>
      <c r="N119" s="225"/>
      <c r="O119" s="225"/>
      <c r="P119" s="225"/>
      <c r="Q119" s="225"/>
      <c r="R119" s="225"/>
      <c r="S119" s="225"/>
      <c r="T119" s="225"/>
      <c r="U119" s="225"/>
      <c r="V119" s="225"/>
      <c r="W119" s="225"/>
      <c r="X119" s="225"/>
      <c r="Y119" s="225"/>
      <c r="Z119" s="225"/>
    </row>
    <row r="120">
      <c r="A120" s="225"/>
      <c r="B120" s="225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25"/>
      <c r="U120" s="225"/>
      <c r="V120" s="225"/>
      <c r="W120" s="225"/>
      <c r="X120" s="225"/>
      <c r="Y120" s="225"/>
      <c r="Z120" s="225"/>
    </row>
    <row r="121">
      <c r="A121" s="236" t="s">
        <v>191</v>
      </c>
      <c r="B121" s="237" t="s">
        <v>192</v>
      </c>
      <c r="C121" s="237" t="s">
        <v>193</v>
      </c>
      <c r="D121" s="237" t="s">
        <v>194</v>
      </c>
      <c r="E121" s="225"/>
      <c r="F121" s="225"/>
      <c r="G121" s="225"/>
      <c r="H121" s="225"/>
      <c r="I121" s="225"/>
      <c r="J121" s="225"/>
      <c r="K121" s="225"/>
      <c r="L121" s="225"/>
      <c r="M121" s="225"/>
      <c r="N121" s="225"/>
      <c r="O121" s="225"/>
      <c r="P121" s="225"/>
      <c r="Q121" s="225"/>
      <c r="R121" s="225"/>
      <c r="S121" s="225"/>
      <c r="T121" s="225"/>
      <c r="U121" s="225"/>
      <c r="V121" s="225"/>
      <c r="W121" s="225"/>
      <c r="X121" s="225"/>
      <c r="Y121" s="225"/>
      <c r="Z121" s="225"/>
    </row>
    <row r="122">
      <c r="A122" s="238" t="s">
        <v>614</v>
      </c>
      <c r="B122" s="239">
        <f>'Sales Remit 2024'!J1755</f>
        <v>7748.96</v>
      </c>
      <c r="C122" s="245">
        <f>B122-'Sales Remit 2024'!L1739-'Sales Remit 2024'!L1754</f>
        <v>7196.7</v>
      </c>
      <c r="D122" s="230">
        <f t="shared" ref="D122:D126" si="27">B122-C122</f>
        <v>552.26</v>
      </c>
      <c r="E122" s="225"/>
      <c r="F122" s="225"/>
      <c r="G122" s="225"/>
      <c r="H122" s="225"/>
      <c r="I122" s="225"/>
      <c r="J122" s="225"/>
      <c r="K122" s="225"/>
      <c r="L122" s="225"/>
      <c r="M122" s="225"/>
      <c r="N122" s="225"/>
      <c r="O122" s="225"/>
      <c r="P122" s="225"/>
      <c r="Q122" s="225"/>
      <c r="R122" s="225"/>
      <c r="S122" s="225"/>
      <c r="T122" s="225"/>
      <c r="U122" s="225"/>
      <c r="V122" s="225"/>
      <c r="W122" s="225"/>
      <c r="X122" s="225"/>
      <c r="Y122" s="225"/>
      <c r="Z122" s="225"/>
    </row>
    <row r="123">
      <c r="A123" s="238" t="s">
        <v>615</v>
      </c>
      <c r="B123" s="239">
        <f>'Sales Remit 2024'!J1795</f>
        <v>7351.71</v>
      </c>
      <c r="C123" s="239">
        <f>B123-9-59-'Sales Remit 2024'!J1779-7</f>
        <v>7019.31</v>
      </c>
      <c r="D123" s="230">
        <f t="shared" si="27"/>
        <v>332.4</v>
      </c>
      <c r="E123" s="225"/>
      <c r="F123" s="225"/>
      <c r="G123" s="225"/>
      <c r="H123" s="225"/>
      <c r="I123" s="225"/>
      <c r="J123" s="225"/>
      <c r="K123" s="225"/>
      <c r="L123" s="225"/>
      <c r="M123" s="225"/>
      <c r="N123" s="225"/>
      <c r="O123" s="225"/>
      <c r="P123" s="225"/>
      <c r="Q123" s="225"/>
      <c r="R123" s="225"/>
      <c r="S123" s="225"/>
      <c r="T123" s="225"/>
      <c r="U123" s="225"/>
      <c r="V123" s="225"/>
      <c r="W123" s="225"/>
      <c r="X123" s="225"/>
      <c r="Y123" s="225"/>
      <c r="Z123" s="225"/>
    </row>
    <row r="124">
      <c r="A124" s="238" t="s">
        <v>616</v>
      </c>
      <c r="B124" s="239">
        <f>'Sales Remit 2024'!J1835</f>
        <v>8739.19</v>
      </c>
      <c r="C124" s="239">
        <f>B124-'Sales Remit 2024'!L1834-'Sales Remit 2024'!L1819</f>
        <v>8360.19</v>
      </c>
      <c r="D124" s="230">
        <f t="shared" si="27"/>
        <v>379</v>
      </c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225"/>
      <c r="P124" s="225"/>
      <c r="Q124" s="225"/>
      <c r="R124" s="225"/>
      <c r="S124" s="225"/>
      <c r="T124" s="225"/>
      <c r="U124" s="225"/>
      <c r="V124" s="225"/>
      <c r="W124" s="225"/>
      <c r="X124" s="225"/>
      <c r="Y124" s="225"/>
      <c r="Z124" s="225"/>
    </row>
    <row r="125">
      <c r="A125" s="238" t="s">
        <v>617</v>
      </c>
      <c r="B125" s="239">
        <f>'Sales Remit 2024'!J1875</f>
        <v>8397</v>
      </c>
      <c r="C125" s="228">
        <f>B125-'Sales Remit 2024'!L1874-'Sales Remit 2024'!L1872-13-6</f>
        <v>7937.36</v>
      </c>
      <c r="D125" s="230">
        <f t="shared" si="27"/>
        <v>459.64</v>
      </c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225"/>
      <c r="P125" s="225"/>
      <c r="Q125" s="225"/>
      <c r="R125" s="225"/>
      <c r="S125" s="225"/>
      <c r="T125" s="225"/>
      <c r="U125" s="225"/>
      <c r="V125" s="225"/>
      <c r="W125" s="225"/>
      <c r="X125" s="225"/>
      <c r="Y125" s="225"/>
      <c r="Z125" s="225"/>
    </row>
    <row r="126">
      <c r="A126" s="238" t="s">
        <v>618</v>
      </c>
      <c r="B126" s="239">
        <f>'Sales Remit 2024'!J1915</f>
        <v>9443.65</v>
      </c>
      <c r="C126" s="228">
        <f>B126-'Sales Remit 2024'!L1914-'Sales Remit 2024'!L1899-'Sales Remit 2024'!L1896</f>
        <v>8335.19</v>
      </c>
      <c r="D126" s="230">
        <f t="shared" si="27"/>
        <v>1108.46</v>
      </c>
      <c r="E126" s="225"/>
      <c r="F126" s="225"/>
      <c r="G126" s="225"/>
      <c r="H126" s="225"/>
      <c r="I126" s="225"/>
      <c r="J126" s="225"/>
      <c r="K126" s="225"/>
      <c r="L126" s="225"/>
      <c r="M126" s="225"/>
      <c r="N126" s="225"/>
      <c r="O126" s="225"/>
      <c r="P126" s="225"/>
      <c r="Q126" s="225"/>
      <c r="R126" s="225"/>
      <c r="S126" s="225"/>
      <c r="T126" s="225"/>
      <c r="U126" s="225"/>
      <c r="V126" s="225"/>
      <c r="W126" s="225"/>
      <c r="X126" s="225"/>
      <c r="Y126" s="225"/>
      <c r="Z126" s="225"/>
    </row>
    <row r="127">
      <c r="A127" s="241" t="s">
        <v>124</v>
      </c>
      <c r="B127" s="242">
        <f t="shared" ref="B127:C127" si="28">SUM(B122:B126)</f>
        <v>41680.51</v>
      </c>
      <c r="C127" s="242">
        <f t="shared" si="28"/>
        <v>38848.75</v>
      </c>
      <c r="D127" s="243">
        <f>SUM(D122:D125)</f>
        <v>1723.3</v>
      </c>
      <c r="E127" s="225"/>
      <c r="F127" s="225"/>
      <c r="G127" s="225"/>
      <c r="H127" s="225"/>
      <c r="I127" s="225"/>
      <c r="J127" s="225"/>
      <c r="K127" s="225"/>
      <c r="L127" s="225"/>
      <c r="M127" s="225"/>
      <c r="N127" s="225"/>
      <c r="O127" s="225"/>
      <c r="P127" s="225"/>
      <c r="Q127" s="225"/>
      <c r="R127" s="225"/>
      <c r="S127" s="225"/>
      <c r="T127" s="225"/>
      <c r="U127" s="225"/>
      <c r="V127" s="225"/>
      <c r="W127" s="225"/>
      <c r="X127" s="225"/>
      <c r="Y127" s="225"/>
      <c r="Z127" s="225"/>
    </row>
    <row r="128">
      <c r="A128" s="225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  <c r="L128" s="225"/>
      <c r="M128" s="225"/>
      <c r="N128" s="225"/>
      <c r="O128" s="225"/>
      <c r="P128" s="225"/>
      <c r="Q128" s="225"/>
      <c r="R128" s="225"/>
      <c r="S128" s="225"/>
      <c r="T128" s="225"/>
      <c r="U128" s="225"/>
      <c r="V128" s="225"/>
      <c r="W128" s="225"/>
      <c r="X128" s="225"/>
      <c r="Y128" s="225"/>
      <c r="Z128" s="225"/>
    </row>
    <row r="129">
      <c r="A129" s="236" t="s">
        <v>191</v>
      </c>
      <c r="B129" s="237" t="s">
        <v>192</v>
      </c>
      <c r="C129" s="237" t="s">
        <v>193</v>
      </c>
      <c r="D129" s="237" t="s">
        <v>194</v>
      </c>
      <c r="E129" s="225"/>
      <c r="F129" s="225"/>
      <c r="G129" s="225"/>
      <c r="H129" s="225"/>
      <c r="I129" s="225"/>
      <c r="J129" s="225"/>
      <c r="K129" s="225"/>
      <c r="L129" s="225"/>
      <c r="M129" s="225"/>
      <c r="N129" s="225"/>
      <c r="O129" s="225"/>
      <c r="P129" s="225"/>
      <c r="Q129" s="225"/>
      <c r="R129" s="225"/>
      <c r="S129" s="225"/>
      <c r="T129" s="225"/>
      <c r="U129" s="225"/>
      <c r="V129" s="225"/>
      <c r="W129" s="225"/>
      <c r="X129" s="225"/>
      <c r="Y129" s="225"/>
      <c r="Z129" s="225"/>
    </row>
    <row r="130">
      <c r="A130" s="238" t="s">
        <v>268</v>
      </c>
      <c r="B130" s="239">
        <f>'Sales Remit 2024'!J1955</f>
        <v>10504.07</v>
      </c>
      <c r="C130" s="245">
        <f>B130-'Sales Remit 2024'!J1954-'Sales Remit 2024'!L1939-'Sales Remit 2024'!L1934</f>
        <v>9740.79</v>
      </c>
      <c r="D130" s="230">
        <f t="shared" ref="D130:D134" si="29">B130-C130</f>
        <v>763.28</v>
      </c>
      <c r="E130" s="225"/>
      <c r="F130" s="225"/>
      <c r="G130" s="225"/>
      <c r="H130" s="225"/>
      <c r="I130" s="225"/>
      <c r="J130" s="225"/>
      <c r="K130" s="225"/>
      <c r="L130" s="225"/>
      <c r="M130" s="225"/>
      <c r="N130" s="225"/>
      <c r="O130" s="225"/>
      <c r="P130" s="225"/>
      <c r="Q130" s="225"/>
      <c r="R130" s="225"/>
      <c r="S130" s="225"/>
      <c r="T130" s="225"/>
      <c r="U130" s="225"/>
      <c r="V130" s="225"/>
      <c r="W130" s="225"/>
      <c r="X130" s="225"/>
      <c r="Y130" s="225"/>
      <c r="Z130" s="225"/>
    </row>
    <row r="131">
      <c r="A131" s="238" t="s">
        <v>269</v>
      </c>
      <c r="B131" s="239">
        <f>'Sales Remit 2024'!J1995</f>
        <v>10599.88</v>
      </c>
      <c r="C131" s="239">
        <f>B131-'Sales Remit 2024'!L1962-7-3-7-9-11-2-7-'Sales Remit 2024'!L1994-'Sales Remit 2024'!L1992-'Sales Remit 2024'!L1987-'Sales Remit 2024'!L1974-'Sales Remit 2024'!J1974</f>
        <v>9348.48</v>
      </c>
      <c r="D131" s="230">
        <f t="shared" si="29"/>
        <v>1251.4</v>
      </c>
      <c r="E131" s="225"/>
      <c r="F131" s="225"/>
      <c r="G131" s="225"/>
      <c r="H131" s="225"/>
      <c r="I131" s="225"/>
      <c r="J131" s="225"/>
      <c r="K131" s="225"/>
      <c r="L131" s="225"/>
      <c r="M131" s="225"/>
      <c r="N131" s="225"/>
      <c r="O131" s="225"/>
      <c r="P131" s="225"/>
      <c r="Q131" s="225"/>
      <c r="R131" s="225"/>
      <c r="S131" s="225"/>
      <c r="T131" s="225"/>
      <c r="U131" s="225"/>
      <c r="V131" s="225"/>
      <c r="W131" s="225"/>
      <c r="X131" s="225"/>
      <c r="Y131" s="225"/>
      <c r="Z131" s="225"/>
    </row>
    <row r="132">
      <c r="A132" s="238" t="s">
        <v>270</v>
      </c>
      <c r="B132" s="239">
        <f>'Sales Remit 2024'!J2035</f>
        <v>9585.96</v>
      </c>
      <c r="C132" s="239"/>
      <c r="D132" s="230">
        <f t="shared" si="29"/>
        <v>9585.96</v>
      </c>
      <c r="E132" s="225"/>
      <c r="F132" s="225"/>
      <c r="G132" s="225"/>
      <c r="H132" s="225"/>
      <c r="I132" s="225"/>
      <c r="J132" s="225"/>
      <c r="K132" s="225"/>
      <c r="L132" s="225"/>
      <c r="M132" s="225"/>
      <c r="N132" s="225"/>
      <c r="O132" s="225"/>
      <c r="P132" s="225"/>
      <c r="Q132" s="225"/>
      <c r="R132" s="225"/>
      <c r="S132" s="225"/>
      <c r="T132" s="225"/>
      <c r="U132" s="225"/>
      <c r="V132" s="225"/>
      <c r="W132" s="225"/>
      <c r="X132" s="225"/>
      <c r="Y132" s="225"/>
      <c r="Z132" s="225"/>
    </row>
    <row r="133">
      <c r="A133" s="238" t="s">
        <v>619</v>
      </c>
      <c r="B133" s="239">
        <v>8231.22</v>
      </c>
      <c r="C133" s="228"/>
      <c r="D133" s="230">
        <f t="shared" si="29"/>
        <v>8231.22</v>
      </c>
      <c r="E133" s="225"/>
      <c r="F133" s="225"/>
      <c r="G133" s="225"/>
      <c r="H133" s="225"/>
      <c r="I133" s="225"/>
      <c r="J133" s="225"/>
      <c r="K133" s="225"/>
      <c r="L133" s="225"/>
      <c r="M133" s="225"/>
      <c r="N133" s="225"/>
      <c r="O133" s="225"/>
      <c r="P133" s="225"/>
      <c r="Q133" s="225"/>
      <c r="R133" s="225"/>
      <c r="S133" s="225"/>
      <c r="T133" s="225"/>
      <c r="U133" s="225"/>
      <c r="V133" s="225"/>
      <c r="W133" s="225"/>
      <c r="X133" s="225"/>
      <c r="Y133" s="225"/>
      <c r="Z133" s="225"/>
    </row>
    <row r="134">
      <c r="A134" s="238"/>
      <c r="B134" s="239"/>
      <c r="C134" s="228"/>
      <c r="D134" s="230">
        <f t="shared" si="29"/>
        <v>0</v>
      </c>
      <c r="E134" s="225"/>
      <c r="F134" s="225"/>
      <c r="G134" s="225"/>
      <c r="H134" s="225"/>
      <c r="I134" s="225"/>
      <c r="J134" s="225"/>
      <c r="K134" s="225"/>
      <c r="L134" s="225"/>
      <c r="M134" s="225"/>
      <c r="N134" s="225"/>
      <c r="O134" s="225"/>
      <c r="P134" s="225"/>
      <c r="Q134" s="225"/>
      <c r="R134" s="225"/>
      <c r="S134" s="225"/>
      <c r="T134" s="225"/>
      <c r="U134" s="225"/>
      <c r="V134" s="225"/>
      <c r="W134" s="225"/>
      <c r="X134" s="225"/>
      <c r="Y134" s="225"/>
      <c r="Z134" s="225"/>
    </row>
    <row r="135">
      <c r="A135" s="241" t="s">
        <v>124</v>
      </c>
      <c r="B135" s="242">
        <f t="shared" ref="B135:C135" si="30">SUM(B130:B134)</f>
        <v>38921.13</v>
      </c>
      <c r="C135" s="242">
        <f t="shared" si="30"/>
        <v>19089.27</v>
      </c>
      <c r="D135" s="243">
        <f>SUM(D130:D133)</f>
        <v>19831.86</v>
      </c>
      <c r="E135" s="225"/>
      <c r="F135" s="225"/>
      <c r="G135" s="225"/>
      <c r="H135" s="225"/>
      <c r="I135" s="225"/>
      <c r="J135" s="225"/>
      <c r="K135" s="225"/>
      <c r="L135" s="225"/>
      <c r="M135" s="225"/>
      <c r="N135" s="225"/>
      <c r="O135" s="225"/>
      <c r="P135" s="225"/>
      <c r="Q135" s="225"/>
      <c r="R135" s="225"/>
      <c r="S135" s="225"/>
      <c r="T135" s="225"/>
      <c r="U135" s="225"/>
      <c r="V135" s="225"/>
      <c r="W135" s="225"/>
      <c r="X135" s="225"/>
      <c r="Y135" s="225"/>
      <c r="Z135" s="225"/>
    </row>
    <row r="136">
      <c r="A136" s="225"/>
      <c r="B136" s="225"/>
      <c r="C136" s="225"/>
      <c r="D136" s="225"/>
      <c r="E136" s="225"/>
      <c r="F136" s="225"/>
      <c r="G136" s="225"/>
      <c r="H136" s="225"/>
      <c r="I136" s="225"/>
      <c r="J136" s="225"/>
      <c r="K136" s="225"/>
      <c r="L136" s="225"/>
      <c r="M136" s="225"/>
      <c r="N136" s="225"/>
      <c r="O136" s="225"/>
      <c r="P136" s="225"/>
      <c r="Q136" s="225"/>
      <c r="R136" s="225"/>
      <c r="S136" s="225"/>
      <c r="T136" s="225"/>
      <c r="U136" s="225"/>
      <c r="V136" s="225"/>
      <c r="W136" s="225"/>
      <c r="X136" s="225"/>
      <c r="Y136" s="225"/>
      <c r="Z136" s="225"/>
    </row>
    <row r="137">
      <c r="A137" s="225"/>
      <c r="B137" s="225"/>
      <c r="C137" s="225"/>
      <c r="D137" s="225"/>
      <c r="E137" s="225"/>
      <c r="F137" s="225"/>
      <c r="G137" s="225"/>
      <c r="H137" s="225"/>
      <c r="I137" s="225"/>
      <c r="J137" s="225"/>
      <c r="K137" s="225"/>
      <c r="L137" s="225"/>
      <c r="M137" s="225"/>
      <c r="N137" s="225"/>
      <c r="O137" s="225"/>
      <c r="P137" s="225"/>
      <c r="Q137" s="225"/>
      <c r="R137" s="225"/>
      <c r="S137" s="225"/>
      <c r="T137" s="225"/>
      <c r="U137" s="225"/>
      <c r="V137" s="225"/>
      <c r="W137" s="225"/>
      <c r="X137" s="225"/>
      <c r="Y137" s="225"/>
      <c r="Z137" s="225"/>
    </row>
    <row r="138">
      <c r="A138" s="225"/>
      <c r="B138" s="225"/>
      <c r="C138" s="225"/>
      <c r="D138" s="225"/>
      <c r="E138" s="225"/>
      <c r="F138" s="225"/>
      <c r="G138" s="225"/>
      <c r="H138" s="225"/>
      <c r="I138" s="225"/>
      <c r="J138" s="225"/>
      <c r="K138" s="225"/>
      <c r="L138" s="225"/>
      <c r="M138" s="225"/>
      <c r="N138" s="225"/>
      <c r="O138" s="225"/>
      <c r="P138" s="225"/>
      <c r="Q138" s="225"/>
      <c r="R138" s="225"/>
      <c r="S138" s="225"/>
      <c r="T138" s="225"/>
      <c r="U138" s="225"/>
      <c r="V138" s="225"/>
      <c r="W138" s="225"/>
      <c r="X138" s="225"/>
      <c r="Y138" s="225"/>
      <c r="Z138" s="225"/>
    </row>
    <row r="139">
      <c r="A139" s="225"/>
      <c r="B139" s="225"/>
      <c r="C139" s="225"/>
      <c r="D139" s="225"/>
      <c r="E139" s="225"/>
      <c r="F139" s="225"/>
      <c r="G139" s="225"/>
      <c r="H139" s="225"/>
      <c r="I139" s="225"/>
      <c r="J139" s="225"/>
      <c r="K139" s="225"/>
      <c r="L139" s="225"/>
      <c r="M139" s="225"/>
      <c r="N139" s="225"/>
      <c r="O139" s="225"/>
      <c r="P139" s="225"/>
      <c r="Q139" s="225"/>
      <c r="R139" s="225"/>
      <c r="S139" s="225"/>
      <c r="T139" s="225"/>
      <c r="U139" s="225"/>
      <c r="V139" s="225"/>
      <c r="W139" s="225"/>
      <c r="X139" s="225"/>
      <c r="Y139" s="225"/>
      <c r="Z139" s="225"/>
    </row>
    <row r="140">
      <c r="A140" s="225"/>
      <c r="B140" s="225"/>
      <c r="C140" s="225"/>
      <c r="D140" s="225"/>
      <c r="E140" s="225"/>
      <c r="F140" s="225"/>
      <c r="G140" s="225"/>
      <c r="H140" s="225"/>
      <c r="I140" s="225"/>
      <c r="J140" s="225"/>
      <c r="K140" s="225"/>
      <c r="L140" s="225"/>
      <c r="M140" s="225"/>
      <c r="N140" s="225"/>
      <c r="O140" s="225"/>
      <c r="P140" s="225"/>
      <c r="Q140" s="225"/>
      <c r="R140" s="225"/>
      <c r="S140" s="225"/>
      <c r="T140" s="225"/>
      <c r="U140" s="225"/>
      <c r="V140" s="225"/>
      <c r="W140" s="225"/>
      <c r="X140" s="225"/>
      <c r="Y140" s="225"/>
      <c r="Z140" s="225"/>
    </row>
    <row r="141">
      <c r="A141" s="225"/>
      <c r="B141" s="225"/>
      <c r="C141" s="22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5"/>
      <c r="N141" s="225"/>
      <c r="O141" s="225"/>
      <c r="P141" s="225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</row>
    <row r="142">
      <c r="A142" s="225"/>
      <c r="B142" s="225"/>
      <c r="C142" s="225"/>
      <c r="D142" s="225"/>
      <c r="E142" s="225"/>
      <c r="F142" s="225"/>
      <c r="G142" s="225"/>
      <c r="H142" s="225"/>
      <c r="I142" s="225"/>
      <c r="J142" s="225"/>
      <c r="K142" s="225"/>
      <c r="L142" s="225"/>
      <c r="M142" s="225"/>
      <c r="N142" s="225"/>
      <c r="O142" s="225"/>
      <c r="P142" s="225"/>
      <c r="Q142" s="225"/>
      <c r="R142" s="225"/>
      <c r="S142" s="225"/>
      <c r="T142" s="225"/>
      <c r="U142" s="225"/>
      <c r="V142" s="225"/>
      <c r="W142" s="225"/>
      <c r="X142" s="225"/>
      <c r="Y142" s="225"/>
      <c r="Z142" s="225"/>
    </row>
  </sheetData>
  <mergeCells count="14">
    <mergeCell ref="A58:D58"/>
    <mergeCell ref="A67:D67"/>
    <mergeCell ref="A76:D76"/>
    <mergeCell ref="A85:D85"/>
    <mergeCell ref="A94:D94"/>
    <mergeCell ref="A103:D103"/>
    <mergeCell ref="A112:D112"/>
    <mergeCell ref="A1:D1"/>
    <mergeCell ref="A9:D9"/>
    <mergeCell ref="A18:D18"/>
    <mergeCell ref="F27:G27"/>
    <mergeCell ref="A28:D28"/>
    <mergeCell ref="A38:D38"/>
    <mergeCell ref="A48:D4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2.63" defaultRowHeight="15.75"/>
  <cols>
    <col customWidth="1" min="1" max="1" width="24.0"/>
    <col customWidth="1" min="2" max="2" width="19.75"/>
    <col customWidth="1" min="3" max="3" width="31.75"/>
    <col customWidth="1" min="4" max="4" width="28.13"/>
    <col customWidth="1" min="5" max="5" width="25.88"/>
    <col customWidth="1" min="6" max="7" width="29.88"/>
    <col customWidth="1" min="8" max="8" width="24.88"/>
    <col customWidth="1" min="9" max="9" width="27.88"/>
    <col customWidth="1" min="10" max="10" width="9.38"/>
    <col customWidth="1" min="11" max="11" width="10.5"/>
    <col customWidth="1" min="12" max="12" width="29.5"/>
    <col customWidth="1" min="13" max="13" width="2.63"/>
    <col customWidth="1" min="14" max="14" width="14.5"/>
    <col customWidth="1" min="18" max="18" width="0.38"/>
  </cols>
  <sheetData>
    <row r="1">
      <c r="A1" s="307" t="s">
        <v>19</v>
      </c>
      <c r="B1" s="308">
        <v>45248.0</v>
      </c>
      <c r="C1" s="308">
        <v>45249.0</v>
      </c>
      <c r="D1" s="308">
        <v>45250.0</v>
      </c>
      <c r="E1" s="308">
        <v>45251.0</v>
      </c>
      <c r="F1" s="308"/>
      <c r="G1" s="308">
        <v>45252.0</v>
      </c>
      <c r="H1" s="308">
        <v>45253.0</v>
      </c>
      <c r="I1" s="308">
        <v>45254.0</v>
      </c>
      <c r="J1" s="309" t="s">
        <v>20</v>
      </c>
      <c r="K1" s="546" t="s">
        <v>620</v>
      </c>
    </row>
    <row r="2">
      <c r="A2" s="314" t="s">
        <v>233</v>
      </c>
      <c r="B2" s="547">
        <v>602.0</v>
      </c>
      <c r="C2" s="548">
        <v>0.428</v>
      </c>
      <c r="D2" s="547">
        <v>0.0</v>
      </c>
      <c r="E2" s="547">
        <v>316.0</v>
      </c>
      <c r="F2" s="547"/>
      <c r="G2" s="547">
        <v>284.0</v>
      </c>
      <c r="H2" s="547">
        <v>229.0</v>
      </c>
      <c r="I2" s="547">
        <v>0.0</v>
      </c>
      <c r="J2" s="309">
        <f>sum(B2:I2)</f>
        <v>1431.428</v>
      </c>
      <c r="K2" s="324">
        <f>J2*0.12</f>
        <v>171.77136</v>
      </c>
    </row>
    <row r="3">
      <c r="A3" s="549"/>
      <c r="B3" s="550"/>
      <c r="C3" s="550"/>
      <c r="D3" s="550"/>
      <c r="E3" s="550"/>
      <c r="F3" s="550"/>
      <c r="G3" s="550"/>
      <c r="H3" s="550"/>
      <c r="I3" s="550"/>
      <c r="J3" s="551"/>
      <c r="K3" s="552"/>
    </row>
    <row r="4">
      <c r="A4" s="307" t="s">
        <v>19</v>
      </c>
      <c r="B4" s="308">
        <v>45255.0</v>
      </c>
      <c r="C4" s="308">
        <v>45256.0</v>
      </c>
      <c r="D4" s="308">
        <v>45257.0</v>
      </c>
      <c r="E4" s="308">
        <v>45258.0</v>
      </c>
      <c r="F4" s="308"/>
      <c r="G4" s="308">
        <v>45259.0</v>
      </c>
      <c r="H4" s="308">
        <v>45260.0</v>
      </c>
      <c r="I4" s="308">
        <v>45261.0</v>
      </c>
      <c r="J4" s="309" t="s">
        <v>20</v>
      </c>
      <c r="K4" s="546" t="s">
        <v>620</v>
      </c>
    </row>
    <row r="5">
      <c r="A5" s="314" t="s">
        <v>233</v>
      </c>
      <c r="B5" s="553">
        <v>534.6</v>
      </c>
      <c r="C5" s="341">
        <v>0.0</v>
      </c>
      <c r="D5" s="359">
        <v>258.39</v>
      </c>
      <c r="E5" s="441">
        <v>427.0</v>
      </c>
      <c r="F5" s="441"/>
      <c r="G5" s="441">
        <v>681.0</v>
      </c>
      <c r="H5" s="441">
        <v>0.0</v>
      </c>
      <c r="I5" s="441">
        <v>436.0</v>
      </c>
      <c r="J5" s="309">
        <f>sum(B5:I5)</f>
        <v>2336.99</v>
      </c>
      <c r="K5" s="324">
        <f>J5*0.12</f>
        <v>280.4388</v>
      </c>
    </row>
    <row r="6">
      <c r="A6" s="549"/>
      <c r="B6" s="550"/>
      <c r="C6" s="550"/>
      <c r="D6" s="550"/>
      <c r="E6" s="550"/>
      <c r="F6" s="550"/>
      <c r="G6" s="550"/>
      <c r="H6" s="550"/>
      <c r="I6" s="550"/>
      <c r="J6" s="551"/>
      <c r="K6" s="552"/>
    </row>
    <row r="7">
      <c r="A7" s="307" t="s">
        <v>19</v>
      </c>
      <c r="B7" s="308">
        <v>45262.0</v>
      </c>
      <c r="C7" s="308">
        <v>45263.0</v>
      </c>
      <c r="D7" s="308">
        <v>45264.0</v>
      </c>
      <c r="E7" s="308">
        <v>45265.0</v>
      </c>
      <c r="F7" s="308"/>
      <c r="G7" s="308">
        <v>45266.0</v>
      </c>
      <c r="H7" s="308">
        <v>45267.0</v>
      </c>
      <c r="I7" s="308">
        <v>45268.0</v>
      </c>
      <c r="J7" s="309" t="s">
        <v>20</v>
      </c>
      <c r="K7" s="546" t="s">
        <v>620</v>
      </c>
    </row>
    <row r="8">
      <c r="A8" s="314" t="s">
        <v>233</v>
      </c>
      <c r="B8" s="441">
        <v>0.0</v>
      </c>
      <c r="C8" s="353">
        <v>0.0</v>
      </c>
      <c r="D8" s="441">
        <v>213.0</v>
      </c>
      <c r="E8" s="441">
        <v>340.0</v>
      </c>
      <c r="F8" s="441"/>
      <c r="G8" s="441">
        <v>0.0</v>
      </c>
      <c r="H8" s="441">
        <v>0.0</v>
      </c>
      <c r="I8" s="441">
        <v>0.0</v>
      </c>
      <c r="J8" s="309">
        <f>sum(B8:I8)</f>
        <v>553</v>
      </c>
      <c r="K8" s="324">
        <f>J8*0.12</f>
        <v>66.36</v>
      </c>
    </row>
    <row r="9">
      <c r="A9" s="549"/>
      <c r="B9" s="550"/>
      <c r="C9" s="550"/>
      <c r="D9" s="550"/>
      <c r="E9" s="550"/>
      <c r="F9" s="550"/>
      <c r="G9" s="550"/>
      <c r="H9" s="550"/>
      <c r="I9" s="550"/>
      <c r="J9" s="551"/>
      <c r="K9" s="552"/>
    </row>
    <row r="10">
      <c r="A10" s="307" t="s">
        <v>19</v>
      </c>
      <c r="B10" s="308">
        <v>45283.0</v>
      </c>
      <c r="C10" s="308">
        <v>45284.0</v>
      </c>
      <c r="D10" s="308">
        <v>45285.0</v>
      </c>
      <c r="E10" s="308">
        <v>45286.0</v>
      </c>
      <c r="F10" s="308"/>
      <c r="G10" s="308">
        <v>45287.0</v>
      </c>
      <c r="H10" s="308">
        <v>45288.0</v>
      </c>
      <c r="I10" s="308">
        <v>45289.0</v>
      </c>
      <c r="J10" s="309" t="s">
        <v>20</v>
      </c>
      <c r="K10" s="310" t="s">
        <v>21</v>
      </c>
    </row>
    <row r="11">
      <c r="A11" s="314" t="s">
        <v>233</v>
      </c>
      <c r="B11" s="318">
        <v>0.0</v>
      </c>
      <c r="C11" s="316">
        <v>0.0</v>
      </c>
      <c r="D11" s="318">
        <v>0.0</v>
      </c>
      <c r="E11" s="318">
        <v>612.0</v>
      </c>
      <c r="F11" s="318"/>
      <c r="G11" s="318">
        <v>83.0</v>
      </c>
      <c r="H11" s="318">
        <v>749.0</v>
      </c>
      <c r="I11" s="318">
        <v>712.0</v>
      </c>
      <c r="J11" s="319">
        <f>SUM(B11:I11)</f>
        <v>2156</v>
      </c>
      <c r="K11" s="324">
        <f>J11*0.12</f>
        <v>258.72</v>
      </c>
    </row>
    <row r="12">
      <c r="A12" s="549"/>
      <c r="B12" s="550"/>
      <c r="C12" s="550"/>
      <c r="D12" s="550"/>
      <c r="E12" s="550"/>
      <c r="F12" s="550"/>
      <c r="G12" s="550"/>
      <c r="H12" s="550"/>
      <c r="I12" s="550"/>
      <c r="J12" s="551"/>
      <c r="K12" s="552"/>
    </row>
    <row r="14">
      <c r="A14" s="307" t="s">
        <v>19</v>
      </c>
      <c r="B14" s="308">
        <v>45297.0</v>
      </c>
      <c r="C14" s="308">
        <v>45298.0</v>
      </c>
      <c r="D14" s="308">
        <v>45299.0</v>
      </c>
      <c r="E14" s="308">
        <v>45300.0</v>
      </c>
      <c r="F14" s="308"/>
      <c r="G14" s="308">
        <v>45301.0</v>
      </c>
      <c r="H14" s="308">
        <v>45302.0</v>
      </c>
      <c r="I14" s="308">
        <v>45303.0</v>
      </c>
      <c r="J14" s="309" t="s">
        <v>20</v>
      </c>
      <c r="K14" s="310" t="s">
        <v>21</v>
      </c>
    </row>
    <row r="15">
      <c r="A15" s="325" t="s">
        <v>324</v>
      </c>
      <c r="B15" s="318">
        <v>0.0</v>
      </c>
      <c r="C15" s="336">
        <v>598.92</v>
      </c>
      <c r="D15" s="318">
        <v>0.0</v>
      </c>
      <c r="E15" s="318">
        <v>994.0</v>
      </c>
      <c r="F15" s="318"/>
      <c r="G15" s="318">
        <v>307.0</v>
      </c>
      <c r="H15" s="318">
        <v>210.0</v>
      </c>
      <c r="I15" s="318">
        <v>314.0</v>
      </c>
      <c r="J15" s="319">
        <f t="shared" ref="J15:J16" si="1">SUM(B15:I15)</f>
        <v>2423.92</v>
      </c>
      <c r="K15" s="324">
        <f>J15*0.11</f>
        <v>266.6312</v>
      </c>
    </row>
    <row r="16">
      <c r="A16" s="314" t="s">
        <v>233</v>
      </c>
      <c r="B16" s="318">
        <v>508.0</v>
      </c>
      <c r="C16" s="336">
        <v>553.35</v>
      </c>
      <c r="D16" s="318">
        <v>410.0</v>
      </c>
      <c r="E16" s="318">
        <v>464.0</v>
      </c>
      <c r="F16" s="318"/>
      <c r="G16" s="318">
        <v>411.0</v>
      </c>
      <c r="H16" s="318">
        <v>373.0</v>
      </c>
      <c r="I16" s="318">
        <v>315.0</v>
      </c>
      <c r="J16" s="319">
        <f t="shared" si="1"/>
        <v>3034.35</v>
      </c>
      <c r="K16" s="324">
        <f>J16*0.1</f>
        <v>303.435</v>
      </c>
    </row>
    <row r="18">
      <c r="A18" s="307" t="s">
        <v>19</v>
      </c>
      <c r="B18" s="308">
        <v>45304.0</v>
      </c>
      <c r="C18" s="308">
        <v>45305.0</v>
      </c>
      <c r="D18" s="308">
        <v>45306.0</v>
      </c>
      <c r="E18" s="308">
        <v>45307.0</v>
      </c>
      <c r="F18" s="308"/>
      <c r="G18" s="308">
        <v>45308.0</v>
      </c>
      <c r="H18" s="308">
        <v>45309.0</v>
      </c>
      <c r="I18" s="308">
        <v>45310.0</v>
      </c>
      <c r="J18" s="309" t="s">
        <v>20</v>
      </c>
      <c r="K18" s="310" t="s">
        <v>21</v>
      </c>
    </row>
    <row r="19">
      <c r="A19" s="325" t="s">
        <v>324</v>
      </c>
      <c r="B19" s="318">
        <v>511.0</v>
      </c>
      <c r="C19" s="341">
        <v>646.35</v>
      </c>
      <c r="D19" s="318">
        <v>437.0</v>
      </c>
      <c r="E19" s="318">
        <v>830.0</v>
      </c>
      <c r="F19" s="318"/>
      <c r="G19" s="318">
        <v>316.0</v>
      </c>
      <c r="H19" s="318">
        <v>0.0</v>
      </c>
      <c r="I19" s="318">
        <v>679.0</v>
      </c>
      <c r="J19" s="319">
        <f t="shared" ref="J19:J21" si="2">SUM(B19:I19)</f>
        <v>3419.35</v>
      </c>
      <c r="K19" s="324">
        <f>J19*0.1</f>
        <v>341.935</v>
      </c>
    </row>
    <row r="20">
      <c r="A20" s="314" t="s">
        <v>233</v>
      </c>
      <c r="B20" s="318">
        <v>0.0</v>
      </c>
      <c r="C20" s="341">
        <v>560.79</v>
      </c>
      <c r="D20" s="318">
        <v>499.0</v>
      </c>
      <c r="E20" s="318">
        <v>429.0</v>
      </c>
      <c r="F20" s="318"/>
      <c r="G20" s="318">
        <v>160.0</v>
      </c>
      <c r="H20" s="318">
        <v>0.0</v>
      </c>
      <c r="I20" s="318">
        <v>481.0</v>
      </c>
      <c r="J20" s="319">
        <f t="shared" si="2"/>
        <v>2129.79</v>
      </c>
      <c r="K20" s="324">
        <f t="shared" ref="K20:K21" si="3">J20*0.12</f>
        <v>255.5748</v>
      </c>
    </row>
    <row r="21">
      <c r="A21" s="314" t="s">
        <v>328</v>
      </c>
      <c r="B21" s="318">
        <v>0.0</v>
      </c>
      <c r="C21" s="341">
        <v>0.0</v>
      </c>
      <c r="D21" s="318">
        <v>0.0</v>
      </c>
      <c r="E21" s="318">
        <v>440.0</v>
      </c>
      <c r="F21" s="318"/>
      <c r="G21" s="318">
        <v>300.0</v>
      </c>
      <c r="H21" s="318">
        <v>0.0</v>
      </c>
      <c r="I21" s="318">
        <v>369.0</v>
      </c>
      <c r="J21" s="319">
        <f t="shared" si="2"/>
        <v>1109</v>
      </c>
      <c r="K21" s="324">
        <f t="shared" si="3"/>
        <v>133.08</v>
      </c>
    </row>
    <row r="23">
      <c r="A23" s="335"/>
      <c r="B23" s="335"/>
      <c r="C23" s="335"/>
      <c r="D23" s="335"/>
      <c r="E23" s="335"/>
      <c r="F23" s="335"/>
      <c r="G23" s="335"/>
      <c r="H23" s="335"/>
      <c r="I23" s="335"/>
      <c r="J23" s="335"/>
      <c r="K23" s="335"/>
    </row>
    <row r="24">
      <c r="A24" s="310" t="s">
        <v>19</v>
      </c>
      <c r="B24" s="308">
        <v>45311.0</v>
      </c>
      <c r="C24" s="308">
        <v>45312.0</v>
      </c>
      <c r="D24" s="308">
        <v>45313.0</v>
      </c>
      <c r="E24" s="308">
        <v>45314.0</v>
      </c>
      <c r="F24" s="308"/>
      <c r="G24" s="308">
        <v>45315.0</v>
      </c>
      <c r="H24" s="308">
        <v>45316.0</v>
      </c>
      <c r="I24" s="308">
        <v>45317.0</v>
      </c>
      <c r="J24" s="309" t="s">
        <v>20</v>
      </c>
      <c r="K24" s="310" t="s">
        <v>21</v>
      </c>
    </row>
    <row r="25">
      <c r="A25" s="314" t="s">
        <v>26</v>
      </c>
      <c r="B25" s="318">
        <v>654.0</v>
      </c>
      <c r="C25" s="316">
        <v>849.09</v>
      </c>
      <c r="D25" s="318">
        <v>0.0</v>
      </c>
      <c r="E25" s="318">
        <v>0.0</v>
      </c>
      <c r="F25" s="318"/>
      <c r="G25" s="318">
        <v>746.0</v>
      </c>
      <c r="H25" s="318">
        <v>459.0</v>
      </c>
      <c r="I25" s="318">
        <v>377.0</v>
      </c>
      <c r="J25" s="319">
        <f t="shared" ref="J25:J29" si="4">SUM(B25:I25)</f>
        <v>3085.09</v>
      </c>
      <c r="K25" s="554">
        <f>J25*0.1</f>
        <v>308.509</v>
      </c>
    </row>
    <row r="26">
      <c r="A26" s="325" t="s">
        <v>324</v>
      </c>
      <c r="B26" s="318">
        <v>692.0</v>
      </c>
      <c r="C26" s="316">
        <v>1102.98</v>
      </c>
      <c r="D26" s="318">
        <v>0.0</v>
      </c>
      <c r="E26" s="318">
        <v>0.0</v>
      </c>
      <c r="F26" s="318"/>
      <c r="G26" s="318">
        <v>0.0</v>
      </c>
      <c r="H26" s="318">
        <v>0.0</v>
      </c>
      <c r="I26" s="318">
        <v>852.0</v>
      </c>
      <c r="J26" s="319">
        <f t="shared" si="4"/>
        <v>2646.98</v>
      </c>
      <c r="K26" s="554">
        <f>J26*0.11</f>
        <v>291.1678</v>
      </c>
    </row>
    <row r="27">
      <c r="A27" s="314" t="s">
        <v>328</v>
      </c>
      <c r="B27" s="318">
        <v>0.0</v>
      </c>
      <c r="C27" s="316">
        <v>413.85</v>
      </c>
      <c r="D27" s="318" t="s">
        <v>347</v>
      </c>
      <c r="E27" s="318" t="s">
        <v>347</v>
      </c>
      <c r="F27" s="318"/>
      <c r="G27" s="318" t="s">
        <v>347</v>
      </c>
      <c r="H27" s="318" t="s">
        <v>347</v>
      </c>
      <c r="I27" s="318" t="s">
        <v>347</v>
      </c>
      <c r="J27" s="319">
        <f t="shared" si="4"/>
        <v>413.85</v>
      </c>
      <c r="K27" s="554">
        <f>J27*0.1</f>
        <v>41.385</v>
      </c>
    </row>
    <row r="28">
      <c r="A28" s="325" t="s">
        <v>332</v>
      </c>
      <c r="B28" s="318">
        <v>575.0</v>
      </c>
      <c r="C28" s="316">
        <v>311.55</v>
      </c>
      <c r="D28" s="318">
        <v>394.0</v>
      </c>
      <c r="E28" s="318">
        <v>158.0</v>
      </c>
      <c r="F28" s="318"/>
      <c r="G28" s="318">
        <v>414.0</v>
      </c>
      <c r="H28" s="318">
        <v>633.0</v>
      </c>
      <c r="I28" s="318">
        <v>480.0</v>
      </c>
      <c r="J28" s="319">
        <f t="shared" si="4"/>
        <v>2965.55</v>
      </c>
      <c r="K28" s="555">
        <f>J28*0.11</f>
        <v>326.2105</v>
      </c>
    </row>
    <row r="29">
      <c r="A29" s="314" t="s">
        <v>63</v>
      </c>
      <c r="B29" s="318">
        <v>1184.0</v>
      </c>
      <c r="C29" s="316">
        <v>806.31</v>
      </c>
      <c r="D29" s="318">
        <v>496.0</v>
      </c>
      <c r="E29" s="318">
        <v>405.0</v>
      </c>
      <c r="F29" s="318"/>
      <c r="G29" s="318">
        <v>577.0</v>
      </c>
      <c r="H29" s="318">
        <v>518.0</v>
      </c>
      <c r="I29" s="318">
        <v>606.0</v>
      </c>
      <c r="J29" s="319">
        <f t="shared" si="4"/>
        <v>4592.31</v>
      </c>
      <c r="K29" s="554">
        <f>J29*0.1</f>
        <v>459.231</v>
      </c>
    </row>
    <row r="31">
      <c r="J31" s="113"/>
      <c r="K31" s="113"/>
    </row>
    <row r="32">
      <c r="J32" s="113"/>
      <c r="K32" s="113"/>
    </row>
    <row r="33">
      <c r="J33" s="113"/>
      <c r="K33" s="113"/>
    </row>
    <row r="34">
      <c r="J34" s="113"/>
      <c r="K34" s="113"/>
    </row>
    <row r="35">
      <c r="A35" s="307" t="s">
        <v>19</v>
      </c>
      <c r="B35" s="308">
        <v>45318.0</v>
      </c>
      <c r="C35" s="308">
        <v>45319.0</v>
      </c>
      <c r="D35" s="308">
        <v>45320.0</v>
      </c>
      <c r="E35" s="308">
        <v>45321.0</v>
      </c>
      <c r="F35" s="308"/>
      <c r="G35" s="308">
        <v>45322.0</v>
      </c>
      <c r="H35" s="308">
        <v>45323.0</v>
      </c>
      <c r="I35" s="308">
        <v>45324.0</v>
      </c>
      <c r="J35" s="309" t="s">
        <v>20</v>
      </c>
      <c r="K35" s="310" t="s">
        <v>21</v>
      </c>
    </row>
    <row r="36">
      <c r="A36" s="314" t="s">
        <v>26</v>
      </c>
      <c r="B36" s="318">
        <v>672.0</v>
      </c>
      <c r="C36" s="341">
        <v>140.0</v>
      </c>
      <c r="D36" s="318">
        <v>208.0</v>
      </c>
      <c r="E36" s="318">
        <v>140.0</v>
      </c>
      <c r="F36" s="318"/>
      <c r="G36" s="318">
        <v>604.0</v>
      </c>
      <c r="H36" s="318">
        <v>489.0</v>
      </c>
      <c r="I36" s="318">
        <v>0.0</v>
      </c>
      <c r="J36" s="319">
        <f t="shared" ref="J36:J42" si="5">SUM(B36:I36)</f>
        <v>2253</v>
      </c>
      <c r="K36" s="554">
        <f>J36*0.1</f>
        <v>225.3</v>
      </c>
    </row>
    <row r="37">
      <c r="A37" s="314" t="s">
        <v>27</v>
      </c>
      <c r="B37" s="318">
        <v>286.0</v>
      </c>
      <c r="C37" s="341">
        <v>263.34</v>
      </c>
      <c r="D37" s="318">
        <v>272.0</v>
      </c>
      <c r="E37" s="318">
        <v>455.0</v>
      </c>
      <c r="F37" s="318"/>
      <c r="G37" s="318">
        <v>0.0</v>
      </c>
      <c r="H37" s="318">
        <v>275.0</v>
      </c>
      <c r="I37" s="318">
        <v>320.0</v>
      </c>
      <c r="J37" s="319">
        <f t="shared" si="5"/>
        <v>1871.34</v>
      </c>
      <c r="K37" s="554">
        <f>J37*0.11</f>
        <v>205.8474</v>
      </c>
    </row>
    <row r="38">
      <c r="A38" s="322" t="s">
        <v>351</v>
      </c>
      <c r="B38" s="318">
        <v>0.0</v>
      </c>
      <c r="C38" s="341">
        <v>0.0</v>
      </c>
      <c r="D38" s="318">
        <v>259.0</v>
      </c>
      <c r="E38" s="318">
        <v>0.0</v>
      </c>
      <c r="F38" s="318"/>
      <c r="G38" s="318">
        <v>0.0</v>
      </c>
      <c r="H38" s="318">
        <v>0.0</v>
      </c>
      <c r="I38" s="318">
        <v>0.0</v>
      </c>
      <c r="J38" s="319">
        <f t="shared" si="5"/>
        <v>259</v>
      </c>
      <c r="K38" s="554">
        <f>J38*0.12</f>
        <v>31.08</v>
      </c>
    </row>
    <row r="39">
      <c r="A39" s="314" t="s">
        <v>233</v>
      </c>
      <c r="B39" s="318">
        <v>741.0</v>
      </c>
      <c r="C39" s="341">
        <v>442.68</v>
      </c>
      <c r="D39" s="318">
        <v>0.0</v>
      </c>
      <c r="E39" s="318">
        <v>360.0</v>
      </c>
      <c r="F39" s="318"/>
      <c r="G39" s="318">
        <v>106.0</v>
      </c>
      <c r="H39" s="318">
        <v>230.0</v>
      </c>
      <c r="I39" s="318">
        <v>264.0</v>
      </c>
      <c r="J39" s="319">
        <f t="shared" si="5"/>
        <v>2143.68</v>
      </c>
      <c r="K39" s="554">
        <f>J39*0.1</f>
        <v>214.368</v>
      </c>
    </row>
    <row r="40">
      <c r="A40" s="314" t="s">
        <v>35</v>
      </c>
      <c r="B40" s="318">
        <v>890.0</v>
      </c>
      <c r="C40" s="341">
        <v>525.45</v>
      </c>
      <c r="D40" s="318">
        <v>703.0</v>
      </c>
      <c r="E40" s="318">
        <v>0.0</v>
      </c>
      <c r="F40" s="318"/>
      <c r="G40" s="318">
        <v>0.0</v>
      </c>
      <c r="H40" s="318">
        <v>0.0</v>
      </c>
      <c r="I40" s="318">
        <v>672.0</v>
      </c>
      <c r="J40" s="319">
        <f t="shared" si="5"/>
        <v>2790.45</v>
      </c>
      <c r="K40" s="554">
        <f t="shared" ref="K40:K42" si="6">J40*0.11</f>
        <v>306.9495</v>
      </c>
    </row>
    <row r="41">
      <c r="A41" s="314" t="s">
        <v>328</v>
      </c>
      <c r="B41" s="318">
        <v>0.0</v>
      </c>
      <c r="C41" s="341">
        <v>0.0</v>
      </c>
      <c r="D41" s="318">
        <v>90.0</v>
      </c>
      <c r="E41" s="318">
        <v>0.0</v>
      </c>
      <c r="F41" s="318"/>
      <c r="G41" s="318">
        <v>296.0</v>
      </c>
      <c r="H41" s="318">
        <v>0.0</v>
      </c>
      <c r="I41" s="318">
        <v>0.0</v>
      </c>
      <c r="J41" s="319">
        <f t="shared" si="5"/>
        <v>386</v>
      </c>
      <c r="K41" s="554">
        <f t="shared" si="6"/>
        <v>42.46</v>
      </c>
    </row>
    <row r="42">
      <c r="A42" s="556" t="s">
        <v>334</v>
      </c>
      <c r="B42" s="557">
        <v>343.0</v>
      </c>
      <c r="C42" s="558">
        <v>0.0</v>
      </c>
      <c r="D42" s="557">
        <v>978.0</v>
      </c>
      <c r="E42" s="557">
        <v>390.0</v>
      </c>
      <c r="F42" s="557"/>
      <c r="G42" s="557">
        <v>161.0</v>
      </c>
      <c r="H42" s="318">
        <v>574.0</v>
      </c>
      <c r="I42" s="318">
        <v>490.0</v>
      </c>
      <c r="J42" s="319">
        <f t="shared" si="5"/>
        <v>2936</v>
      </c>
      <c r="K42" s="554">
        <f t="shared" si="6"/>
        <v>322.96</v>
      </c>
    </row>
    <row r="43">
      <c r="B43" s="113"/>
      <c r="C43" s="113"/>
      <c r="E43" s="113"/>
      <c r="F43" s="113"/>
      <c r="G43" s="113"/>
    </row>
    <row r="44">
      <c r="B44" s="113"/>
      <c r="C44" s="113"/>
    </row>
    <row r="45">
      <c r="B45" s="113"/>
      <c r="C45" s="113"/>
      <c r="E45" s="333"/>
      <c r="F45" s="332"/>
      <c r="G45" s="332"/>
    </row>
    <row r="46">
      <c r="B46" s="113"/>
      <c r="C46" s="113"/>
    </row>
    <row r="47">
      <c r="B47" s="113"/>
      <c r="C47" s="113"/>
    </row>
    <row r="48">
      <c r="B48" s="333"/>
      <c r="C48" s="332"/>
    </row>
    <row r="49">
      <c r="E49" s="342"/>
    </row>
    <row r="50">
      <c r="E50" s="113"/>
      <c r="F50" s="113"/>
      <c r="G50" s="113"/>
    </row>
    <row r="51">
      <c r="A51" s="559" t="s">
        <v>233</v>
      </c>
      <c r="B51" s="119"/>
      <c r="C51" s="119"/>
      <c r="D51" s="119"/>
      <c r="E51" s="120"/>
    </row>
    <row r="52">
      <c r="A52" s="129" t="s">
        <v>98</v>
      </c>
      <c r="B52" s="252" t="s">
        <v>21</v>
      </c>
      <c r="C52" s="129" t="s">
        <v>99</v>
      </c>
      <c r="D52" s="129" t="s">
        <v>100</v>
      </c>
      <c r="E52" s="129" t="s">
        <v>101</v>
      </c>
      <c r="F52" s="286"/>
      <c r="G52" s="286"/>
    </row>
    <row r="53">
      <c r="A53" s="129" t="s">
        <v>277</v>
      </c>
      <c r="B53" s="560">
        <f>K2</f>
        <v>171.77136</v>
      </c>
      <c r="C53" s="129">
        <v>1.014358865978E12</v>
      </c>
      <c r="D53" s="129">
        <v>200.0</v>
      </c>
      <c r="E53" s="257">
        <v>45296.0</v>
      </c>
      <c r="F53" s="286"/>
      <c r="G53" s="286"/>
    </row>
    <row r="54">
      <c r="A54" s="129" t="s">
        <v>278</v>
      </c>
      <c r="B54" s="561">
        <f>K5</f>
        <v>280.4388</v>
      </c>
      <c r="C54" s="129">
        <v>1.015306449945E12</v>
      </c>
      <c r="D54" s="129">
        <v>1100.0</v>
      </c>
      <c r="E54" s="257">
        <v>45338.0</v>
      </c>
      <c r="F54" s="286"/>
      <c r="G54" s="286"/>
    </row>
    <row r="55">
      <c r="A55" s="129" t="s">
        <v>279</v>
      </c>
      <c r="B55" s="252">
        <f>K8</f>
        <v>66.36</v>
      </c>
      <c r="C55" s="277"/>
      <c r="D55" s="277"/>
      <c r="E55" s="562"/>
      <c r="F55" s="563"/>
      <c r="G55" s="563"/>
    </row>
    <row r="56">
      <c r="A56" s="129" t="s">
        <v>280</v>
      </c>
      <c r="B56" s="561">
        <f>K11</f>
        <v>258.72</v>
      </c>
      <c r="C56" s="277"/>
      <c r="D56" s="277"/>
      <c r="E56" s="277"/>
      <c r="F56" s="286"/>
      <c r="G56" s="286"/>
    </row>
    <row r="57">
      <c r="A57" s="129" t="s">
        <v>281</v>
      </c>
      <c r="B57" s="561">
        <f>K16</f>
        <v>303.435</v>
      </c>
      <c r="C57" s="277"/>
      <c r="D57" s="277"/>
      <c r="E57" s="277"/>
      <c r="F57" s="286"/>
      <c r="G57" s="286"/>
    </row>
    <row r="58">
      <c r="A58" s="129" t="s">
        <v>282</v>
      </c>
      <c r="B58" s="561">
        <f>K20</f>
        <v>255.5748</v>
      </c>
      <c r="C58" s="277"/>
      <c r="D58" s="277"/>
      <c r="E58" s="277"/>
      <c r="F58" s="286"/>
      <c r="G58" s="286"/>
    </row>
    <row r="59">
      <c r="A59" s="129" t="s">
        <v>283</v>
      </c>
      <c r="B59" s="561">
        <f>K39</f>
        <v>214.368</v>
      </c>
      <c r="C59" s="277"/>
      <c r="D59" s="277"/>
      <c r="E59" s="277"/>
      <c r="F59" s="286"/>
      <c r="G59" s="286"/>
    </row>
    <row r="60">
      <c r="A60" s="129" t="s">
        <v>284</v>
      </c>
      <c r="B60" s="252">
        <v>286.43</v>
      </c>
      <c r="C60" s="277"/>
      <c r="D60" s="277"/>
      <c r="E60" s="277"/>
      <c r="F60" s="286"/>
      <c r="G60" s="286"/>
    </row>
    <row r="61">
      <c r="A61" s="129" t="s">
        <v>285</v>
      </c>
      <c r="B61" s="252">
        <v>264.51</v>
      </c>
      <c r="C61" s="277"/>
      <c r="D61" s="277"/>
      <c r="E61" s="277"/>
      <c r="F61" s="286"/>
      <c r="G61" s="286"/>
    </row>
    <row r="62">
      <c r="A62" s="129" t="s">
        <v>286</v>
      </c>
      <c r="B62" s="252">
        <v>11.0</v>
      </c>
      <c r="C62" s="277"/>
      <c r="D62" s="277"/>
      <c r="E62" s="277"/>
      <c r="F62" s="286"/>
      <c r="G62" s="286"/>
    </row>
    <row r="63">
      <c r="A63" s="129" t="s">
        <v>287</v>
      </c>
      <c r="B63" s="129">
        <f>'Sales Remit 2024'!J310</f>
        <v>316.36</v>
      </c>
      <c r="C63" s="129">
        <v>1.015641538733E12</v>
      </c>
      <c r="D63" s="129">
        <v>316.0</v>
      </c>
      <c r="E63" s="257">
        <v>45352.0</v>
      </c>
      <c r="F63" s="286"/>
      <c r="G63" s="286"/>
    </row>
    <row r="64">
      <c r="A64" s="129" t="s">
        <v>288</v>
      </c>
      <c r="B64" s="129">
        <v>310.0</v>
      </c>
      <c r="C64" s="129">
        <v>1.016172531084E12</v>
      </c>
      <c r="D64" s="129">
        <v>310.0</v>
      </c>
      <c r="E64" s="257">
        <v>45374.0</v>
      </c>
      <c r="F64" s="286"/>
      <c r="G64" s="286"/>
    </row>
    <row r="65">
      <c r="A65" s="129" t="s">
        <v>289</v>
      </c>
      <c r="B65" s="129">
        <v>287.0</v>
      </c>
      <c r="C65" s="129">
        <v>1.01617255608E12</v>
      </c>
      <c r="D65" s="129">
        <v>287.0</v>
      </c>
      <c r="E65" s="257">
        <v>45374.0</v>
      </c>
      <c r="F65" s="286"/>
      <c r="G65" s="286"/>
    </row>
    <row r="66">
      <c r="A66" s="129" t="s">
        <v>290</v>
      </c>
      <c r="B66" s="129">
        <v>311.0</v>
      </c>
      <c r="C66" s="129">
        <v>1.016172576311E12</v>
      </c>
      <c r="D66" s="129">
        <v>311.0</v>
      </c>
      <c r="E66" s="257">
        <v>45374.0</v>
      </c>
      <c r="F66" s="286"/>
      <c r="G66" s="286"/>
    </row>
    <row r="67">
      <c r="A67" s="129" t="s">
        <v>291</v>
      </c>
      <c r="B67" s="129">
        <v>107.8</v>
      </c>
      <c r="C67" s="277"/>
      <c r="D67" s="129"/>
      <c r="E67" s="277"/>
      <c r="F67" s="286"/>
      <c r="G67" s="286"/>
    </row>
    <row r="68">
      <c r="A68" s="129" t="s">
        <v>292</v>
      </c>
      <c r="B68" s="129">
        <v>336.0</v>
      </c>
      <c r="C68" s="277"/>
      <c r="D68" s="129"/>
      <c r="E68" s="277"/>
      <c r="F68" s="286"/>
      <c r="G68" s="286"/>
    </row>
    <row r="69">
      <c r="A69" s="129" t="s">
        <v>293</v>
      </c>
      <c r="B69" s="129">
        <v>242.5</v>
      </c>
      <c r="C69" s="277"/>
      <c r="D69" s="129"/>
      <c r="E69" s="277"/>
      <c r="F69" s="286"/>
      <c r="G69" s="286"/>
    </row>
    <row r="70">
      <c r="A70" s="129" t="s">
        <v>294</v>
      </c>
      <c r="B70" s="113">
        <v>70.6</v>
      </c>
      <c r="C70" s="277"/>
      <c r="D70" s="129"/>
      <c r="E70" s="277"/>
      <c r="F70" s="286"/>
      <c r="G70" s="286"/>
    </row>
    <row r="71">
      <c r="A71" s="129" t="s">
        <v>295</v>
      </c>
      <c r="B71" s="271">
        <v>94.38</v>
      </c>
      <c r="C71" s="129"/>
      <c r="D71" s="129"/>
      <c r="E71" s="278"/>
      <c r="F71" s="271"/>
      <c r="G71" s="271"/>
    </row>
    <row r="72">
      <c r="A72" s="129" t="s">
        <v>296</v>
      </c>
      <c r="B72" s="271">
        <v>85.8</v>
      </c>
      <c r="C72" s="129"/>
      <c r="D72" s="129"/>
      <c r="E72" s="278"/>
      <c r="F72" s="271"/>
      <c r="G72" s="271"/>
    </row>
    <row r="73">
      <c r="A73" s="129" t="s">
        <v>297</v>
      </c>
      <c r="B73" s="286"/>
      <c r="C73" s="129">
        <v>1.018888558816E12</v>
      </c>
      <c r="D73" s="129">
        <v>700.0</v>
      </c>
      <c r="E73" s="564">
        <v>45478.0</v>
      </c>
      <c r="F73" s="271"/>
      <c r="G73" s="271"/>
    </row>
    <row r="74">
      <c r="A74" s="129" t="s">
        <v>298</v>
      </c>
      <c r="B74" s="271">
        <v>124.0</v>
      </c>
      <c r="C74" s="129">
        <v>1.01975911527E12</v>
      </c>
      <c r="D74" s="129">
        <v>400.0</v>
      </c>
      <c r="E74" s="564">
        <v>45510.0</v>
      </c>
      <c r="F74" s="271"/>
      <c r="G74" s="271"/>
    </row>
    <row r="75">
      <c r="A75" s="129" t="s">
        <v>299</v>
      </c>
      <c r="B75" s="271">
        <v>234.0</v>
      </c>
      <c r="C75" s="129"/>
      <c r="D75" s="277"/>
      <c r="E75" s="278"/>
      <c r="F75" s="271"/>
      <c r="G75" s="271"/>
    </row>
    <row r="76">
      <c r="A76" s="129" t="s">
        <v>300</v>
      </c>
      <c r="B76" s="271">
        <v>110.0</v>
      </c>
      <c r="C76" s="129"/>
      <c r="D76" s="277"/>
      <c r="E76" s="278"/>
      <c r="F76" s="271"/>
      <c r="G76" s="271"/>
    </row>
    <row r="77">
      <c r="A77" s="129" t="s">
        <v>301</v>
      </c>
      <c r="B77" s="271">
        <v>118.32</v>
      </c>
      <c r="C77" s="129"/>
      <c r="D77" s="277"/>
      <c r="E77" s="278"/>
      <c r="F77" s="271"/>
      <c r="G77" s="271"/>
    </row>
    <row r="78">
      <c r="A78" s="129" t="s">
        <v>302</v>
      </c>
      <c r="B78" s="271">
        <v>60.18</v>
      </c>
      <c r="C78" s="129"/>
      <c r="D78" s="277"/>
      <c r="E78" s="278"/>
      <c r="F78" s="271"/>
      <c r="G78" s="271"/>
    </row>
    <row r="79">
      <c r="A79" s="129" t="s">
        <v>303</v>
      </c>
      <c r="B79" s="271">
        <v>128.0</v>
      </c>
      <c r="C79" s="129"/>
      <c r="D79" s="277"/>
      <c r="E79" s="278"/>
      <c r="F79" s="271"/>
      <c r="G79" s="271"/>
    </row>
    <row r="80">
      <c r="A80" s="129" t="s">
        <v>304</v>
      </c>
      <c r="B80" s="271">
        <v>26.0</v>
      </c>
      <c r="C80" s="129"/>
      <c r="D80" s="277"/>
      <c r="E80" s="278"/>
      <c r="F80" s="271"/>
      <c r="G80" s="271"/>
    </row>
    <row r="81">
      <c r="A81" s="294" t="s">
        <v>253</v>
      </c>
      <c r="B81" s="565">
        <v>68.0</v>
      </c>
      <c r="C81" s="216"/>
      <c r="D81" s="38"/>
      <c r="E81" s="38"/>
      <c r="F81" s="3"/>
      <c r="G81" s="3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>
      <c r="A82" s="294" t="s">
        <v>305</v>
      </c>
      <c r="B82" s="565">
        <v>45.0</v>
      </c>
      <c r="C82" s="216"/>
      <c r="D82" s="38"/>
      <c r="E82" s="38"/>
      <c r="F82" s="3"/>
      <c r="G82" s="3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>
      <c r="A83" s="297"/>
      <c r="B83" s="284"/>
      <c r="C83" s="216"/>
      <c r="D83" s="38"/>
      <c r="E83" s="38"/>
      <c r="F83" s="3"/>
      <c r="G83" s="3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>
      <c r="A84" s="297"/>
      <c r="B84" s="284"/>
      <c r="C84" s="216"/>
      <c r="D84" s="38"/>
      <c r="E84" s="38"/>
      <c r="F84" s="3"/>
      <c r="G84" s="3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>
      <c r="A85" s="129"/>
      <c r="B85" s="286"/>
      <c r="C85" s="129"/>
      <c r="D85" s="277"/>
      <c r="E85" s="278"/>
      <c r="F85" s="271"/>
      <c r="G85" s="271"/>
    </row>
    <row r="86">
      <c r="A86" s="129"/>
      <c r="B86" s="286"/>
      <c r="C86" s="129"/>
      <c r="D86" s="277"/>
      <c r="E86" s="278"/>
      <c r="F86" s="271"/>
      <c r="G86" s="271"/>
    </row>
    <row r="87">
      <c r="A87" s="129" t="s">
        <v>124</v>
      </c>
      <c r="B87" s="277">
        <f>SUM(B53:B83)</f>
        <v>5187.54796</v>
      </c>
      <c r="C87" s="129"/>
      <c r="D87" s="277">
        <f>SUM(D53:D79)</f>
        <v>3624</v>
      </c>
      <c r="E87" s="278">
        <f>B87-D87</f>
        <v>1563.54796</v>
      </c>
      <c r="F87" s="271"/>
      <c r="G87" s="271"/>
    </row>
    <row r="88">
      <c r="A88" s="271"/>
      <c r="B88" s="286"/>
      <c r="C88" s="271"/>
      <c r="D88" s="286"/>
      <c r="E88" s="273"/>
      <c r="F88" s="271"/>
      <c r="G88" s="271"/>
    </row>
    <row r="89">
      <c r="A89" s="286"/>
      <c r="B89" s="286"/>
      <c r="C89" s="286"/>
    </row>
    <row r="90">
      <c r="A90" s="286"/>
      <c r="B90" s="286"/>
      <c r="C90" s="286"/>
    </row>
    <row r="91">
      <c r="A91" s="286"/>
      <c r="B91" s="286"/>
      <c r="C91" s="286"/>
    </row>
    <row r="93">
      <c r="A93" s="559" t="s">
        <v>621</v>
      </c>
      <c r="B93" s="119"/>
      <c r="C93" s="119"/>
      <c r="D93" s="119"/>
      <c r="E93" s="120"/>
    </row>
    <row r="94">
      <c r="A94" s="129" t="s">
        <v>98</v>
      </c>
      <c r="B94" s="252" t="s">
        <v>21</v>
      </c>
      <c r="C94" s="129" t="s">
        <v>99</v>
      </c>
      <c r="D94" s="129" t="s">
        <v>100</v>
      </c>
      <c r="E94" s="129" t="s">
        <v>101</v>
      </c>
    </row>
    <row r="95">
      <c r="A95" s="129" t="s">
        <v>281</v>
      </c>
      <c r="B95" s="566">
        <v>266.63</v>
      </c>
      <c r="C95" s="129">
        <v>6.01531076195E12</v>
      </c>
      <c r="D95" s="129">
        <v>200.0</v>
      </c>
      <c r="E95" s="567" t="s">
        <v>622</v>
      </c>
    </row>
    <row r="96">
      <c r="A96" s="129" t="s">
        <v>282</v>
      </c>
      <c r="B96" s="252">
        <v>341.94</v>
      </c>
      <c r="C96" s="129">
        <v>1.015331056498E12</v>
      </c>
      <c r="D96" s="129">
        <v>500.0</v>
      </c>
      <c r="E96" s="257">
        <v>45339.0</v>
      </c>
    </row>
    <row r="97">
      <c r="A97" s="129" t="s">
        <v>623</v>
      </c>
      <c r="B97" s="252">
        <v>291.18</v>
      </c>
      <c r="C97" s="129">
        <v>1.015664652161E12</v>
      </c>
      <c r="D97" s="129">
        <v>300.0</v>
      </c>
      <c r="E97" s="568">
        <v>45353.0</v>
      </c>
    </row>
    <row r="98">
      <c r="A98" s="129" t="s">
        <v>283</v>
      </c>
      <c r="B98" s="252">
        <v>0.0</v>
      </c>
      <c r="C98" s="129">
        <v>1.01668019508E12</v>
      </c>
      <c r="D98" s="129">
        <v>200.0</v>
      </c>
      <c r="E98" s="263">
        <v>45394.0</v>
      </c>
    </row>
    <row r="99">
      <c r="A99" s="129" t="s">
        <v>284</v>
      </c>
      <c r="B99" s="252">
        <v>108.02</v>
      </c>
      <c r="C99" s="129">
        <v>6.017274966259E12</v>
      </c>
      <c r="D99" s="129">
        <v>1364.0</v>
      </c>
      <c r="E99" s="263">
        <v>45418.0</v>
      </c>
    </row>
    <row r="100">
      <c r="A100" s="129" t="s">
        <v>624</v>
      </c>
      <c r="B100" s="252">
        <v>276.1</v>
      </c>
      <c r="C100" s="277"/>
      <c r="D100" s="277"/>
      <c r="E100" s="277"/>
    </row>
    <row r="101">
      <c r="A101" s="129" t="s">
        <v>287</v>
      </c>
      <c r="B101" s="252">
        <v>93.0</v>
      </c>
      <c r="C101" s="277"/>
      <c r="D101" s="277"/>
      <c r="E101" s="277"/>
    </row>
    <row r="102">
      <c r="A102" s="129" t="s">
        <v>625</v>
      </c>
      <c r="B102" s="252">
        <v>201.0</v>
      </c>
      <c r="C102" s="277"/>
      <c r="D102" s="277"/>
      <c r="E102" s="277"/>
    </row>
    <row r="103">
      <c r="A103" s="129" t="s">
        <v>626</v>
      </c>
      <c r="B103" s="252">
        <v>311.0</v>
      </c>
      <c r="C103" s="277"/>
      <c r="D103" s="277"/>
      <c r="E103" s="277"/>
    </row>
    <row r="104">
      <c r="A104" s="129" t="s">
        <v>627</v>
      </c>
      <c r="B104" s="252">
        <v>309.0</v>
      </c>
      <c r="C104" s="277"/>
      <c r="D104" s="277"/>
      <c r="E104" s="277"/>
    </row>
    <row r="105">
      <c r="A105" s="129" t="s">
        <v>628</v>
      </c>
      <c r="B105" s="252">
        <v>150.0</v>
      </c>
      <c r="C105" s="277"/>
      <c r="D105" s="277"/>
      <c r="E105" s="277"/>
    </row>
    <row r="106">
      <c r="A106" s="129" t="s">
        <v>292</v>
      </c>
      <c r="B106" s="129">
        <v>110.0</v>
      </c>
      <c r="C106" s="277"/>
      <c r="D106" s="277"/>
      <c r="E106" s="277"/>
    </row>
    <row r="107">
      <c r="A107" s="129" t="s">
        <v>591</v>
      </c>
      <c r="B107" s="129">
        <v>106.0</v>
      </c>
      <c r="C107" s="129"/>
      <c r="D107" s="277"/>
      <c r="E107" s="278"/>
    </row>
    <row r="108">
      <c r="A108" s="129"/>
      <c r="B108" s="277"/>
      <c r="C108" s="129"/>
      <c r="D108" s="277"/>
      <c r="E108" s="278"/>
    </row>
    <row r="109">
      <c r="A109" s="129"/>
      <c r="B109" s="277"/>
      <c r="C109" s="129"/>
      <c r="D109" s="277"/>
      <c r="E109" s="278"/>
    </row>
    <row r="110">
      <c r="A110" s="129"/>
      <c r="B110" s="277"/>
      <c r="C110" s="129"/>
      <c r="D110" s="277"/>
      <c r="E110" s="278"/>
    </row>
    <row r="111">
      <c r="A111" s="129" t="s">
        <v>124</v>
      </c>
      <c r="B111" s="277">
        <f>SUM(B95:B107)</f>
        <v>2563.87</v>
      </c>
      <c r="C111" s="129"/>
      <c r="D111" s="277">
        <f>SUM(D95:D105)</f>
        <v>2564</v>
      </c>
      <c r="E111" s="278">
        <f>B111-D111</f>
        <v>-0.13</v>
      </c>
    </row>
    <row r="115">
      <c r="A115" s="249" t="s">
        <v>328</v>
      </c>
      <c r="B115" s="119"/>
      <c r="C115" s="119"/>
      <c r="D115" s="119"/>
      <c r="E115" s="120"/>
    </row>
    <row r="116">
      <c r="A116" s="129" t="s">
        <v>98</v>
      </c>
      <c r="B116" s="252" t="s">
        <v>21</v>
      </c>
      <c r="C116" s="129" t="s">
        <v>99</v>
      </c>
      <c r="D116" s="129" t="s">
        <v>100</v>
      </c>
      <c r="E116" s="129" t="s">
        <v>101</v>
      </c>
    </row>
    <row r="117">
      <c r="A117" s="255" t="s">
        <v>283</v>
      </c>
      <c r="B117" s="255">
        <v>4.0</v>
      </c>
      <c r="C117" s="256">
        <v>1.01548981462E12</v>
      </c>
      <c r="D117" s="129">
        <v>98.0</v>
      </c>
      <c r="E117" s="257">
        <v>45346.0</v>
      </c>
    </row>
    <row r="118">
      <c r="A118" s="255" t="s">
        <v>284</v>
      </c>
      <c r="B118" s="255">
        <v>97.7</v>
      </c>
      <c r="C118" s="255">
        <v>2.016301979512E12</v>
      </c>
      <c r="D118" s="129">
        <v>275.0</v>
      </c>
      <c r="E118" s="263">
        <v>45379.0</v>
      </c>
    </row>
    <row r="119">
      <c r="A119" s="129" t="s">
        <v>585</v>
      </c>
      <c r="B119" s="129">
        <v>186.23</v>
      </c>
      <c r="C119" s="129">
        <v>3.01672855585E12</v>
      </c>
      <c r="D119" s="129">
        <v>309.0</v>
      </c>
      <c r="E119" s="277"/>
    </row>
    <row r="120">
      <c r="A120" s="129" t="s">
        <v>586</v>
      </c>
      <c r="B120" s="129">
        <v>203.0</v>
      </c>
      <c r="C120" s="129">
        <v>1.017287721016E12</v>
      </c>
      <c r="D120" s="129">
        <v>58.0</v>
      </c>
      <c r="E120" s="263">
        <v>45418.0</v>
      </c>
    </row>
    <row r="121">
      <c r="A121" s="129" t="s">
        <v>629</v>
      </c>
      <c r="B121" s="129">
        <v>157.41</v>
      </c>
      <c r="C121" s="277"/>
      <c r="D121" s="277"/>
      <c r="E121" s="277"/>
    </row>
    <row r="122">
      <c r="A122" s="129" t="s">
        <v>291</v>
      </c>
      <c r="B122" s="129">
        <v>34.1</v>
      </c>
      <c r="C122" s="277"/>
      <c r="D122" s="277"/>
      <c r="E122" s="277"/>
    </row>
    <row r="123">
      <c r="A123" s="129" t="s">
        <v>292</v>
      </c>
      <c r="B123" s="129">
        <v>29.0</v>
      </c>
      <c r="C123" s="277"/>
      <c r="D123" s="277"/>
      <c r="E123" s="277"/>
    </row>
    <row r="124">
      <c r="A124" s="277"/>
      <c r="B124" s="277"/>
      <c r="C124" s="277"/>
      <c r="D124" s="277"/>
      <c r="E124" s="277"/>
    </row>
    <row r="125">
      <c r="A125" s="277"/>
      <c r="B125" s="277"/>
      <c r="C125" s="277"/>
      <c r="D125" s="277"/>
      <c r="E125" s="277"/>
    </row>
    <row r="126">
      <c r="A126" s="277"/>
      <c r="B126" s="277"/>
      <c r="C126" s="277"/>
      <c r="D126" s="277"/>
      <c r="E126" s="277"/>
    </row>
    <row r="127">
      <c r="A127" s="277"/>
      <c r="B127" s="277"/>
      <c r="C127" s="277"/>
      <c r="D127" s="277"/>
      <c r="E127" s="277"/>
    </row>
    <row r="128">
      <c r="A128" s="129" t="s">
        <v>124</v>
      </c>
      <c r="B128" s="277">
        <f>SUM(B117:B123)</f>
        <v>711.44</v>
      </c>
      <c r="C128" s="129"/>
      <c r="D128" s="277">
        <f>SUM(D115:D126)</f>
        <v>740</v>
      </c>
      <c r="E128" s="278">
        <f>B128-D128</f>
        <v>-28.56</v>
      </c>
    </row>
    <row r="131">
      <c r="A131" s="249" t="s">
        <v>249</v>
      </c>
      <c r="B131" s="119"/>
      <c r="C131" s="119"/>
      <c r="D131" s="119"/>
      <c r="E131" s="120"/>
    </row>
    <row r="132">
      <c r="A132" s="129" t="s">
        <v>98</v>
      </c>
      <c r="B132" s="252" t="s">
        <v>21</v>
      </c>
      <c r="C132" s="129"/>
      <c r="D132" s="129" t="s">
        <v>100</v>
      </c>
      <c r="E132" s="129" t="s">
        <v>101</v>
      </c>
    </row>
    <row r="133">
      <c r="A133" s="255" t="s">
        <v>630</v>
      </c>
      <c r="B133" s="255">
        <v>269.0</v>
      </c>
      <c r="C133" s="256">
        <v>5.016786668119E12</v>
      </c>
      <c r="D133" s="129">
        <v>778.0</v>
      </c>
      <c r="E133" s="257"/>
    </row>
    <row r="134">
      <c r="A134" s="255" t="s">
        <v>631</v>
      </c>
      <c r="B134" s="255">
        <v>184.0</v>
      </c>
      <c r="C134" s="255"/>
      <c r="D134" s="129">
        <v>105.0</v>
      </c>
      <c r="E134" s="263"/>
    </row>
    <row r="135">
      <c r="A135" s="129" t="s">
        <v>632</v>
      </c>
      <c r="B135" s="129">
        <v>221.0</v>
      </c>
      <c r="C135" s="129">
        <v>5.017889127772E12</v>
      </c>
      <c r="D135" s="129">
        <v>1023.0</v>
      </c>
      <c r="E135" s="263">
        <v>45441.0</v>
      </c>
    </row>
    <row r="136">
      <c r="A136" s="129" t="s">
        <v>292</v>
      </c>
      <c r="B136" s="129">
        <v>209.0</v>
      </c>
      <c r="C136" s="129">
        <v>5.018053998981E12</v>
      </c>
      <c r="D136" s="129">
        <v>225.0</v>
      </c>
      <c r="E136" s="263">
        <v>45447.0</v>
      </c>
    </row>
    <row r="137">
      <c r="A137" s="129" t="s">
        <v>633</v>
      </c>
      <c r="B137" s="129">
        <v>6.0</v>
      </c>
      <c r="C137" s="277"/>
      <c r="D137" s="277"/>
      <c r="E137" s="277"/>
    </row>
    <row r="138">
      <c r="A138" s="129" t="s">
        <v>593</v>
      </c>
      <c r="B138" s="129">
        <v>381.7</v>
      </c>
      <c r="C138" s="277"/>
      <c r="D138" s="277"/>
      <c r="E138" s="277"/>
    </row>
    <row r="139">
      <c r="A139" s="129" t="s">
        <v>236</v>
      </c>
      <c r="B139" s="129">
        <v>434.3</v>
      </c>
      <c r="C139" s="277"/>
      <c r="D139" s="277"/>
      <c r="E139" s="277"/>
    </row>
    <row r="140">
      <c r="A140" s="129" t="s">
        <v>634</v>
      </c>
      <c r="B140" s="129">
        <v>224.84</v>
      </c>
      <c r="C140" s="277"/>
      <c r="D140" s="277"/>
      <c r="E140" s="277"/>
    </row>
    <row r="141">
      <c r="A141" s="129" t="s">
        <v>635</v>
      </c>
      <c r="B141" s="129">
        <v>201.3</v>
      </c>
      <c r="C141" s="277"/>
      <c r="D141" s="277"/>
      <c r="E141" s="277"/>
    </row>
    <row r="142">
      <c r="A142" s="129" t="s">
        <v>239</v>
      </c>
      <c r="B142" s="129">
        <v>201.96</v>
      </c>
      <c r="C142" s="277"/>
      <c r="D142" s="277"/>
      <c r="E142" s="277"/>
    </row>
    <row r="143">
      <c r="A143" s="129" t="s">
        <v>636</v>
      </c>
      <c r="B143" s="129">
        <v>152.9</v>
      </c>
      <c r="C143" s="277"/>
      <c r="D143" s="277"/>
      <c r="E143" s="277"/>
    </row>
    <row r="144">
      <c r="A144" s="129"/>
      <c r="B144" s="277"/>
      <c r="C144" s="129"/>
      <c r="D144" s="277"/>
      <c r="E144" s="278"/>
    </row>
    <row r="145">
      <c r="A145" s="129"/>
      <c r="B145" s="277"/>
      <c r="C145" s="129"/>
      <c r="D145" s="277"/>
      <c r="E145" s="278"/>
    </row>
    <row r="146">
      <c r="A146" s="129" t="s">
        <v>124</v>
      </c>
      <c r="B146" s="277">
        <f>SUM(B133:B143)</f>
        <v>2486</v>
      </c>
      <c r="C146" s="129"/>
      <c r="D146" s="277">
        <f>SUM(D131:D142)</f>
        <v>2131</v>
      </c>
      <c r="E146" s="278">
        <f>B146-D146</f>
        <v>355</v>
      </c>
    </row>
    <row r="148">
      <c r="A148" s="249" t="s">
        <v>40</v>
      </c>
      <c r="B148" s="119"/>
      <c r="C148" s="119"/>
      <c r="D148" s="119"/>
      <c r="E148" s="120"/>
    </row>
    <row r="149">
      <c r="A149" s="129" t="s">
        <v>98</v>
      </c>
      <c r="B149" s="252" t="s">
        <v>21</v>
      </c>
      <c r="C149" s="129" t="s">
        <v>99</v>
      </c>
      <c r="D149" s="129" t="s">
        <v>100</v>
      </c>
      <c r="E149" s="129" t="s">
        <v>101</v>
      </c>
    </row>
    <row r="150">
      <c r="A150" s="255"/>
      <c r="B150" s="255"/>
      <c r="C150" s="256"/>
      <c r="D150" s="129"/>
      <c r="E150" s="257"/>
    </row>
    <row r="151">
      <c r="A151" s="255"/>
      <c r="B151" s="255"/>
      <c r="C151" s="255"/>
      <c r="D151" s="129"/>
      <c r="E151" s="263"/>
    </row>
    <row r="152">
      <c r="A152" s="129"/>
      <c r="B152" s="129"/>
      <c r="C152" s="277"/>
      <c r="D152" s="277"/>
      <c r="E152" s="277"/>
    </row>
    <row r="153">
      <c r="A153" s="129" t="s">
        <v>292</v>
      </c>
      <c r="B153" s="129">
        <v>455.0</v>
      </c>
      <c r="C153" s="129">
        <v>6.017196234634E12</v>
      </c>
      <c r="D153" s="129">
        <v>455.0</v>
      </c>
      <c r="E153" s="277"/>
    </row>
    <row r="154">
      <c r="A154" s="129" t="s">
        <v>637</v>
      </c>
      <c r="B154" s="129">
        <v>141.0</v>
      </c>
      <c r="C154" s="129">
        <v>6.01729821134E12</v>
      </c>
      <c r="D154" s="129">
        <v>141.0</v>
      </c>
      <c r="E154" s="263">
        <v>45418.0</v>
      </c>
    </row>
    <row r="155">
      <c r="A155" s="129" t="s">
        <v>638</v>
      </c>
      <c r="B155" s="129">
        <v>549.0</v>
      </c>
      <c r="C155" s="129">
        <v>6.017298308448E12</v>
      </c>
      <c r="D155" s="129">
        <v>549.0</v>
      </c>
      <c r="E155" s="263">
        <v>45418.0</v>
      </c>
    </row>
    <row r="156">
      <c r="A156" s="129" t="s">
        <v>639</v>
      </c>
      <c r="B156" s="129">
        <v>471.0</v>
      </c>
      <c r="C156" s="129">
        <v>6.017700530003E12</v>
      </c>
      <c r="D156" s="129">
        <v>471.0</v>
      </c>
      <c r="E156" s="263">
        <v>45433.0</v>
      </c>
    </row>
    <row r="157">
      <c r="A157" s="129" t="s">
        <v>236</v>
      </c>
      <c r="B157" s="129">
        <v>424.8</v>
      </c>
      <c r="C157" s="129">
        <v>6.018011274276E12</v>
      </c>
      <c r="D157" s="129">
        <v>593.0</v>
      </c>
      <c r="E157" s="263">
        <v>45445.0</v>
      </c>
    </row>
    <row r="158">
      <c r="A158" s="129" t="s">
        <v>640</v>
      </c>
      <c r="B158" s="129">
        <v>593.73</v>
      </c>
      <c r="C158" s="129">
        <v>6.018035943225E12</v>
      </c>
      <c r="D158" s="129">
        <v>424.0</v>
      </c>
      <c r="E158" s="263">
        <v>45446.0</v>
      </c>
    </row>
    <row r="159">
      <c r="A159" s="129" t="s">
        <v>634</v>
      </c>
      <c r="B159" s="129">
        <v>586.53</v>
      </c>
      <c r="C159" s="129">
        <v>6.018067873208E12</v>
      </c>
      <c r="D159" s="129">
        <v>587.0</v>
      </c>
      <c r="E159" s="263">
        <v>45447.0</v>
      </c>
    </row>
    <row r="160">
      <c r="A160" s="129" t="s">
        <v>635</v>
      </c>
      <c r="B160" s="129">
        <v>549.9</v>
      </c>
      <c r="C160" s="277"/>
      <c r="D160" s="277"/>
      <c r="E160" s="277"/>
    </row>
    <row r="161">
      <c r="A161" s="129" t="s">
        <v>237</v>
      </c>
      <c r="B161" s="129">
        <v>533.0</v>
      </c>
      <c r="C161" s="129"/>
      <c r="D161" s="277"/>
      <c r="E161" s="278"/>
      <c r="F161" s="113"/>
    </row>
    <row r="162">
      <c r="A162" s="129" t="s">
        <v>124</v>
      </c>
      <c r="B162" s="277">
        <f>SUM(B153:B161)</f>
        <v>4303.96</v>
      </c>
      <c r="C162" s="129"/>
      <c r="D162" s="277">
        <f>SUM(D148:D159)</f>
        <v>3220</v>
      </c>
      <c r="E162" s="278">
        <f>B162-D162</f>
        <v>1083.96</v>
      </c>
      <c r="F162" s="113" t="s">
        <v>641</v>
      </c>
    </row>
    <row r="164">
      <c r="A164" s="271"/>
      <c r="B164" s="271"/>
      <c r="C164" s="271"/>
    </row>
    <row r="165">
      <c r="A165" s="271"/>
      <c r="B165" s="271"/>
      <c r="C165" s="271"/>
    </row>
    <row r="166">
      <c r="A166" s="271"/>
      <c r="B166" s="271"/>
      <c r="C166" s="271"/>
    </row>
    <row r="167">
      <c r="A167" s="249" t="s">
        <v>379</v>
      </c>
      <c r="B167" s="119"/>
      <c r="C167" s="119"/>
      <c r="D167" s="119"/>
      <c r="E167" s="120"/>
    </row>
    <row r="168">
      <c r="A168" s="129" t="s">
        <v>98</v>
      </c>
      <c r="B168" s="252" t="s">
        <v>21</v>
      </c>
      <c r="C168" s="129" t="s">
        <v>99</v>
      </c>
      <c r="D168" s="129" t="s">
        <v>100</v>
      </c>
      <c r="E168" s="129" t="s">
        <v>101</v>
      </c>
    </row>
    <row r="169">
      <c r="A169" s="255"/>
      <c r="B169" s="255"/>
      <c r="C169" s="256">
        <v>9.019641319098E12</v>
      </c>
      <c r="D169" s="129">
        <v>300.0</v>
      </c>
      <c r="E169" s="257">
        <v>45506.0</v>
      </c>
    </row>
    <row r="170">
      <c r="A170" s="129" t="s">
        <v>642</v>
      </c>
      <c r="B170" s="255">
        <v>125.0</v>
      </c>
      <c r="C170" s="255"/>
      <c r="D170" s="129"/>
      <c r="E170" s="263"/>
    </row>
    <row r="171">
      <c r="A171" s="129" t="s">
        <v>593</v>
      </c>
      <c r="B171" s="129">
        <v>250.03</v>
      </c>
      <c r="C171" s="277"/>
      <c r="D171" s="277"/>
      <c r="E171" s="277"/>
    </row>
    <row r="172">
      <c r="A172" s="129" t="s">
        <v>236</v>
      </c>
      <c r="B172" s="113">
        <v>311.08</v>
      </c>
      <c r="C172" s="277"/>
      <c r="D172" s="277"/>
      <c r="E172" s="277"/>
      <c r="H172" s="113" t="s">
        <v>643</v>
      </c>
    </row>
    <row r="173">
      <c r="A173" s="129" t="s">
        <v>644</v>
      </c>
      <c r="B173" s="129">
        <v>301.62</v>
      </c>
      <c r="C173" s="277"/>
      <c r="D173" s="277"/>
      <c r="E173" s="277"/>
    </row>
    <row r="174">
      <c r="A174" s="129" t="s">
        <v>634</v>
      </c>
      <c r="B174" s="129">
        <v>74.8</v>
      </c>
      <c r="C174" s="277"/>
      <c r="D174" s="277"/>
      <c r="E174" s="277"/>
    </row>
    <row r="175">
      <c r="A175" s="129"/>
      <c r="B175" s="277"/>
      <c r="C175" s="129"/>
      <c r="D175" s="277"/>
      <c r="E175" s="278"/>
    </row>
    <row r="176">
      <c r="A176" s="129"/>
      <c r="B176" s="277"/>
      <c r="C176" s="129"/>
      <c r="D176" s="277"/>
      <c r="E176" s="278"/>
    </row>
    <row r="177">
      <c r="A177" s="129" t="s">
        <v>124</v>
      </c>
      <c r="B177" s="277">
        <f>SUM(B167:B174)</f>
        <v>1062.53</v>
      </c>
      <c r="C177" s="129"/>
      <c r="D177" s="277">
        <f>SUM(D167:D173)</f>
        <v>300</v>
      </c>
      <c r="E177" s="278">
        <f>B177-D177</f>
        <v>762.53</v>
      </c>
      <c r="F177" s="113" t="s">
        <v>645</v>
      </c>
    </row>
    <row r="180">
      <c r="A180" s="249" t="s">
        <v>75</v>
      </c>
      <c r="B180" s="119"/>
      <c r="C180" s="119"/>
      <c r="D180" s="119"/>
      <c r="E180" s="120"/>
    </row>
    <row r="181">
      <c r="A181" s="129" t="s">
        <v>98</v>
      </c>
      <c r="B181" s="252" t="s">
        <v>21</v>
      </c>
      <c r="C181" s="129" t="s">
        <v>99</v>
      </c>
      <c r="D181" s="129" t="s">
        <v>100</v>
      </c>
      <c r="E181" s="129" t="s">
        <v>101</v>
      </c>
    </row>
    <row r="182">
      <c r="A182" s="255"/>
      <c r="B182" s="255"/>
      <c r="C182" s="256"/>
      <c r="D182" s="129"/>
      <c r="E182" s="257"/>
    </row>
    <row r="183">
      <c r="A183" s="129" t="s">
        <v>646</v>
      </c>
      <c r="B183" s="255">
        <v>323.0</v>
      </c>
      <c r="C183" s="255">
        <v>2.018010704171E12</v>
      </c>
      <c r="D183" s="129">
        <v>278.0</v>
      </c>
      <c r="E183" s="263">
        <v>45445.0</v>
      </c>
    </row>
    <row r="184">
      <c r="A184" s="129" t="s">
        <v>284</v>
      </c>
      <c r="B184" s="255">
        <v>27.0</v>
      </c>
      <c r="C184" s="277"/>
      <c r="D184" s="277"/>
      <c r="E184" s="277"/>
    </row>
    <row r="185">
      <c r="A185" s="129" t="s">
        <v>647</v>
      </c>
      <c r="B185" s="255">
        <v>278.0</v>
      </c>
      <c r="C185" s="277"/>
      <c r="D185" s="277"/>
      <c r="E185" s="277"/>
    </row>
    <row r="186">
      <c r="A186" s="129"/>
      <c r="B186" s="129"/>
      <c r="C186" s="277"/>
      <c r="D186" s="277"/>
      <c r="E186" s="277"/>
    </row>
    <row r="187">
      <c r="A187" s="277"/>
      <c r="B187" s="277"/>
      <c r="C187" s="277"/>
      <c r="D187" s="277"/>
      <c r="E187" s="277"/>
    </row>
    <row r="188">
      <c r="A188" s="277"/>
      <c r="B188" s="277"/>
      <c r="C188" s="277"/>
      <c r="D188" s="277"/>
      <c r="E188" s="277"/>
    </row>
    <row r="189">
      <c r="A189" s="129" t="s">
        <v>124</v>
      </c>
      <c r="B189" s="277">
        <f>SUM(B180:B186)</f>
        <v>628</v>
      </c>
      <c r="C189" s="129"/>
      <c r="D189" s="277">
        <f>SUM(D180:D187)</f>
        <v>278</v>
      </c>
      <c r="E189" s="278">
        <f>B189-D189</f>
        <v>350</v>
      </c>
      <c r="F189" s="113" t="s">
        <v>648</v>
      </c>
    </row>
    <row r="192">
      <c r="A192" s="249" t="s">
        <v>649</v>
      </c>
      <c r="B192" s="119"/>
      <c r="C192" s="119"/>
      <c r="D192" s="119"/>
      <c r="E192" s="120"/>
    </row>
    <row r="193">
      <c r="A193" s="129" t="s">
        <v>98</v>
      </c>
      <c r="B193" s="252" t="s">
        <v>21</v>
      </c>
      <c r="C193" s="129" t="s">
        <v>99</v>
      </c>
      <c r="D193" s="129" t="s">
        <v>100</v>
      </c>
      <c r="E193" s="129" t="s">
        <v>101</v>
      </c>
    </row>
    <row r="194">
      <c r="A194" s="255"/>
      <c r="B194" s="255"/>
      <c r="C194" s="256"/>
      <c r="D194" s="129"/>
      <c r="E194" s="257"/>
    </row>
    <row r="195">
      <c r="A195" s="129" t="s">
        <v>623</v>
      </c>
      <c r="B195" s="255">
        <v>326.0</v>
      </c>
      <c r="C195" s="255"/>
      <c r="D195" s="129"/>
      <c r="E195" s="263"/>
    </row>
    <row r="196">
      <c r="A196" s="129"/>
      <c r="B196" s="129"/>
      <c r="C196" s="277"/>
      <c r="D196" s="277"/>
      <c r="E196" s="277"/>
    </row>
    <row r="197">
      <c r="A197" s="277"/>
      <c r="B197" s="277"/>
      <c r="C197" s="277"/>
      <c r="D197" s="277"/>
      <c r="E197" s="277"/>
    </row>
    <row r="198">
      <c r="A198" s="129" t="s">
        <v>124</v>
      </c>
      <c r="B198" s="277">
        <f>SUM(B192:B196)</f>
        <v>326</v>
      </c>
      <c r="C198" s="129"/>
      <c r="D198" s="277">
        <f>SUM(D192:D196)</f>
        <v>0</v>
      </c>
      <c r="E198" s="278">
        <f>B198-D198</f>
        <v>326</v>
      </c>
      <c r="F198" s="113" t="s">
        <v>650</v>
      </c>
    </row>
    <row r="202">
      <c r="A202" s="249" t="s">
        <v>358</v>
      </c>
      <c r="B202" s="119"/>
      <c r="C202" s="119"/>
      <c r="D202" s="119"/>
      <c r="E202" s="120"/>
    </row>
    <row r="203">
      <c r="A203" s="129" t="s">
        <v>98</v>
      </c>
      <c r="B203" s="252" t="s">
        <v>21</v>
      </c>
      <c r="C203" s="129" t="s">
        <v>99</v>
      </c>
      <c r="D203" s="129" t="s">
        <v>100</v>
      </c>
      <c r="E203" s="129" t="s">
        <v>101</v>
      </c>
    </row>
    <row r="204">
      <c r="A204" s="255"/>
      <c r="B204" s="255"/>
      <c r="C204" s="256"/>
      <c r="D204" s="129"/>
      <c r="E204" s="257"/>
    </row>
    <row r="205">
      <c r="A205" s="129" t="s">
        <v>651</v>
      </c>
      <c r="B205" s="255">
        <v>49.0</v>
      </c>
      <c r="C205" s="255"/>
      <c r="D205" s="129"/>
      <c r="E205" s="263"/>
    </row>
    <row r="206">
      <c r="A206" s="129" t="s">
        <v>652</v>
      </c>
      <c r="B206" s="129">
        <v>50.0</v>
      </c>
      <c r="C206" s="277"/>
      <c r="D206" s="277"/>
      <c r="E206" s="277"/>
    </row>
    <row r="207">
      <c r="A207" s="129"/>
      <c r="B207" s="129"/>
      <c r="C207" s="277"/>
      <c r="D207" s="277"/>
      <c r="E207" s="277"/>
    </row>
    <row r="208">
      <c r="A208" s="277"/>
      <c r="B208" s="277"/>
      <c r="C208" s="277"/>
      <c r="D208" s="277"/>
      <c r="E208" s="277"/>
    </row>
    <row r="209">
      <c r="A209" s="129" t="s">
        <v>124</v>
      </c>
      <c r="B209" s="277">
        <f>SUM(B202:B207)</f>
        <v>99</v>
      </c>
      <c r="C209" s="129"/>
      <c r="D209" s="277">
        <f>SUM(D202:D207)</f>
        <v>0</v>
      </c>
      <c r="E209" s="278">
        <f>B209-D209</f>
        <v>99</v>
      </c>
      <c r="F209" s="113" t="s">
        <v>653</v>
      </c>
    </row>
    <row r="211">
      <c r="A211" s="249" t="s">
        <v>86</v>
      </c>
      <c r="B211" s="119"/>
      <c r="C211" s="119"/>
      <c r="D211" s="119"/>
      <c r="E211" s="120"/>
    </row>
    <row r="212">
      <c r="A212" s="129" t="s">
        <v>98</v>
      </c>
      <c r="B212" s="252" t="s">
        <v>21</v>
      </c>
      <c r="C212" s="129" t="s">
        <v>99</v>
      </c>
      <c r="D212" s="129" t="s">
        <v>100</v>
      </c>
      <c r="E212" s="129" t="s">
        <v>101</v>
      </c>
    </row>
    <row r="213">
      <c r="A213" s="255"/>
      <c r="B213" s="255"/>
      <c r="C213" s="256"/>
      <c r="D213" s="129"/>
      <c r="E213" s="257"/>
    </row>
    <row r="214">
      <c r="A214" s="129" t="s">
        <v>652</v>
      </c>
      <c r="B214" s="129">
        <v>40.0</v>
      </c>
      <c r="C214" s="255"/>
      <c r="D214" s="129"/>
      <c r="E214" s="263"/>
    </row>
    <row r="215">
      <c r="A215" s="129"/>
      <c r="B215" s="129"/>
      <c r="C215" s="277"/>
      <c r="D215" s="277"/>
      <c r="E215" s="277"/>
    </row>
    <row r="216">
      <c r="A216" s="277"/>
      <c r="B216" s="277"/>
      <c r="C216" s="277"/>
      <c r="D216" s="277"/>
      <c r="E216" s="277"/>
    </row>
    <row r="217">
      <c r="A217" s="129" t="s">
        <v>124</v>
      </c>
      <c r="B217" s="277">
        <f>SUM(B211:B215)</f>
        <v>40</v>
      </c>
      <c r="C217" s="129"/>
      <c r="D217" s="277">
        <f>SUM(D211:D215)</f>
        <v>0</v>
      </c>
      <c r="E217" s="278">
        <f>B217-D217</f>
        <v>40</v>
      </c>
      <c r="F217" s="113" t="s">
        <v>654</v>
      </c>
    </row>
    <row r="219">
      <c r="A219" s="249" t="s">
        <v>325</v>
      </c>
      <c r="B219" s="119"/>
      <c r="C219" s="119"/>
      <c r="D219" s="119"/>
      <c r="E219" s="120"/>
    </row>
    <row r="220">
      <c r="A220" s="129" t="s">
        <v>98</v>
      </c>
      <c r="B220" s="252" t="s">
        <v>21</v>
      </c>
      <c r="C220" s="129" t="s">
        <v>99</v>
      </c>
      <c r="D220" s="129" t="s">
        <v>100</v>
      </c>
      <c r="E220" s="129" t="s">
        <v>101</v>
      </c>
    </row>
    <row r="221">
      <c r="A221" s="255"/>
      <c r="B221" s="255"/>
      <c r="C221" s="256"/>
      <c r="D221" s="129"/>
      <c r="E221" s="257"/>
    </row>
    <row r="222">
      <c r="A222" s="129" t="s">
        <v>655</v>
      </c>
      <c r="B222" s="129">
        <v>217.0</v>
      </c>
      <c r="C222" s="255"/>
      <c r="D222" s="129"/>
      <c r="E222" s="263"/>
    </row>
    <row r="223">
      <c r="A223" s="129"/>
      <c r="B223" s="129"/>
      <c r="C223" s="277"/>
      <c r="D223" s="277"/>
      <c r="E223" s="277"/>
    </row>
    <row r="224">
      <c r="A224" s="277"/>
      <c r="B224" s="277"/>
      <c r="C224" s="277"/>
      <c r="D224" s="277"/>
      <c r="E224" s="277"/>
    </row>
    <row r="225">
      <c r="A225" s="129" t="s">
        <v>124</v>
      </c>
      <c r="B225" s="277">
        <f>SUM(B219:B223)</f>
        <v>217</v>
      </c>
      <c r="C225" s="129"/>
      <c r="D225" s="277">
        <f>SUM(D219:D223)</f>
        <v>0</v>
      </c>
      <c r="E225" s="278">
        <f>B225-D225</f>
        <v>217</v>
      </c>
      <c r="F225" s="113" t="s">
        <v>656</v>
      </c>
    </row>
    <row r="227">
      <c r="A227" s="249" t="s">
        <v>24</v>
      </c>
      <c r="B227" s="119"/>
      <c r="C227" s="119"/>
      <c r="D227" s="119"/>
      <c r="E227" s="120"/>
    </row>
    <row r="228">
      <c r="A228" s="129" t="s">
        <v>98</v>
      </c>
      <c r="B228" s="252" t="s">
        <v>21</v>
      </c>
      <c r="C228" s="129" t="s">
        <v>99</v>
      </c>
      <c r="D228" s="129" t="s">
        <v>100</v>
      </c>
      <c r="E228" s="129" t="s">
        <v>101</v>
      </c>
    </row>
    <row r="229">
      <c r="A229" s="255"/>
      <c r="B229" s="255"/>
      <c r="C229" s="256"/>
      <c r="D229" s="129"/>
      <c r="E229" s="257"/>
    </row>
    <row r="230">
      <c r="A230" s="129" t="s">
        <v>657</v>
      </c>
      <c r="B230" s="129">
        <v>54.0</v>
      </c>
      <c r="C230" s="255"/>
      <c r="D230" s="129"/>
      <c r="E230" s="263"/>
    </row>
    <row r="231">
      <c r="A231" s="129"/>
      <c r="B231" s="129"/>
      <c r="C231" s="277"/>
      <c r="D231" s="277"/>
      <c r="E231" s="277"/>
    </row>
    <row r="232">
      <c r="A232" s="277"/>
      <c r="B232" s="277"/>
      <c r="C232" s="277"/>
      <c r="D232" s="277"/>
      <c r="E232" s="277"/>
    </row>
    <row r="233">
      <c r="A233" s="129" t="s">
        <v>124</v>
      </c>
      <c r="B233" s="277">
        <f>SUM(B227:B231)</f>
        <v>54</v>
      </c>
      <c r="C233" s="129"/>
      <c r="D233" s="277">
        <f>SUM(D227:D231)</f>
        <v>0</v>
      </c>
      <c r="E233" s="278">
        <f>B233-D233</f>
        <v>54</v>
      </c>
      <c r="F233" s="113" t="s">
        <v>654</v>
      </c>
    </row>
    <row r="237">
      <c r="A237" s="249" t="s">
        <v>42</v>
      </c>
      <c r="B237" s="119"/>
      <c r="C237" s="119"/>
      <c r="D237" s="119"/>
      <c r="E237" s="120"/>
    </row>
    <row r="238">
      <c r="A238" s="129" t="s">
        <v>98</v>
      </c>
      <c r="B238" s="252" t="s">
        <v>21</v>
      </c>
      <c r="C238" s="129" t="s">
        <v>99</v>
      </c>
      <c r="D238" s="129" t="s">
        <v>100</v>
      </c>
      <c r="E238" s="129" t="s">
        <v>101</v>
      </c>
    </row>
    <row r="239">
      <c r="A239" s="255"/>
      <c r="B239" s="255"/>
      <c r="C239" s="256"/>
      <c r="D239" s="129"/>
      <c r="E239" s="257"/>
    </row>
    <row r="240">
      <c r="A240" s="129" t="s">
        <v>235</v>
      </c>
      <c r="B240" s="129">
        <v>315.0</v>
      </c>
      <c r="C240" s="255">
        <v>3.017315501531E12</v>
      </c>
      <c r="D240" s="129">
        <v>315.0</v>
      </c>
      <c r="E240" s="263">
        <v>45419.0</v>
      </c>
    </row>
    <row r="241">
      <c r="A241" s="129" t="s">
        <v>236</v>
      </c>
      <c r="B241" s="129">
        <v>444.4</v>
      </c>
      <c r="C241" s="129">
        <v>3.017966790813E12</v>
      </c>
      <c r="D241" s="129">
        <v>504.0</v>
      </c>
      <c r="E241" s="263">
        <v>45444.0</v>
      </c>
      <c r="F241" s="113" t="s">
        <v>658</v>
      </c>
    </row>
    <row r="242">
      <c r="A242" s="129" t="s">
        <v>634</v>
      </c>
      <c r="B242" s="129">
        <v>281.0</v>
      </c>
      <c r="C242" s="295">
        <v>3.018441606154E12</v>
      </c>
      <c r="D242" s="295">
        <v>405.0</v>
      </c>
      <c r="E242" s="296">
        <v>45461.0</v>
      </c>
    </row>
    <row r="243">
      <c r="A243" s="129" t="s">
        <v>635</v>
      </c>
      <c r="B243" s="129">
        <v>203.0</v>
      </c>
      <c r="C243" s="129">
        <v>3.019656644111E12</v>
      </c>
      <c r="D243" s="129">
        <v>300.0</v>
      </c>
      <c r="E243" s="257">
        <v>45506.0</v>
      </c>
    </row>
    <row r="244">
      <c r="A244" s="129" t="s">
        <v>237</v>
      </c>
      <c r="B244" s="129">
        <v>338.0</v>
      </c>
      <c r="C244" s="129">
        <v>3.021320844709E12</v>
      </c>
      <c r="D244" s="129">
        <v>300.0</v>
      </c>
      <c r="E244" s="265" t="s">
        <v>238</v>
      </c>
    </row>
    <row r="245">
      <c r="A245" s="129" t="s">
        <v>239</v>
      </c>
      <c r="B245" s="129">
        <v>74.0</v>
      </c>
      <c r="C245" s="129">
        <v>3.021909602267E12</v>
      </c>
      <c r="D245" s="129">
        <v>350.0</v>
      </c>
      <c r="E245" s="257">
        <v>45584.0</v>
      </c>
    </row>
    <row r="246">
      <c r="A246" s="129" t="s">
        <v>240</v>
      </c>
      <c r="B246" s="129">
        <v>173.0</v>
      </c>
      <c r="C246" s="277"/>
      <c r="D246" s="277"/>
      <c r="E246" s="277"/>
    </row>
    <row r="247">
      <c r="A247" s="129" t="s">
        <v>242</v>
      </c>
      <c r="B247" s="129">
        <v>22.0</v>
      </c>
      <c r="C247" s="277"/>
      <c r="D247" s="277"/>
      <c r="E247" s="277"/>
    </row>
    <row r="248">
      <c r="A248" s="129" t="s">
        <v>244</v>
      </c>
      <c r="B248" s="129">
        <v>77.0</v>
      </c>
      <c r="C248" s="255"/>
      <c r="D248" s="129"/>
      <c r="E248" s="263"/>
    </row>
    <row r="249">
      <c r="A249" s="129" t="s">
        <v>246</v>
      </c>
      <c r="B249" s="129">
        <v>111.0</v>
      </c>
      <c r="C249" s="129"/>
      <c r="D249" s="129"/>
      <c r="E249" s="263"/>
    </row>
    <row r="250">
      <c r="A250" s="129" t="s">
        <v>247</v>
      </c>
      <c r="B250" s="129">
        <v>289.0</v>
      </c>
      <c r="C250" s="129"/>
      <c r="D250" s="129"/>
      <c r="E250" s="263"/>
    </row>
    <row r="251">
      <c r="A251" s="129" t="s">
        <v>248</v>
      </c>
      <c r="B251" s="129">
        <v>146.0</v>
      </c>
      <c r="C251" s="277"/>
      <c r="D251" s="277"/>
      <c r="E251" s="277"/>
    </row>
    <row r="252">
      <c r="A252" s="129" t="s">
        <v>250</v>
      </c>
      <c r="B252" s="129">
        <v>213.18</v>
      </c>
      <c r="C252" s="277"/>
      <c r="D252" s="277"/>
      <c r="E252" s="277"/>
    </row>
    <row r="253">
      <c r="A253" s="129" t="s">
        <v>251</v>
      </c>
      <c r="B253" s="129">
        <v>70.0</v>
      </c>
      <c r="C253" s="277"/>
      <c r="D253" s="277"/>
      <c r="E253" s="277"/>
    </row>
    <row r="254">
      <c r="A254" s="129" t="s">
        <v>252</v>
      </c>
      <c r="B254" s="129">
        <v>55.08</v>
      </c>
      <c r="C254" s="277"/>
      <c r="D254" s="277"/>
      <c r="E254" s="277"/>
    </row>
    <row r="255">
      <c r="A255" s="129" t="s">
        <v>253</v>
      </c>
      <c r="B255" s="129">
        <v>86.0</v>
      </c>
      <c r="C255" s="277"/>
      <c r="D255" s="277"/>
      <c r="E255" s="277"/>
    </row>
    <row r="256">
      <c r="A256" s="129" t="s">
        <v>254</v>
      </c>
      <c r="B256" s="129">
        <v>26.0</v>
      </c>
      <c r="C256" s="277"/>
      <c r="D256" s="277"/>
      <c r="E256" s="277"/>
    </row>
    <row r="257">
      <c r="A257" s="129" t="s">
        <v>255</v>
      </c>
      <c r="B257" s="129">
        <v>194.1</v>
      </c>
      <c r="C257" s="277"/>
      <c r="D257" s="277"/>
      <c r="E257" s="277"/>
    </row>
    <row r="258">
      <c r="A258" s="129" t="s">
        <v>256</v>
      </c>
      <c r="B258" s="129">
        <v>81.0</v>
      </c>
      <c r="C258" s="277"/>
      <c r="D258" s="277"/>
      <c r="E258" s="277"/>
    </row>
    <row r="259">
      <c r="A259" s="129" t="s">
        <v>257</v>
      </c>
      <c r="B259" s="129">
        <v>48.25</v>
      </c>
      <c r="C259" s="277"/>
      <c r="D259" s="277"/>
      <c r="E259" s="277"/>
    </row>
    <row r="260">
      <c r="A260" s="129" t="s">
        <v>259</v>
      </c>
      <c r="B260" s="129">
        <v>197.24</v>
      </c>
      <c r="C260" s="277"/>
      <c r="D260" s="277"/>
      <c r="E260" s="277"/>
    </row>
    <row r="261">
      <c r="A261" s="129" t="s">
        <v>260</v>
      </c>
      <c r="B261" s="129">
        <v>167.28</v>
      </c>
      <c r="C261" s="277"/>
      <c r="D261" s="277"/>
      <c r="E261" s="277"/>
    </row>
    <row r="262">
      <c r="A262" s="129" t="s">
        <v>262</v>
      </c>
      <c r="B262" s="129">
        <v>273.0</v>
      </c>
      <c r="C262" s="277"/>
      <c r="D262" s="277"/>
      <c r="E262" s="277"/>
    </row>
    <row r="263">
      <c r="A263" s="129"/>
      <c r="B263" s="129"/>
      <c r="C263" s="277"/>
      <c r="D263" s="277"/>
      <c r="E263" s="277"/>
    </row>
    <row r="264">
      <c r="A264" s="129"/>
      <c r="B264" s="129"/>
      <c r="C264" s="277"/>
      <c r="D264" s="277"/>
      <c r="E264" s="277"/>
    </row>
    <row r="265">
      <c r="A265" s="129"/>
      <c r="B265" s="129"/>
      <c r="C265" s="277"/>
      <c r="D265" s="277"/>
      <c r="E265" s="277"/>
    </row>
    <row r="266">
      <c r="A266" s="129"/>
      <c r="B266" s="129"/>
      <c r="C266" s="277"/>
      <c r="D266" s="277"/>
      <c r="E266" s="277"/>
    </row>
    <row r="267">
      <c r="A267" s="129"/>
      <c r="B267" s="129"/>
      <c r="C267" s="277"/>
      <c r="D267" s="277"/>
      <c r="E267" s="277"/>
    </row>
    <row r="268">
      <c r="A268" s="129" t="s">
        <v>124</v>
      </c>
      <c r="B268" s="277">
        <f>SUM(B240:B267)</f>
        <v>3884.53</v>
      </c>
      <c r="C268" s="129"/>
      <c r="D268" s="277">
        <f>SUM(D240:D261)</f>
        <v>2174</v>
      </c>
      <c r="E268" s="278">
        <f>B268-D268</f>
        <v>1710.53</v>
      </c>
      <c r="G268" s="569" t="s">
        <v>659</v>
      </c>
      <c r="H268" s="570"/>
      <c r="I268" s="571"/>
    </row>
    <row r="269">
      <c r="F269" s="113"/>
      <c r="G269" s="572" t="s">
        <v>660</v>
      </c>
      <c r="H269" s="573" t="s">
        <v>43</v>
      </c>
      <c r="I269" s="574" t="s">
        <v>661</v>
      </c>
    </row>
    <row r="270">
      <c r="G270" s="575" t="s">
        <v>649</v>
      </c>
      <c r="H270" s="576">
        <v>326.0</v>
      </c>
      <c r="I270" s="577"/>
    </row>
    <row r="271">
      <c r="A271" s="249" t="s">
        <v>662</v>
      </c>
      <c r="B271" s="119"/>
      <c r="C271" s="119"/>
      <c r="D271" s="119"/>
      <c r="E271" s="120"/>
      <c r="G271" s="575" t="s">
        <v>325</v>
      </c>
      <c r="H271" s="576">
        <v>217.0</v>
      </c>
      <c r="I271" s="578"/>
    </row>
    <row r="272">
      <c r="A272" s="129" t="s">
        <v>98</v>
      </c>
      <c r="B272" s="252" t="s">
        <v>21</v>
      </c>
      <c r="C272" s="129" t="s">
        <v>99</v>
      </c>
      <c r="D272" s="129" t="s">
        <v>100</v>
      </c>
      <c r="E272" s="129" t="s">
        <v>101</v>
      </c>
      <c r="G272" s="575" t="s">
        <v>233</v>
      </c>
      <c r="H272" s="576">
        <v>1752.0</v>
      </c>
      <c r="I272" s="578"/>
    </row>
    <row r="273">
      <c r="A273" s="255"/>
      <c r="B273" s="255"/>
      <c r="C273" s="256"/>
      <c r="D273" s="129"/>
      <c r="E273" s="257"/>
      <c r="G273" s="575" t="s">
        <v>379</v>
      </c>
      <c r="H273" s="576">
        <v>1062.0</v>
      </c>
      <c r="I273" s="578"/>
    </row>
    <row r="274">
      <c r="A274" s="129" t="s">
        <v>663</v>
      </c>
      <c r="B274" s="129">
        <v>36.85</v>
      </c>
      <c r="C274" s="255">
        <v>4.018007349681E12</v>
      </c>
      <c r="D274" s="129">
        <v>250.0</v>
      </c>
      <c r="E274" s="263">
        <v>45445.0</v>
      </c>
      <c r="G274" s="575" t="s">
        <v>664</v>
      </c>
      <c r="H274" s="576">
        <v>355.0</v>
      </c>
      <c r="I274" s="578"/>
    </row>
    <row r="275">
      <c r="A275" s="129" t="s">
        <v>635</v>
      </c>
      <c r="B275" s="129">
        <v>248.16</v>
      </c>
      <c r="C275" s="579">
        <v>4.018168682173E12</v>
      </c>
      <c r="D275" s="129">
        <v>35.0</v>
      </c>
      <c r="E275" s="263">
        <v>45451.0</v>
      </c>
      <c r="G275" s="575" t="s">
        <v>42</v>
      </c>
      <c r="H275" s="576">
        <v>687.32</v>
      </c>
      <c r="I275" s="577"/>
    </row>
    <row r="276">
      <c r="A276" s="129"/>
      <c r="B276" s="129"/>
      <c r="C276" s="277"/>
      <c r="D276" s="277"/>
      <c r="E276" s="277"/>
      <c r="G276" s="575" t="s">
        <v>241</v>
      </c>
      <c r="H276" s="576">
        <v>880.6</v>
      </c>
      <c r="I276" s="578"/>
    </row>
    <row r="277">
      <c r="A277" s="129"/>
      <c r="B277" s="129"/>
      <c r="C277" s="277"/>
      <c r="D277" s="277"/>
      <c r="E277" s="277"/>
      <c r="G277" s="575" t="s">
        <v>51</v>
      </c>
      <c r="H277" s="576">
        <v>589.7</v>
      </c>
      <c r="I277" s="578"/>
    </row>
    <row r="278">
      <c r="A278" s="277"/>
      <c r="B278" s="277"/>
      <c r="C278" s="277"/>
      <c r="D278" s="277"/>
      <c r="E278" s="277"/>
      <c r="G278" s="580"/>
      <c r="H278" s="581"/>
      <c r="I278" s="578"/>
    </row>
    <row r="279">
      <c r="A279" s="277"/>
      <c r="B279" s="277"/>
      <c r="C279" s="277"/>
      <c r="D279" s="277"/>
      <c r="E279" s="277"/>
      <c r="G279" s="582"/>
      <c r="H279" s="583"/>
      <c r="I279" s="584"/>
    </row>
    <row r="280">
      <c r="A280" s="129" t="s">
        <v>124</v>
      </c>
      <c r="B280" s="277">
        <f>SUM(B274:B279)</f>
        <v>285.01</v>
      </c>
      <c r="C280" s="129"/>
      <c r="D280" s="277">
        <f>SUM(D271:D275)</f>
        <v>285</v>
      </c>
      <c r="E280" s="278">
        <f>B280-D280</f>
        <v>0.01</v>
      </c>
      <c r="G280" s="575"/>
      <c r="H280" s="585"/>
      <c r="I280" s="584"/>
    </row>
    <row r="281">
      <c r="G281" s="580"/>
      <c r="H281" s="581"/>
      <c r="I281" s="586"/>
    </row>
    <row r="282">
      <c r="G282" s="587"/>
      <c r="H282" s="587"/>
      <c r="I282" s="587"/>
    </row>
    <row r="283">
      <c r="A283" s="249" t="s">
        <v>38</v>
      </c>
      <c r="B283" s="119"/>
      <c r="C283" s="119"/>
      <c r="D283" s="119"/>
      <c r="E283" s="120"/>
      <c r="G283" s="587"/>
      <c r="H283" s="587"/>
      <c r="I283" s="587"/>
    </row>
    <row r="284">
      <c r="A284" s="129" t="s">
        <v>98</v>
      </c>
      <c r="B284" s="252" t="s">
        <v>21</v>
      </c>
      <c r="C284" s="129" t="s">
        <v>99</v>
      </c>
      <c r="D284" s="129" t="s">
        <v>100</v>
      </c>
      <c r="E284" s="129" t="s">
        <v>101</v>
      </c>
      <c r="G284" s="587"/>
      <c r="H284" s="587"/>
      <c r="I284" s="587"/>
    </row>
    <row r="285">
      <c r="A285" s="588" t="s">
        <v>239</v>
      </c>
      <c r="B285" s="588">
        <v>147.4</v>
      </c>
      <c r="C285" s="588">
        <v>9.0188228877638E13</v>
      </c>
      <c r="D285" s="588">
        <v>216.4</v>
      </c>
      <c r="E285" s="589"/>
      <c r="G285" s="587"/>
      <c r="H285" s="587"/>
      <c r="I285" s="587"/>
    </row>
    <row r="286">
      <c r="A286" s="588" t="s">
        <v>665</v>
      </c>
      <c r="B286" s="588">
        <v>37.73</v>
      </c>
      <c r="C286" s="589"/>
      <c r="D286" s="589"/>
      <c r="E286" s="589"/>
      <c r="G286" s="587"/>
      <c r="H286" s="587"/>
      <c r="I286" s="587"/>
    </row>
    <row r="287">
      <c r="A287" s="588" t="s">
        <v>666</v>
      </c>
      <c r="B287" s="588">
        <v>30.8</v>
      </c>
      <c r="C287" s="589"/>
      <c r="D287" s="589"/>
      <c r="E287" s="589"/>
      <c r="G287" s="587"/>
      <c r="H287" s="590"/>
      <c r="I287" s="587"/>
    </row>
    <row r="288">
      <c r="A288" s="589"/>
      <c r="B288" s="589"/>
      <c r="C288" s="589"/>
      <c r="D288" s="589"/>
      <c r="E288" s="589"/>
      <c r="H288" s="545"/>
    </row>
    <row r="289">
      <c r="A289" s="589"/>
      <c r="B289" s="589"/>
      <c r="C289" s="589"/>
      <c r="D289" s="589"/>
      <c r="E289" s="589"/>
      <c r="H289" s="545"/>
    </row>
    <row r="290">
      <c r="A290" s="589"/>
      <c r="B290" s="589"/>
      <c r="C290" s="589"/>
      <c r="D290" s="589"/>
      <c r="E290" s="589"/>
      <c r="H290" s="545"/>
    </row>
    <row r="291">
      <c r="A291" s="589"/>
      <c r="B291" s="589"/>
      <c r="C291" s="589"/>
      <c r="D291" s="589"/>
      <c r="E291" s="589"/>
      <c r="H291" s="545"/>
    </row>
    <row r="292">
      <c r="A292" s="589"/>
      <c r="B292" s="589"/>
      <c r="C292" s="589"/>
      <c r="D292" s="589"/>
      <c r="E292" s="589"/>
      <c r="G292" s="591" t="s">
        <v>667</v>
      </c>
      <c r="H292" s="119"/>
      <c r="I292" s="120"/>
    </row>
    <row r="293">
      <c r="A293" s="589"/>
      <c r="B293" s="589"/>
      <c r="C293" s="589"/>
      <c r="D293" s="589"/>
      <c r="E293" s="589"/>
      <c r="G293" s="592" t="s">
        <v>660</v>
      </c>
      <c r="H293" s="592" t="s">
        <v>668</v>
      </c>
      <c r="I293" s="592" t="s">
        <v>661</v>
      </c>
    </row>
    <row r="294">
      <c r="A294" s="589"/>
      <c r="B294" s="589"/>
      <c r="C294" s="589"/>
      <c r="D294" s="589"/>
      <c r="E294" s="589"/>
      <c r="G294" s="593" t="s">
        <v>358</v>
      </c>
      <c r="H294" s="594">
        <v>99.0</v>
      </c>
      <c r="I294" s="277"/>
    </row>
    <row r="295">
      <c r="A295" s="129" t="s">
        <v>124</v>
      </c>
      <c r="B295" s="589">
        <f>SUM(B285:B294)</f>
        <v>215.93</v>
      </c>
      <c r="C295" s="589"/>
      <c r="D295" s="589">
        <f>SUM(D285:D294)</f>
        <v>216.4</v>
      </c>
      <c r="E295" s="589">
        <f>B295-D295</f>
        <v>-0.47</v>
      </c>
      <c r="G295" s="593" t="s">
        <v>86</v>
      </c>
      <c r="H295" s="594">
        <v>40.0</v>
      </c>
      <c r="I295" s="277"/>
    </row>
    <row r="296">
      <c r="A296" s="595"/>
      <c r="B296" s="595"/>
      <c r="C296" s="595"/>
      <c r="D296" s="595"/>
      <c r="E296" s="595"/>
      <c r="G296" s="593" t="s">
        <v>669</v>
      </c>
      <c r="H296" s="594">
        <v>54.0</v>
      </c>
      <c r="I296" s="277"/>
    </row>
    <row r="297">
      <c r="A297" s="249" t="s">
        <v>241</v>
      </c>
      <c r="B297" s="119"/>
      <c r="C297" s="119"/>
      <c r="D297" s="119"/>
      <c r="E297" s="120"/>
    </row>
    <row r="298">
      <c r="A298" s="129" t="s">
        <v>98</v>
      </c>
      <c r="B298" s="252" t="s">
        <v>21</v>
      </c>
      <c r="C298" s="129" t="s">
        <v>99</v>
      </c>
      <c r="D298" s="129" t="s">
        <v>100</v>
      </c>
      <c r="E298" s="129" t="s">
        <v>101</v>
      </c>
    </row>
    <row r="299">
      <c r="A299" s="588" t="s">
        <v>665</v>
      </c>
      <c r="B299" s="588">
        <v>493.0</v>
      </c>
      <c r="C299" s="589"/>
      <c r="D299" s="589"/>
      <c r="E299" s="589"/>
    </row>
    <row r="300">
      <c r="A300" s="588" t="s">
        <v>670</v>
      </c>
      <c r="B300" s="588">
        <v>406.0</v>
      </c>
      <c r="C300" s="589"/>
      <c r="D300" s="589"/>
      <c r="E300" s="589"/>
    </row>
    <row r="301">
      <c r="A301" s="589"/>
      <c r="B301" s="588">
        <v>50.0</v>
      </c>
      <c r="C301" s="588">
        <v>8.019760535639E12</v>
      </c>
      <c r="D301" s="588">
        <v>496.0</v>
      </c>
      <c r="E301" s="589"/>
    </row>
    <row r="302">
      <c r="A302" s="589"/>
      <c r="B302" s="588">
        <v>317.22</v>
      </c>
      <c r="C302" s="589"/>
      <c r="D302" s="589"/>
      <c r="E302" s="589"/>
    </row>
    <row r="303">
      <c r="A303" s="589"/>
      <c r="B303" s="588">
        <v>90.0</v>
      </c>
      <c r="C303" s="589"/>
      <c r="D303" s="589"/>
      <c r="E303" s="589"/>
    </row>
    <row r="304">
      <c r="A304" s="589"/>
      <c r="B304" s="588">
        <v>39.0</v>
      </c>
      <c r="C304" s="589"/>
      <c r="D304" s="589"/>
      <c r="E304" s="589"/>
    </row>
    <row r="305">
      <c r="A305" s="589"/>
      <c r="B305" s="588">
        <v>162.18</v>
      </c>
      <c r="C305" s="588">
        <v>8.020193802611E12</v>
      </c>
      <c r="D305" s="588">
        <v>1357.52</v>
      </c>
      <c r="E305" s="589"/>
    </row>
    <row r="306">
      <c r="A306" s="589"/>
      <c r="B306" s="588">
        <v>302.0</v>
      </c>
      <c r="C306" s="589"/>
      <c r="D306" s="589"/>
      <c r="E306" s="589"/>
    </row>
    <row r="307">
      <c r="A307" s="589"/>
      <c r="B307" s="588"/>
      <c r="C307" s="589"/>
      <c r="D307" s="589"/>
      <c r="E307" s="589"/>
    </row>
    <row r="308">
      <c r="A308" s="589"/>
      <c r="B308" s="588"/>
      <c r="C308" s="589"/>
      <c r="D308" s="589"/>
      <c r="E308" s="589"/>
    </row>
    <row r="309">
      <c r="A309" s="129" t="s">
        <v>124</v>
      </c>
      <c r="B309" s="589">
        <f>SUM(B299:B308)</f>
        <v>1859.4</v>
      </c>
      <c r="C309" s="589"/>
      <c r="D309" s="589">
        <f>SUM(D299:D308)</f>
        <v>1853.52</v>
      </c>
      <c r="E309" s="589">
        <f>B309-D309</f>
        <v>5.88</v>
      </c>
    </row>
    <row r="311">
      <c r="A311" s="249" t="s">
        <v>74</v>
      </c>
      <c r="B311" s="119"/>
      <c r="C311" s="119"/>
      <c r="D311" s="119"/>
      <c r="E311" s="120"/>
    </row>
    <row r="312">
      <c r="A312" s="129" t="s">
        <v>98</v>
      </c>
      <c r="B312" s="252" t="s">
        <v>21</v>
      </c>
      <c r="C312" s="129" t="s">
        <v>99</v>
      </c>
      <c r="D312" s="129" t="s">
        <v>100</v>
      </c>
      <c r="E312" s="129" t="s">
        <v>101</v>
      </c>
    </row>
    <row r="313">
      <c r="A313" s="588" t="s">
        <v>665</v>
      </c>
      <c r="B313" s="588">
        <v>106.81</v>
      </c>
      <c r="C313" s="588">
        <v>3.018814643309E12</v>
      </c>
      <c r="D313" s="588">
        <v>567.0</v>
      </c>
      <c r="E313" s="589"/>
    </row>
    <row r="314">
      <c r="A314" s="588" t="s">
        <v>670</v>
      </c>
      <c r="B314" s="588">
        <v>225.06</v>
      </c>
      <c r="C314" s="589"/>
      <c r="D314" s="589"/>
      <c r="E314" s="589"/>
    </row>
    <row r="315">
      <c r="A315" s="588" t="s">
        <v>671</v>
      </c>
      <c r="B315" s="588">
        <v>234.41</v>
      </c>
      <c r="C315" s="589"/>
      <c r="D315" s="589"/>
      <c r="E315" s="589"/>
    </row>
    <row r="316">
      <c r="A316" s="589"/>
      <c r="B316" s="589"/>
      <c r="C316" s="589"/>
      <c r="D316" s="589"/>
      <c r="E316" s="589"/>
    </row>
    <row r="317">
      <c r="A317" s="589"/>
      <c r="B317" s="589"/>
      <c r="C317" s="589"/>
      <c r="D317" s="589"/>
      <c r="E317" s="589"/>
    </row>
    <row r="318">
      <c r="A318" s="589"/>
      <c r="B318" s="589"/>
      <c r="C318" s="589"/>
      <c r="D318" s="589"/>
      <c r="E318" s="589"/>
    </row>
    <row r="319">
      <c r="A319" s="589"/>
      <c r="B319" s="589"/>
      <c r="C319" s="589"/>
      <c r="D319" s="589"/>
      <c r="E319" s="589"/>
    </row>
    <row r="320">
      <c r="A320" s="589"/>
      <c r="B320" s="589"/>
      <c r="C320" s="589"/>
      <c r="D320" s="589"/>
      <c r="E320" s="589"/>
    </row>
    <row r="321">
      <c r="A321" s="589"/>
      <c r="B321" s="589"/>
      <c r="C321" s="589"/>
      <c r="D321" s="589"/>
      <c r="E321" s="589"/>
    </row>
    <row r="322">
      <c r="A322" s="589"/>
      <c r="B322" s="589"/>
      <c r="C322" s="589"/>
      <c r="D322" s="589"/>
      <c r="E322" s="589"/>
    </row>
    <row r="323">
      <c r="A323" s="129" t="s">
        <v>124</v>
      </c>
      <c r="B323" s="589">
        <f>SUM(B313:B322)</f>
        <v>566.28</v>
      </c>
      <c r="C323" s="589"/>
      <c r="D323" s="589">
        <f>SUM(D313:D322)</f>
        <v>567</v>
      </c>
      <c r="E323" s="589">
        <f>B323-D323</f>
        <v>-0.72</v>
      </c>
    </row>
    <row r="325">
      <c r="A325" s="249" t="s">
        <v>51</v>
      </c>
      <c r="B325" s="119"/>
      <c r="C325" s="119"/>
      <c r="D325" s="119"/>
      <c r="E325" s="120"/>
    </row>
    <row r="326">
      <c r="A326" s="129" t="s">
        <v>98</v>
      </c>
      <c r="B326" s="252" t="s">
        <v>21</v>
      </c>
      <c r="C326" s="129" t="s">
        <v>99</v>
      </c>
      <c r="D326" s="129" t="s">
        <v>100</v>
      </c>
      <c r="E326" s="129" t="s">
        <v>101</v>
      </c>
    </row>
    <row r="327">
      <c r="A327" s="588" t="s">
        <v>672</v>
      </c>
      <c r="B327" s="588">
        <v>590.0</v>
      </c>
      <c r="C327" s="588" t="s">
        <v>673</v>
      </c>
      <c r="D327" s="588"/>
      <c r="E327" s="589"/>
      <c r="F327" s="113" t="s">
        <v>674</v>
      </c>
    </row>
    <row r="328">
      <c r="A328" s="588"/>
      <c r="B328" s="588"/>
      <c r="C328" s="589"/>
      <c r="D328" s="589"/>
      <c r="E328" s="589"/>
    </row>
    <row r="329">
      <c r="A329" s="588"/>
      <c r="B329" s="588"/>
      <c r="C329" s="589"/>
      <c r="D329" s="589"/>
      <c r="E329" s="589"/>
    </row>
    <row r="330">
      <c r="A330" s="589"/>
      <c r="B330" s="589"/>
      <c r="C330" s="589"/>
      <c r="D330" s="589"/>
      <c r="E330" s="589"/>
    </row>
    <row r="331">
      <c r="A331" s="589"/>
      <c r="B331" s="589"/>
      <c r="C331" s="589"/>
      <c r="D331" s="589"/>
      <c r="E331" s="589"/>
    </row>
    <row r="332">
      <c r="A332" s="589"/>
      <c r="B332" s="589"/>
      <c r="C332" s="589"/>
      <c r="D332" s="589"/>
      <c r="E332" s="589"/>
    </row>
    <row r="333">
      <c r="A333" s="589"/>
      <c r="B333" s="589"/>
      <c r="C333" s="589"/>
      <c r="D333" s="589"/>
      <c r="E333" s="589"/>
    </row>
    <row r="334">
      <c r="A334" s="589"/>
      <c r="B334" s="589"/>
      <c r="C334" s="589"/>
      <c r="D334" s="589"/>
      <c r="E334" s="589"/>
    </row>
    <row r="335">
      <c r="A335" s="589"/>
      <c r="B335" s="589"/>
      <c r="C335" s="589"/>
      <c r="D335" s="589"/>
      <c r="E335" s="589"/>
    </row>
    <row r="336">
      <c r="A336" s="589"/>
      <c r="B336" s="589"/>
      <c r="C336" s="589"/>
      <c r="D336" s="589"/>
      <c r="E336" s="589"/>
    </row>
    <row r="337">
      <c r="A337" s="129" t="s">
        <v>124</v>
      </c>
      <c r="B337" s="589">
        <f>SUM(B327:B336)</f>
        <v>590</v>
      </c>
      <c r="C337" s="589"/>
      <c r="D337" s="589">
        <f>SUM(D327:D336)</f>
        <v>0</v>
      </c>
      <c r="E337" s="589">
        <f>B337-D337</f>
        <v>590</v>
      </c>
    </row>
  </sheetData>
  <mergeCells count="21">
    <mergeCell ref="E49:G49"/>
    <mergeCell ref="A51:E51"/>
    <mergeCell ref="A93:E93"/>
    <mergeCell ref="A115:E115"/>
    <mergeCell ref="A131:E131"/>
    <mergeCell ref="A148:E148"/>
    <mergeCell ref="A167:E167"/>
    <mergeCell ref="G268:H268"/>
    <mergeCell ref="A271:E271"/>
    <mergeCell ref="A283:E283"/>
    <mergeCell ref="G292:I292"/>
    <mergeCell ref="A297:E297"/>
    <mergeCell ref="A311:E311"/>
    <mergeCell ref="A325:E325"/>
    <mergeCell ref="A180:E180"/>
    <mergeCell ref="A192:E192"/>
    <mergeCell ref="A202:E202"/>
    <mergeCell ref="A211:E211"/>
    <mergeCell ref="A219:E219"/>
    <mergeCell ref="A227:E227"/>
    <mergeCell ref="A237:E237"/>
  </mergeCell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55.88"/>
    <col customWidth="1" min="3" max="3" width="57.75"/>
  </cols>
  <sheetData>
    <row r="1" ht="42.75" customHeight="1">
      <c r="A1" s="596" t="s">
        <v>675</v>
      </c>
      <c r="B1" s="596" t="s">
        <v>676</v>
      </c>
      <c r="C1" s="596" t="s">
        <v>677</v>
      </c>
    </row>
    <row r="2" ht="117.75" customHeight="1">
      <c r="A2" s="597" t="s">
        <v>678</v>
      </c>
      <c r="B2" s="597" t="s">
        <v>679</v>
      </c>
      <c r="C2" s="597" t="s">
        <v>680</v>
      </c>
    </row>
    <row r="3">
      <c r="A3" s="597" t="s">
        <v>681</v>
      </c>
      <c r="B3" s="597" t="s">
        <v>682</v>
      </c>
      <c r="C3" s="597" t="s">
        <v>683</v>
      </c>
    </row>
    <row r="4">
      <c r="A4" s="597" t="s">
        <v>684</v>
      </c>
      <c r="B4" s="597" t="s">
        <v>685</v>
      </c>
      <c r="C4" s="597" t="s">
        <v>686</v>
      </c>
    </row>
    <row r="5">
      <c r="A5" s="597" t="s">
        <v>687</v>
      </c>
      <c r="B5" s="598" t="s">
        <v>688</v>
      </c>
      <c r="C5" s="597" t="s">
        <v>689</v>
      </c>
    </row>
    <row r="6">
      <c r="A6" s="597" t="s">
        <v>690</v>
      </c>
      <c r="B6" s="598"/>
      <c r="C6" s="597" t="s">
        <v>691</v>
      </c>
    </row>
    <row r="7">
      <c r="A7" s="597" t="s">
        <v>692</v>
      </c>
      <c r="B7" s="598"/>
      <c r="C7" s="597" t="s">
        <v>693</v>
      </c>
    </row>
    <row r="8">
      <c r="A8" s="597" t="s">
        <v>694</v>
      </c>
      <c r="B8" s="598"/>
      <c r="C8" s="597" t="s">
        <v>695</v>
      </c>
    </row>
    <row r="9">
      <c r="A9" s="597" t="s">
        <v>116</v>
      </c>
      <c r="B9" s="598"/>
      <c r="C9" s="597" t="s">
        <v>696</v>
      </c>
    </row>
    <row r="10">
      <c r="A10" s="597" t="s">
        <v>697</v>
      </c>
      <c r="B10" s="599"/>
      <c r="C10" s="597" t="s">
        <v>698</v>
      </c>
    </row>
    <row r="11">
      <c r="A11" s="597" t="s">
        <v>699</v>
      </c>
      <c r="B11" s="599"/>
      <c r="C11" s="597" t="s">
        <v>700</v>
      </c>
    </row>
    <row r="12">
      <c r="A12" s="599"/>
      <c r="B12" s="599"/>
      <c r="C12" s="598" t="s">
        <v>701</v>
      </c>
    </row>
    <row r="13">
      <c r="A13" s="247"/>
      <c r="B13" s="247"/>
      <c r="C13" s="235" t="s">
        <v>702</v>
      </c>
    </row>
    <row r="14">
      <c r="A14" s="318"/>
      <c r="B14" s="318"/>
      <c r="C14" s="318"/>
    </row>
    <row r="15">
      <c r="A15" s="318"/>
      <c r="B15" s="318"/>
      <c r="C15" s="318"/>
    </row>
    <row r="16">
      <c r="A16" s="318"/>
      <c r="B16" s="318"/>
      <c r="C16" s="318"/>
    </row>
    <row r="17">
      <c r="A17" s="318"/>
      <c r="B17" s="318"/>
      <c r="C17" s="318"/>
    </row>
    <row r="18">
      <c r="A18" s="318"/>
      <c r="B18" s="318"/>
      <c r="C18" s="318"/>
    </row>
    <row r="19">
      <c r="A19" s="318"/>
      <c r="B19" s="318"/>
      <c r="C19" s="318"/>
    </row>
    <row r="20">
      <c r="A20" s="318"/>
      <c r="B20" s="318"/>
      <c r="C20" s="318"/>
    </row>
    <row r="21">
      <c r="A21" s="318"/>
      <c r="B21" s="318"/>
      <c r="C21" s="318"/>
    </row>
    <row r="22">
      <c r="A22" s="600"/>
      <c r="B22" s="600"/>
      <c r="C22" s="600"/>
    </row>
    <row r="23">
      <c r="A23" s="600"/>
      <c r="B23" s="600"/>
      <c r="C23" s="600"/>
    </row>
    <row r="24">
      <c r="A24" s="600"/>
      <c r="B24" s="600"/>
      <c r="C24" s="600"/>
    </row>
    <row r="25">
      <c r="A25" s="600"/>
      <c r="B25" s="600"/>
      <c r="C25" s="600"/>
    </row>
    <row r="26">
      <c r="A26" s="99"/>
      <c r="B26" s="99"/>
      <c r="C26" s="99"/>
    </row>
    <row r="27">
      <c r="A27" s="99"/>
      <c r="B27" s="99"/>
      <c r="C27" s="99"/>
    </row>
    <row r="28">
      <c r="A28" s="99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99"/>
      <c r="B31" s="99"/>
      <c r="C31" s="99"/>
    </row>
    <row r="32">
      <c r="A32" s="99"/>
      <c r="B32" s="99"/>
      <c r="C32" s="99"/>
    </row>
    <row r="33">
      <c r="A33" s="99"/>
      <c r="B33" s="99"/>
      <c r="C33" s="9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5.38"/>
    <col customWidth="1" min="4" max="4" width="17.63"/>
    <col customWidth="1" min="5" max="5" width="15.63"/>
    <col customWidth="1" min="6" max="6" width="16.88"/>
    <col customWidth="1" min="7" max="7" width="18.63"/>
    <col customWidth="1" min="8" max="8" width="15.75"/>
    <col customWidth="1" min="9" max="9" width="18.13"/>
  </cols>
  <sheetData>
    <row r="1">
      <c r="A1" s="30" t="s">
        <v>19</v>
      </c>
      <c r="B1" s="345">
        <v>1000.0</v>
      </c>
      <c r="C1" s="345">
        <v>800.0</v>
      </c>
      <c r="D1" s="345">
        <v>800.0</v>
      </c>
      <c r="E1" s="345">
        <v>1000.0</v>
      </c>
      <c r="F1" s="345">
        <v>800.0</v>
      </c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19"/>
      <c r="S1" s="519"/>
      <c r="T1" s="519"/>
      <c r="U1" s="519"/>
      <c r="V1" s="519"/>
      <c r="W1" s="519"/>
      <c r="X1" s="519"/>
      <c r="Y1" s="519"/>
      <c r="Z1" s="519"/>
    </row>
    <row r="2">
      <c r="A2" s="601"/>
      <c r="B2" s="602" t="s">
        <v>703</v>
      </c>
      <c r="C2" s="603" t="s">
        <v>704</v>
      </c>
      <c r="D2" s="603" t="s">
        <v>705</v>
      </c>
      <c r="E2" s="602" t="s">
        <v>706</v>
      </c>
      <c r="F2" s="604" t="s">
        <v>707</v>
      </c>
      <c r="G2" s="345" t="s">
        <v>708</v>
      </c>
      <c r="H2" s="345" t="s">
        <v>181</v>
      </c>
      <c r="I2" s="345" t="s">
        <v>709</v>
      </c>
      <c r="J2" s="519"/>
      <c r="K2" s="519"/>
      <c r="L2" s="519"/>
      <c r="M2" s="519"/>
      <c r="N2" s="519"/>
      <c r="O2" s="519"/>
      <c r="P2" s="519"/>
      <c r="Q2" s="519"/>
      <c r="R2" s="519"/>
      <c r="S2" s="519"/>
      <c r="T2" s="519"/>
      <c r="U2" s="519"/>
      <c r="V2" s="519"/>
      <c r="W2" s="519"/>
      <c r="X2" s="519"/>
      <c r="Y2" s="519"/>
      <c r="Z2" s="519"/>
    </row>
    <row r="3">
      <c r="A3" s="53" t="s">
        <v>23</v>
      </c>
      <c r="B3" s="605">
        <f>sum('Sales Remit 2024'!H250+'Sales Remit 2024'!I291+'Sales Remit 2024'!I332+'Sales Remit 2024'!I373+'Sales Remit 2024'!I414)</f>
        <v>15408.05</v>
      </c>
      <c r="C3" s="606">
        <f>sum('Sales Remit 2024'!H332+'Sales Remit 2024'!I373+'Sales Remit 2024'!I414)</f>
        <v>7851.25</v>
      </c>
      <c r="D3" s="606">
        <f>sum('Sales Remit 2024'!I455+'Sales Remit 2024'!I496+'Sales Remit 2024'!B537+'Sales Remit 2024'!C537)</f>
        <v>7952</v>
      </c>
      <c r="E3" s="605">
        <f>sum('Sales Remit 2024'!I455+'Sales Remit 2024'!I496+'Sales Remit 2024'!I537)</f>
        <v>9273</v>
      </c>
      <c r="F3" s="604">
        <v>5200.0</v>
      </c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  <c r="Z3" s="519"/>
    </row>
    <row r="4">
      <c r="A4" s="53" t="s">
        <v>24</v>
      </c>
      <c r="B4" s="605">
        <f>sum('Sales Remit 2024'!H251+'Sales Remit 2024'!I292+'Sales Remit 2024'!I333+'Sales Remit 2024'!I374+'Sales Remit 2024'!I415)</f>
        <v>16541.81</v>
      </c>
      <c r="C4" s="606">
        <f>sum('Sales Remit 2024'!H333+'Sales Remit 2024'!I374+'Sales Remit 2024'!I415)</f>
        <v>7185.72</v>
      </c>
      <c r="D4" s="606">
        <f>sum('Sales Remit 2024'!I456+'Sales Remit 2024'!I497+'Sales Remit 2024'!B538+'Sales Remit 2024'!C538)</f>
        <v>11740</v>
      </c>
      <c r="E4" s="605">
        <f>sum('Sales Remit 2024'!I456+'Sales Remit 2024'!I497+'Sales Remit 2024'!I538)</f>
        <v>15023</v>
      </c>
      <c r="F4" s="604">
        <v>9632.0</v>
      </c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  <c r="Z4" s="519"/>
    </row>
    <row r="5">
      <c r="A5" s="67" t="s">
        <v>710</v>
      </c>
      <c r="B5" s="605">
        <f>sum('Sales Remit 2024'!H252+'Sales Remit 2024'!I293+'Sales Remit 2024'!I334+'Sales Remit 2024'!I375+'Sales Remit 2024'!I416)</f>
        <v>440</v>
      </c>
      <c r="C5" s="606">
        <f>sum('Sales Remit 2024'!H334+'Sales Remit 2024'!I375+'Sales Remit 2024'!I416)</f>
        <v>0</v>
      </c>
      <c r="D5" s="606">
        <f>sum('Sales Remit 2024'!I457+'Sales Remit 2024'!I498+'Sales Remit 2024'!B539+'Sales Remit 2024'!C539)</f>
        <v>0</v>
      </c>
      <c r="E5" s="605">
        <f>sum('Sales Remit 2024'!I457+'Sales Remit 2024'!I498+'Sales Remit 2024'!I539)</f>
        <v>0</v>
      </c>
      <c r="F5" s="604">
        <v>0.0</v>
      </c>
      <c r="G5" s="519"/>
      <c r="H5" s="519"/>
      <c r="I5" s="519"/>
      <c r="J5" s="519"/>
      <c r="K5" s="519"/>
      <c r="L5" s="519"/>
      <c r="M5" s="519"/>
      <c r="N5" s="519"/>
      <c r="O5" s="519"/>
      <c r="P5" s="519"/>
      <c r="Q5" s="519"/>
      <c r="R5" s="519"/>
      <c r="S5" s="519"/>
      <c r="T5" s="519"/>
      <c r="U5" s="519"/>
      <c r="V5" s="519"/>
      <c r="W5" s="519"/>
      <c r="X5" s="519"/>
      <c r="Y5" s="519"/>
      <c r="Z5" s="519"/>
    </row>
    <row r="6">
      <c r="A6" s="53" t="s">
        <v>25</v>
      </c>
      <c r="B6" s="605">
        <f>sum('Sales Remit 2024'!H253+'Sales Remit 2024'!I294+'Sales Remit 2024'!I335+'Sales Remit 2024'!I376+'Sales Remit 2024'!I417)</f>
        <v>12696.9</v>
      </c>
      <c r="C6" s="606">
        <f>sum('Sales Remit 2024'!H335+'Sales Remit 2024'!I376+'Sales Remit 2024'!I417)</f>
        <v>5921</v>
      </c>
      <c r="D6" s="606">
        <f>sum('Sales Remit 2024'!I458+'Sales Remit 2024'!I499+'Sales Remit 2024'!B540+'Sales Remit 2024'!C540)</f>
        <v>7718</v>
      </c>
      <c r="E6" s="605">
        <f>sum('Sales Remit 2024'!I458+'Sales Remit 2024'!I499+'Sales Remit 2024'!I540)</f>
        <v>10585</v>
      </c>
      <c r="F6" s="604">
        <v>8928.0</v>
      </c>
      <c r="G6" s="519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519"/>
      <c r="T6" s="519"/>
      <c r="U6" s="519"/>
      <c r="V6" s="519"/>
      <c r="W6" s="519"/>
      <c r="X6" s="519"/>
      <c r="Y6" s="519"/>
      <c r="Z6" s="519"/>
    </row>
    <row r="7">
      <c r="A7" s="53" t="s">
        <v>26</v>
      </c>
      <c r="B7" s="605">
        <f>sum('Sales Remit 2024'!H254+'Sales Remit 2024'!I295+'Sales Remit 2024'!I336+'Sales Remit 2024'!I377+'Sales Remit 2024'!I418)</f>
        <v>16074.49</v>
      </c>
      <c r="C7" s="606">
        <f>sum('Sales Remit 2024'!H336+'Sales Remit 2024'!I377+'Sales Remit 2024'!I418)</f>
        <v>10718.58</v>
      </c>
      <c r="D7" s="606">
        <f>sum('Sales Remit 2024'!I459+'Sales Remit 2024'!I500+'Sales Remit 2024'!B541+'Sales Remit 2024'!C541)</f>
        <v>8863</v>
      </c>
      <c r="E7" s="605">
        <f>sum('Sales Remit 2024'!I459+'Sales Remit 2024'!I500+'Sales Remit 2024'!I541)</f>
        <v>12423</v>
      </c>
      <c r="F7" s="604">
        <v>11869.0</v>
      </c>
      <c r="G7" s="519"/>
      <c r="H7" s="519"/>
      <c r="I7" s="519"/>
      <c r="J7" s="519"/>
      <c r="K7" s="519"/>
      <c r="L7" s="519"/>
      <c r="M7" s="519"/>
      <c r="N7" s="519"/>
      <c r="O7" s="519"/>
      <c r="P7" s="519"/>
      <c r="Q7" s="519"/>
      <c r="R7" s="519"/>
      <c r="S7" s="519"/>
      <c r="T7" s="519"/>
      <c r="U7" s="519"/>
      <c r="V7" s="519"/>
      <c r="W7" s="519"/>
      <c r="X7" s="519"/>
      <c r="Y7" s="519"/>
      <c r="Z7" s="519"/>
    </row>
    <row r="8">
      <c r="A8" s="53" t="s">
        <v>27</v>
      </c>
      <c r="B8" s="605">
        <f>sum('Sales Remit 2024'!H255+'Sales Remit 2024'!I296+'Sales Remit 2024'!I337+'Sales Remit 2024'!I378+'Sales Remit 2024'!I419)</f>
        <v>9226.75</v>
      </c>
      <c r="C8" s="606">
        <f>sum('Sales Remit 2024'!H337+'Sales Remit 2024'!I378+'Sales Remit 2024'!I419)</f>
        <v>4957</v>
      </c>
      <c r="D8" s="606">
        <f>sum('Sales Remit 2024'!I460+'Sales Remit 2024'!I501+'Sales Remit 2024'!B542+'Sales Remit 2024'!C542)</f>
        <v>5529</v>
      </c>
      <c r="E8" s="605">
        <f>sum('Sales Remit 2024'!I460+'Sales Remit 2024'!I501+'Sales Remit 2024'!I542)</f>
        <v>7614</v>
      </c>
      <c r="F8" s="604">
        <v>5701.0</v>
      </c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  <c r="Z8" s="519"/>
    </row>
    <row r="9">
      <c r="A9" s="67" t="s">
        <v>711</v>
      </c>
      <c r="B9" s="605">
        <f>sum('Sales Remit 2024'!H256+'Sales Remit 2024'!I297+'Sales Remit 2024'!I338+'Sales Remit 2024'!I379+'Sales Remit 2024'!I420)</f>
        <v>8680.36</v>
      </c>
      <c r="C9" s="606">
        <f>sum('Sales Remit 2024'!H338+'Sales Remit 2024'!I379+'Sales Remit 2024'!I420)</f>
        <v>8680.36</v>
      </c>
      <c r="D9" s="606">
        <f>sum('Sales Remit 2024'!I461+'Sales Remit 2024'!I502+'Sales Remit 2024'!B543+'Sales Remit 2024'!C543)</f>
        <v>9956</v>
      </c>
      <c r="E9" s="605">
        <f>sum('Sales Remit 2024'!I461+'Sales Remit 2024'!I502+'Sales Remit 2024'!I543)</f>
        <v>12243</v>
      </c>
      <c r="F9" s="604">
        <v>2508.0</v>
      </c>
      <c r="G9" s="519"/>
      <c r="H9" s="519"/>
      <c r="I9" s="519"/>
      <c r="J9" s="519"/>
      <c r="K9" s="519"/>
      <c r="L9" s="519"/>
      <c r="M9" s="519"/>
      <c r="N9" s="519"/>
      <c r="O9" s="519"/>
      <c r="P9" s="519"/>
      <c r="Q9" s="519"/>
      <c r="R9" s="519"/>
      <c r="S9" s="519"/>
      <c r="T9" s="519"/>
      <c r="U9" s="519"/>
      <c r="V9" s="519"/>
      <c r="W9" s="519"/>
      <c r="X9" s="519"/>
      <c r="Y9" s="519"/>
      <c r="Z9" s="519"/>
    </row>
    <row r="10">
      <c r="A10" s="53" t="s">
        <v>321</v>
      </c>
      <c r="B10" s="605">
        <f>sum('Sales Remit 2024'!H257+'Sales Remit 2024'!I298+'Sales Remit 2024'!I339+'Sales Remit 2024'!I380+'Sales Remit 2024'!I421)</f>
        <v>0</v>
      </c>
      <c r="C10" s="606">
        <f>sum('Sales Remit 2024'!H339+'Sales Remit 2024'!I380+'Sales Remit 2024'!I421)</f>
        <v>0</v>
      </c>
      <c r="D10" s="606">
        <f>sum('Sales Remit 2024'!I462+'Sales Remit 2024'!I503+'Sales Remit 2024'!B544+'Sales Remit 2024'!C544)</f>
        <v>534</v>
      </c>
      <c r="E10" s="605">
        <f>sum('Sales Remit 2024'!I462+'Sales Remit 2024'!I503+'Sales Remit 2024'!I544)</f>
        <v>534</v>
      </c>
      <c r="F10" s="604">
        <v>0.0</v>
      </c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  <c r="Z10" s="519"/>
    </row>
    <row r="11">
      <c r="A11" s="53" t="s">
        <v>29</v>
      </c>
      <c r="B11" s="605">
        <f>sum('Sales Remit 2024'!H258+'Sales Remit 2024'!I299+'Sales Remit 2024'!I340+'Sales Remit 2024'!I381+'Sales Remit 2024'!I422)</f>
        <v>2591</v>
      </c>
      <c r="C11" s="606">
        <f>sum('Sales Remit 2024'!H340+'Sales Remit 2024'!I381+'Sales Remit 2024'!I422)</f>
        <v>2591</v>
      </c>
      <c r="D11" s="606">
        <f>sum('Sales Remit 2024'!I463+'Sales Remit 2024'!I504+'Sales Remit 2024'!B545+'Sales Remit 2024'!C545)</f>
        <v>10065</v>
      </c>
      <c r="E11" s="605">
        <f>sum('Sales Remit 2024'!I463+'Sales Remit 2024'!I504+'Sales Remit 2024'!I545)</f>
        <v>11651</v>
      </c>
      <c r="F11" s="604">
        <v>6928.0</v>
      </c>
      <c r="G11" s="519"/>
      <c r="H11" s="519"/>
      <c r="I11" s="519"/>
      <c r="J11" s="519"/>
      <c r="K11" s="519"/>
      <c r="L11" s="519"/>
      <c r="M11" s="519"/>
      <c r="N11" s="519"/>
      <c r="O11" s="519"/>
      <c r="P11" s="519"/>
      <c r="Q11" s="519"/>
      <c r="R11" s="519"/>
      <c r="S11" s="519"/>
      <c r="T11" s="519"/>
      <c r="U11" s="519"/>
      <c r="V11" s="519"/>
      <c r="W11" s="519"/>
      <c r="X11" s="519"/>
      <c r="Y11" s="519"/>
      <c r="Z11" s="519"/>
    </row>
    <row r="12">
      <c r="A12" s="67" t="s">
        <v>358</v>
      </c>
      <c r="B12" s="605">
        <f>sum('Sales Remit 2024'!H259+'Sales Remit 2024'!I300+'Sales Remit 2024'!I341+'Sales Remit 2024'!I382+'Sales Remit 2024'!I423)</f>
        <v>3341</v>
      </c>
      <c r="C12" s="606">
        <f>sum('Sales Remit 2024'!H341+'Sales Remit 2024'!I382+'Sales Remit 2024'!I423)</f>
        <v>0</v>
      </c>
      <c r="D12" s="606">
        <f>sum('Sales Remit 2024'!I464+'Sales Remit 2024'!I505+'Sales Remit 2024'!B546+'Sales Remit 2024'!C546)</f>
        <v>0</v>
      </c>
      <c r="E12" s="605">
        <f>sum('Sales Remit 2024'!I464+'Sales Remit 2024'!I505+'Sales Remit 2024'!I546)</f>
        <v>0</v>
      </c>
      <c r="F12" s="604">
        <v>0.0</v>
      </c>
      <c r="G12" s="519"/>
      <c r="H12" s="519"/>
      <c r="I12" s="519"/>
      <c r="J12" s="519"/>
      <c r="K12" s="519"/>
      <c r="L12" s="519"/>
      <c r="M12" s="519"/>
      <c r="N12" s="519"/>
      <c r="O12" s="519"/>
      <c r="P12" s="519"/>
      <c r="Q12" s="519"/>
      <c r="R12" s="519"/>
      <c r="S12" s="519"/>
      <c r="T12" s="519"/>
      <c r="U12" s="519"/>
      <c r="V12" s="519"/>
      <c r="W12" s="519"/>
      <c r="X12" s="519"/>
      <c r="Y12" s="519"/>
      <c r="Z12" s="519"/>
    </row>
    <row r="13">
      <c r="A13" s="53" t="s">
        <v>324</v>
      </c>
      <c r="B13" s="605">
        <f>sum('Sales Remit 2024'!H260+'Sales Remit 2024'!I301+'Sales Remit 2024'!I342+'Sales Remit 2024'!I383+'Sales Remit 2024'!I424)</f>
        <v>8053.88</v>
      </c>
      <c r="C13" s="606">
        <f>sum('Sales Remit 2024'!H342+'Sales Remit 2024'!I383+'Sales Remit 2024'!I424)</f>
        <v>5327.69</v>
      </c>
      <c r="D13" s="606">
        <f>sum('Sales Remit 2024'!I465+'Sales Remit 2024'!I506+'Sales Remit 2024'!B547+'Sales Remit 2024'!C547)</f>
        <v>4177</v>
      </c>
      <c r="E13" s="605">
        <f>sum('Sales Remit 2024'!I465+'Sales Remit 2024'!I506+'Sales Remit 2024'!I547)</f>
        <v>5172</v>
      </c>
      <c r="F13" s="604">
        <v>0.0</v>
      </c>
      <c r="G13" s="519"/>
      <c r="H13" s="519"/>
      <c r="I13" s="345"/>
      <c r="J13" s="519"/>
      <c r="K13" s="519"/>
      <c r="L13" s="519"/>
      <c r="M13" s="519"/>
      <c r="N13" s="519"/>
      <c r="O13" s="519"/>
      <c r="P13" s="519"/>
      <c r="Q13" s="519"/>
      <c r="R13" s="519"/>
      <c r="S13" s="519"/>
      <c r="T13" s="519"/>
      <c r="U13" s="519"/>
      <c r="V13" s="519"/>
      <c r="W13" s="519"/>
      <c r="X13" s="519"/>
      <c r="Y13" s="519"/>
      <c r="Z13" s="519"/>
    </row>
    <row r="14">
      <c r="A14" s="53" t="s">
        <v>30</v>
      </c>
      <c r="B14" s="605">
        <f>sum('Sales Remit 2024'!H261+'Sales Remit 2024'!I302+'Sales Remit 2024'!I343+'Sales Remit 2024'!I384+'Sales Remit 2024'!I425)</f>
        <v>10799</v>
      </c>
      <c r="C14" s="606">
        <f>sum('Sales Remit 2024'!H343+'Sales Remit 2024'!I384+'Sales Remit 2024'!I425)</f>
        <v>2945</v>
      </c>
      <c r="D14" s="606">
        <f>sum('Sales Remit 2024'!I466+'Sales Remit 2024'!I507+'Sales Remit 2024'!B548+'Sales Remit 2024'!C548)</f>
        <v>7453</v>
      </c>
      <c r="E14" s="607">
        <v>11962.0</v>
      </c>
      <c r="F14" s="604">
        <v>4509.0</v>
      </c>
      <c r="G14" s="519"/>
      <c r="H14" s="519"/>
      <c r="I14" s="448"/>
      <c r="J14" s="519"/>
      <c r="K14" s="519"/>
      <c r="L14" s="519"/>
      <c r="M14" s="519"/>
      <c r="N14" s="519"/>
      <c r="O14" s="519"/>
      <c r="P14" s="519"/>
      <c r="Q14" s="519"/>
      <c r="R14" s="519"/>
      <c r="S14" s="519"/>
      <c r="T14" s="519"/>
      <c r="U14" s="519"/>
      <c r="V14" s="519"/>
      <c r="W14" s="519"/>
      <c r="X14" s="519"/>
      <c r="Y14" s="519"/>
      <c r="Z14" s="519"/>
    </row>
    <row r="15">
      <c r="A15" s="53" t="s">
        <v>31</v>
      </c>
      <c r="B15" s="605">
        <f>sum('Sales Remit 2024'!H262+'Sales Remit 2024'!I303+'Sales Remit 2024'!I344+'Sales Remit 2024'!I385+'Sales Remit 2024'!I426)</f>
        <v>19343.04</v>
      </c>
      <c r="C15" s="606">
        <f>sum('Sales Remit 2024'!H344+'Sales Remit 2024'!I385+'Sales Remit 2024'!I426)</f>
        <v>4312.66</v>
      </c>
      <c r="D15" s="608">
        <f>sum('Sales Remit 2024'!I467+'Sales Remit 2024'!I508+'Sales Remit 2024'!B549+'Sales Remit 2024'!C549)</f>
        <v>17723</v>
      </c>
      <c r="E15" s="609">
        <v>35718.0</v>
      </c>
      <c r="F15" s="610">
        <v>17995.0</v>
      </c>
      <c r="G15" s="519"/>
      <c r="H15" s="519"/>
      <c r="I15" s="519"/>
      <c r="J15" s="519"/>
      <c r="K15" s="519"/>
      <c r="L15" s="519"/>
      <c r="M15" s="519"/>
      <c r="N15" s="519"/>
      <c r="O15" s="519"/>
      <c r="P15" s="519"/>
      <c r="Q15" s="519"/>
      <c r="R15" s="519"/>
      <c r="S15" s="519"/>
      <c r="T15" s="519"/>
      <c r="U15" s="519"/>
      <c r="V15" s="519"/>
      <c r="W15" s="519"/>
      <c r="X15" s="519"/>
      <c r="Y15" s="519"/>
      <c r="Z15" s="519"/>
    </row>
    <row r="16">
      <c r="A16" s="53" t="s">
        <v>32</v>
      </c>
      <c r="B16" s="605">
        <f>sum('Sales Remit 2024'!H263+'Sales Remit 2024'!I304+'Sales Remit 2024'!I345+'Sales Remit 2024'!I386+'Sales Remit 2024'!I427)</f>
        <v>6258.84</v>
      </c>
      <c r="C16" s="606">
        <f>sum('Sales Remit 2024'!H345+'Sales Remit 2024'!I386+'Sales Remit 2024'!I427)</f>
        <v>3705.39</v>
      </c>
      <c r="D16" s="606">
        <f>sum('Sales Remit 2024'!I468+'Sales Remit 2024'!I509+'Sales Remit 2024'!B550+'Sales Remit 2024'!C550)</f>
        <v>3367</v>
      </c>
      <c r="E16" s="605">
        <f>sum('Sales Remit 2024'!I468+'Sales Remit 2024'!I509+'Sales Remit 2024'!I550)</f>
        <v>5813</v>
      </c>
      <c r="F16" s="604">
        <v>5887.0</v>
      </c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  <c r="Z16" s="519"/>
    </row>
    <row r="17">
      <c r="A17" s="53" t="s">
        <v>82</v>
      </c>
      <c r="B17" s="605">
        <f>sum('Sales Remit 2024'!H264+'Sales Remit 2024'!I305+'Sales Remit 2024'!I346+'Sales Remit 2024'!I387+'Sales Remit 2024'!I428)</f>
        <v>0</v>
      </c>
      <c r="C17" s="606">
        <f>sum('Sales Remit 2024'!H346+'Sales Remit 2024'!I387+'Sales Remit 2024'!I428)</f>
        <v>0</v>
      </c>
      <c r="D17" s="606">
        <f>sum('Sales Remit 2024'!I469+'Sales Remit 2024'!I510+'Sales Remit 2024'!B551+'Sales Remit 2024'!C551)</f>
        <v>0</v>
      </c>
      <c r="E17" s="605">
        <f>sum('Sales Remit 2024'!I469+'Sales Remit 2024'!I510+'Sales Remit 2024'!I551)</f>
        <v>0</v>
      </c>
      <c r="F17" s="604">
        <v>0.0</v>
      </c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</row>
    <row r="18">
      <c r="A18" s="53" t="s">
        <v>86</v>
      </c>
      <c r="B18" s="605">
        <f>sum('Sales Remit 2024'!H265+'Sales Remit 2024'!I306+'Sales Remit 2024'!I347+'Sales Remit 2024'!I388+'Sales Remit 2024'!I429)</f>
        <v>16015.27</v>
      </c>
      <c r="C18" s="606">
        <f>sum('Sales Remit 2024'!H347+'Sales Remit 2024'!I388+'Sales Remit 2024'!I429)</f>
        <v>5039</v>
      </c>
      <c r="D18" s="606">
        <f>sum('Sales Remit 2024'!I470+'Sales Remit 2024'!I511+'Sales Remit 2024'!B552+'Sales Remit 2024'!C552)</f>
        <v>0</v>
      </c>
      <c r="E18" s="605">
        <f>sum('Sales Remit 2024'!I470+'Sales Remit 2024'!I511+'Sales Remit 2024'!I552)</f>
        <v>0</v>
      </c>
      <c r="F18" s="604">
        <v>0.0</v>
      </c>
      <c r="G18" s="519"/>
      <c r="H18" s="519"/>
      <c r="I18" s="519"/>
      <c r="J18" s="519"/>
      <c r="K18" s="519"/>
      <c r="L18" s="519"/>
      <c r="M18" s="519"/>
      <c r="N18" s="519"/>
      <c r="O18" s="519"/>
      <c r="P18" s="519"/>
      <c r="Q18" s="519"/>
      <c r="R18" s="519"/>
      <c r="S18" s="519"/>
      <c r="T18" s="519"/>
      <c r="U18" s="519"/>
      <c r="V18" s="519"/>
      <c r="W18" s="519"/>
      <c r="X18" s="519"/>
      <c r="Y18" s="519"/>
      <c r="Z18" s="519"/>
    </row>
    <row r="19">
      <c r="A19" s="53" t="s">
        <v>56</v>
      </c>
      <c r="B19" s="605">
        <f>sum('Sales Remit 2024'!H266+'Sales Remit 2024'!I307+'Sales Remit 2024'!I348+'Sales Remit 2024'!I389+'Sales Remit 2024'!I430)</f>
        <v>4074</v>
      </c>
      <c r="C19" s="606">
        <f>sum('Sales Remit 2024'!H348+'Sales Remit 2024'!I389+'Sales Remit 2024'!I430)</f>
        <v>4074</v>
      </c>
      <c r="D19" s="606">
        <f>sum('Sales Remit 2024'!I471+'Sales Remit 2024'!I512+'Sales Remit 2024'!B553+'Sales Remit 2024'!C553)</f>
        <v>3661</v>
      </c>
      <c r="E19" s="605">
        <f>sum('Sales Remit 2024'!I471+'Sales Remit 2024'!I512+'Sales Remit 2024'!I553)</f>
        <v>5529</v>
      </c>
      <c r="F19" s="604">
        <v>2740.0</v>
      </c>
      <c r="G19" s="519"/>
      <c r="H19" s="519"/>
      <c r="I19" s="519"/>
      <c r="J19" s="519"/>
      <c r="K19" s="519"/>
      <c r="L19" s="519"/>
      <c r="M19" s="519"/>
      <c r="N19" s="519"/>
      <c r="O19" s="519"/>
      <c r="P19" s="519"/>
      <c r="Q19" s="519"/>
      <c r="R19" s="519"/>
      <c r="S19" s="519"/>
      <c r="T19" s="519"/>
      <c r="U19" s="519"/>
      <c r="V19" s="519"/>
      <c r="W19" s="519"/>
      <c r="X19" s="519"/>
      <c r="Y19" s="519"/>
      <c r="Z19" s="519"/>
    </row>
    <row r="20">
      <c r="A20" s="53" t="s">
        <v>325</v>
      </c>
      <c r="B20" s="605">
        <f>sum('Sales Remit 2024'!H267+'Sales Remit 2024'!I308+'Sales Remit 2024'!I349+'Sales Remit 2024'!I390+'Sales Remit 2024'!I431)</f>
        <v>4832.05</v>
      </c>
      <c r="C20" s="606">
        <f>sum('Sales Remit 2024'!H349+'Sales Remit 2024'!I390+'Sales Remit 2024'!I431)</f>
        <v>404</v>
      </c>
      <c r="D20" s="606">
        <f>sum('Sales Remit 2024'!I472+'Sales Remit 2024'!I513+'Sales Remit 2024'!B554+'Sales Remit 2024'!C554)</f>
        <v>0</v>
      </c>
      <c r="E20" s="605">
        <f>sum('Sales Remit 2024'!I472+'Sales Remit 2024'!I513+'Sales Remit 2024'!I554)</f>
        <v>0</v>
      </c>
      <c r="F20" s="604">
        <v>0.0</v>
      </c>
      <c r="G20" s="519"/>
      <c r="H20" s="519"/>
      <c r="I20" s="519"/>
      <c r="J20" s="519"/>
      <c r="K20" s="519"/>
      <c r="L20" s="519"/>
      <c r="M20" s="519"/>
      <c r="N20" s="519"/>
      <c r="O20" s="519"/>
      <c r="P20" s="519"/>
      <c r="Q20" s="519"/>
      <c r="R20" s="519"/>
      <c r="S20" s="519"/>
      <c r="T20" s="519"/>
      <c r="U20" s="519"/>
      <c r="V20" s="519"/>
      <c r="W20" s="519"/>
      <c r="X20" s="519"/>
      <c r="Y20" s="519"/>
      <c r="Z20" s="519"/>
    </row>
    <row r="21">
      <c r="A21" s="53" t="s">
        <v>241</v>
      </c>
      <c r="B21" s="605">
        <f>sum('Sales Remit 2024'!H268+'Sales Remit 2024'!I309+'Sales Remit 2024'!I350+'Sales Remit 2024'!I391+'Sales Remit 2024'!I432)</f>
        <v>12834.45</v>
      </c>
      <c r="C21" s="606">
        <f>sum('Sales Remit 2024'!H350+'Sales Remit 2024'!I391+'Sales Remit 2024'!I432)</f>
        <v>8491</v>
      </c>
      <c r="D21" s="606">
        <f>sum('Sales Remit 2024'!I473+'Sales Remit 2024'!I514+'Sales Remit 2024'!B555+'Sales Remit 2024'!C555)</f>
        <v>2353</v>
      </c>
      <c r="E21" s="605">
        <f>sum('Sales Remit 2024'!I473+'Sales Remit 2024'!I514+'Sales Remit 2024'!I555)</f>
        <v>5494</v>
      </c>
      <c r="F21" s="604">
        <v>8192.0</v>
      </c>
      <c r="G21" s="519"/>
      <c r="H21" s="519"/>
      <c r="I21" s="519"/>
      <c r="J21" s="519"/>
      <c r="K21" s="519"/>
      <c r="L21" s="519"/>
      <c r="M21" s="519"/>
      <c r="N21" s="519"/>
      <c r="O21" s="519"/>
      <c r="P21" s="519"/>
      <c r="Q21" s="519"/>
      <c r="R21" s="519"/>
      <c r="S21" s="519"/>
      <c r="T21" s="519"/>
      <c r="U21" s="519"/>
      <c r="V21" s="519"/>
      <c r="W21" s="519"/>
      <c r="X21" s="519"/>
      <c r="Y21" s="519"/>
      <c r="Z21" s="519"/>
    </row>
    <row r="22">
      <c r="A22" s="53" t="s">
        <v>233</v>
      </c>
      <c r="B22" s="605">
        <f>sum('Sales Remit 2024'!H269+'Sales Remit 2024'!I310+'Sales Remit 2024'!I351+'Sales Remit 2024'!I392+'Sales Remit 2024'!I433)</f>
        <v>11132.14</v>
      </c>
      <c r="C22" s="606">
        <f>sum('Sales Remit 2024'!H351+'Sales Remit 2024'!I392+'Sales Remit 2024'!I433)</f>
        <v>5561.69</v>
      </c>
      <c r="D22" s="606">
        <f>sum('Sales Remit 2024'!I474+'Sales Remit 2024'!I515+'Sales Remit 2024'!B556+'Sales Remit 2024'!C556)</f>
        <v>5158</v>
      </c>
      <c r="E22" s="605">
        <f>sum('Sales Remit 2024'!I474+'Sales Remit 2024'!I515+'Sales Remit 2024'!I556)</f>
        <v>7140</v>
      </c>
      <c r="F22" s="604">
        <v>4407.0</v>
      </c>
      <c r="G22" s="519"/>
      <c r="H22" s="519"/>
      <c r="I22" s="519"/>
      <c r="J22" s="519"/>
      <c r="K22" s="519"/>
      <c r="L22" s="519"/>
      <c r="M22" s="519"/>
      <c r="N22" s="519"/>
      <c r="O22" s="519"/>
      <c r="P22" s="519"/>
      <c r="Q22" s="519"/>
      <c r="R22" s="519"/>
      <c r="S22" s="519"/>
      <c r="T22" s="519"/>
      <c r="U22" s="519"/>
      <c r="V22" s="519"/>
      <c r="W22" s="519"/>
      <c r="X22" s="519"/>
      <c r="Y22" s="519"/>
      <c r="Z22" s="519"/>
    </row>
    <row r="23">
      <c r="A23" s="53" t="s">
        <v>35</v>
      </c>
      <c r="B23" s="605">
        <f>sum('Sales Remit 2024'!H270+'Sales Remit 2024'!I311+'Sales Remit 2024'!I352+'Sales Remit 2024'!I393+'Sales Remit 2024'!I434)</f>
        <v>3687</v>
      </c>
      <c r="C23" s="606">
        <f>sum('Sales Remit 2024'!H352+'Sales Remit 2024'!I393+'Sales Remit 2024'!I434)</f>
        <v>2141</v>
      </c>
      <c r="D23" s="606">
        <f>sum('Sales Remit 2024'!I475+'Sales Remit 2024'!I516+'Sales Remit 2024'!B557+'Sales Remit 2024'!C557)</f>
        <v>3204</v>
      </c>
      <c r="E23" s="605">
        <f>sum('Sales Remit 2024'!I475+'Sales Remit 2024'!I516+'Sales Remit 2024'!I557)</f>
        <v>3204</v>
      </c>
      <c r="F23" s="604">
        <v>4021.0</v>
      </c>
      <c r="G23" s="519"/>
      <c r="H23" s="519"/>
      <c r="I23" s="519"/>
      <c r="J23" s="519"/>
      <c r="K23" s="519"/>
      <c r="L23" s="519"/>
      <c r="M23" s="519"/>
      <c r="N23" s="519"/>
      <c r="O23" s="519"/>
      <c r="P23" s="519"/>
      <c r="Q23" s="519"/>
      <c r="R23" s="519"/>
      <c r="S23" s="519"/>
      <c r="T23" s="519"/>
      <c r="U23" s="519"/>
      <c r="V23" s="519"/>
      <c r="W23" s="519"/>
      <c r="X23" s="519"/>
      <c r="Y23" s="519"/>
      <c r="Z23" s="519"/>
    </row>
    <row r="24">
      <c r="A24" s="53" t="s">
        <v>328</v>
      </c>
      <c r="B24" s="605">
        <f>sum('Sales Remit 2024'!H271+'Sales Remit 2024'!I312+'Sales Remit 2024'!I353+'Sales Remit 2024'!I394+'Sales Remit 2024'!I435)</f>
        <v>5132</v>
      </c>
      <c r="C24" s="606">
        <f>sum('Sales Remit 2024'!H353+'Sales Remit 2024'!I394+'Sales Remit 2024'!I435)</f>
        <v>2300</v>
      </c>
      <c r="D24" s="611">
        <v>3204.0</v>
      </c>
      <c r="E24" s="605">
        <f>sum('Sales Remit 2024'!I476+'Sales Remit 2024'!I517+'Sales Remit 2024'!I558)</f>
        <v>2002</v>
      </c>
      <c r="F24" s="604">
        <v>0.0</v>
      </c>
      <c r="G24" s="519"/>
      <c r="H24" s="519"/>
      <c r="I24" s="519"/>
      <c r="J24" s="519"/>
      <c r="K24" s="519"/>
      <c r="L24" s="519"/>
      <c r="M24" s="519"/>
      <c r="N24" s="519"/>
      <c r="O24" s="519"/>
      <c r="P24" s="519"/>
      <c r="Q24" s="519"/>
      <c r="R24" s="519"/>
      <c r="S24" s="519"/>
      <c r="T24" s="519"/>
      <c r="U24" s="519"/>
      <c r="V24" s="519"/>
      <c r="W24" s="519"/>
      <c r="X24" s="519"/>
      <c r="Y24" s="519"/>
      <c r="Z24" s="519"/>
    </row>
    <row r="25">
      <c r="A25" s="53" t="s">
        <v>36</v>
      </c>
      <c r="B25" s="605">
        <f>sum('Sales Remit 2024'!H272+'Sales Remit 2024'!I313+'Sales Remit 2024'!I354+'Sales Remit 2024'!I395+'Sales Remit 2024'!I436)</f>
        <v>14748.02</v>
      </c>
      <c r="C25" s="606">
        <f>sum('Sales Remit 2024'!H354+'Sales Remit 2024'!I395+'Sales Remit 2024'!I436)</f>
        <v>12473.21</v>
      </c>
      <c r="D25" s="606">
        <f>sum('Sales Remit 2024'!I477+'Sales Remit 2024'!I518+'Sales Remit 2024'!B559+'Sales Remit 2024'!C559)</f>
        <v>10666</v>
      </c>
      <c r="E25" s="605">
        <f>sum('Sales Remit 2024'!I477+'Sales Remit 2024'!I518+'Sales Remit 2024'!I559)</f>
        <v>14090</v>
      </c>
      <c r="F25" s="604">
        <v>11247.0</v>
      </c>
      <c r="G25" s="519"/>
      <c r="H25" s="519"/>
      <c r="I25" s="519"/>
      <c r="J25" s="519"/>
      <c r="K25" s="519"/>
      <c r="L25" s="519"/>
      <c r="M25" s="519"/>
      <c r="N25" s="519"/>
      <c r="O25" s="519"/>
      <c r="P25" s="519"/>
      <c r="Q25" s="519"/>
      <c r="R25" s="519"/>
      <c r="S25" s="519"/>
      <c r="T25" s="519"/>
      <c r="U25" s="519"/>
      <c r="V25" s="519"/>
      <c r="W25" s="519"/>
      <c r="X25" s="519"/>
      <c r="Y25" s="519"/>
      <c r="Z25" s="519"/>
    </row>
    <row r="26">
      <c r="A26" s="53" t="s">
        <v>37</v>
      </c>
      <c r="B26" s="605">
        <f>sum('Sales Remit 2024'!H273+'Sales Remit 2024'!I314+'Sales Remit 2024'!I355+'Sales Remit 2024'!I396+'Sales Remit 2024'!I437)</f>
        <v>27167.92</v>
      </c>
      <c r="C26" s="606">
        <f>sum('Sales Remit 2024'!H355+'Sales Remit 2024'!I396+'Sales Remit 2024'!I437)</f>
        <v>13347.24</v>
      </c>
      <c r="D26" s="609">
        <v>15344.0</v>
      </c>
      <c r="E26" s="609">
        <v>30487.0</v>
      </c>
      <c r="F26" s="610">
        <v>15143.0</v>
      </c>
      <c r="G26" s="519"/>
      <c r="H26" s="519"/>
      <c r="I26" s="519"/>
      <c r="J26" s="519"/>
      <c r="K26" s="519"/>
      <c r="L26" s="519"/>
      <c r="M26" s="519"/>
      <c r="N26" s="519"/>
      <c r="O26" s="519"/>
      <c r="P26" s="519"/>
      <c r="Q26" s="519"/>
      <c r="R26" s="519"/>
      <c r="S26" s="519"/>
      <c r="T26" s="519"/>
      <c r="U26" s="519"/>
      <c r="V26" s="519"/>
      <c r="W26" s="519"/>
      <c r="X26" s="519"/>
      <c r="Y26" s="519"/>
      <c r="Z26" s="519"/>
    </row>
    <row r="27">
      <c r="A27" s="53" t="s">
        <v>38</v>
      </c>
      <c r="B27" s="605">
        <f>sum('Sales Remit 2024'!H274+'Sales Remit 2024'!I315+'Sales Remit 2024'!I356+'Sales Remit 2024'!I397+'Sales Remit 2024'!I438)</f>
        <v>11640.49</v>
      </c>
      <c r="C27" s="606">
        <f>sum('Sales Remit 2024'!H356+'Sales Remit 2024'!I397+'Sales Remit 2024'!I438)</f>
        <v>5284</v>
      </c>
      <c r="D27" s="606">
        <f>sum('Sales Remit 2024'!I479+'Sales Remit 2024'!I520+'Sales Remit 2024'!B561+'Sales Remit 2024'!C561)</f>
        <v>4626</v>
      </c>
      <c r="E27" s="605">
        <f>sum('Sales Remit 2024'!I479+'Sales Remit 2024'!I520+'Sales Remit 2024'!I561)</f>
        <v>7226</v>
      </c>
      <c r="F27" s="604">
        <v>5889.0</v>
      </c>
      <c r="G27" s="519"/>
      <c r="H27" s="519"/>
      <c r="I27" s="519"/>
      <c r="J27" s="519"/>
      <c r="K27" s="519"/>
      <c r="L27" s="519"/>
      <c r="M27" s="519"/>
      <c r="N27" s="519"/>
      <c r="O27" s="519"/>
      <c r="P27" s="519"/>
      <c r="Q27" s="519"/>
      <c r="R27" s="519"/>
      <c r="S27" s="519"/>
      <c r="T27" s="519"/>
      <c r="U27" s="519"/>
      <c r="V27" s="519"/>
      <c r="W27" s="519"/>
      <c r="X27" s="519"/>
      <c r="Y27" s="519"/>
      <c r="Z27" s="519"/>
    </row>
    <row r="28">
      <c r="A28" s="53" t="s">
        <v>332</v>
      </c>
      <c r="B28" s="605">
        <f>sum('Sales Remit 2024'!H275+'Sales Remit 2024'!I316+'Sales Remit 2024'!I357+'Sales Remit 2024'!I398+'Sales Remit 2024'!I439)</f>
        <v>0</v>
      </c>
      <c r="C28" s="606">
        <f>sum('Sales Remit 2024'!H357+'Sales Remit 2024'!I398+'Sales Remit 2024'!I439)</f>
        <v>0</v>
      </c>
      <c r="D28" s="606">
        <f>sum('Sales Remit 2024'!I480+'Sales Remit 2024'!I521+'Sales Remit 2024'!B562+'Sales Remit 2024'!C562)</f>
        <v>0</v>
      </c>
      <c r="E28" s="605">
        <f>sum('Sales Remit 2024'!I480+'Sales Remit 2024'!I521+'Sales Remit 2024'!I562)</f>
        <v>0</v>
      </c>
      <c r="F28" s="604">
        <v>0.0</v>
      </c>
      <c r="G28" s="519"/>
      <c r="H28" s="519"/>
      <c r="I28" s="519"/>
      <c r="J28" s="519"/>
      <c r="K28" s="519"/>
      <c r="L28" s="519"/>
      <c r="M28" s="519"/>
      <c r="N28" s="519"/>
      <c r="O28" s="519"/>
      <c r="P28" s="519"/>
      <c r="Q28" s="519"/>
      <c r="R28" s="519"/>
      <c r="S28" s="519"/>
      <c r="T28" s="519"/>
      <c r="U28" s="519"/>
      <c r="V28" s="519"/>
      <c r="W28" s="519"/>
      <c r="X28" s="519"/>
      <c r="Y28" s="519"/>
      <c r="Z28" s="519"/>
    </row>
    <row r="29">
      <c r="A29" s="53" t="s">
        <v>39</v>
      </c>
      <c r="B29" s="605">
        <f>sum('Sales Remit 2024'!H276+'Sales Remit 2024'!I317+'Sales Remit 2024'!I358+'Sales Remit 2024'!I399+'Sales Remit 2024'!I440)</f>
        <v>18754.94</v>
      </c>
      <c r="C29" s="606">
        <f>sum('Sales Remit 2024'!H358+'Sales Remit 2024'!I399+'Sales Remit 2024'!I440)</f>
        <v>6101.92</v>
      </c>
      <c r="D29" s="611">
        <v>7742.0</v>
      </c>
      <c r="E29" s="607">
        <v>12754.0</v>
      </c>
      <c r="F29" s="604">
        <v>5012.0</v>
      </c>
      <c r="G29" s="519"/>
      <c r="H29" s="519"/>
      <c r="I29" s="519"/>
      <c r="J29" s="519"/>
      <c r="K29" s="519"/>
      <c r="L29" s="519"/>
      <c r="M29" s="519"/>
      <c r="N29" s="519"/>
      <c r="O29" s="519"/>
      <c r="P29" s="519"/>
      <c r="Q29" s="519"/>
      <c r="R29" s="519"/>
      <c r="S29" s="519"/>
      <c r="T29" s="519"/>
      <c r="U29" s="519"/>
      <c r="V29" s="519"/>
      <c r="W29" s="519"/>
      <c r="X29" s="519"/>
      <c r="Y29" s="519"/>
      <c r="Z29" s="519"/>
    </row>
    <row r="30">
      <c r="A30" s="53" t="s">
        <v>63</v>
      </c>
      <c r="B30" s="605">
        <f>sum('Sales Remit 2024'!H277+'Sales Remit 2024'!I318+'Sales Remit 2024'!I359+'Sales Remit 2024'!I400+'Sales Remit 2024'!I441)</f>
        <v>8705.75</v>
      </c>
      <c r="C30" s="606">
        <f>sum('Sales Remit 2024'!H359+'Sales Remit 2024'!I400+'Sales Remit 2024'!I441)</f>
        <v>4680.75</v>
      </c>
      <c r="D30" s="606">
        <f>sum('Sales Remit 2024'!I482+'Sales Remit 2024'!I523+'Sales Remit 2024'!B564+'Sales Remit 2024'!C564)</f>
        <v>3907</v>
      </c>
      <c r="E30" s="605">
        <f>sum('Sales Remit 2024'!I482+'Sales Remit 2024'!I523+'Sales Remit 2024'!I564)</f>
        <v>5521</v>
      </c>
      <c r="F30" s="604">
        <v>5441.0</v>
      </c>
      <c r="G30" s="519"/>
      <c r="H30" s="519"/>
      <c r="I30" s="519"/>
      <c r="J30" s="519"/>
      <c r="K30" s="519"/>
      <c r="L30" s="519"/>
      <c r="M30" s="519"/>
      <c r="N30" s="519"/>
      <c r="O30" s="519"/>
      <c r="P30" s="519"/>
      <c r="Q30" s="519"/>
      <c r="R30" s="519"/>
      <c r="S30" s="519"/>
      <c r="T30" s="519"/>
      <c r="U30" s="519"/>
      <c r="V30" s="519"/>
      <c r="W30" s="519"/>
      <c r="X30" s="519"/>
      <c r="Y30" s="519"/>
      <c r="Z30" s="519"/>
    </row>
    <row r="31">
      <c r="A31" s="53" t="s">
        <v>40</v>
      </c>
      <c r="B31" s="605">
        <f>sum('Sales Remit 2024'!H278+'Sales Remit 2024'!I319+'Sales Remit 2024'!I360+'Sales Remit 2024'!I401+'Sales Remit 2024'!I442)</f>
        <v>14424.94</v>
      </c>
      <c r="C31" s="606">
        <f>sum('Sales Remit 2024'!H360+'Sales Remit 2024'!I401+'Sales Remit 2024'!I442)</f>
        <v>6836</v>
      </c>
      <c r="D31" s="606">
        <f>sum('Sales Remit 2024'!I483+'Sales Remit 2024'!I524+'Sales Remit 2024'!B565+'Sales Remit 2024'!C565)</f>
        <v>7764</v>
      </c>
      <c r="E31" s="605">
        <f>sum('Sales Remit 2024'!I483+'Sales Remit 2024'!I524+'Sales Remit 2024'!I565)</f>
        <v>11005</v>
      </c>
      <c r="F31" s="604">
        <v>7652.0</v>
      </c>
      <c r="G31" s="519"/>
      <c r="H31" s="519"/>
      <c r="I31" s="519"/>
      <c r="J31" s="519"/>
      <c r="K31" s="519"/>
      <c r="L31" s="519"/>
      <c r="M31" s="519"/>
      <c r="N31" s="519"/>
      <c r="O31" s="519"/>
      <c r="P31" s="519"/>
      <c r="Q31" s="519"/>
      <c r="R31" s="519"/>
      <c r="S31" s="519"/>
      <c r="T31" s="519"/>
      <c r="U31" s="519"/>
      <c r="V31" s="519"/>
      <c r="W31" s="519"/>
      <c r="X31" s="519"/>
      <c r="Y31" s="519"/>
      <c r="Z31" s="519"/>
    </row>
    <row r="32">
      <c r="A32" s="53" t="s">
        <v>379</v>
      </c>
      <c r="B32" s="605">
        <f>sum('Sales Remit 2024'!H279+'Sales Remit 2024'!I320+'Sales Remit 2024'!I361+'Sales Remit 2024'!I402+'Sales Remit 2024'!I443)</f>
        <v>1982</v>
      </c>
      <c r="C32" s="606">
        <f>sum('Sales Remit 2024'!H361+'Sales Remit 2024'!I402+'Sales Remit 2024'!I443)</f>
        <v>1982</v>
      </c>
      <c r="D32" s="606">
        <f>sum('Sales Remit 2024'!I484+'Sales Remit 2024'!I525+'Sales Remit 2024'!B566+'Sales Remit 2024'!C566)</f>
        <v>7253</v>
      </c>
      <c r="E32" s="605">
        <f>sum('Sales Remit 2024'!I484+'Sales Remit 2024'!I525+'Sales Remit 2024'!I566)</f>
        <v>8388</v>
      </c>
      <c r="F32" s="604">
        <v>3176.0</v>
      </c>
      <c r="G32" s="519"/>
      <c r="H32" s="519"/>
      <c r="I32" s="519"/>
      <c r="J32" s="519"/>
      <c r="K32" s="519"/>
      <c r="L32" s="519"/>
      <c r="M32" s="519"/>
      <c r="N32" s="519"/>
      <c r="O32" s="519"/>
      <c r="P32" s="519"/>
      <c r="Q32" s="519"/>
      <c r="R32" s="519"/>
      <c r="S32" s="519"/>
      <c r="T32" s="519"/>
      <c r="U32" s="519"/>
      <c r="V32" s="519"/>
      <c r="W32" s="519"/>
      <c r="X32" s="519"/>
      <c r="Y32" s="519"/>
      <c r="Z32" s="519"/>
    </row>
    <row r="33">
      <c r="A33" s="53" t="s">
        <v>41</v>
      </c>
      <c r="B33" s="605">
        <f>sum('Sales Remit 2024'!H280+'Sales Remit 2024'!I321+'Sales Remit 2024'!I362+'Sales Remit 2024'!I403+'Sales Remit 2024'!I444)</f>
        <v>12581.75</v>
      </c>
      <c r="C33" s="606">
        <f>sum('Sales Remit 2024'!H362+'Sales Remit 2024'!I403+'Sales Remit 2024'!I444)</f>
        <v>8699.75</v>
      </c>
      <c r="D33" s="606">
        <f>sum('Sales Remit 2024'!I485+'Sales Remit 2024'!I526+'Sales Remit 2024'!B567+'Sales Remit 2024'!C567)</f>
        <v>5162</v>
      </c>
      <c r="E33" s="605">
        <f>sum('Sales Remit 2024'!I485+'Sales Remit 2024'!I526+'Sales Remit 2024'!I567)</f>
        <v>7791</v>
      </c>
      <c r="F33" s="604">
        <v>7434.0</v>
      </c>
      <c r="G33" s="519"/>
      <c r="H33" s="519"/>
      <c r="I33" s="519"/>
      <c r="J33" s="519"/>
      <c r="K33" s="519"/>
      <c r="L33" s="519"/>
      <c r="M33" s="519"/>
      <c r="N33" s="519"/>
      <c r="O33" s="519"/>
      <c r="P33" s="519"/>
      <c r="Q33" s="519"/>
      <c r="R33" s="519"/>
      <c r="S33" s="519"/>
      <c r="T33" s="519"/>
      <c r="U33" s="519"/>
      <c r="V33" s="519"/>
      <c r="W33" s="519"/>
      <c r="X33" s="519"/>
      <c r="Y33" s="519"/>
      <c r="Z33" s="519"/>
    </row>
    <row r="34">
      <c r="A34" s="53" t="s">
        <v>42</v>
      </c>
      <c r="B34" s="605">
        <f>sum('Sales Remit 2024'!H281+'Sales Remit 2024'!I322+'Sales Remit 2024'!I363+'Sales Remit 2024'!I404+'Sales Remit 2024'!I445)</f>
        <v>14817</v>
      </c>
      <c r="C34" s="606">
        <f>sum('Sales Remit 2024'!H363+'Sales Remit 2024'!I404+'Sales Remit 2024'!I445)</f>
        <v>7211</v>
      </c>
      <c r="D34" s="606">
        <f>sum('Sales Remit 2024'!I486+'Sales Remit 2024'!I527+'Sales Remit 2024'!B568+'Sales Remit 2024'!C568)</f>
        <v>7357</v>
      </c>
      <c r="E34" s="605">
        <f>sum('Sales Remit 2024'!I486+'Sales Remit 2024'!I527+'Sales Remit 2024'!I568)</f>
        <v>9657</v>
      </c>
      <c r="F34" s="604">
        <v>7400.0</v>
      </c>
      <c r="G34" s="519"/>
      <c r="H34" s="519"/>
      <c r="I34" s="519"/>
      <c r="J34" s="519"/>
      <c r="K34" s="519"/>
      <c r="L34" s="519"/>
      <c r="M34" s="519"/>
      <c r="N34" s="519"/>
      <c r="O34" s="519"/>
      <c r="P34" s="519"/>
      <c r="Q34" s="519"/>
      <c r="R34" s="519"/>
      <c r="S34" s="519"/>
      <c r="T34" s="519"/>
      <c r="U34" s="519"/>
      <c r="V34" s="519"/>
      <c r="W34" s="519"/>
      <c r="X34" s="519"/>
      <c r="Y34" s="519"/>
      <c r="Z34" s="519"/>
    </row>
    <row r="35">
      <c r="A35" s="53" t="s">
        <v>334</v>
      </c>
      <c r="B35" s="605">
        <f>sum('Sales Remit 2024'!H282+'Sales Remit 2024'!I323+'Sales Remit 2024'!I364+'Sales Remit 2024'!I405+'Sales Remit 2024'!I446)</f>
        <v>11506.29</v>
      </c>
      <c r="C35" s="606">
        <f>sum('Sales Remit 2024'!H364+'Sales Remit 2024'!I405+'Sales Remit 2024'!I446)</f>
        <v>6670.93</v>
      </c>
      <c r="D35" s="606">
        <f>sum('Sales Remit 2024'!I487+'Sales Remit 2024'!I528+'Sales Remit 2024'!B569+'Sales Remit 2024'!C569)</f>
        <v>5914</v>
      </c>
      <c r="E35" s="605">
        <f>sum('Sales Remit 2024'!I487+'Sales Remit 2024'!I528+'Sales Remit 2024'!I569)</f>
        <v>7656</v>
      </c>
      <c r="F35" s="604">
        <v>0.0</v>
      </c>
      <c r="G35" s="519"/>
      <c r="H35" s="519"/>
      <c r="I35" s="519"/>
      <c r="J35" s="519"/>
      <c r="K35" s="519"/>
      <c r="L35" s="519"/>
      <c r="M35" s="519"/>
      <c r="N35" s="519"/>
      <c r="O35" s="519"/>
      <c r="P35" s="519"/>
      <c r="Q35" s="519"/>
      <c r="R35" s="519"/>
      <c r="S35" s="519"/>
      <c r="T35" s="519"/>
      <c r="U35" s="519"/>
      <c r="V35" s="519"/>
      <c r="W35" s="519"/>
      <c r="X35" s="519"/>
      <c r="Y35" s="519"/>
      <c r="Z35" s="519"/>
    </row>
    <row r="36">
      <c r="A36" s="53" t="s">
        <v>44</v>
      </c>
      <c r="B36" s="605">
        <f>sum('Sales Remit 2024'!H283+'Sales Remit 2024'!I324+'Sales Remit 2024'!I365+'Sales Remit 2024'!I406+'Sales Remit 2024'!I447)</f>
        <v>6761.38</v>
      </c>
      <c r="C36" s="606">
        <f>sum('Sales Remit 2024'!H365+'Sales Remit 2024'!I406+'Sales Remit 2024'!I447)</f>
        <v>4099</v>
      </c>
      <c r="D36" s="606">
        <f>sum('Sales Remit 2024'!I488+'Sales Remit 2024'!I529+'Sales Remit 2024'!B570+'Sales Remit 2024'!C570)</f>
        <v>3252</v>
      </c>
      <c r="E36" s="605">
        <f>sum('Sales Remit 2024'!I488+'Sales Remit 2024'!I529+'Sales Remit 2024'!I570)</f>
        <v>3992</v>
      </c>
      <c r="F36" s="604">
        <v>1540.0</v>
      </c>
      <c r="G36" s="519"/>
      <c r="H36" s="519"/>
      <c r="I36" s="519"/>
      <c r="J36" s="519"/>
      <c r="K36" s="519"/>
      <c r="L36" s="519"/>
      <c r="M36" s="519"/>
      <c r="N36" s="519"/>
      <c r="O36" s="519"/>
      <c r="P36" s="519"/>
      <c r="Q36" s="519"/>
      <c r="R36" s="519"/>
      <c r="S36" s="519"/>
      <c r="T36" s="519"/>
      <c r="U36" s="519"/>
      <c r="V36" s="519"/>
      <c r="W36" s="519"/>
      <c r="X36" s="519"/>
      <c r="Y36" s="519"/>
      <c r="Z36" s="519"/>
    </row>
    <row r="37">
      <c r="A37" s="67" t="s">
        <v>712</v>
      </c>
      <c r="B37" s="605">
        <f>sum('Sales Remit 2024'!H284+'Sales Remit 2024'!I325+'Sales Remit 2024'!I366+'Sales Remit 2024'!I407+'Sales Remit 2024'!I448)</f>
        <v>12267.83</v>
      </c>
      <c r="C37" s="606">
        <f>sum('Sales Remit 2024'!H366+'Sales Remit 2024'!I407+'Sales Remit 2024'!I448)</f>
        <v>6429</v>
      </c>
      <c r="D37" s="606">
        <f>sum('Sales Remit 2024'!I489+'Sales Remit 2024'!I530+'Sales Remit 2024'!B571+'Sales Remit 2024'!C571)</f>
        <v>3689</v>
      </c>
      <c r="E37" s="605">
        <f>sum('Sales Remit 2024'!I489+'Sales Remit 2024'!I530+'Sales Remit 2024'!I571)</f>
        <v>5591</v>
      </c>
      <c r="F37" s="604">
        <v>3852.0</v>
      </c>
      <c r="G37" s="519"/>
      <c r="H37" s="519"/>
      <c r="I37" s="519"/>
      <c r="J37" s="519"/>
      <c r="K37" s="519"/>
      <c r="L37" s="519"/>
      <c r="M37" s="519"/>
      <c r="N37" s="519"/>
      <c r="O37" s="519"/>
      <c r="P37" s="519"/>
      <c r="Q37" s="519"/>
      <c r="R37" s="519"/>
      <c r="S37" s="519"/>
      <c r="T37" s="519"/>
      <c r="U37" s="519"/>
      <c r="V37" s="519"/>
      <c r="W37" s="519"/>
      <c r="X37" s="519"/>
      <c r="Y37" s="519"/>
      <c r="Z37" s="519"/>
    </row>
    <row r="38">
      <c r="A38" s="67" t="s">
        <v>713</v>
      </c>
      <c r="B38" s="605">
        <f>sum('Sales Remit 2024'!H285+'Sales Remit 2024'!I326+'Sales Remit 2024'!I367+'Sales Remit 2024'!I408+'Sales Remit 2024'!I449)</f>
        <v>0</v>
      </c>
      <c r="C38" s="606">
        <f>sum('Sales Remit 2024'!H367+'Sales Remit 2024'!I408+'Sales Remit 2024'!I449)</f>
        <v>0</v>
      </c>
      <c r="D38" s="606">
        <f>sum('Sales Remit 2024'!I490+'Sales Remit 2024'!I531+'Sales Remit 2024'!B572+'Sales Remit 2024'!C572)</f>
        <v>0</v>
      </c>
      <c r="E38" s="605">
        <f>sum('Sales Remit 2024'!I490+'Sales Remit 2024'!I531+'Sales Remit 2024'!I572)</f>
        <v>0</v>
      </c>
      <c r="F38" s="604">
        <v>0.0</v>
      </c>
      <c r="G38" s="519"/>
      <c r="H38" s="519"/>
      <c r="I38" s="519"/>
      <c r="J38" s="519"/>
      <c r="K38" s="519"/>
      <c r="L38" s="519"/>
      <c r="M38" s="519"/>
      <c r="N38" s="519"/>
      <c r="O38" s="519"/>
      <c r="P38" s="519"/>
      <c r="Q38" s="519"/>
      <c r="R38" s="519"/>
      <c r="S38" s="519"/>
      <c r="T38" s="519"/>
      <c r="U38" s="519"/>
      <c r="V38" s="519"/>
      <c r="W38" s="519"/>
      <c r="X38" s="519"/>
      <c r="Y38" s="519"/>
      <c r="Z38" s="519"/>
    </row>
    <row r="39">
      <c r="A39" s="53" t="s">
        <v>46</v>
      </c>
      <c r="B39" s="605">
        <f>sum('Sales Remit 2024'!H286+'Sales Remit 2024'!I327+'Sales Remit 2024'!I368+'Sales Remit 2024'!I409+'Sales Remit 2024'!I450)</f>
        <v>1388</v>
      </c>
      <c r="C39" s="606">
        <f>sum('Sales Remit 2024'!H368+'Sales Remit 2024'!I409+'Sales Remit 2024'!I450)</f>
        <v>0</v>
      </c>
      <c r="D39" s="606">
        <f>sum('Sales Remit 2024'!I491+'Sales Remit 2024'!I532+'Sales Remit 2024'!B573+'Sales Remit 2024'!C573)</f>
        <v>1133</v>
      </c>
      <c r="E39" s="605">
        <f>sum('Sales Remit 2024'!I491+'Sales Remit 2024'!I532+'Sales Remit 2024'!I573)</f>
        <v>1543</v>
      </c>
      <c r="F39" s="604">
        <v>0.0</v>
      </c>
      <c r="G39" s="519"/>
      <c r="H39" s="519"/>
      <c r="I39" s="519"/>
      <c r="J39" s="519"/>
      <c r="K39" s="519"/>
      <c r="L39" s="519"/>
      <c r="M39" s="519"/>
      <c r="N39" s="519"/>
      <c r="O39" s="519"/>
      <c r="P39" s="519"/>
      <c r="Q39" s="519"/>
      <c r="R39" s="519"/>
      <c r="S39" s="519"/>
      <c r="T39" s="519"/>
      <c r="U39" s="519"/>
      <c r="V39" s="519"/>
      <c r="W39" s="519"/>
      <c r="X39" s="519"/>
      <c r="Y39" s="519"/>
      <c r="Z39" s="519"/>
    </row>
    <row r="40">
      <c r="A40" s="519"/>
      <c r="B40" s="612"/>
      <c r="C40" s="612"/>
      <c r="D40" s="612"/>
      <c r="E40" s="612"/>
      <c r="F40" s="519"/>
      <c r="G40" s="519"/>
      <c r="H40" s="519"/>
      <c r="I40" s="519"/>
      <c r="J40" s="519"/>
      <c r="K40" s="519"/>
      <c r="L40" s="519"/>
      <c r="M40" s="519"/>
      <c r="N40" s="519"/>
      <c r="O40" s="519"/>
      <c r="P40" s="519"/>
      <c r="Q40" s="519"/>
      <c r="R40" s="519"/>
      <c r="S40" s="519"/>
      <c r="T40" s="519"/>
      <c r="U40" s="519"/>
      <c r="V40" s="519"/>
      <c r="W40" s="519"/>
      <c r="X40" s="519"/>
      <c r="Y40" s="519"/>
      <c r="Z40" s="519"/>
    </row>
    <row r="41">
      <c r="A41" s="342" t="s">
        <v>20</v>
      </c>
      <c r="B41" s="612">
        <f t="shared" ref="B41:E41" si="1">SUM(B2:B39)</f>
        <v>343908.34</v>
      </c>
      <c r="C41" s="612">
        <f t="shared" si="1"/>
        <v>176021.14</v>
      </c>
      <c r="D41" s="612">
        <f t="shared" si="1"/>
        <v>196466</v>
      </c>
      <c r="E41" s="612">
        <f t="shared" si="1"/>
        <v>287081</v>
      </c>
      <c r="F41" s="519"/>
      <c r="G41" s="519"/>
      <c r="H41" s="519"/>
      <c r="I41" s="519"/>
      <c r="J41" s="519"/>
      <c r="K41" s="519"/>
      <c r="L41" s="519"/>
      <c r="M41" s="519"/>
      <c r="N41" s="519"/>
      <c r="O41" s="519"/>
      <c r="P41" s="519"/>
      <c r="Q41" s="519"/>
      <c r="R41" s="519"/>
      <c r="S41" s="519"/>
      <c r="T41" s="519"/>
      <c r="U41" s="519"/>
      <c r="V41" s="519"/>
      <c r="W41" s="519"/>
      <c r="X41" s="519"/>
      <c r="Y41" s="519"/>
      <c r="Z41" s="519"/>
    </row>
    <row r="42">
      <c r="A42" s="519"/>
      <c r="B42" s="519"/>
      <c r="C42" s="519"/>
      <c r="D42" s="519"/>
      <c r="E42" s="519"/>
      <c r="F42" s="519"/>
      <c r="G42" s="519"/>
      <c r="H42" s="519"/>
      <c r="I42" s="519"/>
      <c r="J42" s="519"/>
      <c r="K42" s="519"/>
      <c r="L42" s="519"/>
      <c r="M42" s="519"/>
      <c r="N42" s="519"/>
      <c r="O42" s="519"/>
      <c r="P42" s="519"/>
      <c r="Q42" s="519"/>
      <c r="R42" s="519"/>
      <c r="S42" s="519"/>
      <c r="T42" s="519"/>
      <c r="U42" s="519"/>
      <c r="V42" s="519"/>
      <c r="W42" s="519"/>
      <c r="X42" s="519"/>
      <c r="Y42" s="519"/>
      <c r="Z42" s="519"/>
    </row>
    <row r="43">
      <c r="A43" s="519"/>
      <c r="B43" s="519"/>
      <c r="C43" s="519"/>
      <c r="D43" s="519"/>
      <c r="E43" s="519"/>
      <c r="F43" s="519"/>
      <c r="G43" s="519"/>
      <c r="H43" s="519"/>
      <c r="I43" s="519"/>
      <c r="J43" s="519"/>
      <c r="K43" s="519"/>
      <c r="L43" s="519"/>
      <c r="M43" s="519"/>
      <c r="N43" s="519"/>
      <c r="O43" s="519"/>
      <c r="P43" s="519"/>
      <c r="Q43" s="519"/>
      <c r="R43" s="519"/>
      <c r="S43" s="519"/>
      <c r="T43" s="519"/>
      <c r="U43" s="519"/>
      <c r="V43" s="519"/>
      <c r="W43" s="519"/>
      <c r="X43" s="519"/>
      <c r="Y43" s="519"/>
      <c r="Z43" s="519"/>
    </row>
    <row r="44">
      <c r="A44" s="519"/>
      <c r="B44" s="519"/>
      <c r="C44" s="519"/>
      <c r="D44" s="519"/>
      <c r="E44" s="519"/>
      <c r="F44" s="519"/>
      <c r="G44" s="519"/>
      <c r="H44" s="519"/>
      <c r="I44" s="519"/>
      <c r="J44" s="519"/>
      <c r="K44" s="519"/>
      <c r="L44" s="519"/>
      <c r="M44" s="519"/>
      <c r="N44" s="519"/>
      <c r="O44" s="519"/>
      <c r="P44" s="519"/>
      <c r="Q44" s="519"/>
      <c r="R44" s="519"/>
      <c r="S44" s="519"/>
      <c r="T44" s="519"/>
      <c r="U44" s="519"/>
      <c r="V44" s="519"/>
      <c r="W44" s="519"/>
      <c r="X44" s="519"/>
      <c r="Y44" s="519"/>
      <c r="Z44" s="519"/>
    </row>
    <row r="45">
      <c r="A45" s="519"/>
      <c r="B45" s="519"/>
      <c r="C45" s="519"/>
      <c r="D45" s="519"/>
      <c r="E45" s="519"/>
      <c r="F45" s="519"/>
      <c r="G45" s="519"/>
      <c r="H45" s="519"/>
      <c r="I45" s="519"/>
      <c r="J45" s="519"/>
      <c r="K45" s="519"/>
      <c r="L45" s="519"/>
      <c r="M45" s="519"/>
      <c r="N45" s="519"/>
      <c r="O45" s="519"/>
      <c r="P45" s="519"/>
      <c r="Q45" s="519"/>
      <c r="R45" s="519"/>
      <c r="S45" s="519"/>
      <c r="T45" s="519"/>
      <c r="U45" s="519"/>
      <c r="V45" s="519"/>
      <c r="W45" s="519"/>
      <c r="X45" s="519"/>
      <c r="Y45" s="519"/>
      <c r="Z45" s="519"/>
    </row>
    <row r="46">
      <c r="A46" s="519"/>
      <c r="B46" s="519"/>
      <c r="C46" s="519"/>
      <c r="D46" s="519"/>
      <c r="E46" s="519"/>
      <c r="F46" s="519"/>
      <c r="G46" s="519"/>
      <c r="H46" s="519"/>
      <c r="I46" s="519"/>
      <c r="J46" s="519"/>
      <c r="K46" s="519"/>
      <c r="L46" s="519"/>
      <c r="M46" s="519"/>
      <c r="N46" s="519"/>
      <c r="O46" s="519"/>
      <c r="P46" s="519"/>
      <c r="Q46" s="519"/>
      <c r="R46" s="519"/>
      <c r="S46" s="519"/>
      <c r="T46" s="519"/>
      <c r="U46" s="519"/>
      <c r="V46" s="519"/>
      <c r="W46" s="519"/>
      <c r="X46" s="519"/>
      <c r="Y46" s="519"/>
      <c r="Z46" s="519"/>
    </row>
    <row r="47">
      <c r="A47" s="519"/>
      <c r="B47" s="519"/>
      <c r="C47" s="519"/>
      <c r="D47" s="519"/>
      <c r="E47" s="519"/>
      <c r="F47" s="519"/>
      <c r="G47" s="519"/>
      <c r="H47" s="519"/>
      <c r="I47" s="519"/>
      <c r="J47" s="519"/>
      <c r="K47" s="519"/>
      <c r="L47" s="519"/>
      <c r="M47" s="519"/>
      <c r="N47" s="519"/>
      <c r="O47" s="519"/>
      <c r="P47" s="519"/>
      <c r="Q47" s="519"/>
      <c r="R47" s="519"/>
      <c r="S47" s="519"/>
      <c r="T47" s="519"/>
      <c r="U47" s="519"/>
      <c r="V47" s="519"/>
      <c r="W47" s="519"/>
      <c r="X47" s="519"/>
      <c r="Y47" s="519"/>
      <c r="Z47" s="519"/>
    </row>
    <row r="48">
      <c r="A48" s="519"/>
      <c r="B48" s="519"/>
      <c r="C48" s="519"/>
      <c r="D48" s="519"/>
      <c r="E48" s="519"/>
      <c r="F48" s="519"/>
      <c r="G48" s="519"/>
      <c r="H48" s="519"/>
      <c r="I48" s="519"/>
      <c r="J48" s="519"/>
      <c r="K48" s="519"/>
      <c r="L48" s="519"/>
      <c r="M48" s="519"/>
      <c r="N48" s="519"/>
      <c r="O48" s="519"/>
      <c r="P48" s="519"/>
      <c r="Q48" s="519"/>
      <c r="R48" s="519"/>
      <c r="S48" s="519"/>
      <c r="T48" s="519"/>
      <c r="U48" s="519"/>
      <c r="V48" s="519"/>
      <c r="W48" s="519"/>
      <c r="X48" s="519"/>
      <c r="Y48" s="519"/>
      <c r="Z48" s="519"/>
    </row>
    <row r="49">
      <c r="A49" s="519"/>
      <c r="B49" s="519"/>
      <c r="C49" s="519"/>
      <c r="D49" s="519"/>
      <c r="E49" s="519"/>
      <c r="F49" s="519"/>
      <c r="G49" s="519"/>
      <c r="H49" s="519"/>
      <c r="I49" s="519"/>
      <c r="J49" s="519"/>
      <c r="K49" s="519"/>
      <c r="L49" s="519"/>
      <c r="M49" s="519"/>
      <c r="N49" s="519"/>
      <c r="O49" s="519"/>
      <c r="P49" s="519"/>
      <c r="Q49" s="519"/>
      <c r="R49" s="519"/>
      <c r="S49" s="519"/>
      <c r="T49" s="519"/>
      <c r="U49" s="519"/>
      <c r="V49" s="519"/>
      <c r="W49" s="519"/>
      <c r="X49" s="519"/>
      <c r="Y49" s="519"/>
      <c r="Z49" s="519"/>
    </row>
    <row r="50">
      <c r="A50" s="519"/>
      <c r="B50" s="519"/>
      <c r="C50" s="519"/>
      <c r="D50" s="519"/>
      <c r="E50" s="519"/>
      <c r="F50" s="519"/>
      <c r="G50" s="519"/>
      <c r="H50" s="519"/>
      <c r="I50" s="519"/>
      <c r="J50" s="519"/>
      <c r="K50" s="519"/>
      <c r="L50" s="519"/>
      <c r="M50" s="519"/>
      <c r="N50" s="519"/>
      <c r="O50" s="519"/>
      <c r="P50" s="519"/>
      <c r="Q50" s="519"/>
      <c r="R50" s="519"/>
      <c r="S50" s="519"/>
      <c r="T50" s="519"/>
      <c r="U50" s="519"/>
      <c r="V50" s="519"/>
      <c r="W50" s="519"/>
      <c r="X50" s="519"/>
      <c r="Y50" s="519"/>
      <c r="Z50" s="519"/>
    </row>
    <row r="51">
      <c r="A51" s="519"/>
      <c r="B51" s="519"/>
      <c r="C51" s="519"/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Q51" s="519"/>
      <c r="R51" s="519"/>
      <c r="S51" s="519"/>
      <c r="T51" s="519"/>
      <c r="U51" s="519"/>
      <c r="V51" s="519"/>
      <c r="W51" s="519"/>
      <c r="X51" s="519"/>
      <c r="Y51" s="519"/>
      <c r="Z51" s="519"/>
    </row>
    <row r="52">
      <c r="A52" s="519"/>
      <c r="B52" s="519"/>
      <c r="C52" s="519"/>
      <c r="D52" s="519"/>
      <c r="E52" s="519"/>
      <c r="F52" s="519"/>
      <c r="G52" s="519"/>
      <c r="H52" s="519"/>
      <c r="I52" s="519"/>
      <c r="J52" s="519"/>
      <c r="K52" s="519"/>
      <c r="L52" s="519"/>
      <c r="M52" s="519"/>
      <c r="N52" s="519"/>
      <c r="O52" s="519"/>
      <c r="P52" s="519"/>
      <c r="Q52" s="519"/>
      <c r="R52" s="519"/>
      <c r="S52" s="519"/>
      <c r="T52" s="519"/>
      <c r="U52" s="519"/>
      <c r="V52" s="519"/>
      <c r="W52" s="519"/>
      <c r="X52" s="519"/>
      <c r="Y52" s="519"/>
      <c r="Z52" s="519"/>
    </row>
    <row r="53">
      <c r="A53" s="519"/>
      <c r="B53" s="519"/>
      <c r="C53" s="519"/>
      <c r="D53" s="519"/>
      <c r="E53" s="519"/>
      <c r="F53" s="519"/>
      <c r="G53" s="519"/>
      <c r="H53" s="519"/>
      <c r="I53" s="519"/>
      <c r="J53" s="519"/>
      <c r="K53" s="519"/>
      <c r="L53" s="519"/>
      <c r="M53" s="519"/>
      <c r="N53" s="519"/>
      <c r="O53" s="519"/>
      <c r="P53" s="519"/>
      <c r="Q53" s="519"/>
      <c r="R53" s="519"/>
      <c r="S53" s="519"/>
      <c r="T53" s="519"/>
      <c r="U53" s="519"/>
      <c r="V53" s="519"/>
      <c r="W53" s="519"/>
      <c r="X53" s="519"/>
      <c r="Y53" s="519"/>
      <c r="Z53" s="519"/>
    </row>
    <row r="54">
      <c r="A54" s="519"/>
      <c r="B54" s="519"/>
      <c r="C54" s="519"/>
      <c r="D54" s="519"/>
      <c r="E54" s="519"/>
      <c r="F54" s="519"/>
      <c r="G54" s="519"/>
      <c r="H54" s="519"/>
      <c r="I54" s="519"/>
      <c r="J54" s="519"/>
      <c r="K54" s="519"/>
      <c r="L54" s="519"/>
      <c r="M54" s="519"/>
      <c r="N54" s="519"/>
      <c r="O54" s="519"/>
      <c r="P54" s="519"/>
      <c r="Q54" s="519"/>
      <c r="R54" s="519"/>
      <c r="S54" s="519"/>
      <c r="T54" s="519"/>
      <c r="U54" s="519"/>
      <c r="V54" s="519"/>
      <c r="W54" s="519"/>
      <c r="X54" s="519"/>
      <c r="Y54" s="519"/>
      <c r="Z54" s="519"/>
    </row>
    <row r="55">
      <c r="A55" s="519"/>
      <c r="B55" s="519"/>
      <c r="C55" s="519"/>
      <c r="D55" s="519"/>
      <c r="E55" s="519"/>
      <c r="F55" s="519"/>
      <c r="G55" s="519"/>
      <c r="H55" s="519"/>
      <c r="I55" s="519"/>
      <c r="J55" s="519"/>
      <c r="K55" s="519"/>
      <c r="L55" s="519"/>
      <c r="M55" s="519"/>
      <c r="N55" s="519"/>
      <c r="O55" s="519"/>
      <c r="P55" s="519"/>
      <c r="Q55" s="519"/>
      <c r="R55" s="519"/>
      <c r="S55" s="519"/>
      <c r="T55" s="519"/>
      <c r="U55" s="519"/>
      <c r="V55" s="519"/>
      <c r="W55" s="519"/>
      <c r="X55" s="519"/>
      <c r="Y55" s="519"/>
      <c r="Z55" s="519"/>
    </row>
    <row r="56">
      <c r="A56" s="519"/>
      <c r="B56" s="519"/>
      <c r="C56" s="519"/>
      <c r="D56" s="519"/>
      <c r="E56" s="519"/>
      <c r="F56" s="519"/>
      <c r="G56" s="519"/>
      <c r="H56" s="519"/>
      <c r="I56" s="519"/>
      <c r="J56" s="519"/>
      <c r="K56" s="519"/>
      <c r="L56" s="519"/>
      <c r="M56" s="519"/>
      <c r="N56" s="519"/>
      <c r="O56" s="519"/>
      <c r="P56" s="519"/>
      <c r="Q56" s="519"/>
      <c r="R56" s="519"/>
      <c r="S56" s="519"/>
      <c r="T56" s="519"/>
      <c r="U56" s="519"/>
      <c r="V56" s="519"/>
      <c r="W56" s="519"/>
      <c r="X56" s="519"/>
      <c r="Y56" s="519"/>
      <c r="Z56" s="519"/>
    </row>
    <row r="57">
      <c r="A57" s="519"/>
      <c r="B57" s="519"/>
      <c r="C57" s="519"/>
      <c r="D57" s="519"/>
      <c r="E57" s="519"/>
      <c r="F57" s="519"/>
      <c r="G57" s="519"/>
      <c r="H57" s="519"/>
      <c r="I57" s="519"/>
      <c r="J57" s="519"/>
      <c r="K57" s="519"/>
      <c r="L57" s="519"/>
      <c r="M57" s="519"/>
      <c r="N57" s="519"/>
      <c r="O57" s="519"/>
      <c r="P57" s="519"/>
      <c r="Q57" s="519"/>
      <c r="R57" s="519"/>
      <c r="S57" s="519"/>
      <c r="T57" s="519"/>
      <c r="U57" s="519"/>
      <c r="V57" s="519"/>
      <c r="W57" s="519"/>
      <c r="X57" s="519"/>
      <c r="Y57" s="519"/>
      <c r="Z57" s="519"/>
    </row>
    <row r="58">
      <c r="A58" s="519"/>
      <c r="B58" s="519"/>
      <c r="C58" s="519"/>
      <c r="D58" s="519"/>
      <c r="E58" s="519"/>
      <c r="F58" s="519"/>
      <c r="G58" s="519"/>
      <c r="H58" s="519"/>
      <c r="I58" s="519"/>
      <c r="J58" s="519"/>
      <c r="K58" s="519"/>
      <c r="L58" s="519"/>
      <c r="M58" s="519"/>
      <c r="N58" s="519"/>
      <c r="O58" s="519"/>
      <c r="P58" s="519"/>
      <c r="Q58" s="519"/>
      <c r="R58" s="519"/>
      <c r="S58" s="519"/>
      <c r="T58" s="519"/>
      <c r="U58" s="519"/>
      <c r="V58" s="519"/>
      <c r="W58" s="519"/>
      <c r="X58" s="519"/>
      <c r="Y58" s="519"/>
      <c r="Z58" s="519"/>
    </row>
    <row r="59">
      <c r="A59" s="519"/>
      <c r="B59" s="519"/>
      <c r="C59" s="519"/>
      <c r="D59" s="519"/>
      <c r="E59" s="519"/>
      <c r="F59" s="519"/>
      <c r="G59" s="519"/>
      <c r="H59" s="519"/>
      <c r="I59" s="519"/>
      <c r="J59" s="519"/>
      <c r="K59" s="519"/>
      <c r="L59" s="519"/>
      <c r="M59" s="519"/>
      <c r="N59" s="519"/>
      <c r="O59" s="519"/>
      <c r="P59" s="519"/>
      <c r="Q59" s="519"/>
      <c r="R59" s="519"/>
      <c r="S59" s="519"/>
      <c r="T59" s="519"/>
      <c r="U59" s="519"/>
      <c r="V59" s="519"/>
      <c r="W59" s="519"/>
      <c r="X59" s="519"/>
      <c r="Y59" s="519"/>
      <c r="Z59" s="519"/>
    </row>
    <row r="60">
      <c r="A60" s="519"/>
      <c r="B60" s="519"/>
      <c r="C60" s="519"/>
      <c r="D60" s="519"/>
      <c r="E60" s="519"/>
      <c r="F60" s="519"/>
      <c r="G60" s="519"/>
      <c r="H60" s="519"/>
      <c r="I60" s="519"/>
      <c r="J60" s="519"/>
      <c r="K60" s="519"/>
      <c r="L60" s="519"/>
      <c r="M60" s="519"/>
      <c r="N60" s="519"/>
      <c r="O60" s="519"/>
      <c r="P60" s="519"/>
      <c r="Q60" s="519"/>
      <c r="R60" s="519"/>
      <c r="S60" s="519"/>
      <c r="T60" s="519"/>
      <c r="U60" s="519"/>
      <c r="V60" s="519"/>
      <c r="W60" s="519"/>
      <c r="X60" s="519"/>
      <c r="Y60" s="519"/>
      <c r="Z60" s="519"/>
    </row>
    <row r="61">
      <c r="A61" s="519"/>
      <c r="B61" s="519"/>
      <c r="C61" s="519"/>
      <c r="D61" s="519"/>
      <c r="E61" s="519"/>
      <c r="F61" s="519"/>
      <c r="G61" s="519"/>
      <c r="H61" s="519"/>
      <c r="I61" s="519"/>
      <c r="J61" s="519"/>
      <c r="K61" s="519"/>
      <c r="L61" s="519"/>
      <c r="M61" s="519"/>
      <c r="N61" s="519"/>
      <c r="O61" s="519"/>
      <c r="P61" s="519"/>
      <c r="Q61" s="519"/>
      <c r="R61" s="519"/>
      <c r="S61" s="519"/>
      <c r="T61" s="519"/>
      <c r="U61" s="519"/>
      <c r="V61" s="519"/>
      <c r="W61" s="519"/>
      <c r="X61" s="519"/>
      <c r="Y61" s="519"/>
      <c r="Z61" s="519"/>
    </row>
    <row r="62">
      <c r="A62" s="519"/>
      <c r="B62" s="519"/>
      <c r="C62" s="519"/>
      <c r="D62" s="519"/>
      <c r="E62" s="519"/>
      <c r="F62" s="519"/>
      <c r="G62" s="519"/>
      <c r="H62" s="519"/>
      <c r="I62" s="519"/>
      <c r="J62" s="519"/>
      <c r="K62" s="519"/>
      <c r="L62" s="519"/>
      <c r="M62" s="519"/>
      <c r="N62" s="519"/>
      <c r="O62" s="519"/>
      <c r="P62" s="519"/>
      <c r="Q62" s="519"/>
      <c r="R62" s="519"/>
      <c r="S62" s="519"/>
      <c r="T62" s="519"/>
      <c r="U62" s="519"/>
      <c r="V62" s="519"/>
      <c r="W62" s="519"/>
      <c r="X62" s="519"/>
      <c r="Y62" s="519"/>
      <c r="Z62" s="519"/>
    </row>
    <row r="63">
      <c r="A63" s="519"/>
      <c r="B63" s="519"/>
      <c r="C63" s="519"/>
      <c r="D63" s="519"/>
      <c r="E63" s="519"/>
      <c r="F63" s="519"/>
      <c r="G63" s="519"/>
      <c r="H63" s="519"/>
      <c r="I63" s="519"/>
      <c r="J63" s="519"/>
      <c r="K63" s="519"/>
      <c r="L63" s="519"/>
      <c r="M63" s="519"/>
      <c r="N63" s="519"/>
      <c r="O63" s="519"/>
      <c r="P63" s="519"/>
      <c r="Q63" s="519"/>
      <c r="R63" s="519"/>
      <c r="S63" s="519"/>
      <c r="T63" s="519"/>
      <c r="U63" s="519"/>
      <c r="V63" s="519"/>
      <c r="W63" s="519"/>
      <c r="X63" s="519"/>
      <c r="Y63" s="519"/>
      <c r="Z63" s="519"/>
    </row>
    <row r="64">
      <c r="A64" s="519"/>
      <c r="B64" s="519"/>
      <c r="C64" s="519"/>
      <c r="D64" s="519"/>
      <c r="E64" s="519"/>
      <c r="F64" s="519"/>
      <c r="G64" s="519"/>
      <c r="H64" s="519"/>
      <c r="I64" s="519"/>
      <c r="J64" s="519"/>
      <c r="K64" s="519"/>
      <c r="L64" s="519"/>
      <c r="M64" s="519"/>
      <c r="N64" s="519"/>
      <c r="O64" s="519"/>
      <c r="P64" s="519"/>
      <c r="Q64" s="519"/>
      <c r="R64" s="519"/>
      <c r="S64" s="519"/>
      <c r="T64" s="519"/>
      <c r="U64" s="519"/>
      <c r="V64" s="519"/>
      <c r="W64" s="519"/>
      <c r="X64" s="519"/>
      <c r="Y64" s="519"/>
      <c r="Z64" s="519"/>
    </row>
    <row r="65">
      <c r="A65" s="519"/>
      <c r="B65" s="519"/>
      <c r="C65" s="519"/>
      <c r="D65" s="519"/>
      <c r="E65" s="519"/>
      <c r="F65" s="519"/>
      <c r="G65" s="519"/>
      <c r="H65" s="519"/>
      <c r="I65" s="519"/>
      <c r="J65" s="519"/>
      <c r="K65" s="519"/>
      <c r="L65" s="519"/>
      <c r="M65" s="519"/>
      <c r="N65" s="519"/>
      <c r="O65" s="519"/>
      <c r="P65" s="519"/>
      <c r="Q65" s="519"/>
      <c r="R65" s="519"/>
      <c r="S65" s="519"/>
      <c r="T65" s="519"/>
      <c r="U65" s="519"/>
      <c r="V65" s="519"/>
      <c r="W65" s="519"/>
      <c r="X65" s="519"/>
      <c r="Y65" s="519"/>
      <c r="Z65" s="519"/>
    </row>
    <row r="66">
      <c r="A66" s="519"/>
      <c r="B66" s="519"/>
      <c r="C66" s="519"/>
      <c r="D66" s="519"/>
      <c r="E66" s="519"/>
      <c r="F66" s="519"/>
      <c r="G66" s="519"/>
      <c r="H66" s="519"/>
      <c r="I66" s="519"/>
      <c r="J66" s="519"/>
      <c r="K66" s="519"/>
      <c r="L66" s="519"/>
      <c r="M66" s="519"/>
      <c r="N66" s="519"/>
      <c r="O66" s="519"/>
      <c r="P66" s="519"/>
      <c r="Q66" s="519"/>
      <c r="R66" s="519"/>
      <c r="S66" s="519"/>
      <c r="T66" s="519"/>
      <c r="U66" s="519"/>
      <c r="V66" s="519"/>
      <c r="W66" s="519"/>
      <c r="X66" s="519"/>
      <c r="Y66" s="519"/>
      <c r="Z66" s="519"/>
    </row>
    <row r="67">
      <c r="A67" s="519"/>
      <c r="B67" s="519"/>
      <c r="C67" s="519"/>
      <c r="D67" s="519"/>
      <c r="E67" s="519"/>
      <c r="F67" s="519"/>
      <c r="G67" s="519"/>
      <c r="H67" s="519"/>
      <c r="I67" s="519"/>
      <c r="J67" s="519"/>
      <c r="K67" s="519"/>
      <c r="L67" s="519"/>
      <c r="M67" s="519"/>
      <c r="N67" s="519"/>
      <c r="O67" s="519"/>
      <c r="P67" s="519"/>
      <c r="Q67" s="519"/>
      <c r="R67" s="519"/>
      <c r="S67" s="519"/>
      <c r="T67" s="519"/>
      <c r="U67" s="519"/>
      <c r="V67" s="519"/>
      <c r="W67" s="519"/>
      <c r="X67" s="519"/>
      <c r="Y67" s="519"/>
      <c r="Z67" s="519"/>
    </row>
    <row r="68">
      <c r="A68" s="519"/>
      <c r="B68" s="519"/>
      <c r="C68" s="519"/>
      <c r="D68" s="519"/>
      <c r="E68" s="519"/>
      <c r="F68" s="519"/>
      <c r="G68" s="519"/>
      <c r="H68" s="519"/>
      <c r="I68" s="519"/>
      <c r="J68" s="519"/>
      <c r="K68" s="519"/>
      <c r="L68" s="519"/>
      <c r="M68" s="519"/>
      <c r="N68" s="519"/>
      <c r="O68" s="519"/>
      <c r="P68" s="519"/>
      <c r="Q68" s="519"/>
      <c r="R68" s="519"/>
      <c r="S68" s="519"/>
      <c r="T68" s="519"/>
      <c r="U68" s="519"/>
      <c r="V68" s="519"/>
      <c r="W68" s="519"/>
      <c r="X68" s="519"/>
      <c r="Y68" s="519"/>
      <c r="Z68" s="519"/>
    </row>
    <row r="69">
      <c r="A69" s="519"/>
      <c r="B69" s="519"/>
      <c r="C69" s="519"/>
      <c r="D69" s="519"/>
      <c r="E69" s="519"/>
      <c r="F69" s="519"/>
      <c r="G69" s="519"/>
      <c r="H69" s="519"/>
      <c r="I69" s="519"/>
      <c r="J69" s="519"/>
      <c r="K69" s="519"/>
      <c r="L69" s="519"/>
      <c r="M69" s="519"/>
      <c r="N69" s="519"/>
      <c r="O69" s="519"/>
      <c r="P69" s="519"/>
      <c r="Q69" s="519"/>
      <c r="R69" s="519"/>
      <c r="S69" s="519"/>
      <c r="T69" s="519"/>
      <c r="U69" s="519"/>
      <c r="V69" s="519"/>
      <c r="W69" s="519"/>
      <c r="X69" s="519"/>
      <c r="Y69" s="519"/>
      <c r="Z69" s="519"/>
    </row>
    <row r="70">
      <c r="A70" s="519"/>
      <c r="B70" s="519"/>
      <c r="C70" s="519"/>
      <c r="D70" s="519"/>
      <c r="E70" s="519"/>
      <c r="F70" s="519"/>
      <c r="G70" s="519"/>
      <c r="H70" s="519"/>
      <c r="I70" s="519"/>
      <c r="J70" s="519"/>
      <c r="K70" s="519"/>
      <c r="L70" s="519"/>
      <c r="M70" s="519"/>
      <c r="N70" s="519"/>
      <c r="O70" s="519"/>
      <c r="P70" s="519"/>
      <c r="Q70" s="519"/>
      <c r="R70" s="519"/>
      <c r="S70" s="519"/>
      <c r="T70" s="519"/>
      <c r="U70" s="519"/>
      <c r="V70" s="519"/>
      <c r="W70" s="519"/>
      <c r="X70" s="519"/>
      <c r="Y70" s="519"/>
      <c r="Z70" s="519"/>
    </row>
    <row r="71">
      <c r="A71" s="519"/>
      <c r="B71" s="519"/>
      <c r="C71" s="519"/>
      <c r="D71" s="519"/>
      <c r="E71" s="519"/>
      <c r="F71" s="519"/>
      <c r="G71" s="519"/>
      <c r="H71" s="519"/>
      <c r="I71" s="519"/>
      <c r="J71" s="519"/>
      <c r="K71" s="519"/>
      <c r="L71" s="519"/>
      <c r="M71" s="519"/>
      <c r="N71" s="519"/>
      <c r="O71" s="519"/>
      <c r="P71" s="519"/>
      <c r="Q71" s="519"/>
      <c r="R71" s="519"/>
      <c r="S71" s="519"/>
      <c r="T71" s="519"/>
      <c r="U71" s="519"/>
      <c r="V71" s="519"/>
      <c r="W71" s="519"/>
      <c r="X71" s="519"/>
      <c r="Y71" s="519"/>
      <c r="Z71" s="519"/>
    </row>
    <row r="72">
      <c r="A72" s="519"/>
      <c r="B72" s="519"/>
      <c r="C72" s="519"/>
      <c r="D72" s="519"/>
      <c r="E72" s="519"/>
      <c r="F72" s="519"/>
      <c r="G72" s="519"/>
      <c r="H72" s="519"/>
      <c r="I72" s="519"/>
      <c r="J72" s="519"/>
      <c r="K72" s="519"/>
      <c r="L72" s="519"/>
      <c r="M72" s="519"/>
      <c r="N72" s="519"/>
      <c r="O72" s="519"/>
      <c r="P72" s="519"/>
      <c r="Q72" s="519"/>
      <c r="R72" s="519"/>
      <c r="S72" s="519"/>
      <c r="T72" s="519"/>
      <c r="U72" s="519"/>
      <c r="V72" s="519"/>
      <c r="W72" s="519"/>
      <c r="X72" s="519"/>
      <c r="Y72" s="519"/>
      <c r="Z72" s="519"/>
    </row>
    <row r="73">
      <c r="A73" s="519"/>
      <c r="B73" s="519"/>
      <c r="C73" s="519"/>
      <c r="D73" s="519"/>
      <c r="E73" s="519"/>
      <c r="F73" s="519"/>
      <c r="G73" s="519"/>
      <c r="H73" s="519"/>
      <c r="I73" s="519"/>
      <c r="J73" s="519"/>
      <c r="K73" s="519"/>
      <c r="L73" s="519"/>
      <c r="M73" s="519"/>
      <c r="N73" s="519"/>
      <c r="O73" s="519"/>
      <c r="P73" s="519"/>
      <c r="Q73" s="519"/>
      <c r="R73" s="519"/>
      <c r="S73" s="519"/>
      <c r="T73" s="519"/>
      <c r="U73" s="519"/>
      <c r="V73" s="519"/>
      <c r="W73" s="519"/>
      <c r="X73" s="519"/>
      <c r="Y73" s="519"/>
      <c r="Z73" s="519"/>
    </row>
    <row r="74">
      <c r="A74" s="519"/>
      <c r="B74" s="519"/>
      <c r="C74" s="519"/>
      <c r="D74" s="519"/>
      <c r="E74" s="519"/>
      <c r="F74" s="519"/>
      <c r="G74" s="519"/>
      <c r="H74" s="519"/>
      <c r="I74" s="519"/>
      <c r="J74" s="519"/>
      <c r="K74" s="519"/>
      <c r="L74" s="519"/>
      <c r="M74" s="519"/>
      <c r="N74" s="519"/>
      <c r="O74" s="519"/>
      <c r="P74" s="519"/>
      <c r="Q74" s="519"/>
      <c r="R74" s="519"/>
      <c r="S74" s="519"/>
      <c r="T74" s="519"/>
      <c r="U74" s="519"/>
      <c r="V74" s="519"/>
      <c r="W74" s="519"/>
      <c r="X74" s="519"/>
      <c r="Y74" s="519"/>
      <c r="Z74" s="519"/>
    </row>
    <row r="75">
      <c r="A75" s="519"/>
      <c r="B75" s="519"/>
      <c r="C75" s="519"/>
      <c r="D75" s="519"/>
      <c r="E75" s="519"/>
      <c r="F75" s="519"/>
      <c r="G75" s="519"/>
      <c r="H75" s="519"/>
      <c r="I75" s="51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9"/>
      <c r="X75" s="519"/>
      <c r="Y75" s="519"/>
      <c r="Z75" s="519"/>
    </row>
    <row r="76">
      <c r="A76" s="519"/>
      <c r="B76" s="519"/>
      <c r="C76" s="519"/>
      <c r="D76" s="519"/>
      <c r="E76" s="519"/>
      <c r="F76" s="519"/>
      <c r="G76" s="519"/>
      <c r="H76" s="519"/>
      <c r="I76" s="519"/>
      <c r="J76" s="519"/>
      <c r="K76" s="519"/>
      <c r="L76" s="519"/>
      <c r="M76" s="519"/>
      <c r="N76" s="519"/>
      <c r="O76" s="519"/>
      <c r="P76" s="519"/>
      <c r="Q76" s="519"/>
      <c r="R76" s="519"/>
      <c r="S76" s="519"/>
      <c r="T76" s="519"/>
      <c r="U76" s="519"/>
      <c r="V76" s="519"/>
      <c r="W76" s="519"/>
      <c r="X76" s="519"/>
      <c r="Y76" s="519"/>
      <c r="Z76" s="519"/>
    </row>
    <row r="77">
      <c r="A77" s="519"/>
      <c r="B77" s="519"/>
      <c r="C77" s="519"/>
      <c r="D77" s="519"/>
      <c r="E77" s="519"/>
      <c r="F77" s="519"/>
      <c r="G77" s="519"/>
      <c r="H77" s="519"/>
      <c r="I77" s="519"/>
      <c r="J77" s="519"/>
      <c r="K77" s="519"/>
      <c r="L77" s="519"/>
      <c r="M77" s="519"/>
      <c r="N77" s="519"/>
      <c r="O77" s="519"/>
      <c r="P77" s="519"/>
      <c r="Q77" s="519"/>
      <c r="R77" s="519"/>
      <c r="S77" s="519"/>
      <c r="T77" s="519"/>
      <c r="U77" s="519"/>
      <c r="V77" s="519"/>
      <c r="W77" s="519"/>
      <c r="X77" s="519"/>
      <c r="Y77" s="519"/>
      <c r="Z77" s="519"/>
    </row>
    <row r="78">
      <c r="A78" s="519"/>
      <c r="B78" s="519"/>
      <c r="C78" s="519"/>
      <c r="D78" s="519"/>
      <c r="E78" s="519"/>
      <c r="F78" s="519"/>
      <c r="G78" s="519"/>
      <c r="H78" s="519"/>
      <c r="I78" s="519"/>
      <c r="J78" s="519"/>
      <c r="K78" s="519"/>
      <c r="L78" s="519"/>
      <c r="M78" s="519"/>
      <c r="N78" s="519"/>
      <c r="O78" s="519"/>
      <c r="P78" s="519"/>
      <c r="Q78" s="519"/>
      <c r="R78" s="519"/>
      <c r="S78" s="519"/>
      <c r="T78" s="519"/>
      <c r="U78" s="519"/>
      <c r="V78" s="519"/>
      <c r="W78" s="519"/>
      <c r="X78" s="519"/>
      <c r="Y78" s="519"/>
      <c r="Z78" s="519"/>
    </row>
    <row r="79">
      <c r="A79" s="519"/>
      <c r="B79" s="519"/>
      <c r="C79" s="519"/>
      <c r="D79" s="519"/>
      <c r="E79" s="519"/>
      <c r="F79" s="519"/>
      <c r="G79" s="519"/>
      <c r="H79" s="519"/>
      <c r="I79" s="519"/>
      <c r="J79" s="519"/>
      <c r="K79" s="519"/>
      <c r="L79" s="519"/>
      <c r="M79" s="519"/>
      <c r="N79" s="519"/>
      <c r="O79" s="519"/>
      <c r="P79" s="519"/>
      <c r="Q79" s="519"/>
      <c r="R79" s="519"/>
      <c r="S79" s="519"/>
      <c r="T79" s="519"/>
      <c r="U79" s="519"/>
      <c r="V79" s="519"/>
      <c r="W79" s="519"/>
      <c r="X79" s="519"/>
      <c r="Y79" s="519"/>
      <c r="Z79" s="519"/>
    </row>
    <row r="80">
      <c r="A80" s="519"/>
      <c r="B80" s="519"/>
      <c r="C80" s="519"/>
      <c r="D80" s="519"/>
      <c r="E80" s="519"/>
      <c r="F80" s="519"/>
      <c r="G80" s="519"/>
      <c r="H80" s="519"/>
      <c r="I80" s="519"/>
      <c r="J80" s="519"/>
      <c r="K80" s="519"/>
      <c r="L80" s="519"/>
      <c r="M80" s="519"/>
      <c r="N80" s="519"/>
      <c r="O80" s="519"/>
      <c r="P80" s="519"/>
      <c r="Q80" s="519"/>
      <c r="R80" s="519"/>
      <c r="S80" s="519"/>
      <c r="T80" s="519"/>
      <c r="U80" s="519"/>
      <c r="V80" s="519"/>
      <c r="W80" s="519"/>
      <c r="X80" s="519"/>
      <c r="Y80" s="519"/>
      <c r="Z80" s="519"/>
    </row>
    <row r="81">
      <c r="A81" s="519"/>
      <c r="B81" s="519"/>
      <c r="C81" s="519"/>
      <c r="D81" s="519"/>
      <c r="E81" s="519"/>
      <c r="F81" s="519"/>
      <c r="G81" s="519"/>
      <c r="H81" s="519"/>
      <c r="I81" s="519"/>
      <c r="J81" s="519"/>
      <c r="K81" s="519"/>
      <c r="L81" s="519"/>
      <c r="M81" s="519"/>
      <c r="N81" s="519"/>
      <c r="O81" s="519"/>
      <c r="P81" s="519"/>
      <c r="Q81" s="519"/>
      <c r="R81" s="519"/>
      <c r="S81" s="519"/>
      <c r="T81" s="519"/>
      <c r="U81" s="519"/>
      <c r="V81" s="519"/>
      <c r="W81" s="519"/>
      <c r="X81" s="519"/>
      <c r="Y81" s="519"/>
      <c r="Z81" s="519"/>
    </row>
    <row r="82">
      <c r="A82" s="519"/>
      <c r="B82" s="519"/>
      <c r="C82" s="519"/>
      <c r="D82" s="519"/>
      <c r="E82" s="519"/>
      <c r="F82" s="519"/>
      <c r="G82" s="519"/>
      <c r="H82" s="519"/>
      <c r="I82" s="519"/>
      <c r="J82" s="519"/>
      <c r="K82" s="519"/>
      <c r="L82" s="519"/>
      <c r="M82" s="519"/>
      <c r="N82" s="519"/>
      <c r="O82" s="519"/>
      <c r="P82" s="519"/>
      <c r="Q82" s="519"/>
      <c r="R82" s="519"/>
      <c r="S82" s="519"/>
      <c r="T82" s="519"/>
      <c r="U82" s="519"/>
      <c r="V82" s="519"/>
      <c r="W82" s="519"/>
      <c r="X82" s="519"/>
      <c r="Y82" s="519"/>
      <c r="Z82" s="519"/>
    </row>
    <row r="83">
      <c r="A83" s="519"/>
      <c r="B83" s="519"/>
      <c r="C83" s="519"/>
      <c r="D83" s="519"/>
      <c r="E83" s="519"/>
      <c r="F83" s="519"/>
      <c r="G83" s="519"/>
      <c r="H83" s="519"/>
      <c r="I83" s="519"/>
      <c r="J83" s="519"/>
      <c r="K83" s="519"/>
      <c r="L83" s="519"/>
      <c r="M83" s="519"/>
      <c r="N83" s="519"/>
      <c r="O83" s="519"/>
      <c r="P83" s="519"/>
      <c r="Q83" s="519"/>
      <c r="R83" s="519"/>
      <c r="S83" s="519"/>
      <c r="T83" s="519"/>
      <c r="U83" s="519"/>
      <c r="V83" s="519"/>
      <c r="W83" s="519"/>
      <c r="X83" s="519"/>
      <c r="Y83" s="519"/>
      <c r="Z83" s="519"/>
    </row>
    <row r="84">
      <c r="A84" s="519"/>
      <c r="B84" s="519"/>
      <c r="C84" s="519"/>
      <c r="D84" s="519"/>
      <c r="E84" s="519"/>
      <c r="F84" s="519"/>
      <c r="G84" s="519"/>
      <c r="H84" s="519"/>
      <c r="I84" s="519"/>
      <c r="J84" s="519"/>
      <c r="K84" s="519"/>
      <c r="L84" s="519"/>
      <c r="M84" s="519"/>
      <c r="N84" s="519"/>
      <c r="O84" s="519"/>
      <c r="P84" s="519"/>
      <c r="Q84" s="519"/>
      <c r="R84" s="519"/>
      <c r="S84" s="519"/>
      <c r="T84" s="519"/>
      <c r="U84" s="519"/>
      <c r="V84" s="519"/>
      <c r="W84" s="519"/>
      <c r="X84" s="519"/>
      <c r="Y84" s="519"/>
      <c r="Z84" s="519"/>
    </row>
    <row r="85">
      <c r="A85" s="519"/>
      <c r="B85" s="519"/>
      <c r="C85" s="519"/>
      <c r="D85" s="519"/>
      <c r="E85" s="519"/>
      <c r="F85" s="519"/>
      <c r="G85" s="519"/>
      <c r="H85" s="519"/>
      <c r="I85" s="519"/>
      <c r="J85" s="519"/>
      <c r="K85" s="519"/>
      <c r="L85" s="519"/>
      <c r="M85" s="519"/>
      <c r="N85" s="519"/>
      <c r="O85" s="519"/>
      <c r="P85" s="519"/>
      <c r="Q85" s="519"/>
      <c r="R85" s="519"/>
      <c r="S85" s="519"/>
      <c r="T85" s="519"/>
      <c r="U85" s="519"/>
      <c r="V85" s="519"/>
      <c r="W85" s="519"/>
      <c r="X85" s="519"/>
      <c r="Y85" s="519"/>
      <c r="Z85" s="519"/>
    </row>
    <row r="86">
      <c r="A86" s="519"/>
      <c r="B86" s="519"/>
      <c r="C86" s="519"/>
      <c r="D86" s="519"/>
      <c r="E86" s="519"/>
      <c r="F86" s="519"/>
      <c r="G86" s="519"/>
      <c r="H86" s="519"/>
      <c r="I86" s="519"/>
      <c r="J86" s="519"/>
      <c r="K86" s="519"/>
      <c r="L86" s="519"/>
      <c r="M86" s="519"/>
      <c r="N86" s="519"/>
      <c r="O86" s="519"/>
      <c r="P86" s="519"/>
      <c r="Q86" s="519"/>
      <c r="R86" s="519"/>
      <c r="S86" s="519"/>
      <c r="T86" s="519"/>
      <c r="U86" s="519"/>
      <c r="V86" s="519"/>
      <c r="W86" s="519"/>
      <c r="X86" s="519"/>
      <c r="Y86" s="519"/>
      <c r="Z86" s="519"/>
    </row>
    <row r="87">
      <c r="A87" s="519"/>
      <c r="B87" s="519"/>
      <c r="C87" s="519"/>
      <c r="D87" s="519"/>
      <c r="E87" s="519"/>
      <c r="F87" s="519"/>
      <c r="G87" s="519"/>
      <c r="H87" s="519"/>
      <c r="I87" s="519"/>
      <c r="J87" s="519"/>
      <c r="K87" s="519"/>
      <c r="L87" s="519"/>
      <c r="M87" s="519"/>
      <c r="N87" s="519"/>
      <c r="O87" s="519"/>
      <c r="P87" s="519"/>
      <c r="Q87" s="519"/>
      <c r="R87" s="519"/>
      <c r="S87" s="519"/>
      <c r="T87" s="519"/>
      <c r="U87" s="519"/>
      <c r="V87" s="519"/>
      <c r="W87" s="519"/>
      <c r="X87" s="519"/>
      <c r="Y87" s="519"/>
      <c r="Z87" s="519"/>
    </row>
    <row r="88">
      <c r="A88" s="519"/>
      <c r="B88" s="519"/>
      <c r="C88" s="519"/>
      <c r="D88" s="519"/>
      <c r="E88" s="519"/>
      <c r="F88" s="519"/>
      <c r="G88" s="519"/>
      <c r="H88" s="519"/>
      <c r="I88" s="519"/>
      <c r="J88" s="519"/>
      <c r="K88" s="519"/>
      <c r="L88" s="519"/>
      <c r="M88" s="519"/>
      <c r="N88" s="519"/>
      <c r="O88" s="519"/>
      <c r="P88" s="519"/>
      <c r="Q88" s="519"/>
      <c r="R88" s="519"/>
      <c r="S88" s="519"/>
      <c r="T88" s="519"/>
      <c r="U88" s="519"/>
      <c r="V88" s="519"/>
      <c r="W88" s="519"/>
      <c r="X88" s="519"/>
      <c r="Y88" s="519"/>
      <c r="Z88" s="519"/>
    </row>
    <row r="89">
      <c r="A89" s="519"/>
      <c r="B89" s="519"/>
      <c r="C89" s="519"/>
      <c r="D89" s="519"/>
      <c r="E89" s="519"/>
      <c r="F89" s="519"/>
      <c r="G89" s="519"/>
      <c r="H89" s="519"/>
      <c r="I89" s="519"/>
      <c r="J89" s="519"/>
      <c r="K89" s="519"/>
      <c r="L89" s="519"/>
      <c r="M89" s="519"/>
      <c r="N89" s="519"/>
      <c r="O89" s="519"/>
      <c r="P89" s="519"/>
      <c r="Q89" s="519"/>
      <c r="R89" s="519"/>
      <c r="S89" s="519"/>
      <c r="T89" s="519"/>
      <c r="U89" s="519"/>
      <c r="V89" s="519"/>
      <c r="W89" s="519"/>
      <c r="X89" s="519"/>
      <c r="Y89" s="519"/>
      <c r="Z89" s="519"/>
    </row>
    <row r="90">
      <c r="A90" s="519"/>
      <c r="B90" s="519"/>
      <c r="C90" s="519"/>
      <c r="D90" s="519"/>
      <c r="E90" s="519"/>
      <c r="F90" s="519"/>
      <c r="G90" s="519"/>
      <c r="H90" s="519"/>
      <c r="I90" s="519"/>
      <c r="J90" s="519"/>
      <c r="K90" s="519"/>
      <c r="L90" s="519"/>
      <c r="M90" s="519"/>
      <c r="N90" s="519"/>
      <c r="O90" s="519"/>
      <c r="P90" s="519"/>
      <c r="Q90" s="519"/>
      <c r="R90" s="519"/>
      <c r="S90" s="519"/>
      <c r="T90" s="519"/>
      <c r="U90" s="519"/>
      <c r="V90" s="519"/>
      <c r="W90" s="519"/>
      <c r="X90" s="519"/>
      <c r="Y90" s="519"/>
      <c r="Z90" s="519"/>
    </row>
    <row r="91">
      <c r="A91" s="519"/>
      <c r="B91" s="519"/>
      <c r="C91" s="519"/>
      <c r="D91" s="519"/>
      <c r="E91" s="519"/>
      <c r="F91" s="519"/>
      <c r="G91" s="519"/>
      <c r="H91" s="519"/>
      <c r="I91" s="519"/>
      <c r="J91" s="519"/>
      <c r="K91" s="519"/>
      <c r="L91" s="519"/>
      <c r="M91" s="519"/>
      <c r="N91" s="519"/>
      <c r="O91" s="519"/>
      <c r="P91" s="519"/>
      <c r="Q91" s="519"/>
      <c r="R91" s="519"/>
      <c r="S91" s="519"/>
      <c r="T91" s="519"/>
      <c r="U91" s="519"/>
      <c r="V91" s="519"/>
      <c r="W91" s="519"/>
      <c r="X91" s="519"/>
      <c r="Y91" s="519"/>
      <c r="Z91" s="519"/>
    </row>
    <row r="92">
      <c r="A92" s="519"/>
      <c r="B92" s="519"/>
      <c r="C92" s="519"/>
      <c r="D92" s="519"/>
      <c r="E92" s="519"/>
      <c r="F92" s="519"/>
      <c r="G92" s="519"/>
      <c r="H92" s="519"/>
      <c r="I92" s="519"/>
      <c r="J92" s="519"/>
      <c r="K92" s="519"/>
      <c r="L92" s="519"/>
      <c r="M92" s="519"/>
      <c r="N92" s="519"/>
      <c r="O92" s="519"/>
      <c r="P92" s="519"/>
      <c r="Q92" s="519"/>
      <c r="R92" s="519"/>
      <c r="S92" s="519"/>
      <c r="T92" s="519"/>
      <c r="U92" s="519"/>
      <c r="V92" s="519"/>
      <c r="W92" s="519"/>
      <c r="X92" s="519"/>
      <c r="Y92" s="519"/>
      <c r="Z92" s="519"/>
    </row>
    <row r="93">
      <c r="A93" s="519"/>
      <c r="B93" s="519"/>
      <c r="C93" s="519"/>
      <c r="D93" s="519"/>
      <c r="E93" s="519"/>
      <c r="F93" s="519"/>
      <c r="G93" s="519"/>
      <c r="H93" s="519"/>
      <c r="I93" s="519"/>
      <c r="J93" s="519"/>
      <c r="K93" s="519"/>
      <c r="L93" s="519"/>
      <c r="M93" s="519"/>
      <c r="N93" s="519"/>
      <c r="O93" s="519"/>
      <c r="P93" s="519"/>
      <c r="Q93" s="519"/>
      <c r="R93" s="519"/>
      <c r="S93" s="519"/>
      <c r="T93" s="519"/>
      <c r="U93" s="519"/>
      <c r="V93" s="519"/>
      <c r="W93" s="519"/>
      <c r="X93" s="519"/>
      <c r="Y93" s="519"/>
      <c r="Z93" s="519"/>
    </row>
    <row r="94">
      <c r="A94" s="519"/>
      <c r="B94" s="519"/>
      <c r="C94" s="519"/>
      <c r="D94" s="519"/>
      <c r="E94" s="519"/>
      <c r="F94" s="519"/>
      <c r="G94" s="519"/>
      <c r="H94" s="519"/>
      <c r="I94" s="519"/>
      <c r="J94" s="519"/>
      <c r="K94" s="519"/>
      <c r="L94" s="519"/>
      <c r="M94" s="519"/>
      <c r="N94" s="519"/>
      <c r="O94" s="519"/>
      <c r="P94" s="519"/>
      <c r="Q94" s="519"/>
      <c r="R94" s="519"/>
      <c r="S94" s="519"/>
      <c r="T94" s="519"/>
      <c r="U94" s="519"/>
      <c r="V94" s="519"/>
      <c r="W94" s="519"/>
      <c r="X94" s="519"/>
      <c r="Y94" s="519"/>
      <c r="Z94" s="519"/>
    </row>
    <row r="95">
      <c r="A95" s="519"/>
      <c r="B95" s="519"/>
      <c r="C95" s="519"/>
      <c r="D95" s="519"/>
      <c r="E95" s="519"/>
      <c r="F95" s="519"/>
      <c r="G95" s="519"/>
      <c r="H95" s="519"/>
      <c r="I95" s="519"/>
      <c r="J95" s="519"/>
      <c r="K95" s="519"/>
      <c r="L95" s="519"/>
      <c r="M95" s="519"/>
      <c r="N95" s="519"/>
      <c r="O95" s="519"/>
      <c r="P95" s="519"/>
      <c r="Q95" s="519"/>
      <c r="R95" s="519"/>
      <c r="S95" s="519"/>
      <c r="T95" s="519"/>
      <c r="U95" s="519"/>
      <c r="V95" s="519"/>
      <c r="W95" s="519"/>
      <c r="X95" s="519"/>
      <c r="Y95" s="519"/>
      <c r="Z95" s="519"/>
    </row>
    <row r="96">
      <c r="A96" s="519"/>
      <c r="B96" s="519"/>
      <c r="C96" s="519"/>
      <c r="D96" s="519"/>
      <c r="E96" s="519"/>
      <c r="F96" s="519"/>
      <c r="G96" s="519"/>
      <c r="H96" s="519"/>
      <c r="I96" s="519"/>
      <c r="J96" s="519"/>
      <c r="K96" s="519"/>
      <c r="L96" s="519"/>
      <c r="M96" s="519"/>
      <c r="N96" s="519"/>
      <c r="O96" s="519"/>
      <c r="P96" s="519"/>
      <c r="Q96" s="519"/>
      <c r="R96" s="519"/>
      <c r="S96" s="519"/>
      <c r="T96" s="519"/>
      <c r="U96" s="519"/>
      <c r="V96" s="519"/>
      <c r="W96" s="519"/>
      <c r="X96" s="519"/>
      <c r="Y96" s="519"/>
      <c r="Z96" s="519"/>
    </row>
    <row r="97">
      <c r="A97" s="519"/>
      <c r="B97" s="519"/>
      <c r="C97" s="519"/>
      <c r="D97" s="519"/>
      <c r="E97" s="519"/>
      <c r="F97" s="519"/>
      <c r="G97" s="519"/>
      <c r="H97" s="519"/>
      <c r="I97" s="519"/>
      <c r="J97" s="519"/>
      <c r="K97" s="519"/>
      <c r="L97" s="519"/>
      <c r="M97" s="519"/>
      <c r="N97" s="519"/>
      <c r="O97" s="519"/>
      <c r="P97" s="519"/>
      <c r="Q97" s="519"/>
      <c r="R97" s="519"/>
      <c r="S97" s="519"/>
      <c r="T97" s="519"/>
      <c r="U97" s="519"/>
      <c r="V97" s="519"/>
      <c r="W97" s="519"/>
      <c r="X97" s="519"/>
      <c r="Y97" s="519"/>
      <c r="Z97" s="519"/>
    </row>
    <row r="98">
      <c r="A98" s="519"/>
      <c r="B98" s="519"/>
      <c r="C98" s="519"/>
      <c r="D98" s="519"/>
      <c r="E98" s="519"/>
      <c r="F98" s="519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519"/>
      <c r="R98" s="519"/>
      <c r="S98" s="519"/>
      <c r="T98" s="519"/>
      <c r="U98" s="519"/>
      <c r="V98" s="519"/>
      <c r="W98" s="519"/>
      <c r="X98" s="519"/>
      <c r="Y98" s="519"/>
      <c r="Z98" s="519"/>
    </row>
    <row r="99">
      <c r="A99" s="519"/>
      <c r="B99" s="519"/>
      <c r="C99" s="519"/>
      <c r="D99" s="519"/>
      <c r="E99" s="519"/>
      <c r="F99" s="519"/>
      <c r="G99" s="519"/>
      <c r="H99" s="519"/>
      <c r="I99" s="519"/>
      <c r="J99" s="519"/>
      <c r="K99" s="519"/>
      <c r="L99" s="519"/>
      <c r="M99" s="519"/>
      <c r="N99" s="519"/>
      <c r="O99" s="519"/>
      <c r="P99" s="519"/>
      <c r="Q99" s="519"/>
      <c r="R99" s="519"/>
      <c r="S99" s="519"/>
      <c r="T99" s="519"/>
      <c r="U99" s="519"/>
      <c r="V99" s="519"/>
      <c r="W99" s="519"/>
      <c r="X99" s="519"/>
      <c r="Y99" s="519"/>
      <c r="Z99" s="519"/>
    </row>
    <row r="100">
      <c r="A100" s="519"/>
      <c r="B100" s="519"/>
      <c r="C100" s="519"/>
      <c r="D100" s="519"/>
      <c r="E100" s="519"/>
      <c r="F100" s="519"/>
      <c r="G100" s="519"/>
      <c r="H100" s="519"/>
      <c r="I100" s="519"/>
      <c r="J100" s="519"/>
      <c r="K100" s="519"/>
      <c r="L100" s="519"/>
      <c r="M100" s="519"/>
      <c r="N100" s="519"/>
      <c r="O100" s="519"/>
      <c r="P100" s="519"/>
      <c r="Q100" s="519"/>
      <c r="R100" s="519"/>
      <c r="S100" s="519"/>
      <c r="T100" s="519"/>
      <c r="U100" s="519"/>
      <c r="V100" s="519"/>
      <c r="W100" s="519"/>
      <c r="X100" s="519"/>
      <c r="Y100" s="519"/>
      <c r="Z100" s="519"/>
    </row>
    <row r="101">
      <c r="A101" s="519"/>
      <c r="B101" s="519"/>
      <c r="C101" s="519"/>
      <c r="D101" s="519"/>
      <c r="E101" s="519"/>
      <c r="F101" s="519"/>
      <c r="G101" s="519"/>
      <c r="H101" s="519"/>
      <c r="I101" s="519"/>
      <c r="J101" s="519"/>
      <c r="K101" s="519"/>
      <c r="L101" s="519"/>
      <c r="M101" s="519"/>
      <c r="N101" s="519"/>
      <c r="O101" s="519"/>
      <c r="P101" s="519"/>
      <c r="Q101" s="519"/>
      <c r="R101" s="519"/>
      <c r="S101" s="519"/>
      <c r="T101" s="519"/>
      <c r="U101" s="519"/>
      <c r="V101" s="519"/>
      <c r="W101" s="519"/>
      <c r="X101" s="519"/>
      <c r="Y101" s="519"/>
      <c r="Z101" s="519"/>
    </row>
    <row r="102">
      <c r="A102" s="519"/>
      <c r="B102" s="519"/>
      <c r="C102" s="519"/>
      <c r="D102" s="519"/>
      <c r="E102" s="519"/>
      <c r="F102" s="519"/>
      <c r="G102" s="519"/>
      <c r="H102" s="519"/>
      <c r="I102" s="519"/>
      <c r="J102" s="519"/>
      <c r="K102" s="519"/>
      <c r="L102" s="519"/>
      <c r="M102" s="519"/>
      <c r="N102" s="519"/>
      <c r="O102" s="519"/>
      <c r="P102" s="519"/>
      <c r="Q102" s="519"/>
      <c r="R102" s="519"/>
      <c r="S102" s="519"/>
      <c r="T102" s="519"/>
      <c r="U102" s="519"/>
      <c r="V102" s="519"/>
      <c r="W102" s="519"/>
      <c r="X102" s="519"/>
      <c r="Y102" s="519"/>
      <c r="Z102" s="519"/>
    </row>
    <row r="103">
      <c r="A103" s="519"/>
      <c r="B103" s="519"/>
      <c r="C103" s="519"/>
      <c r="D103" s="519"/>
      <c r="E103" s="519"/>
      <c r="F103" s="519"/>
      <c r="G103" s="519"/>
      <c r="H103" s="519"/>
      <c r="I103" s="519"/>
      <c r="J103" s="519"/>
      <c r="K103" s="519"/>
      <c r="L103" s="519"/>
      <c r="M103" s="519"/>
      <c r="N103" s="519"/>
      <c r="O103" s="519"/>
      <c r="P103" s="519"/>
      <c r="Q103" s="519"/>
      <c r="R103" s="519"/>
      <c r="S103" s="519"/>
      <c r="T103" s="519"/>
      <c r="U103" s="519"/>
      <c r="V103" s="519"/>
      <c r="W103" s="519"/>
      <c r="X103" s="519"/>
      <c r="Y103" s="519"/>
      <c r="Z103" s="519"/>
    </row>
    <row r="104">
      <c r="A104" s="519"/>
      <c r="B104" s="519"/>
      <c r="C104" s="519"/>
      <c r="D104" s="519"/>
      <c r="E104" s="519"/>
      <c r="F104" s="519"/>
      <c r="G104" s="519"/>
      <c r="H104" s="519"/>
      <c r="I104" s="519"/>
      <c r="J104" s="519"/>
      <c r="K104" s="519"/>
      <c r="L104" s="519"/>
      <c r="M104" s="519"/>
      <c r="N104" s="519"/>
      <c r="O104" s="519"/>
      <c r="P104" s="519"/>
      <c r="Q104" s="519"/>
      <c r="R104" s="519"/>
      <c r="S104" s="519"/>
      <c r="T104" s="519"/>
      <c r="U104" s="519"/>
      <c r="V104" s="519"/>
      <c r="W104" s="519"/>
      <c r="X104" s="519"/>
      <c r="Y104" s="519"/>
      <c r="Z104" s="519"/>
    </row>
    <row r="105">
      <c r="A105" s="519"/>
      <c r="B105" s="519"/>
      <c r="C105" s="519"/>
      <c r="D105" s="519"/>
      <c r="E105" s="519"/>
      <c r="F105" s="519"/>
      <c r="G105" s="519"/>
      <c r="H105" s="519"/>
      <c r="I105" s="519"/>
      <c r="J105" s="519"/>
      <c r="K105" s="519"/>
      <c r="L105" s="519"/>
      <c r="M105" s="519"/>
      <c r="N105" s="519"/>
      <c r="O105" s="519"/>
      <c r="P105" s="519"/>
      <c r="Q105" s="519"/>
      <c r="R105" s="519"/>
      <c r="S105" s="519"/>
      <c r="T105" s="519"/>
      <c r="U105" s="519"/>
      <c r="V105" s="519"/>
      <c r="W105" s="519"/>
      <c r="X105" s="519"/>
      <c r="Y105" s="519"/>
      <c r="Z105" s="519"/>
    </row>
    <row r="106">
      <c r="A106" s="519"/>
      <c r="B106" s="519"/>
      <c r="C106" s="519"/>
      <c r="D106" s="519"/>
      <c r="E106" s="519"/>
      <c r="F106" s="519"/>
      <c r="G106" s="519"/>
      <c r="H106" s="519"/>
      <c r="I106" s="519"/>
      <c r="J106" s="519"/>
      <c r="K106" s="519"/>
      <c r="L106" s="519"/>
      <c r="M106" s="519"/>
      <c r="N106" s="519"/>
      <c r="O106" s="519"/>
      <c r="P106" s="519"/>
      <c r="Q106" s="519"/>
      <c r="R106" s="519"/>
      <c r="S106" s="519"/>
      <c r="T106" s="519"/>
      <c r="U106" s="519"/>
      <c r="V106" s="519"/>
      <c r="W106" s="519"/>
      <c r="X106" s="519"/>
      <c r="Y106" s="519"/>
      <c r="Z106" s="519"/>
    </row>
    <row r="107">
      <c r="A107" s="519"/>
      <c r="B107" s="519"/>
      <c r="C107" s="519"/>
      <c r="D107" s="519"/>
      <c r="E107" s="519"/>
      <c r="F107" s="519"/>
      <c r="G107" s="519"/>
      <c r="H107" s="519"/>
      <c r="I107" s="519"/>
      <c r="J107" s="519"/>
      <c r="K107" s="519"/>
      <c r="L107" s="519"/>
      <c r="M107" s="519"/>
      <c r="N107" s="519"/>
      <c r="O107" s="519"/>
      <c r="P107" s="519"/>
      <c r="Q107" s="519"/>
      <c r="R107" s="519"/>
      <c r="S107" s="519"/>
      <c r="T107" s="519"/>
      <c r="U107" s="519"/>
      <c r="V107" s="519"/>
      <c r="W107" s="519"/>
      <c r="X107" s="519"/>
      <c r="Y107" s="519"/>
      <c r="Z107" s="519"/>
    </row>
    <row r="108">
      <c r="A108" s="519"/>
      <c r="B108" s="519"/>
      <c r="C108" s="519"/>
      <c r="D108" s="519"/>
      <c r="E108" s="519"/>
      <c r="F108" s="519"/>
      <c r="G108" s="519"/>
      <c r="H108" s="519"/>
      <c r="I108" s="519"/>
      <c r="J108" s="519"/>
      <c r="K108" s="519"/>
      <c r="L108" s="519"/>
      <c r="M108" s="519"/>
      <c r="N108" s="519"/>
      <c r="O108" s="519"/>
      <c r="P108" s="519"/>
      <c r="Q108" s="519"/>
      <c r="R108" s="519"/>
      <c r="S108" s="519"/>
      <c r="T108" s="519"/>
      <c r="U108" s="519"/>
      <c r="V108" s="519"/>
      <c r="W108" s="519"/>
      <c r="X108" s="519"/>
      <c r="Y108" s="519"/>
      <c r="Z108" s="519"/>
    </row>
    <row r="109">
      <c r="A109" s="519"/>
      <c r="B109" s="519"/>
      <c r="C109" s="519"/>
      <c r="D109" s="519"/>
      <c r="E109" s="519"/>
      <c r="F109" s="519"/>
      <c r="G109" s="519"/>
      <c r="H109" s="519"/>
      <c r="I109" s="519"/>
      <c r="J109" s="519"/>
      <c r="K109" s="519"/>
      <c r="L109" s="519"/>
      <c r="M109" s="519"/>
      <c r="N109" s="519"/>
      <c r="O109" s="519"/>
      <c r="P109" s="519"/>
      <c r="Q109" s="519"/>
      <c r="R109" s="519"/>
      <c r="S109" s="519"/>
      <c r="T109" s="519"/>
      <c r="U109" s="519"/>
      <c r="V109" s="519"/>
      <c r="W109" s="519"/>
      <c r="X109" s="519"/>
      <c r="Y109" s="519"/>
      <c r="Z109" s="519"/>
    </row>
    <row r="110">
      <c r="A110" s="519"/>
      <c r="B110" s="519"/>
      <c r="C110" s="519"/>
      <c r="D110" s="519"/>
      <c r="E110" s="519"/>
      <c r="F110" s="519"/>
      <c r="G110" s="519"/>
      <c r="H110" s="519"/>
      <c r="I110" s="519"/>
      <c r="J110" s="519"/>
      <c r="K110" s="519"/>
      <c r="L110" s="519"/>
      <c r="M110" s="519"/>
      <c r="N110" s="519"/>
      <c r="O110" s="519"/>
      <c r="P110" s="519"/>
      <c r="Q110" s="519"/>
      <c r="R110" s="519"/>
      <c r="S110" s="519"/>
      <c r="T110" s="519"/>
      <c r="U110" s="519"/>
      <c r="V110" s="519"/>
      <c r="W110" s="519"/>
      <c r="X110" s="519"/>
      <c r="Y110" s="519"/>
      <c r="Z110" s="519"/>
    </row>
    <row r="111">
      <c r="A111" s="519"/>
      <c r="B111" s="519"/>
      <c r="C111" s="519"/>
      <c r="D111" s="519"/>
      <c r="E111" s="519"/>
      <c r="F111" s="519"/>
      <c r="G111" s="519"/>
      <c r="H111" s="519"/>
      <c r="I111" s="519"/>
      <c r="J111" s="519"/>
      <c r="K111" s="519"/>
      <c r="L111" s="519"/>
      <c r="M111" s="519"/>
      <c r="N111" s="519"/>
      <c r="O111" s="519"/>
      <c r="P111" s="519"/>
      <c r="Q111" s="519"/>
      <c r="R111" s="519"/>
      <c r="S111" s="519"/>
      <c r="T111" s="519"/>
      <c r="U111" s="519"/>
      <c r="V111" s="519"/>
      <c r="W111" s="519"/>
      <c r="X111" s="519"/>
      <c r="Y111" s="519"/>
      <c r="Z111" s="519"/>
    </row>
    <row r="112">
      <c r="A112" s="519"/>
      <c r="B112" s="519"/>
      <c r="C112" s="519"/>
      <c r="D112" s="519"/>
      <c r="E112" s="519"/>
      <c r="F112" s="519"/>
      <c r="G112" s="519"/>
      <c r="H112" s="519"/>
      <c r="I112" s="519"/>
      <c r="J112" s="519"/>
      <c r="K112" s="519"/>
      <c r="L112" s="519"/>
      <c r="M112" s="519"/>
      <c r="N112" s="519"/>
      <c r="O112" s="519"/>
      <c r="P112" s="519"/>
      <c r="Q112" s="519"/>
      <c r="R112" s="519"/>
      <c r="S112" s="519"/>
      <c r="T112" s="519"/>
      <c r="U112" s="519"/>
      <c r="V112" s="519"/>
      <c r="W112" s="519"/>
      <c r="X112" s="519"/>
      <c r="Y112" s="519"/>
      <c r="Z112" s="519"/>
    </row>
    <row r="113">
      <c r="A113" s="519"/>
      <c r="B113" s="519"/>
      <c r="C113" s="519"/>
      <c r="D113" s="519"/>
      <c r="E113" s="519"/>
      <c r="F113" s="519"/>
      <c r="G113" s="519"/>
      <c r="H113" s="519"/>
      <c r="I113" s="519"/>
      <c r="J113" s="519"/>
      <c r="K113" s="519"/>
      <c r="L113" s="519"/>
      <c r="M113" s="519"/>
      <c r="N113" s="519"/>
      <c r="O113" s="519"/>
      <c r="P113" s="519"/>
      <c r="Q113" s="519"/>
      <c r="R113" s="519"/>
      <c r="S113" s="519"/>
      <c r="T113" s="519"/>
      <c r="U113" s="519"/>
      <c r="V113" s="519"/>
      <c r="W113" s="519"/>
      <c r="X113" s="519"/>
      <c r="Y113" s="519"/>
      <c r="Z113" s="519"/>
    </row>
    <row r="114">
      <c r="A114" s="519"/>
      <c r="B114" s="519"/>
      <c r="C114" s="519"/>
      <c r="D114" s="519"/>
      <c r="E114" s="519"/>
      <c r="F114" s="519"/>
      <c r="G114" s="519"/>
      <c r="H114" s="519"/>
      <c r="I114" s="519"/>
      <c r="J114" s="519"/>
      <c r="K114" s="519"/>
      <c r="L114" s="519"/>
      <c r="M114" s="519"/>
      <c r="N114" s="519"/>
      <c r="O114" s="519"/>
      <c r="P114" s="519"/>
      <c r="Q114" s="519"/>
      <c r="R114" s="519"/>
      <c r="S114" s="519"/>
      <c r="T114" s="519"/>
      <c r="U114" s="519"/>
      <c r="V114" s="519"/>
      <c r="W114" s="519"/>
      <c r="X114" s="519"/>
      <c r="Y114" s="519"/>
      <c r="Z114" s="519"/>
    </row>
    <row r="115">
      <c r="A115" s="519"/>
      <c r="B115" s="519"/>
      <c r="C115" s="519"/>
      <c r="D115" s="519"/>
      <c r="E115" s="519"/>
      <c r="F115" s="519"/>
      <c r="G115" s="519"/>
      <c r="H115" s="519"/>
      <c r="I115" s="519"/>
      <c r="J115" s="519"/>
      <c r="K115" s="519"/>
      <c r="L115" s="519"/>
      <c r="M115" s="519"/>
      <c r="N115" s="519"/>
      <c r="O115" s="519"/>
      <c r="P115" s="519"/>
      <c r="Q115" s="519"/>
      <c r="R115" s="519"/>
      <c r="S115" s="519"/>
      <c r="T115" s="519"/>
      <c r="U115" s="519"/>
      <c r="V115" s="519"/>
      <c r="W115" s="519"/>
      <c r="X115" s="519"/>
      <c r="Y115" s="519"/>
      <c r="Z115" s="519"/>
    </row>
    <row r="116">
      <c r="A116" s="519"/>
      <c r="B116" s="519"/>
      <c r="C116" s="519"/>
      <c r="D116" s="519"/>
      <c r="E116" s="519"/>
      <c r="F116" s="519"/>
      <c r="G116" s="519"/>
      <c r="H116" s="519"/>
      <c r="I116" s="519"/>
      <c r="J116" s="519"/>
      <c r="K116" s="519"/>
      <c r="L116" s="519"/>
      <c r="M116" s="519"/>
      <c r="N116" s="519"/>
      <c r="O116" s="519"/>
      <c r="P116" s="519"/>
      <c r="Q116" s="519"/>
      <c r="R116" s="519"/>
      <c r="S116" s="519"/>
      <c r="T116" s="519"/>
      <c r="U116" s="519"/>
      <c r="V116" s="519"/>
      <c r="W116" s="519"/>
      <c r="X116" s="519"/>
      <c r="Y116" s="519"/>
      <c r="Z116" s="519"/>
    </row>
    <row r="117">
      <c r="A117" s="519"/>
      <c r="B117" s="519"/>
      <c r="C117" s="519"/>
      <c r="D117" s="519"/>
      <c r="E117" s="519"/>
      <c r="F117" s="519"/>
      <c r="G117" s="519"/>
      <c r="H117" s="519"/>
      <c r="I117" s="519"/>
      <c r="J117" s="519"/>
      <c r="K117" s="519"/>
      <c r="L117" s="519"/>
      <c r="M117" s="519"/>
      <c r="N117" s="519"/>
      <c r="O117" s="519"/>
      <c r="P117" s="519"/>
      <c r="Q117" s="519"/>
      <c r="R117" s="519"/>
      <c r="S117" s="519"/>
      <c r="T117" s="519"/>
      <c r="U117" s="519"/>
      <c r="V117" s="519"/>
      <c r="W117" s="519"/>
      <c r="X117" s="519"/>
      <c r="Y117" s="519"/>
      <c r="Z117" s="519"/>
    </row>
    <row r="118">
      <c r="A118" s="519"/>
      <c r="B118" s="519"/>
      <c r="C118" s="519"/>
      <c r="D118" s="519"/>
      <c r="E118" s="519"/>
      <c r="F118" s="519"/>
      <c r="G118" s="519"/>
      <c r="H118" s="519"/>
      <c r="I118" s="519"/>
      <c r="J118" s="519"/>
      <c r="K118" s="519"/>
      <c r="L118" s="519"/>
      <c r="M118" s="519"/>
      <c r="N118" s="519"/>
      <c r="O118" s="519"/>
      <c r="P118" s="519"/>
      <c r="Q118" s="519"/>
      <c r="R118" s="519"/>
      <c r="S118" s="519"/>
      <c r="T118" s="519"/>
      <c r="U118" s="519"/>
      <c r="V118" s="519"/>
      <c r="W118" s="519"/>
      <c r="X118" s="519"/>
      <c r="Y118" s="519"/>
      <c r="Z118" s="519"/>
    </row>
    <row r="119">
      <c r="A119" s="519"/>
      <c r="B119" s="519"/>
      <c r="C119" s="519"/>
      <c r="D119" s="519"/>
      <c r="E119" s="519"/>
      <c r="F119" s="519"/>
      <c r="G119" s="519"/>
      <c r="H119" s="519"/>
      <c r="I119" s="519"/>
      <c r="J119" s="519"/>
      <c r="K119" s="519"/>
      <c r="L119" s="519"/>
      <c r="M119" s="519"/>
      <c r="N119" s="519"/>
      <c r="O119" s="519"/>
      <c r="P119" s="519"/>
      <c r="Q119" s="519"/>
      <c r="R119" s="519"/>
      <c r="S119" s="519"/>
      <c r="T119" s="519"/>
      <c r="U119" s="519"/>
      <c r="V119" s="519"/>
      <c r="W119" s="519"/>
      <c r="X119" s="519"/>
      <c r="Y119" s="519"/>
      <c r="Z119" s="519"/>
    </row>
    <row r="120">
      <c r="A120" s="519"/>
      <c r="B120" s="519"/>
      <c r="C120" s="519"/>
      <c r="D120" s="519"/>
      <c r="E120" s="519"/>
      <c r="F120" s="519"/>
      <c r="G120" s="519"/>
      <c r="H120" s="519"/>
      <c r="I120" s="519"/>
      <c r="J120" s="519"/>
      <c r="K120" s="519"/>
      <c r="L120" s="519"/>
      <c r="M120" s="519"/>
      <c r="N120" s="519"/>
      <c r="O120" s="519"/>
      <c r="P120" s="519"/>
      <c r="Q120" s="519"/>
      <c r="R120" s="519"/>
      <c r="S120" s="519"/>
      <c r="T120" s="519"/>
      <c r="U120" s="519"/>
      <c r="V120" s="519"/>
      <c r="W120" s="519"/>
      <c r="X120" s="519"/>
      <c r="Y120" s="519"/>
      <c r="Z120" s="519"/>
    </row>
    <row r="121">
      <c r="A121" s="519"/>
      <c r="B121" s="519"/>
      <c r="C121" s="519"/>
      <c r="D121" s="519"/>
      <c r="E121" s="519"/>
      <c r="F121" s="519"/>
      <c r="G121" s="519"/>
      <c r="H121" s="519"/>
      <c r="I121" s="519"/>
      <c r="J121" s="519"/>
      <c r="K121" s="519"/>
      <c r="L121" s="519"/>
      <c r="M121" s="519"/>
      <c r="N121" s="519"/>
      <c r="O121" s="519"/>
      <c r="P121" s="519"/>
      <c r="Q121" s="519"/>
      <c r="R121" s="519"/>
      <c r="S121" s="519"/>
      <c r="T121" s="519"/>
      <c r="U121" s="519"/>
      <c r="V121" s="519"/>
      <c r="W121" s="519"/>
      <c r="X121" s="519"/>
      <c r="Y121" s="519"/>
      <c r="Z121" s="519"/>
    </row>
    <row r="122">
      <c r="A122" s="519"/>
      <c r="B122" s="519"/>
      <c r="C122" s="519"/>
      <c r="D122" s="519"/>
      <c r="E122" s="519"/>
      <c r="F122" s="519"/>
      <c r="G122" s="519"/>
      <c r="H122" s="519"/>
      <c r="I122" s="519"/>
      <c r="J122" s="519"/>
      <c r="K122" s="519"/>
      <c r="L122" s="519"/>
      <c r="M122" s="519"/>
      <c r="N122" s="519"/>
      <c r="O122" s="519"/>
      <c r="P122" s="519"/>
      <c r="Q122" s="519"/>
      <c r="R122" s="519"/>
      <c r="S122" s="519"/>
      <c r="T122" s="519"/>
      <c r="U122" s="519"/>
      <c r="V122" s="519"/>
      <c r="W122" s="519"/>
      <c r="X122" s="519"/>
      <c r="Y122" s="519"/>
      <c r="Z122" s="519"/>
    </row>
    <row r="123">
      <c r="A123" s="519"/>
      <c r="B123" s="519"/>
      <c r="C123" s="519"/>
      <c r="D123" s="519"/>
      <c r="E123" s="519"/>
      <c r="F123" s="519"/>
      <c r="G123" s="519"/>
      <c r="H123" s="519"/>
      <c r="I123" s="519"/>
      <c r="J123" s="519"/>
      <c r="K123" s="519"/>
      <c r="L123" s="519"/>
      <c r="M123" s="519"/>
      <c r="N123" s="519"/>
      <c r="O123" s="519"/>
      <c r="P123" s="519"/>
      <c r="Q123" s="519"/>
      <c r="R123" s="519"/>
      <c r="S123" s="519"/>
      <c r="T123" s="519"/>
      <c r="U123" s="519"/>
      <c r="V123" s="519"/>
      <c r="W123" s="519"/>
      <c r="X123" s="519"/>
      <c r="Y123" s="519"/>
      <c r="Z123" s="519"/>
    </row>
    <row r="124">
      <c r="A124" s="519"/>
      <c r="B124" s="519"/>
      <c r="C124" s="519"/>
      <c r="D124" s="519"/>
      <c r="E124" s="519"/>
      <c r="F124" s="519"/>
      <c r="G124" s="519"/>
      <c r="H124" s="519"/>
      <c r="I124" s="519"/>
      <c r="J124" s="519"/>
      <c r="K124" s="519"/>
      <c r="L124" s="519"/>
      <c r="M124" s="519"/>
      <c r="N124" s="519"/>
      <c r="O124" s="519"/>
      <c r="P124" s="519"/>
      <c r="Q124" s="519"/>
      <c r="R124" s="519"/>
      <c r="S124" s="519"/>
      <c r="T124" s="519"/>
      <c r="U124" s="519"/>
      <c r="V124" s="519"/>
      <c r="W124" s="519"/>
      <c r="X124" s="519"/>
      <c r="Y124" s="519"/>
      <c r="Z124" s="519"/>
    </row>
    <row r="125">
      <c r="A125" s="519"/>
      <c r="B125" s="519"/>
      <c r="C125" s="519"/>
      <c r="D125" s="519"/>
      <c r="E125" s="519"/>
      <c r="F125" s="519"/>
      <c r="G125" s="519"/>
      <c r="H125" s="519"/>
      <c r="I125" s="519"/>
      <c r="J125" s="519"/>
      <c r="K125" s="519"/>
      <c r="L125" s="519"/>
      <c r="M125" s="519"/>
      <c r="N125" s="519"/>
      <c r="O125" s="519"/>
      <c r="P125" s="519"/>
      <c r="Q125" s="519"/>
      <c r="R125" s="519"/>
      <c r="S125" s="519"/>
      <c r="T125" s="519"/>
      <c r="U125" s="519"/>
      <c r="V125" s="519"/>
      <c r="W125" s="519"/>
      <c r="X125" s="519"/>
      <c r="Y125" s="519"/>
      <c r="Z125" s="519"/>
    </row>
    <row r="126">
      <c r="A126" s="519"/>
      <c r="B126" s="519"/>
      <c r="C126" s="519"/>
      <c r="D126" s="519"/>
      <c r="E126" s="519"/>
      <c r="F126" s="519"/>
      <c r="G126" s="519"/>
      <c r="H126" s="519"/>
      <c r="I126" s="519"/>
      <c r="J126" s="519"/>
      <c r="K126" s="519"/>
      <c r="L126" s="519"/>
      <c r="M126" s="519"/>
      <c r="N126" s="519"/>
      <c r="O126" s="519"/>
      <c r="P126" s="519"/>
      <c r="Q126" s="519"/>
      <c r="R126" s="519"/>
      <c r="S126" s="519"/>
      <c r="T126" s="519"/>
      <c r="U126" s="519"/>
      <c r="V126" s="519"/>
      <c r="W126" s="519"/>
      <c r="X126" s="519"/>
      <c r="Y126" s="519"/>
      <c r="Z126" s="519"/>
    </row>
    <row r="127">
      <c r="A127" s="519"/>
      <c r="B127" s="519"/>
      <c r="C127" s="519"/>
      <c r="D127" s="519"/>
      <c r="E127" s="519"/>
      <c r="F127" s="519"/>
      <c r="G127" s="519"/>
      <c r="H127" s="519"/>
      <c r="I127" s="519"/>
      <c r="J127" s="519"/>
      <c r="K127" s="519"/>
      <c r="L127" s="519"/>
      <c r="M127" s="519"/>
      <c r="N127" s="519"/>
      <c r="O127" s="519"/>
      <c r="P127" s="519"/>
      <c r="Q127" s="519"/>
      <c r="R127" s="519"/>
      <c r="S127" s="519"/>
      <c r="T127" s="519"/>
      <c r="U127" s="519"/>
      <c r="V127" s="519"/>
      <c r="W127" s="519"/>
      <c r="X127" s="519"/>
      <c r="Y127" s="519"/>
      <c r="Z127" s="519"/>
    </row>
    <row r="128">
      <c r="A128" s="519"/>
      <c r="B128" s="519"/>
      <c r="C128" s="519"/>
      <c r="D128" s="519"/>
      <c r="E128" s="519"/>
      <c r="F128" s="519"/>
      <c r="G128" s="519"/>
      <c r="H128" s="519"/>
      <c r="I128" s="519"/>
      <c r="J128" s="519"/>
      <c r="K128" s="519"/>
      <c r="L128" s="519"/>
      <c r="M128" s="519"/>
      <c r="N128" s="519"/>
      <c r="O128" s="519"/>
      <c r="P128" s="519"/>
      <c r="Q128" s="519"/>
      <c r="R128" s="519"/>
      <c r="S128" s="519"/>
      <c r="T128" s="519"/>
      <c r="U128" s="519"/>
      <c r="V128" s="519"/>
      <c r="W128" s="519"/>
      <c r="X128" s="519"/>
      <c r="Y128" s="519"/>
      <c r="Z128" s="519"/>
    </row>
    <row r="129">
      <c r="A129" s="519"/>
      <c r="B129" s="519"/>
      <c r="C129" s="519"/>
      <c r="D129" s="519"/>
      <c r="E129" s="519"/>
      <c r="F129" s="519"/>
      <c r="G129" s="519"/>
      <c r="H129" s="519"/>
      <c r="I129" s="519"/>
      <c r="J129" s="519"/>
      <c r="K129" s="519"/>
      <c r="L129" s="519"/>
      <c r="M129" s="519"/>
      <c r="N129" s="519"/>
      <c r="O129" s="519"/>
      <c r="P129" s="519"/>
      <c r="Q129" s="519"/>
      <c r="R129" s="519"/>
      <c r="S129" s="519"/>
      <c r="T129" s="519"/>
      <c r="U129" s="519"/>
      <c r="V129" s="519"/>
      <c r="W129" s="519"/>
      <c r="X129" s="519"/>
      <c r="Y129" s="519"/>
      <c r="Z129" s="519"/>
    </row>
    <row r="130">
      <c r="A130" s="519"/>
      <c r="B130" s="519"/>
      <c r="C130" s="519"/>
      <c r="D130" s="519"/>
      <c r="E130" s="519"/>
      <c r="F130" s="519"/>
      <c r="G130" s="519"/>
      <c r="H130" s="519"/>
      <c r="I130" s="519"/>
      <c r="J130" s="519"/>
      <c r="K130" s="519"/>
      <c r="L130" s="519"/>
      <c r="M130" s="519"/>
      <c r="N130" s="519"/>
      <c r="O130" s="519"/>
      <c r="P130" s="519"/>
      <c r="Q130" s="519"/>
      <c r="R130" s="519"/>
      <c r="S130" s="519"/>
      <c r="T130" s="519"/>
      <c r="U130" s="519"/>
      <c r="V130" s="519"/>
      <c r="W130" s="519"/>
      <c r="X130" s="519"/>
      <c r="Y130" s="519"/>
      <c r="Z130" s="519"/>
    </row>
    <row r="131">
      <c r="A131" s="519"/>
      <c r="B131" s="519"/>
      <c r="C131" s="519"/>
      <c r="D131" s="519"/>
      <c r="E131" s="519"/>
      <c r="F131" s="519"/>
      <c r="G131" s="519"/>
      <c r="H131" s="519"/>
      <c r="I131" s="519"/>
      <c r="J131" s="519"/>
      <c r="K131" s="519"/>
      <c r="L131" s="519"/>
      <c r="M131" s="519"/>
      <c r="N131" s="519"/>
      <c r="O131" s="519"/>
      <c r="P131" s="519"/>
      <c r="Q131" s="519"/>
      <c r="R131" s="519"/>
      <c r="S131" s="519"/>
      <c r="T131" s="519"/>
      <c r="U131" s="519"/>
      <c r="V131" s="519"/>
      <c r="W131" s="519"/>
      <c r="X131" s="519"/>
      <c r="Y131" s="519"/>
      <c r="Z131" s="519"/>
    </row>
    <row r="132">
      <c r="A132" s="519"/>
      <c r="B132" s="519"/>
      <c r="C132" s="519"/>
      <c r="D132" s="519"/>
      <c r="E132" s="519"/>
      <c r="F132" s="519"/>
      <c r="G132" s="519"/>
      <c r="H132" s="519"/>
      <c r="I132" s="519"/>
      <c r="J132" s="519"/>
      <c r="K132" s="519"/>
      <c r="L132" s="519"/>
      <c r="M132" s="519"/>
      <c r="N132" s="519"/>
      <c r="O132" s="519"/>
      <c r="P132" s="519"/>
      <c r="Q132" s="519"/>
      <c r="R132" s="519"/>
      <c r="S132" s="519"/>
      <c r="T132" s="519"/>
      <c r="U132" s="519"/>
      <c r="V132" s="519"/>
      <c r="W132" s="519"/>
      <c r="X132" s="519"/>
      <c r="Y132" s="519"/>
      <c r="Z132" s="519"/>
    </row>
    <row r="133">
      <c r="A133" s="519"/>
      <c r="B133" s="519"/>
      <c r="C133" s="519"/>
      <c r="D133" s="519"/>
      <c r="E133" s="519"/>
      <c r="F133" s="519"/>
      <c r="G133" s="519"/>
      <c r="H133" s="519"/>
      <c r="I133" s="519"/>
      <c r="J133" s="519"/>
      <c r="K133" s="519"/>
      <c r="L133" s="519"/>
      <c r="M133" s="519"/>
      <c r="N133" s="519"/>
      <c r="O133" s="519"/>
      <c r="P133" s="519"/>
      <c r="Q133" s="519"/>
      <c r="R133" s="519"/>
      <c r="S133" s="519"/>
      <c r="T133" s="519"/>
      <c r="U133" s="519"/>
      <c r="V133" s="519"/>
      <c r="W133" s="519"/>
      <c r="X133" s="519"/>
      <c r="Y133" s="519"/>
      <c r="Z133" s="519"/>
    </row>
    <row r="134">
      <c r="A134" s="519"/>
      <c r="B134" s="519"/>
      <c r="C134" s="519"/>
      <c r="D134" s="519"/>
      <c r="E134" s="519"/>
      <c r="F134" s="519"/>
      <c r="G134" s="519"/>
      <c r="H134" s="519"/>
      <c r="I134" s="519"/>
      <c r="J134" s="519"/>
      <c r="K134" s="519"/>
      <c r="L134" s="519"/>
      <c r="M134" s="519"/>
      <c r="N134" s="519"/>
      <c r="O134" s="519"/>
      <c r="P134" s="519"/>
      <c r="Q134" s="519"/>
      <c r="R134" s="519"/>
      <c r="S134" s="519"/>
      <c r="T134" s="519"/>
      <c r="U134" s="519"/>
      <c r="V134" s="519"/>
      <c r="W134" s="519"/>
      <c r="X134" s="519"/>
      <c r="Y134" s="519"/>
      <c r="Z134" s="519"/>
    </row>
    <row r="135">
      <c r="A135" s="519"/>
      <c r="B135" s="519"/>
      <c r="C135" s="519"/>
      <c r="D135" s="519"/>
      <c r="E135" s="519"/>
      <c r="F135" s="519"/>
      <c r="G135" s="519"/>
      <c r="H135" s="519"/>
      <c r="I135" s="519"/>
      <c r="J135" s="519"/>
      <c r="K135" s="519"/>
      <c r="L135" s="519"/>
      <c r="M135" s="519"/>
      <c r="N135" s="519"/>
      <c r="O135" s="519"/>
      <c r="P135" s="519"/>
      <c r="Q135" s="519"/>
      <c r="R135" s="519"/>
      <c r="S135" s="519"/>
      <c r="T135" s="519"/>
      <c r="U135" s="519"/>
      <c r="V135" s="519"/>
      <c r="W135" s="519"/>
      <c r="X135" s="519"/>
      <c r="Y135" s="519"/>
      <c r="Z135" s="519"/>
    </row>
    <row r="136">
      <c r="A136" s="519"/>
      <c r="B136" s="519"/>
      <c r="C136" s="519"/>
      <c r="D136" s="519"/>
      <c r="E136" s="519"/>
      <c r="F136" s="519"/>
      <c r="G136" s="519"/>
      <c r="H136" s="519"/>
      <c r="I136" s="519"/>
      <c r="J136" s="519"/>
      <c r="K136" s="519"/>
      <c r="L136" s="519"/>
      <c r="M136" s="519"/>
      <c r="N136" s="519"/>
      <c r="O136" s="519"/>
      <c r="P136" s="519"/>
      <c r="Q136" s="519"/>
      <c r="R136" s="519"/>
      <c r="S136" s="519"/>
      <c r="T136" s="519"/>
      <c r="U136" s="519"/>
      <c r="V136" s="519"/>
      <c r="W136" s="519"/>
      <c r="X136" s="519"/>
      <c r="Y136" s="519"/>
      <c r="Z136" s="519"/>
    </row>
    <row r="137">
      <c r="A137" s="519"/>
      <c r="B137" s="519"/>
      <c r="C137" s="519"/>
      <c r="D137" s="519"/>
      <c r="E137" s="519"/>
      <c r="F137" s="519"/>
      <c r="G137" s="519"/>
      <c r="H137" s="519"/>
      <c r="I137" s="519"/>
      <c r="J137" s="519"/>
      <c r="K137" s="519"/>
      <c r="L137" s="519"/>
      <c r="M137" s="519"/>
      <c r="N137" s="519"/>
      <c r="O137" s="519"/>
      <c r="P137" s="519"/>
      <c r="Q137" s="519"/>
      <c r="R137" s="519"/>
      <c r="S137" s="519"/>
      <c r="T137" s="519"/>
      <c r="U137" s="519"/>
      <c r="V137" s="519"/>
      <c r="W137" s="519"/>
      <c r="X137" s="519"/>
      <c r="Y137" s="519"/>
      <c r="Z137" s="519"/>
    </row>
    <row r="138">
      <c r="A138" s="519"/>
      <c r="B138" s="519"/>
      <c r="C138" s="519"/>
      <c r="D138" s="519"/>
      <c r="E138" s="519"/>
      <c r="F138" s="519"/>
      <c r="G138" s="519"/>
      <c r="H138" s="519"/>
      <c r="I138" s="519"/>
      <c r="J138" s="519"/>
      <c r="K138" s="519"/>
      <c r="L138" s="519"/>
      <c r="M138" s="519"/>
      <c r="N138" s="519"/>
      <c r="O138" s="519"/>
      <c r="P138" s="519"/>
      <c r="Q138" s="519"/>
      <c r="R138" s="519"/>
      <c r="S138" s="519"/>
      <c r="T138" s="519"/>
      <c r="U138" s="519"/>
      <c r="V138" s="519"/>
      <c r="W138" s="519"/>
      <c r="X138" s="519"/>
      <c r="Y138" s="519"/>
      <c r="Z138" s="519"/>
    </row>
    <row r="139">
      <c r="A139" s="519"/>
      <c r="B139" s="519"/>
      <c r="C139" s="519"/>
      <c r="D139" s="519"/>
      <c r="E139" s="519"/>
      <c r="F139" s="519"/>
      <c r="G139" s="519"/>
      <c r="H139" s="519"/>
      <c r="I139" s="519"/>
      <c r="J139" s="519"/>
      <c r="K139" s="519"/>
      <c r="L139" s="519"/>
      <c r="M139" s="519"/>
      <c r="N139" s="519"/>
      <c r="O139" s="519"/>
      <c r="P139" s="519"/>
      <c r="Q139" s="519"/>
      <c r="R139" s="519"/>
      <c r="S139" s="519"/>
      <c r="T139" s="519"/>
      <c r="U139" s="519"/>
      <c r="V139" s="519"/>
      <c r="W139" s="519"/>
      <c r="X139" s="519"/>
      <c r="Y139" s="519"/>
      <c r="Z139" s="519"/>
    </row>
    <row r="140">
      <c r="A140" s="519"/>
      <c r="B140" s="519"/>
      <c r="C140" s="519"/>
      <c r="D140" s="519"/>
      <c r="E140" s="519"/>
      <c r="F140" s="519"/>
      <c r="G140" s="519"/>
      <c r="H140" s="519"/>
      <c r="I140" s="519"/>
      <c r="J140" s="519"/>
      <c r="K140" s="519"/>
      <c r="L140" s="519"/>
      <c r="M140" s="519"/>
      <c r="N140" s="519"/>
      <c r="O140" s="519"/>
      <c r="P140" s="519"/>
      <c r="Q140" s="519"/>
      <c r="R140" s="519"/>
      <c r="S140" s="519"/>
      <c r="T140" s="519"/>
      <c r="U140" s="519"/>
      <c r="V140" s="519"/>
      <c r="W140" s="519"/>
      <c r="X140" s="519"/>
      <c r="Y140" s="519"/>
      <c r="Z140" s="519"/>
    </row>
    <row r="141">
      <c r="A141" s="519"/>
      <c r="B141" s="519"/>
      <c r="C141" s="519"/>
      <c r="D141" s="519"/>
      <c r="E141" s="519"/>
      <c r="F141" s="519"/>
      <c r="G141" s="519"/>
      <c r="H141" s="519"/>
      <c r="I141" s="519"/>
      <c r="J141" s="519"/>
      <c r="K141" s="519"/>
      <c r="L141" s="519"/>
      <c r="M141" s="519"/>
      <c r="N141" s="519"/>
      <c r="O141" s="519"/>
      <c r="P141" s="519"/>
      <c r="Q141" s="519"/>
      <c r="R141" s="519"/>
      <c r="S141" s="519"/>
      <c r="T141" s="519"/>
      <c r="U141" s="519"/>
      <c r="V141" s="519"/>
      <c r="W141" s="519"/>
      <c r="X141" s="519"/>
      <c r="Y141" s="519"/>
      <c r="Z141" s="519"/>
    </row>
    <row r="142">
      <c r="A142" s="519"/>
      <c r="B142" s="519"/>
      <c r="C142" s="519"/>
      <c r="D142" s="519"/>
      <c r="E142" s="519"/>
      <c r="F142" s="519"/>
      <c r="G142" s="519"/>
      <c r="H142" s="519"/>
      <c r="I142" s="519"/>
      <c r="J142" s="519"/>
      <c r="K142" s="519"/>
      <c r="L142" s="519"/>
      <c r="M142" s="519"/>
      <c r="N142" s="519"/>
      <c r="O142" s="519"/>
      <c r="P142" s="519"/>
      <c r="Q142" s="519"/>
      <c r="R142" s="519"/>
      <c r="S142" s="519"/>
      <c r="T142" s="519"/>
      <c r="U142" s="519"/>
      <c r="V142" s="519"/>
      <c r="W142" s="519"/>
      <c r="X142" s="519"/>
      <c r="Y142" s="519"/>
      <c r="Z142" s="519"/>
    </row>
    <row r="143">
      <c r="A143" s="519"/>
      <c r="B143" s="519"/>
      <c r="C143" s="519"/>
      <c r="D143" s="519"/>
      <c r="E143" s="519"/>
      <c r="F143" s="519"/>
      <c r="G143" s="519"/>
      <c r="H143" s="519"/>
      <c r="I143" s="519"/>
      <c r="J143" s="519"/>
      <c r="K143" s="519"/>
      <c r="L143" s="519"/>
      <c r="M143" s="519"/>
      <c r="N143" s="519"/>
      <c r="O143" s="519"/>
      <c r="P143" s="519"/>
      <c r="Q143" s="519"/>
      <c r="R143" s="519"/>
      <c r="S143" s="519"/>
      <c r="T143" s="519"/>
      <c r="U143" s="519"/>
      <c r="V143" s="519"/>
      <c r="W143" s="519"/>
      <c r="X143" s="519"/>
      <c r="Y143" s="519"/>
      <c r="Z143" s="519"/>
    </row>
    <row r="144">
      <c r="A144" s="519"/>
      <c r="B144" s="519"/>
      <c r="C144" s="519"/>
      <c r="D144" s="519"/>
      <c r="E144" s="519"/>
      <c r="F144" s="519"/>
      <c r="G144" s="519"/>
      <c r="H144" s="519"/>
      <c r="I144" s="519"/>
      <c r="J144" s="519"/>
      <c r="K144" s="519"/>
      <c r="L144" s="519"/>
      <c r="M144" s="519"/>
      <c r="N144" s="519"/>
      <c r="O144" s="519"/>
      <c r="P144" s="519"/>
      <c r="Q144" s="519"/>
      <c r="R144" s="519"/>
      <c r="S144" s="519"/>
      <c r="T144" s="519"/>
      <c r="U144" s="519"/>
      <c r="V144" s="519"/>
      <c r="W144" s="519"/>
      <c r="X144" s="519"/>
      <c r="Y144" s="519"/>
      <c r="Z144" s="519"/>
    </row>
    <row r="145">
      <c r="A145" s="519"/>
      <c r="B145" s="519"/>
      <c r="C145" s="519"/>
      <c r="D145" s="519"/>
      <c r="E145" s="519"/>
      <c r="F145" s="519"/>
      <c r="G145" s="519"/>
      <c r="H145" s="519"/>
      <c r="I145" s="519"/>
      <c r="J145" s="519"/>
      <c r="K145" s="519"/>
      <c r="L145" s="519"/>
      <c r="M145" s="519"/>
      <c r="N145" s="519"/>
      <c r="O145" s="519"/>
      <c r="P145" s="519"/>
      <c r="Q145" s="519"/>
      <c r="R145" s="519"/>
      <c r="S145" s="519"/>
      <c r="T145" s="519"/>
      <c r="U145" s="519"/>
      <c r="V145" s="519"/>
      <c r="W145" s="519"/>
      <c r="X145" s="519"/>
      <c r="Y145" s="519"/>
      <c r="Z145" s="519"/>
    </row>
    <row r="146">
      <c r="A146" s="519"/>
      <c r="B146" s="519"/>
      <c r="C146" s="519"/>
      <c r="D146" s="519"/>
      <c r="E146" s="519"/>
      <c r="F146" s="519"/>
      <c r="G146" s="519"/>
      <c r="H146" s="519"/>
      <c r="I146" s="519"/>
      <c r="J146" s="519"/>
      <c r="K146" s="519"/>
      <c r="L146" s="519"/>
      <c r="M146" s="519"/>
      <c r="N146" s="519"/>
      <c r="O146" s="519"/>
      <c r="P146" s="519"/>
      <c r="Q146" s="519"/>
      <c r="R146" s="519"/>
      <c r="S146" s="519"/>
      <c r="T146" s="519"/>
      <c r="U146" s="519"/>
      <c r="V146" s="519"/>
      <c r="W146" s="519"/>
      <c r="X146" s="519"/>
      <c r="Y146" s="519"/>
      <c r="Z146" s="519"/>
    </row>
    <row r="147">
      <c r="A147" s="519"/>
      <c r="B147" s="519"/>
      <c r="C147" s="519"/>
      <c r="D147" s="519"/>
      <c r="E147" s="519"/>
      <c r="F147" s="519"/>
      <c r="G147" s="519"/>
      <c r="H147" s="519"/>
      <c r="I147" s="519"/>
      <c r="J147" s="519"/>
      <c r="K147" s="519"/>
      <c r="L147" s="519"/>
      <c r="M147" s="519"/>
      <c r="N147" s="519"/>
      <c r="O147" s="519"/>
      <c r="P147" s="519"/>
      <c r="Q147" s="519"/>
      <c r="R147" s="519"/>
      <c r="S147" s="519"/>
      <c r="T147" s="519"/>
      <c r="U147" s="519"/>
      <c r="V147" s="519"/>
      <c r="W147" s="519"/>
      <c r="X147" s="519"/>
      <c r="Y147" s="519"/>
      <c r="Z147" s="519"/>
    </row>
    <row r="148">
      <c r="A148" s="519"/>
      <c r="B148" s="519"/>
      <c r="C148" s="519"/>
      <c r="D148" s="519"/>
      <c r="E148" s="519"/>
      <c r="F148" s="519"/>
      <c r="G148" s="519"/>
      <c r="H148" s="519"/>
      <c r="I148" s="519"/>
      <c r="J148" s="519"/>
      <c r="K148" s="519"/>
      <c r="L148" s="519"/>
      <c r="M148" s="519"/>
      <c r="N148" s="519"/>
      <c r="O148" s="519"/>
      <c r="P148" s="519"/>
      <c r="Q148" s="519"/>
      <c r="R148" s="519"/>
      <c r="S148" s="519"/>
      <c r="T148" s="519"/>
      <c r="U148" s="519"/>
      <c r="V148" s="519"/>
      <c r="W148" s="519"/>
      <c r="X148" s="519"/>
      <c r="Y148" s="519"/>
      <c r="Z148" s="519"/>
    </row>
    <row r="149">
      <c r="A149" s="519"/>
      <c r="B149" s="519"/>
      <c r="C149" s="519"/>
      <c r="D149" s="519"/>
      <c r="E149" s="519"/>
      <c r="F149" s="519"/>
      <c r="G149" s="519"/>
      <c r="H149" s="519"/>
      <c r="I149" s="519"/>
      <c r="J149" s="519"/>
      <c r="K149" s="519"/>
      <c r="L149" s="519"/>
      <c r="M149" s="519"/>
      <c r="N149" s="519"/>
      <c r="O149" s="519"/>
      <c r="P149" s="519"/>
      <c r="Q149" s="519"/>
      <c r="R149" s="519"/>
      <c r="S149" s="519"/>
      <c r="T149" s="519"/>
      <c r="U149" s="519"/>
      <c r="V149" s="519"/>
      <c r="W149" s="519"/>
      <c r="X149" s="519"/>
      <c r="Y149" s="519"/>
      <c r="Z149" s="519"/>
    </row>
    <row r="150">
      <c r="A150" s="519"/>
      <c r="B150" s="519"/>
      <c r="C150" s="519"/>
      <c r="D150" s="519"/>
      <c r="E150" s="519"/>
      <c r="F150" s="519"/>
      <c r="G150" s="519"/>
      <c r="H150" s="519"/>
      <c r="I150" s="519"/>
      <c r="J150" s="519"/>
      <c r="K150" s="519"/>
      <c r="L150" s="519"/>
      <c r="M150" s="519"/>
      <c r="N150" s="519"/>
      <c r="O150" s="519"/>
      <c r="P150" s="519"/>
      <c r="Q150" s="519"/>
      <c r="R150" s="519"/>
      <c r="S150" s="519"/>
      <c r="T150" s="519"/>
      <c r="U150" s="519"/>
      <c r="V150" s="519"/>
      <c r="W150" s="519"/>
      <c r="X150" s="519"/>
      <c r="Y150" s="519"/>
      <c r="Z150" s="519"/>
    </row>
    <row r="151">
      <c r="A151" s="519"/>
      <c r="B151" s="519"/>
      <c r="C151" s="519"/>
      <c r="D151" s="519"/>
      <c r="E151" s="519"/>
      <c r="F151" s="519"/>
      <c r="G151" s="519"/>
      <c r="H151" s="519"/>
      <c r="I151" s="519"/>
      <c r="J151" s="519"/>
      <c r="K151" s="519"/>
      <c r="L151" s="519"/>
      <c r="M151" s="519"/>
      <c r="N151" s="519"/>
      <c r="O151" s="519"/>
      <c r="P151" s="519"/>
      <c r="Q151" s="519"/>
      <c r="R151" s="519"/>
      <c r="S151" s="519"/>
      <c r="T151" s="519"/>
      <c r="U151" s="519"/>
      <c r="V151" s="519"/>
      <c r="W151" s="519"/>
      <c r="X151" s="519"/>
      <c r="Y151" s="519"/>
      <c r="Z151" s="519"/>
    </row>
    <row r="152">
      <c r="A152" s="519"/>
      <c r="B152" s="519"/>
      <c r="C152" s="519"/>
      <c r="D152" s="519"/>
      <c r="E152" s="519"/>
      <c r="F152" s="519"/>
      <c r="G152" s="519"/>
      <c r="H152" s="519"/>
      <c r="I152" s="519"/>
      <c r="J152" s="519"/>
      <c r="K152" s="519"/>
      <c r="L152" s="519"/>
      <c r="M152" s="519"/>
      <c r="N152" s="519"/>
      <c r="O152" s="519"/>
      <c r="P152" s="519"/>
      <c r="Q152" s="519"/>
      <c r="R152" s="519"/>
      <c r="S152" s="519"/>
      <c r="T152" s="519"/>
      <c r="U152" s="519"/>
      <c r="V152" s="519"/>
      <c r="W152" s="519"/>
      <c r="X152" s="519"/>
      <c r="Y152" s="519"/>
      <c r="Z152" s="519"/>
    </row>
    <row r="153">
      <c r="A153" s="519"/>
      <c r="B153" s="519"/>
      <c r="C153" s="519"/>
      <c r="D153" s="519"/>
      <c r="E153" s="519"/>
      <c r="F153" s="519"/>
      <c r="G153" s="519"/>
      <c r="H153" s="519"/>
      <c r="I153" s="519"/>
      <c r="J153" s="519"/>
      <c r="K153" s="519"/>
      <c r="L153" s="519"/>
      <c r="M153" s="519"/>
      <c r="N153" s="519"/>
      <c r="O153" s="519"/>
      <c r="P153" s="519"/>
      <c r="Q153" s="519"/>
      <c r="R153" s="519"/>
      <c r="S153" s="519"/>
      <c r="T153" s="519"/>
      <c r="U153" s="519"/>
      <c r="V153" s="519"/>
      <c r="W153" s="519"/>
      <c r="X153" s="519"/>
      <c r="Y153" s="519"/>
      <c r="Z153" s="519"/>
    </row>
    <row r="154">
      <c r="A154" s="519"/>
      <c r="B154" s="519"/>
      <c r="C154" s="519"/>
      <c r="D154" s="519"/>
      <c r="E154" s="519"/>
      <c r="F154" s="519"/>
      <c r="G154" s="519"/>
      <c r="H154" s="519"/>
      <c r="I154" s="519"/>
      <c r="J154" s="519"/>
      <c r="K154" s="519"/>
      <c r="L154" s="519"/>
      <c r="M154" s="519"/>
      <c r="N154" s="519"/>
      <c r="O154" s="519"/>
      <c r="P154" s="519"/>
      <c r="Q154" s="519"/>
      <c r="R154" s="519"/>
      <c r="S154" s="519"/>
      <c r="T154" s="519"/>
      <c r="U154" s="519"/>
      <c r="V154" s="519"/>
      <c r="W154" s="519"/>
      <c r="X154" s="519"/>
      <c r="Y154" s="519"/>
      <c r="Z154" s="519"/>
    </row>
    <row r="155">
      <c r="A155" s="519"/>
      <c r="B155" s="519"/>
      <c r="C155" s="519"/>
      <c r="D155" s="519"/>
      <c r="E155" s="519"/>
      <c r="F155" s="519"/>
      <c r="G155" s="519"/>
      <c r="H155" s="519"/>
      <c r="I155" s="519"/>
      <c r="J155" s="519"/>
      <c r="K155" s="519"/>
      <c r="L155" s="519"/>
      <c r="M155" s="519"/>
      <c r="N155" s="519"/>
      <c r="O155" s="519"/>
      <c r="P155" s="519"/>
      <c r="Q155" s="519"/>
      <c r="R155" s="519"/>
      <c r="S155" s="519"/>
      <c r="T155" s="519"/>
      <c r="U155" s="519"/>
      <c r="V155" s="519"/>
      <c r="W155" s="519"/>
      <c r="X155" s="519"/>
      <c r="Y155" s="519"/>
      <c r="Z155" s="519"/>
    </row>
    <row r="156">
      <c r="A156" s="519"/>
      <c r="B156" s="519"/>
      <c r="C156" s="519"/>
      <c r="D156" s="519"/>
      <c r="E156" s="519"/>
      <c r="F156" s="519"/>
      <c r="G156" s="519"/>
      <c r="H156" s="519"/>
      <c r="I156" s="519"/>
      <c r="J156" s="519"/>
      <c r="K156" s="519"/>
      <c r="L156" s="519"/>
      <c r="M156" s="519"/>
      <c r="N156" s="519"/>
      <c r="O156" s="519"/>
      <c r="P156" s="519"/>
      <c r="Q156" s="519"/>
      <c r="R156" s="519"/>
      <c r="S156" s="519"/>
      <c r="T156" s="519"/>
      <c r="U156" s="519"/>
      <c r="V156" s="519"/>
      <c r="W156" s="519"/>
      <c r="X156" s="519"/>
      <c r="Y156" s="519"/>
      <c r="Z156" s="519"/>
    </row>
    <row r="157">
      <c r="A157" s="519"/>
      <c r="B157" s="519"/>
      <c r="C157" s="519"/>
      <c r="D157" s="519"/>
      <c r="E157" s="519"/>
      <c r="F157" s="519"/>
      <c r="G157" s="519"/>
      <c r="H157" s="519"/>
      <c r="I157" s="519"/>
      <c r="J157" s="519"/>
      <c r="K157" s="519"/>
      <c r="L157" s="519"/>
      <c r="M157" s="519"/>
      <c r="N157" s="519"/>
      <c r="O157" s="519"/>
      <c r="P157" s="519"/>
      <c r="Q157" s="519"/>
      <c r="R157" s="519"/>
      <c r="S157" s="519"/>
      <c r="T157" s="519"/>
      <c r="U157" s="519"/>
      <c r="V157" s="519"/>
      <c r="W157" s="519"/>
      <c r="X157" s="519"/>
      <c r="Y157" s="519"/>
      <c r="Z157" s="519"/>
    </row>
    <row r="158">
      <c r="A158" s="519"/>
      <c r="B158" s="519"/>
      <c r="C158" s="519"/>
      <c r="D158" s="519"/>
      <c r="E158" s="519"/>
      <c r="F158" s="519"/>
      <c r="G158" s="519"/>
      <c r="H158" s="519"/>
      <c r="I158" s="519"/>
      <c r="J158" s="519"/>
      <c r="K158" s="519"/>
      <c r="L158" s="519"/>
      <c r="M158" s="519"/>
      <c r="N158" s="519"/>
      <c r="O158" s="519"/>
      <c r="P158" s="519"/>
      <c r="Q158" s="519"/>
      <c r="R158" s="519"/>
      <c r="S158" s="519"/>
      <c r="T158" s="519"/>
      <c r="U158" s="519"/>
      <c r="V158" s="519"/>
      <c r="W158" s="519"/>
      <c r="X158" s="519"/>
      <c r="Y158" s="519"/>
      <c r="Z158" s="519"/>
    </row>
    <row r="159">
      <c r="A159" s="519"/>
      <c r="B159" s="519"/>
      <c r="C159" s="519"/>
      <c r="D159" s="519"/>
      <c r="E159" s="519"/>
      <c r="F159" s="519"/>
      <c r="G159" s="519"/>
      <c r="H159" s="519"/>
      <c r="I159" s="519"/>
      <c r="J159" s="519"/>
      <c r="K159" s="519"/>
      <c r="L159" s="519"/>
      <c r="M159" s="519"/>
      <c r="N159" s="519"/>
      <c r="O159" s="519"/>
      <c r="P159" s="519"/>
      <c r="Q159" s="519"/>
      <c r="R159" s="519"/>
      <c r="S159" s="519"/>
      <c r="T159" s="519"/>
      <c r="U159" s="519"/>
      <c r="V159" s="519"/>
      <c r="W159" s="519"/>
      <c r="X159" s="519"/>
      <c r="Y159" s="519"/>
      <c r="Z159" s="519"/>
    </row>
    <row r="160">
      <c r="A160" s="519"/>
      <c r="B160" s="519"/>
      <c r="C160" s="519"/>
      <c r="D160" s="519"/>
      <c r="E160" s="519"/>
      <c r="F160" s="519"/>
      <c r="G160" s="519"/>
      <c r="H160" s="519"/>
      <c r="I160" s="519"/>
      <c r="J160" s="519"/>
      <c r="K160" s="519"/>
      <c r="L160" s="519"/>
      <c r="M160" s="519"/>
      <c r="N160" s="519"/>
      <c r="O160" s="519"/>
      <c r="P160" s="519"/>
      <c r="Q160" s="519"/>
      <c r="R160" s="519"/>
      <c r="S160" s="519"/>
      <c r="T160" s="519"/>
      <c r="U160" s="519"/>
      <c r="V160" s="519"/>
      <c r="W160" s="519"/>
      <c r="X160" s="519"/>
      <c r="Y160" s="519"/>
      <c r="Z160" s="519"/>
    </row>
    <row r="161">
      <c r="A161" s="519"/>
      <c r="B161" s="519"/>
      <c r="C161" s="519"/>
      <c r="D161" s="519"/>
      <c r="E161" s="519"/>
      <c r="F161" s="519"/>
      <c r="G161" s="519"/>
      <c r="H161" s="519"/>
      <c r="I161" s="519"/>
      <c r="J161" s="519"/>
      <c r="K161" s="519"/>
      <c r="L161" s="519"/>
      <c r="M161" s="519"/>
      <c r="N161" s="519"/>
      <c r="O161" s="519"/>
      <c r="P161" s="519"/>
      <c r="Q161" s="519"/>
      <c r="R161" s="519"/>
      <c r="S161" s="519"/>
      <c r="T161" s="519"/>
      <c r="U161" s="519"/>
      <c r="V161" s="519"/>
      <c r="W161" s="519"/>
      <c r="X161" s="519"/>
      <c r="Y161" s="519"/>
      <c r="Z161" s="519"/>
    </row>
    <row r="162">
      <c r="A162" s="519"/>
      <c r="B162" s="519"/>
      <c r="C162" s="519"/>
      <c r="D162" s="519"/>
      <c r="E162" s="519"/>
      <c r="F162" s="519"/>
      <c r="G162" s="519"/>
      <c r="H162" s="519"/>
      <c r="I162" s="519"/>
      <c r="J162" s="519"/>
      <c r="K162" s="519"/>
      <c r="L162" s="519"/>
      <c r="M162" s="519"/>
      <c r="N162" s="519"/>
      <c r="O162" s="519"/>
      <c r="P162" s="519"/>
      <c r="Q162" s="519"/>
      <c r="R162" s="519"/>
      <c r="S162" s="519"/>
      <c r="T162" s="519"/>
      <c r="U162" s="519"/>
      <c r="V162" s="519"/>
      <c r="W162" s="519"/>
      <c r="X162" s="519"/>
      <c r="Y162" s="519"/>
      <c r="Z162" s="519"/>
    </row>
    <row r="163">
      <c r="A163" s="519"/>
      <c r="B163" s="519"/>
      <c r="C163" s="519"/>
      <c r="D163" s="519"/>
      <c r="E163" s="519"/>
      <c r="F163" s="519"/>
      <c r="G163" s="519"/>
      <c r="H163" s="519"/>
      <c r="I163" s="519"/>
      <c r="J163" s="519"/>
      <c r="K163" s="519"/>
      <c r="L163" s="519"/>
      <c r="M163" s="519"/>
      <c r="N163" s="519"/>
      <c r="O163" s="519"/>
      <c r="P163" s="519"/>
      <c r="Q163" s="519"/>
      <c r="R163" s="519"/>
      <c r="S163" s="519"/>
      <c r="T163" s="519"/>
      <c r="U163" s="519"/>
      <c r="V163" s="519"/>
      <c r="W163" s="519"/>
      <c r="X163" s="519"/>
      <c r="Y163" s="519"/>
      <c r="Z163" s="519"/>
    </row>
    <row r="164">
      <c r="A164" s="519"/>
      <c r="B164" s="519"/>
      <c r="C164" s="519"/>
      <c r="D164" s="519"/>
      <c r="E164" s="519"/>
      <c r="F164" s="519"/>
      <c r="G164" s="519"/>
      <c r="H164" s="519"/>
      <c r="I164" s="519"/>
      <c r="J164" s="519"/>
      <c r="K164" s="519"/>
      <c r="L164" s="519"/>
      <c r="M164" s="519"/>
      <c r="N164" s="519"/>
      <c r="O164" s="519"/>
      <c r="P164" s="519"/>
      <c r="Q164" s="519"/>
      <c r="R164" s="519"/>
      <c r="S164" s="519"/>
      <c r="T164" s="519"/>
      <c r="U164" s="519"/>
      <c r="V164" s="519"/>
      <c r="W164" s="519"/>
      <c r="X164" s="519"/>
      <c r="Y164" s="519"/>
      <c r="Z164" s="519"/>
    </row>
    <row r="165">
      <c r="A165" s="519"/>
      <c r="B165" s="519"/>
      <c r="C165" s="519"/>
      <c r="D165" s="519"/>
      <c r="E165" s="519"/>
      <c r="F165" s="519"/>
      <c r="G165" s="519"/>
      <c r="H165" s="519"/>
      <c r="I165" s="519"/>
      <c r="J165" s="519"/>
      <c r="K165" s="519"/>
      <c r="L165" s="519"/>
      <c r="M165" s="519"/>
      <c r="N165" s="519"/>
      <c r="O165" s="519"/>
      <c r="P165" s="519"/>
      <c r="Q165" s="519"/>
      <c r="R165" s="519"/>
      <c r="S165" s="519"/>
      <c r="T165" s="519"/>
      <c r="U165" s="519"/>
      <c r="V165" s="519"/>
      <c r="W165" s="519"/>
      <c r="X165" s="519"/>
      <c r="Y165" s="519"/>
      <c r="Z165" s="519"/>
    </row>
    <row r="166">
      <c r="A166" s="519"/>
      <c r="B166" s="519"/>
      <c r="C166" s="519"/>
      <c r="D166" s="519"/>
      <c r="E166" s="519"/>
      <c r="F166" s="519"/>
      <c r="G166" s="519"/>
      <c r="H166" s="519"/>
      <c r="I166" s="519"/>
      <c r="J166" s="519"/>
      <c r="K166" s="519"/>
      <c r="L166" s="519"/>
      <c r="M166" s="519"/>
      <c r="N166" s="519"/>
      <c r="O166" s="519"/>
      <c r="P166" s="519"/>
      <c r="Q166" s="519"/>
      <c r="R166" s="519"/>
      <c r="S166" s="519"/>
      <c r="T166" s="519"/>
      <c r="U166" s="519"/>
      <c r="V166" s="519"/>
      <c r="W166" s="519"/>
      <c r="X166" s="519"/>
      <c r="Y166" s="519"/>
      <c r="Z166" s="519"/>
    </row>
    <row r="167">
      <c r="A167" s="519"/>
      <c r="B167" s="519"/>
      <c r="C167" s="519"/>
      <c r="D167" s="519"/>
      <c r="E167" s="519"/>
      <c r="F167" s="519"/>
      <c r="G167" s="519"/>
      <c r="H167" s="519"/>
      <c r="I167" s="519"/>
      <c r="J167" s="519"/>
      <c r="K167" s="519"/>
      <c r="L167" s="519"/>
      <c r="M167" s="519"/>
      <c r="N167" s="519"/>
      <c r="O167" s="519"/>
      <c r="P167" s="519"/>
      <c r="Q167" s="519"/>
      <c r="R167" s="519"/>
      <c r="S167" s="519"/>
      <c r="T167" s="519"/>
      <c r="U167" s="519"/>
      <c r="V167" s="519"/>
      <c r="W167" s="519"/>
      <c r="X167" s="519"/>
      <c r="Y167" s="519"/>
      <c r="Z167" s="519"/>
    </row>
    <row r="168">
      <c r="A168" s="519"/>
      <c r="B168" s="519"/>
      <c r="C168" s="519"/>
      <c r="D168" s="519"/>
      <c r="E168" s="519"/>
      <c r="F168" s="519"/>
      <c r="G168" s="519"/>
      <c r="H168" s="519"/>
      <c r="I168" s="519"/>
      <c r="J168" s="519"/>
      <c r="K168" s="519"/>
      <c r="L168" s="519"/>
      <c r="M168" s="519"/>
      <c r="N168" s="519"/>
      <c r="O168" s="519"/>
      <c r="P168" s="519"/>
      <c r="Q168" s="519"/>
      <c r="R168" s="519"/>
      <c r="S168" s="519"/>
      <c r="T168" s="519"/>
      <c r="U168" s="519"/>
      <c r="V168" s="519"/>
      <c r="W168" s="519"/>
      <c r="X168" s="519"/>
      <c r="Y168" s="519"/>
      <c r="Z168" s="519"/>
    </row>
    <row r="169">
      <c r="A169" s="519"/>
      <c r="B169" s="519"/>
      <c r="C169" s="519"/>
      <c r="D169" s="519"/>
      <c r="E169" s="519"/>
      <c r="F169" s="519"/>
      <c r="G169" s="519"/>
      <c r="H169" s="519"/>
      <c r="I169" s="519"/>
      <c r="J169" s="519"/>
      <c r="K169" s="519"/>
      <c r="L169" s="519"/>
      <c r="M169" s="519"/>
      <c r="N169" s="519"/>
      <c r="O169" s="519"/>
      <c r="P169" s="519"/>
      <c r="Q169" s="519"/>
      <c r="R169" s="519"/>
      <c r="S169" s="519"/>
      <c r="T169" s="519"/>
      <c r="U169" s="519"/>
      <c r="V169" s="519"/>
      <c r="W169" s="519"/>
      <c r="X169" s="519"/>
      <c r="Y169" s="519"/>
      <c r="Z169" s="519"/>
    </row>
    <row r="170">
      <c r="A170" s="519"/>
      <c r="B170" s="519"/>
      <c r="C170" s="519"/>
      <c r="D170" s="519"/>
      <c r="E170" s="519"/>
      <c r="F170" s="519"/>
      <c r="G170" s="519"/>
      <c r="H170" s="519"/>
      <c r="I170" s="519"/>
      <c r="J170" s="519"/>
      <c r="K170" s="519"/>
      <c r="L170" s="519"/>
      <c r="M170" s="519"/>
      <c r="N170" s="519"/>
      <c r="O170" s="519"/>
      <c r="P170" s="519"/>
      <c r="Q170" s="519"/>
      <c r="R170" s="519"/>
      <c r="S170" s="519"/>
      <c r="T170" s="519"/>
      <c r="U170" s="519"/>
      <c r="V170" s="519"/>
      <c r="W170" s="519"/>
      <c r="X170" s="519"/>
      <c r="Y170" s="519"/>
      <c r="Z170" s="519"/>
    </row>
    <row r="171">
      <c r="A171" s="519"/>
      <c r="B171" s="519"/>
      <c r="C171" s="519"/>
      <c r="D171" s="519"/>
      <c r="E171" s="519"/>
      <c r="F171" s="519"/>
      <c r="G171" s="519"/>
      <c r="H171" s="519"/>
      <c r="I171" s="519"/>
      <c r="J171" s="519"/>
      <c r="K171" s="519"/>
      <c r="L171" s="519"/>
      <c r="M171" s="519"/>
      <c r="N171" s="519"/>
      <c r="O171" s="519"/>
      <c r="P171" s="519"/>
      <c r="Q171" s="519"/>
      <c r="R171" s="519"/>
      <c r="S171" s="519"/>
      <c r="T171" s="519"/>
      <c r="U171" s="519"/>
      <c r="V171" s="519"/>
      <c r="W171" s="519"/>
      <c r="X171" s="519"/>
      <c r="Y171" s="519"/>
      <c r="Z171" s="519"/>
    </row>
    <row r="172">
      <c r="A172" s="519"/>
      <c r="B172" s="519"/>
      <c r="C172" s="519"/>
      <c r="D172" s="519"/>
      <c r="E172" s="519"/>
      <c r="F172" s="519"/>
      <c r="G172" s="519"/>
      <c r="H172" s="519"/>
      <c r="I172" s="519"/>
      <c r="J172" s="519"/>
      <c r="K172" s="519"/>
      <c r="L172" s="519"/>
      <c r="M172" s="519"/>
      <c r="N172" s="519"/>
      <c r="O172" s="519"/>
      <c r="P172" s="519"/>
      <c r="Q172" s="519"/>
      <c r="R172" s="519"/>
      <c r="S172" s="519"/>
      <c r="T172" s="519"/>
      <c r="U172" s="519"/>
      <c r="V172" s="519"/>
      <c r="W172" s="519"/>
      <c r="X172" s="519"/>
      <c r="Y172" s="519"/>
      <c r="Z172" s="519"/>
    </row>
    <row r="173">
      <c r="A173" s="519"/>
      <c r="B173" s="519"/>
      <c r="C173" s="519"/>
      <c r="D173" s="519"/>
      <c r="E173" s="519"/>
      <c r="F173" s="519"/>
      <c r="G173" s="519"/>
      <c r="H173" s="519"/>
      <c r="I173" s="519"/>
      <c r="J173" s="519"/>
      <c r="K173" s="519"/>
      <c r="L173" s="519"/>
      <c r="M173" s="519"/>
      <c r="N173" s="519"/>
      <c r="O173" s="519"/>
      <c r="P173" s="519"/>
      <c r="Q173" s="519"/>
      <c r="R173" s="519"/>
      <c r="S173" s="519"/>
      <c r="T173" s="519"/>
      <c r="U173" s="519"/>
      <c r="V173" s="519"/>
      <c r="W173" s="519"/>
      <c r="X173" s="519"/>
      <c r="Y173" s="519"/>
      <c r="Z173" s="519"/>
    </row>
    <row r="174">
      <c r="A174" s="519"/>
      <c r="B174" s="519"/>
      <c r="C174" s="519"/>
      <c r="D174" s="519"/>
      <c r="E174" s="519"/>
      <c r="F174" s="519"/>
      <c r="G174" s="519"/>
      <c r="H174" s="519"/>
      <c r="I174" s="519"/>
      <c r="J174" s="519"/>
      <c r="K174" s="519"/>
      <c r="L174" s="519"/>
      <c r="M174" s="519"/>
      <c r="N174" s="519"/>
      <c r="O174" s="519"/>
      <c r="P174" s="519"/>
      <c r="Q174" s="519"/>
      <c r="R174" s="519"/>
      <c r="S174" s="519"/>
      <c r="T174" s="519"/>
      <c r="U174" s="519"/>
      <c r="V174" s="519"/>
      <c r="W174" s="519"/>
      <c r="X174" s="519"/>
      <c r="Y174" s="519"/>
      <c r="Z174" s="519"/>
    </row>
    <row r="175">
      <c r="A175" s="519"/>
      <c r="B175" s="519"/>
      <c r="C175" s="519"/>
      <c r="D175" s="519"/>
      <c r="E175" s="519"/>
      <c r="F175" s="519"/>
      <c r="G175" s="519"/>
      <c r="H175" s="519"/>
      <c r="I175" s="519"/>
      <c r="J175" s="519"/>
      <c r="K175" s="519"/>
      <c r="L175" s="519"/>
      <c r="M175" s="519"/>
      <c r="N175" s="519"/>
      <c r="O175" s="519"/>
      <c r="P175" s="519"/>
      <c r="Q175" s="519"/>
      <c r="R175" s="519"/>
      <c r="S175" s="519"/>
      <c r="T175" s="519"/>
      <c r="U175" s="519"/>
      <c r="V175" s="519"/>
      <c r="W175" s="519"/>
      <c r="X175" s="519"/>
      <c r="Y175" s="519"/>
      <c r="Z175" s="519"/>
    </row>
    <row r="176">
      <c r="A176" s="519"/>
      <c r="B176" s="519"/>
      <c r="C176" s="519"/>
      <c r="D176" s="519"/>
      <c r="E176" s="519"/>
      <c r="F176" s="519"/>
      <c r="G176" s="519"/>
      <c r="H176" s="519"/>
      <c r="I176" s="519"/>
      <c r="J176" s="519"/>
      <c r="K176" s="519"/>
      <c r="L176" s="519"/>
      <c r="M176" s="519"/>
      <c r="N176" s="519"/>
      <c r="O176" s="519"/>
      <c r="P176" s="519"/>
      <c r="Q176" s="519"/>
      <c r="R176" s="519"/>
      <c r="S176" s="519"/>
      <c r="T176" s="519"/>
      <c r="U176" s="519"/>
      <c r="V176" s="519"/>
      <c r="W176" s="519"/>
      <c r="X176" s="519"/>
      <c r="Y176" s="519"/>
      <c r="Z176" s="519"/>
    </row>
    <row r="177">
      <c r="A177" s="519"/>
      <c r="B177" s="519"/>
      <c r="C177" s="519"/>
      <c r="D177" s="519"/>
      <c r="E177" s="519"/>
      <c r="F177" s="519"/>
      <c r="G177" s="519"/>
      <c r="H177" s="519"/>
      <c r="I177" s="519"/>
      <c r="J177" s="519"/>
      <c r="K177" s="519"/>
      <c r="L177" s="519"/>
      <c r="M177" s="519"/>
      <c r="N177" s="519"/>
      <c r="O177" s="519"/>
      <c r="P177" s="519"/>
      <c r="Q177" s="519"/>
      <c r="R177" s="519"/>
      <c r="S177" s="519"/>
      <c r="T177" s="519"/>
      <c r="U177" s="519"/>
      <c r="V177" s="519"/>
      <c r="W177" s="519"/>
      <c r="X177" s="519"/>
      <c r="Y177" s="519"/>
      <c r="Z177" s="519"/>
    </row>
    <row r="178">
      <c r="A178" s="519"/>
      <c r="B178" s="519"/>
      <c r="C178" s="519"/>
      <c r="D178" s="519"/>
      <c r="E178" s="519"/>
      <c r="F178" s="519"/>
      <c r="G178" s="519"/>
      <c r="H178" s="519"/>
      <c r="I178" s="519"/>
      <c r="J178" s="519"/>
      <c r="K178" s="519"/>
      <c r="L178" s="519"/>
      <c r="M178" s="519"/>
      <c r="N178" s="519"/>
      <c r="O178" s="519"/>
      <c r="P178" s="519"/>
      <c r="Q178" s="519"/>
      <c r="R178" s="519"/>
      <c r="S178" s="519"/>
      <c r="T178" s="519"/>
      <c r="U178" s="519"/>
      <c r="V178" s="519"/>
      <c r="W178" s="519"/>
      <c r="X178" s="519"/>
      <c r="Y178" s="519"/>
      <c r="Z178" s="519"/>
    </row>
    <row r="179">
      <c r="A179" s="519"/>
      <c r="B179" s="519"/>
      <c r="C179" s="519"/>
      <c r="D179" s="519"/>
      <c r="E179" s="519"/>
      <c r="F179" s="519"/>
      <c r="G179" s="519"/>
      <c r="H179" s="519"/>
      <c r="I179" s="519"/>
      <c r="J179" s="519"/>
      <c r="K179" s="519"/>
      <c r="L179" s="519"/>
      <c r="M179" s="519"/>
      <c r="N179" s="519"/>
      <c r="O179" s="519"/>
      <c r="P179" s="519"/>
      <c r="Q179" s="519"/>
      <c r="R179" s="519"/>
      <c r="S179" s="519"/>
      <c r="T179" s="519"/>
      <c r="U179" s="519"/>
      <c r="V179" s="519"/>
      <c r="W179" s="519"/>
      <c r="X179" s="519"/>
      <c r="Y179" s="519"/>
      <c r="Z179" s="519"/>
    </row>
    <row r="180">
      <c r="A180" s="519"/>
      <c r="B180" s="519"/>
      <c r="C180" s="519"/>
      <c r="D180" s="519"/>
      <c r="E180" s="519"/>
      <c r="F180" s="519"/>
      <c r="G180" s="519"/>
      <c r="H180" s="519"/>
      <c r="I180" s="519"/>
      <c r="J180" s="519"/>
      <c r="K180" s="519"/>
      <c r="L180" s="519"/>
      <c r="M180" s="519"/>
      <c r="N180" s="519"/>
      <c r="O180" s="519"/>
      <c r="P180" s="519"/>
      <c r="Q180" s="519"/>
      <c r="R180" s="519"/>
      <c r="S180" s="519"/>
      <c r="T180" s="519"/>
      <c r="U180" s="519"/>
      <c r="V180" s="519"/>
      <c r="W180" s="519"/>
      <c r="X180" s="519"/>
      <c r="Y180" s="519"/>
      <c r="Z180" s="519"/>
    </row>
    <row r="181">
      <c r="A181" s="519"/>
      <c r="B181" s="519"/>
      <c r="C181" s="519"/>
      <c r="D181" s="519"/>
      <c r="E181" s="519"/>
      <c r="F181" s="519"/>
      <c r="G181" s="519"/>
      <c r="H181" s="519"/>
      <c r="I181" s="519"/>
      <c r="J181" s="519"/>
      <c r="K181" s="519"/>
      <c r="L181" s="519"/>
      <c r="M181" s="519"/>
      <c r="N181" s="519"/>
      <c r="O181" s="519"/>
      <c r="P181" s="519"/>
      <c r="Q181" s="519"/>
      <c r="R181" s="519"/>
      <c r="S181" s="519"/>
      <c r="T181" s="519"/>
      <c r="U181" s="519"/>
      <c r="V181" s="519"/>
      <c r="W181" s="519"/>
      <c r="X181" s="519"/>
      <c r="Y181" s="519"/>
      <c r="Z181" s="519"/>
    </row>
    <row r="182">
      <c r="A182" s="519"/>
      <c r="B182" s="519"/>
      <c r="C182" s="519"/>
      <c r="D182" s="519"/>
      <c r="E182" s="519"/>
      <c r="F182" s="519"/>
      <c r="G182" s="519"/>
      <c r="H182" s="519"/>
      <c r="I182" s="519"/>
      <c r="J182" s="519"/>
      <c r="K182" s="519"/>
      <c r="L182" s="519"/>
      <c r="M182" s="519"/>
      <c r="N182" s="519"/>
      <c r="O182" s="519"/>
      <c r="P182" s="519"/>
      <c r="Q182" s="519"/>
      <c r="R182" s="519"/>
      <c r="S182" s="519"/>
      <c r="T182" s="519"/>
      <c r="U182" s="519"/>
      <c r="V182" s="519"/>
      <c r="W182" s="519"/>
      <c r="X182" s="519"/>
      <c r="Y182" s="519"/>
      <c r="Z182" s="519"/>
    </row>
    <row r="183">
      <c r="A183" s="519"/>
      <c r="B183" s="519"/>
      <c r="C183" s="519"/>
      <c r="D183" s="519"/>
      <c r="E183" s="519"/>
      <c r="F183" s="519"/>
      <c r="G183" s="519"/>
      <c r="H183" s="519"/>
      <c r="I183" s="519"/>
      <c r="J183" s="519"/>
      <c r="K183" s="519"/>
      <c r="L183" s="519"/>
      <c r="M183" s="519"/>
      <c r="N183" s="519"/>
      <c r="O183" s="519"/>
      <c r="P183" s="519"/>
      <c r="Q183" s="519"/>
      <c r="R183" s="519"/>
      <c r="S183" s="519"/>
      <c r="T183" s="519"/>
      <c r="U183" s="519"/>
      <c r="V183" s="519"/>
      <c r="W183" s="519"/>
      <c r="X183" s="519"/>
      <c r="Y183" s="519"/>
      <c r="Z183" s="519"/>
    </row>
    <row r="184">
      <c r="A184" s="519"/>
      <c r="B184" s="519"/>
      <c r="C184" s="519"/>
      <c r="D184" s="519"/>
      <c r="E184" s="519"/>
      <c r="F184" s="519"/>
      <c r="G184" s="519"/>
      <c r="H184" s="519"/>
      <c r="I184" s="519"/>
      <c r="J184" s="519"/>
      <c r="K184" s="519"/>
      <c r="L184" s="519"/>
      <c r="M184" s="519"/>
      <c r="N184" s="519"/>
      <c r="O184" s="519"/>
      <c r="P184" s="519"/>
      <c r="Q184" s="519"/>
      <c r="R184" s="519"/>
      <c r="S184" s="519"/>
      <c r="T184" s="519"/>
      <c r="U184" s="519"/>
      <c r="V184" s="519"/>
      <c r="W184" s="519"/>
      <c r="X184" s="519"/>
      <c r="Y184" s="519"/>
      <c r="Z184" s="519"/>
    </row>
    <row r="185">
      <c r="A185" s="519"/>
      <c r="B185" s="519"/>
      <c r="C185" s="519"/>
      <c r="D185" s="519"/>
      <c r="E185" s="519"/>
      <c r="F185" s="519"/>
      <c r="G185" s="519"/>
      <c r="H185" s="519"/>
      <c r="I185" s="519"/>
      <c r="J185" s="519"/>
      <c r="K185" s="519"/>
      <c r="L185" s="519"/>
      <c r="M185" s="519"/>
      <c r="N185" s="519"/>
      <c r="O185" s="519"/>
      <c r="P185" s="519"/>
      <c r="Q185" s="519"/>
      <c r="R185" s="519"/>
      <c r="S185" s="519"/>
      <c r="T185" s="519"/>
      <c r="U185" s="519"/>
      <c r="V185" s="519"/>
      <c r="W185" s="519"/>
      <c r="X185" s="519"/>
      <c r="Y185" s="519"/>
      <c r="Z185" s="519"/>
    </row>
    <row r="186">
      <c r="A186" s="519"/>
      <c r="B186" s="519"/>
      <c r="C186" s="519"/>
      <c r="D186" s="519"/>
      <c r="E186" s="519"/>
      <c r="F186" s="519"/>
      <c r="G186" s="519"/>
      <c r="H186" s="519"/>
      <c r="I186" s="519"/>
      <c r="J186" s="519"/>
      <c r="K186" s="519"/>
      <c r="L186" s="519"/>
      <c r="M186" s="519"/>
      <c r="N186" s="519"/>
      <c r="O186" s="519"/>
      <c r="P186" s="519"/>
      <c r="Q186" s="519"/>
      <c r="R186" s="519"/>
      <c r="S186" s="519"/>
      <c r="T186" s="519"/>
      <c r="U186" s="519"/>
      <c r="V186" s="519"/>
      <c r="W186" s="519"/>
      <c r="X186" s="519"/>
      <c r="Y186" s="519"/>
      <c r="Z186" s="519"/>
    </row>
    <row r="187">
      <c r="A187" s="519"/>
      <c r="B187" s="519"/>
      <c r="C187" s="519"/>
      <c r="D187" s="519"/>
      <c r="E187" s="519"/>
      <c r="F187" s="519"/>
      <c r="G187" s="519"/>
      <c r="H187" s="519"/>
      <c r="I187" s="519"/>
      <c r="J187" s="519"/>
      <c r="K187" s="519"/>
      <c r="L187" s="519"/>
      <c r="M187" s="519"/>
      <c r="N187" s="519"/>
      <c r="O187" s="519"/>
      <c r="P187" s="519"/>
      <c r="Q187" s="519"/>
      <c r="R187" s="519"/>
      <c r="S187" s="519"/>
      <c r="T187" s="519"/>
      <c r="U187" s="519"/>
      <c r="V187" s="519"/>
      <c r="W187" s="519"/>
      <c r="X187" s="519"/>
      <c r="Y187" s="519"/>
      <c r="Z187" s="519"/>
    </row>
    <row r="188">
      <c r="A188" s="519"/>
      <c r="B188" s="519"/>
      <c r="C188" s="519"/>
      <c r="D188" s="519"/>
      <c r="E188" s="519"/>
      <c r="F188" s="519"/>
      <c r="G188" s="519"/>
      <c r="H188" s="519"/>
      <c r="I188" s="519"/>
      <c r="J188" s="519"/>
      <c r="K188" s="519"/>
      <c r="L188" s="519"/>
      <c r="M188" s="519"/>
      <c r="N188" s="519"/>
      <c r="O188" s="519"/>
      <c r="P188" s="519"/>
      <c r="Q188" s="519"/>
      <c r="R188" s="519"/>
      <c r="S188" s="519"/>
      <c r="T188" s="519"/>
      <c r="U188" s="519"/>
      <c r="V188" s="519"/>
      <c r="W188" s="519"/>
      <c r="X188" s="519"/>
      <c r="Y188" s="519"/>
      <c r="Z188" s="519"/>
    </row>
    <row r="189">
      <c r="A189" s="519"/>
      <c r="B189" s="519"/>
      <c r="C189" s="519"/>
      <c r="D189" s="519"/>
      <c r="E189" s="519"/>
      <c r="F189" s="519"/>
      <c r="G189" s="519"/>
      <c r="H189" s="519"/>
      <c r="I189" s="519"/>
      <c r="J189" s="519"/>
      <c r="K189" s="519"/>
      <c r="L189" s="519"/>
      <c r="M189" s="519"/>
      <c r="N189" s="519"/>
      <c r="O189" s="519"/>
      <c r="P189" s="519"/>
      <c r="Q189" s="519"/>
      <c r="R189" s="519"/>
      <c r="S189" s="519"/>
      <c r="T189" s="519"/>
      <c r="U189" s="519"/>
      <c r="V189" s="519"/>
      <c r="W189" s="519"/>
      <c r="X189" s="519"/>
      <c r="Y189" s="519"/>
      <c r="Z189" s="519"/>
    </row>
    <row r="190">
      <c r="A190" s="519"/>
      <c r="B190" s="519"/>
      <c r="C190" s="519"/>
      <c r="D190" s="519"/>
      <c r="E190" s="519"/>
      <c r="F190" s="519"/>
      <c r="G190" s="519"/>
      <c r="H190" s="519"/>
      <c r="I190" s="519"/>
      <c r="J190" s="519"/>
      <c r="K190" s="519"/>
      <c r="L190" s="519"/>
      <c r="M190" s="519"/>
      <c r="N190" s="519"/>
      <c r="O190" s="519"/>
      <c r="P190" s="519"/>
      <c r="Q190" s="519"/>
      <c r="R190" s="519"/>
      <c r="S190" s="519"/>
      <c r="T190" s="519"/>
      <c r="U190" s="519"/>
      <c r="V190" s="519"/>
      <c r="W190" s="519"/>
      <c r="X190" s="519"/>
      <c r="Y190" s="519"/>
      <c r="Z190" s="519"/>
    </row>
    <row r="191">
      <c r="A191" s="519"/>
      <c r="B191" s="519"/>
      <c r="C191" s="519"/>
      <c r="D191" s="519"/>
      <c r="E191" s="519"/>
      <c r="F191" s="519"/>
      <c r="G191" s="519"/>
      <c r="H191" s="519"/>
      <c r="I191" s="519"/>
      <c r="J191" s="519"/>
      <c r="K191" s="519"/>
      <c r="L191" s="519"/>
      <c r="M191" s="519"/>
      <c r="N191" s="519"/>
      <c r="O191" s="519"/>
      <c r="P191" s="519"/>
      <c r="Q191" s="519"/>
      <c r="R191" s="519"/>
      <c r="S191" s="519"/>
      <c r="T191" s="519"/>
      <c r="U191" s="519"/>
      <c r="V191" s="519"/>
      <c r="W191" s="519"/>
      <c r="X191" s="519"/>
      <c r="Y191" s="519"/>
      <c r="Z191" s="519"/>
    </row>
    <row r="192">
      <c r="A192" s="519"/>
      <c r="B192" s="519"/>
      <c r="C192" s="519"/>
      <c r="D192" s="519"/>
      <c r="E192" s="519"/>
      <c r="F192" s="519"/>
      <c r="G192" s="519"/>
      <c r="H192" s="519"/>
      <c r="I192" s="519"/>
      <c r="J192" s="519"/>
      <c r="K192" s="519"/>
      <c r="L192" s="519"/>
      <c r="M192" s="519"/>
      <c r="N192" s="519"/>
      <c r="O192" s="519"/>
      <c r="P192" s="519"/>
      <c r="Q192" s="519"/>
      <c r="R192" s="519"/>
      <c r="S192" s="519"/>
      <c r="T192" s="519"/>
      <c r="U192" s="519"/>
      <c r="V192" s="519"/>
      <c r="W192" s="519"/>
      <c r="X192" s="519"/>
      <c r="Y192" s="519"/>
      <c r="Z192" s="519"/>
    </row>
    <row r="193">
      <c r="A193" s="519"/>
      <c r="B193" s="519"/>
      <c r="C193" s="519"/>
      <c r="D193" s="519"/>
      <c r="E193" s="519"/>
      <c r="F193" s="519"/>
      <c r="G193" s="519"/>
      <c r="H193" s="519"/>
      <c r="I193" s="519"/>
      <c r="J193" s="519"/>
      <c r="K193" s="519"/>
      <c r="L193" s="519"/>
      <c r="M193" s="519"/>
      <c r="N193" s="519"/>
      <c r="O193" s="519"/>
      <c r="P193" s="519"/>
      <c r="Q193" s="519"/>
      <c r="R193" s="519"/>
      <c r="S193" s="519"/>
      <c r="T193" s="519"/>
      <c r="U193" s="519"/>
      <c r="V193" s="519"/>
      <c r="W193" s="519"/>
      <c r="X193" s="519"/>
      <c r="Y193" s="519"/>
      <c r="Z193" s="519"/>
    </row>
    <row r="194">
      <c r="A194" s="519"/>
      <c r="B194" s="519"/>
      <c r="C194" s="519"/>
      <c r="D194" s="519"/>
      <c r="E194" s="519"/>
      <c r="F194" s="519"/>
      <c r="G194" s="519"/>
      <c r="H194" s="519"/>
      <c r="I194" s="519"/>
      <c r="J194" s="519"/>
      <c r="K194" s="519"/>
      <c r="L194" s="519"/>
      <c r="M194" s="519"/>
      <c r="N194" s="519"/>
      <c r="O194" s="519"/>
      <c r="P194" s="519"/>
      <c r="Q194" s="519"/>
      <c r="R194" s="519"/>
      <c r="S194" s="519"/>
      <c r="T194" s="519"/>
      <c r="U194" s="519"/>
      <c r="V194" s="519"/>
      <c r="W194" s="519"/>
      <c r="X194" s="519"/>
      <c r="Y194" s="519"/>
      <c r="Z194" s="519"/>
    </row>
    <row r="195">
      <c r="A195" s="519"/>
      <c r="B195" s="519"/>
      <c r="C195" s="519"/>
      <c r="D195" s="519"/>
      <c r="E195" s="519"/>
      <c r="F195" s="519"/>
      <c r="G195" s="519"/>
      <c r="H195" s="519"/>
      <c r="I195" s="519"/>
      <c r="J195" s="519"/>
      <c r="K195" s="519"/>
      <c r="L195" s="519"/>
      <c r="M195" s="519"/>
      <c r="N195" s="519"/>
      <c r="O195" s="519"/>
      <c r="P195" s="519"/>
      <c r="Q195" s="519"/>
      <c r="R195" s="519"/>
      <c r="S195" s="519"/>
      <c r="T195" s="519"/>
      <c r="U195" s="519"/>
      <c r="V195" s="519"/>
      <c r="W195" s="519"/>
      <c r="X195" s="519"/>
      <c r="Y195" s="519"/>
      <c r="Z195" s="519"/>
    </row>
    <row r="196">
      <c r="A196" s="519"/>
      <c r="B196" s="519"/>
      <c r="C196" s="519"/>
      <c r="D196" s="519"/>
      <c r="E196" s="519"/>
      <c r="F196" s="519"/>
      <c r="G196" s="519"/>
      <c r="H196" s="519"/>
      <c r="I196" s="519"/>
      <c r="J196" s="519"/>
      <c r="K196" s="519"/>
      <c r="L196" s="519"/>
      <c r="M196" s="519"/>
      <c r="N196" s="519"/>
      <c r="O196" s="519"/>
      <c r="P196" s="519"/>
      <c r="Q196" s="519"/>
      <c r="R196" s="519"/>
      <c r="S196" s="519"/>
      <c r="T196" s="519"/>
      <c r="U196" s="519"/>
      <c r="V196" s="519"/>
      <c r="W196" s="519"/>
      <c r="X196" s="519"/>
      <c r="Y196" s="519"/>
      <c r="Z196" s="519"/>
    </row>
    <row r="197">
      <c r="A197" s="519"/>
      <c r="B197" s="519"/>
      <c r="C197" s="519"/>
      <c r="D197" s="519"/>
      <c r="E197" s="519"/>
      <c r="F197" s="519"/>
      <c r="G197" s="519"/>
      <c r="H197" s="519"/>
      <c r="I197" s="519"/>
      <c r="J197" s="519"/>
      <c r="K197" s="519"/>
      <c r="L197" s="519"/>
      <c r="M197" s="519"/>
      <c r="N197" s="519"/>
      <c r="O197" s="519"/>
      <c r="P197" s="519"/>
      <c r="Q197" s="519"/>
      <c r="R197" s="519"/>
      <c r="S197" s="519"/>
      <c r="T197" s="519"/>
      <c r="U197" s="519"/>
      <c r="V197" s="519"/>
      <c r="W197" s="519"/>
      <c r="X197" s="519"/>
      <c r="Y197" s="519"/>
      <c r="Z197" s="519"/>
    </row>
    <row r="198">
      <c r="A198" s="519"/>
      <c r="B198" s="519"/>
      <c r="C198" s="519"/>
      <c r="D198" s="519"/>
      <c r="E198" s="519"/>
      <c r="F198" s="519"/>
      <c r="G198" s="519"/>
      <c r="H198" s="519"/>
      <c r="I198" s="519"/>
      <c r="J198" s="519"/>
      <c r="K198" s="519"/>
      <c r="L198" s="519"/>
      <c r="M198" s="519"/>
      <c r="N198" s="519"/>
      <c r="O198" s="519"/>
      <c r="P198" s="519"/>
      <c r="Q198" s="519"/>
      <c r="R198" s="519"/>
      <c r="S198" s="519"/>
      <c r="T198" s="519"/>
      <c r="U198" s="519"/>
      <c r="V198" s="519"/>
      <c r="W198" s="519"/>
      <c r="X198" s="519"/>
      <c r="Y198" s="519"/>
      <c r="Z198" s="519"/>
    </row>
    <row r="199">
      <c r="A199" s="519"/>
      <c r="B199" s="519"/>
      <c r="C199" s="519"/>
      <c r="D199" s="519"/>
      <c r="E199" s="519"/>
      <c r="F199" s="519"/>
      <c r="G199" s="519"/>
      <c r="H199" s="519"/>
      <c r="I199" s="519"/>
      <c r="J199" s="519"/>
      <c r="K199" s="519"/>
      <c r="L199" s="519"/>
      <c r="M199" s="519"/>
      <c r="N199" s="519"/>
      <c r="O199" s="519"/>
      <c r="P199" s="519"/>
      <c r="Q199" s="519"/>
      <c r="R199" s="519"/>
      <c r="S199" s="519"/>
      <c r="T199" s="519"/>
      <c r="U199" s="519"/>
      <c r="V199" s="519"/>
      <c r="W199" s="519"/>
      <c r="X199" s="519"/>
      <c r="Y199" s="519"/>
      <c r="Z199" s="519"/>
    </row>
    <row r="200">
      <c r="A200" s="519"/>
      <c r="B200" s="519"/>
      <c r="C200" s="519"/>
      <c r="D200" s="519"/>
      <c r="E200" s="519"/>
      <c r="F200" s="519"/>
      <c r="G200" s="519"/>
      <c r="H200" s="519"/>
      <c r="I200" s="519"/>
      <c r="J200" s="519"/>
      <c r="K200" s="519"/>
      <c r="L200" s="519"/>
      <c r="M200" s="519"/>
      <c r="N200" s="519"/>
      <c r="O200" s="519"/>
      <c r="P200" s="519"/>
      <c r="Q200" s="519"/>
      <c r="R200" s="519"/>
      <c r="S200" s="519"/>
      <c r="T200" s="519"/>
      <c r="U200" s="519"/>
      <c r="V200" s="519"/>
      <c r="W200" s="519"/>
      <c r="X200" s="519"/>
      <c r="Y200" s="519"/>
      <c r="Z200" s="519"/>
    </row>
    <row r="201">
      <c r="A201" s="519"/>
      <c r="B201" s="519"/>
      <c r="C201" s="519"/>
      <c r="D201" s="519"/>
      <c r="E201" s="519"/>
      <c r="F201" s="519"/>
      <c r="G201" s="519"/>
      <c r="H201" s="519"/>
      <c r="I201" s="519"/>
      <c r="J201" s="519"/>
      <c r="K201" s="519"/>
      <c r="L201" s="519"/>
      <c r="M201" s="519"/>
      <c r="N201" s="519"/>
      <c r="O201" s="519"/>
      <c r="P201" s="519"/>
      <c r="Q201" s="519"/>
      <c r="R201" s="519"/>
      <c r="S201" s="519"/>
      <c r="T201" s="519"/>
      <c r="U201" s="519"/>
      <c r="V201" s="519"/>
      <c r="W201" s="519"/>
      <c r="X201" s="519"/>
      <c r="Y201" s="519"/>
      <c r="Z201" s="519"/>
    </row>
    <row r="202">
      <c r="A202" s="519"/>
      <c r="B202" s="519"/>
      <c r="C202" s="519"/>
      <c r="D202" s="519"/>
      <c r="E202" s="519"/>
      <c r="F202" s="519"/>
      <c r="G202" s="519"/>
      <c r="H202" s="519"/>
      <c r="I202" s="519"/>
      <c r="J202" s="519"/>
      <c r="K202" s="519"/>
      <c r="L202" s="519"/>
      <c r="M202" s="519"/>
      <c r="N202" s="519"/>
      <c r="O202" s="519"/>
      <c r="P202" s="519"/>
      <c r="Q202" s="519"/>
      <c r="R202" s="519"/>
      <c r="S202" s="519"/>
      <c r="T202" s="519"/>
      <c r="U202" s="519"/>
      <c r="V202" s="519"/>
      <c r="W202" s="519"/>
      <c r="X202" s="519"/>
      <c r="Y202" s="519"/>
      <c r="Z202" s="519"/>
    </row>
    <row r="203">
      <c r="A203" s="519"/>
      <c r="B203" s="519"/>
      <c r="C203" s="519"/>
      <c r="D203" s="519"/>
      <c r="E203" s="519"/>
      <c r="F203" s="519"/>
      <c r="G203" s="519"/>
      <c r="H203" s="519"/>
      <c r="I203" s="519"/>
      <c r="J203" s="519"/>
      <c r="K203" s="519"/>
      <c r="L203" s="519"/>
      <c r="M203" s="519"/>
      <c r="N203" s="519"/>
      <c r="O203" s="519"/>
      <c r="P203" s="519"/>
      <c r="Q203" s="519"/>
      <c r="R203" s="519"/>
      <c r="S203" s="519"/>
      <c r="T203" s="519"/>
      <c r="U203" s="519"/>
      <c r="V203" s="519"/>
      <c r="W203" s="519"/>
      <c r="X203" s="519"/>
      <c r="Y203" s="519"/>
      <c r="Z203" s="519"/>
    </row>
    <row r="204">
      <c r="A204" s="519"/>
      <c r="B204" s="519"/>
      <c r="C204" s="519"/>
      <c r="D204" s="519"/>
      <c r="E204" s="519"/>
      <c r="F204" s="519"/>
      <c r="G204" s="519"/>
      <c r="H204" s="519"/>
      <c r="I204" s="519"/>
      <c r="J204" s="519"/>
      <c r="K204" s="519"/>
      <c r="L204" s="519"/>
      <c r="M204" s="519"/>
      <c r="N204" s="519"/>
      <c r="O204" s="519"/>
      <c r="P204" s="519"/>
      <c r="Q204" s="519"/>
      <c r="R204" s="519"/>
      <c r="S204" s="519"/>
      <c r="T204" s="519"/>
      <c r="U204" s="519"/>
      <c r="V204" s="519"/>
      <c r="W204" s="519"/>
      <c r="X204" s="519"/>
      <c r="Y204" s="519"/>
      <c r="Z204" s="519"/>
    </row>
    <row r="205">
      <c r="A205" s="519"/>
      <c r="B205" s="519"/>
      <c r="C205" s="519"/>
      <c r="D205" s="519"/>
      <c r="E205" s="519"/>
      <c r="F205" s="519"/>
      <c r="G205" s="519"/>
      <c r="H205" s="519"/>
      <c r="I205" s="519"/>
      <c r="J205" s="519"/>
      <c r="K205" s="519"/>
      <c r="L205" s="519"/>
      <c r="M205" s="519"/>
      <c r="N205" s="519"/>
      <c r="O205" s="519"/>
      <c r="P205" s="519"/>
      <c r="Q205" s="519"/>
      <c r="R205" s="519"/>
      <c r="S205" s="519"/>
      <c r="T205" s="519"/>
      <c r="U205" s="519"/>
      <c r="V205" s="519"/>
      <c r="W205" s="519"/>
      <c r="X205" s="519"/>
      <c r="Y205" s="519"/>
      <c r="Z205" s="519"/>
    </row>
    <row r="206">
      <c r="A206" s="519"/>
      <c r="B206" s="519"/>
      <c r="C206" s="519"/>
      <c r="D206" s="519"/>
      <c r="E206" s="519"/>
      <c r="F206" s="519"/>
      <c r="G206" s="519"/>
      <c r="H206" s="519"/>
      <c r="I206" s="519"/>
      <c r="J206" s="519"/>
      <c r="K206" s="519"/>
      <c r="L206" s="519"/>
      <c r="M206" s="519"/>
      <c r="N206" s="519"/>
      <c r="O206" s="519"/>
      <c r="P206" s="519"/>
      <c r="Q206" s="519"/>
      <c r="R206" s="519"/>
      <c r="S206" s="519"/>
      <c r="T206" s="519"/>
      <c r="U206" s="519"/>
      <c r="V206" s="519"/>
      <c r="W206" s="519"/>
      <c r="X206" s="519"/>
      <c r="Y206" s="519"/>
      <c r="Z206" s="519"/>
    </row>
    <row r="207">
      <c r="A207" s="519"/>
      <c r="B207" s="519"/>
      <c r="C207" s="519"/>
      <c r="D207" s="519"/>
      <c r="E207" s="519"/>
      <c r="F207" s="519"/>
      <c r="G207" s="519"/>
      <c r="H207" s="519"/>
      <c r="I207" s="519"/>
      <c r="J207" s="519"/>
      <c r="K207" s="519"/>
      <c r="L207" s="519"/>
      <c r="M207" s="519"/>
      <c r="N207" s="519"/>
      <c r="O207" s="519"/>
      <c r="P207" s="519"/>
      <c r="Q207" s="519"/>
      <c r="R207" s="519"/>
      <c r="S207" s="519"/>
      <c r="T207" s="519"/>
      <c r="U207" s="519"/>
      <c r="V207" s="519"/>
      <c r="W207" s="519"/>
      <c r="X207" s="519"/>
      <c r="Y207" s="519"/>
      <c r="Z207" s="519"/>
    </row>
    <row r="208">
      <c r="A208" s="519"/>
      <c r="B208" s="519"/>
      <c r="C208" s="519"/>
      <c r="D208" s="519"/>
      <c r="E208" s="519"/>
      <c r="F208" s="519"/>
      <c r="G208" s="519"/>
      <c r="H208" s="519"/>
      <c r="I208" s="519"/>
      <c r="J208" s="519"/>
      <c r="K208" s="519"/>
      <c r="L208" s="519"/>
      <c r="M208" s="519"/>
      <c r="N208" s="519"/>
      <c r="O208" s="519"/>
      <c r="P208" s="519"/>
      <c r="Q208" s="519"/>
      <c r="R208" s="519"/>
      <c r="S208" s="519"/>
      <c r="T208" s="519"/>
      <c r="U208" s="519"/>
      <c r="V208" s="519"/>
      <c r="W208" s="519"/>
      <c r="X208" s="519"/>
      <c r="Y208" s="519"/>
      <c r="Z208" s="519"/>
    </row>
    <row r="209">
      <c r="A209" s="519"/>
      <c r="B209" s="519"/>
      <c r="C209" s="519"/>
      <c r="D209" s="519"/>
      <c r="E209" s="519"/>
      <c r="F209" s="519"/>
      <c r="G209" s="519"/>
      <c r="H209" s="519"/>
      <c r="I209" s="519"/>
      <c r="J209" s="519"/>
      <c r="K209" s="519"/>
      <c r="L209" s="519"/>
      <c r="M209" s="519"/>
      <c r="N209" s="519"/>
      <c r="O209" s="519"/>
      <c r="P209" s="519"/>
      <c r="Q209" s="519"/>
      <c r="R209" s="519"/>
      <c r="S209" s="519"/>
      <c r="T209" s="519"/>
      <c r="U209" s="519"/>
      <c r="V209" s="519"/>
      <c r="W209" s="519"/>
      <c r="X209" s="519"/>
      <c r="Y209" s="519"/>
      <c r="Z209" s="519"/>
    </row>
    <row r="210">
      <c r="A210" s="519"/>
      <c r="B210" s="519"/>
      <c r="C210" s="519"/>
      <c r="D210" s="519"/>
      <c r="E210" s="519"/>
      <c r="F210" s="519"/>
      <c r="G210" s="519"/>
      <c r="H210" s="519"/>
      <c r="I210" s="519"/>
      <c r="J210" s="519"/>
      <c r="K210" s="519"/>
      <c r="L210" s="519"/>
      <c r="M210" s="519"/>
      <c r="N210" s="519"/>
      <c r="O210" s="519"/>
      <c r="P210" s="519"/>
      <c r="Q210" s="519"/>
      <c r="R210" s="519"/>
      <c r="S210" s="519"/>
      <c r="T210" s="519"/>
      <c r="U210" s="519"/>
      <c r="V210" s="519"/>
      <c r="W210" s="519"/>
      <c r="X210" s="519"/>
      <c r="Y210" s="519"/>
      <c r="Z210" s="519"/>
    </row>
    <row r="211">
      <c r="A211" s="519"/>
      <c r="B211" s="519"/>
      <c r="C211" s="519"/>
      <c r="D211" s="519"/>
      <c r="E211" s="519"/>
      <c r="F211" s="519"/>
      <c r="G211" s="519"/>
      <c r="H211" s="519"/>
      <c r="I211" s="519"/>
      <c r="J211" s="519"/>
      <c r="K211" s="519"/>
      <c r="L211" s="519"/>
      <c r="M211" s="519"/>
      <c r="N211" s="519"/>
      <c r="O211" s="519"/>
      <c r="P211" s="519"/>
      <c r="Q211" s="519"/>
      <c r="R211" s="519"/>
      <c r="S211" s="519"/>
      <c r="T211" s="519"/>
      <c r="U211" s="519"/>
      <c r="V211" s="519"/>
      <c r="W211" s="519"/>
      <c r="X211" s="519"/>
      <c r="Y211" s="519"/>
      <c r="Z211" s="519"/>
    </row>
    <row r="212">
      <c r="A212" s="519"/>
      <c r="B212" s="519"/>
      <c r="C212" s="519"/>
      <c r="D212" s="519"/>
      <c r="E212" s="519"/>
      <c r="F212" s="519"/>
      <c r="G212" s="519"/>
      <c r="H212" s="519"/>
      <c r="I212" s="519"/>
      <c r="J212" s="519"/>
      <c r="K212" s="519"/>
      <c r="L212" s="519"/>
      <c r="M212" s="519"/>
      <c r="N212" s="519"/>
      <c r="O212" s="519"/>
      <c r="P212" s="519"/>
      <c r="Q212" s="519"/>
      <c r="R212" s="519"/>
      <c r="S212" s="519"/>
      <c r="T212" s="519"/>
      <c r="U212" s="519"/>
      <c r="V212" s="519"/>
      <c r="W212" s="519"/>
      <c r="X212" s="519"/>
      <c r="Y212" s="519"/>
      <c r="Z212" s="519"/>
    </row>
    <row r="213">
      <c r="A213" s="519"/>
      <c r="B213" s="519"/>
      <c r="C213" s="519"/>
      <c r="D213" s="519"/>
      <c r="E213" s="519"/>
      <c r="F213" s="519"/>
      <c r="G213" s="519"/>
      <c r="H213" s="519"/>
      <c r="I213" s="519"/>
      <c r="J213" s="519"/>
      <c r="K213" s="519"/>
      <c r="L213" s="519"/>
      <c r="M213" s="519"/>
      <c r="N213" s="519"/>
      <c r="O213" s="519"/>
      <c r="P213" s="519"/>
      <c r="Q213" s="519"/>
      <c r="R213" s="519"/>
      <c r="S213" s="519"/>
      <c r="T213" s="519"/>
      <c r="U213" s="519"/>
      <c r="V213" s="519"/>
      <c r="W213" s="519"/>
      <c r="X213" s="519"/>
      <c r="Y213" s="519"/>
      <c r="Z213" s="519"/>
    </row>
    <row r="214">
      <c r="A214" s="519"/>
      <c r="B214" s="519"/>
      <c r="C214" s="519"/>
      <c r="D214" s="519"/>
      <c r="E214" s="519"/>
      <c r="F214" s="519"/>
      <c r="G214" s="519"/>
      <c r="H214" s="519"/>
      <c r="I214" s="519"/>
      <c r="J214" s="519"/>
      <c r="K214" s="519"/>
      <c r="L214" s="519"/>
      <c r="M214" s="519"/>
      <c r="N214" s="519"/>
      <c r="O214" s="519"/>
      <c r="P214" s="519"/>
      <c r="Q214" s="519"/>
      <c r="R214" s="519"/>
      <c r="S214" s="519"/>
      <c r="T214" s="519"/>
      <c r="U214" s="519"/>
      <c r="V214" s="519"/>
      <c r="W214" s="519"/>
      <c r="X214" s="519"/>
      <c r="Y214" s="519"/>
      <c r="Z214" s="519"/>
    </row>
    <row r="215">
      <c r="A215" s="519"/>
      <c r="B215" s="519"/>
      <c r="C215" s="519"/>
      <c r="D215" s="519"/>
      <c r="E215" s="519"/>
      <c r="F215" s="519"/>
      <c r="G215" s="519"/>
      <c r="H215" s="519"/>
      <c r="I215" s="519"/>
      <c r="J215" s="519"/>
      <c r="K215" s="519"/>
      <c r="L215" s="519"/>
      <c r="M215" s="519"/>
      <c r="N215" s="519"/>
      <c r="O215" s="519"/>
      <c r="P215" s="519"/>
      <c r="Q215" s="519"/>
      <c r="R215" s="519"/>
      <c r="S215" s="519"/>
      <c r="T215" s="519"/>
      <c r="U215" s="519"/>
      <c r="V215" s="519"/>
      <c r="W215" s="519"/>
      <c r="X215" s="519"/>
      <c r="Y215" s="519"/>
      <c r="Z215" s="519"/>
    </row>
    <row r="216">
      <c r="A216" s="519"/>
      <c r="B216" s="519"/>
      <c r="C216" s="519"/>
      <c r="D216" s="519"/>
      <c r="E216" s="519"/>
      <c r="F216" s="519"/>
      <c r="G216" s="519"/>
      <c r="H216" s="519"/>
      <c r="I216" s="519"/>
      <c r="J216" s="519"/>
      <c r="K216" s="519"/>
      <c r="L216" s="519"/>
      <c r="M216" s="519"/>
      <c r="N216" s="519"/>
      <c r="O216" s="519"/>
      <c r="P216" s="519"/>
      <c r="Q216" s="519"/>
      <c r="R216" s="519"/>
      <c r="S216" s="519"/>
      <c r="T216" s="519"/>
      <c r="U216" s="519"/>
      <c r="V216" s="519"/>
      <c r="W216" s="519"/>
      <c r="X216" s="519"/>
      <c r="Y216" s="519"/>
      <c r="Z216" s="519"/>
    </row>
    <row r="217">
      <c r="A217" s="519"/>
      <c r="B217" s="519"/>
      <c r="C217" s="519"/>
      <c r="D217" s="519"/>
      <c r="E217" s="519"/>
      <c r="F217" s="519"/>
      <c r="G217" s="519"/>
      <c r="H217" s="519"/>
      <c r="I217" s="519"/>
      <c r="J217" s="519"/>
      <c r="K217" s="519"/>
      <c r="L217" s="519"/>
      <c r="M217" s="519"/>
      <c r="N217" s="519"/>
      <c r="O217" s="519"/>
      <c r="P217" s="519"/>
      <c r="Q217" s="519"/>
      <c r="R217" s="519"/>
      <c r="S217" s="519"/>
      <c r="T217" s="519"/>
      <c r="U217" s="519"/>
      <c r="V217" s="519"/>
      <c r="W217" s="519"/>
      <c r="X217" s="519"/>
      <c r="Y217" s="519"/>
      <c r="Z217" s="519"/>
    </row>
    <row r="218">
      <c r="A218" s="519"/>
      <c r="B218" s="519"/>
      <c r="C218" s="519"/>
      <c r="D218" s="519"/>
      <c r="E218" s="519"/>
      <c r="F218" s="519"/>
      <c r="G218" s="519"/>
      <c r="H218" s="519"/>
      <c r="I218" s="519"/>
      <c r="J218" s="519"/>
      <c r="K218" s="519"/>
      <c r="L218" s="519"/>
      <c r="M218" s="519"/>
      <c r="N218" s="519"/>
      <c r="O218" s="519"/>
      <c r="P218" s="519"/>
      <c r="Q218" s="519"/>
      <c r="R218" s="519"/>
      <c r="S218" s="519"/>
      <c r="T218" s="519"/>
      <c r="U218" s="519"/>
      <c r="V218" s="519"/>
      <c r="W218" s="519"/>
      <c r="X218" s="519"/>
      <c r="Y218" s="519"/>
      <c r="Z218" s="519"/>
    </row>
    <row r="219">
      <c r="A219" s="519"/>
      <c r="B219" s="519"/>
      <c r="C219" s="519"/>
      <c r="D219" s="519"/>
      <c r="E219" s="519"/>
      <c r="F219" s="519"/>
      <c r="G219" s="519"/>
      <c r="H219" s="519"/>
      <c r="I219" s="519"/>
      <c r="J219" s="519"/>
      <c r="K219" s="519"/>
      <c r="L219" s="519"/>
      <c r="M219" s="519"/>
      <c r="N219" s="519"/>
      <c r="O219" s="519"/>
      <c r="P219" s="519"/>
      <c r="Q219" s="519"/>
      <c r="R219" s="519"/>
      <c r="S219" s="519"/>
      <c r="T219" s="519"/>
      <c r="U219" s="519"/>
      <c r="V219" s="519"/>
      <c r="W219" s="519"/>
      <c r="X219" s="519"/>
      <c r="Y219" s="519"/>
      <c r="Z219" s="519"/>
    </row>
    <row r="220">
      <c r="A220" s="519"/>
      <c r="B220" s="519"/>
      <c r="C220" s="519"/>
      <c r="D220" s="519"/>
      <c r="E220" s="519"/>
      <c r="F220" s="519"/>
      <c r="G220" s="519"/>
      <c r="H220" s="519"/>
      <c r="I220" s="519"/>
      <c r="J220" s="519"/>
      <c r="K220" s="519"/>
      <c r="L220" s="519"/>
      <c r="M220" s="519"/>
      <c r="N220" s="519"/>
      <c r="O220" s="519"/>
      <c r="P220" s="519"/>
      <c r="Q220" s="519"/>
      <c r="R220" s="519"/>
      <c r="S220" s="519"/>
      <c r="T220" s="519"/>
      <c r="U220" s="519"/>
      <c r="V220" s="519"/>
      <c r="W220" s="519"/>
      <c r="X220" s="519"/>
      <c r="Y220" s="519"/>
      <c r="Z220" s="519"/>
    </row>
    <row r="221">
      <c r="A221" s="519"/>
      <c r="B221" s="519"/>
      <c r="C221" s="519"/>
      <c r="D221" s="519"/>
      <c r="E221" s="519"/>
      <c r="F221" s="519"/>
      <c r="G221" s="519"/>
      <c r="H221" s="519"/>
      <c r="I221" s="519"/>
      <c r="J221" s="519"/>
      <c r="K221" s="519"/>
      <c r="L221" s="519"/>
      <c r="M221" s="519"/>
      <c r="N221" s="519"/>
      <c r="O221" s="519"/>
      <c r="P221" s="519"/>
      <c r="Q221" s="519"/>
      <c r="R221" s="519"/>
      <c r="S221" s="519"/>
      <c r="T221" s="519"/>
      <c r="U221" s="519"/>
      <c r="V221" s="519"/>
      <c r="W221" s="519"/>
      <c r="X221" s="519"/>
      <c r="Y221" s="519"/>
      <c r="Z221" s="519"/>
    </row>
    <row r="222">
      <c r="A222" s="519"/>
      <c r="B222" s="519"/>
      <c r="C222" s="519"/>
      <c r="D222" s="519"/>
      <c r="E222" s="519"/>
      <c r="F222" s="519"/>
      <c r="G222" s="519"/>
      <c r="H222" s="519"/>
      <c r="I222" s="519"/>
      <c r="J222" s="519"/>
      <c r="K222" s="519"/>
      <c r="L222" s="519"/>
      <c r="M222" s="519"/>
      <c r="N222" s="519"/>
      <c r="O222" s="519"/>
      <c r="P222" s="519"/>
      <c r="Q222" s="519"/>
      <c r="R222" s="519"/>
      <c r="S222" s="519"/>
      <c r="T222" s="519"/>
      <c r="U222" s="519"/>
      <c r="V222" s="519"/>
      <c r="W222" s="519"/>
      <c r="X222" s="519"/>
      <c r="Y222" s="519"/>
      <c r="Z222" s="519"/>
    </row>
    <row r="223">
      <c r="A223" s="519"/>
      <c r="B223" s="519"/>
      <c r="C223" s="519"/>
      <c r="D223" s="519"/>
      <c r="E223" s="519"/>
      <c r="F223" s="519"/>
      <c r="G223" s="519"/>
      <c r="H223" s="519"/>
      <c r="I223" s="519"/>
      <c r="J223" s="519"/>
      <c r="K223" s="519"/>
      <c r="L223" s="519"/>
      <c r="M223" s="519"/>
      <c r="N223" s="519"/>
      <c r="O223" s="519"/>
      <c r="P223" s="519"/>
      <c r="Q223" s="519"/>
      <c r="R223" s="519"/>
      <c r="S223" s="519"/>
      <c r="T223" s="519"/>
      <c r="U223" s="519"/>
      <c r="V223" s="519"/>
      <c r="W223" s="519"/>
      <c r="X223" s="519"/>
      <c r="Y223" s="519"/>
      <c r="Z223" s="519"/>
    </row>
    <row r="224">
      <c r="A224" s="519"/>
      <c r="B224" s="519"/>
      <c r="C224" s="519"/>
      <c r="D224" s="519"/>
      <c r="E224" s="519"/>
      <c r="F224" s="519"/>
      <c r="G224" s="519"/>
      <c r="H224" s="519"/>
      <c r="I224" s="519"/>
      <c r="J224" s="519"/>
      <c r="K224" s="519"/>
      <c r="L224" s="519"/>
      <c r="M224" s="519"/>
      <c r="N224" s="519"/>
      <c r="O224" s="519"/>
      <c r="P224" s="519"/>
      <c r="Q224" s="519"/>
      <c r="R224" s="519"/>
      <c r="S224" s="519"/>
      <c r="T224" s="519"/>
      <c r="U224" s="519"/>
      <c r="V224" s="519"/>
      <c r="W224" s="519"/>
      <c r="X224" s="519"/>
      <c r="Y224" s="519"/>
      <c r="Z224" s="519"/>
    </row>
    <row r="225">
      <c r="A225" s="519"/>
      <c r="B225" s="519"/>
      <c r="C225" s="519"/>
      <c r="D225" s="519"/>
      <c r="E225" s="519"/>
      <c r="F225" s="519"/>
      <c r="G225" s="519"/>
      <c r="H225" s="519"/>
      <c r="I225" s="519"/>
      <c r="J225" s="519"/>
      <c r="K225" s="519"/>
      <c r="L225" s="519"/>
      <c r="M225" s="519"/>
      <c r="N225" s="519"/>
      <c r="O225" s="519"/>
      <c r="P225" s="519"/>
      <c r="Q225" s="519"/>
      <c r="R225" s="519"/>
      <c r="S225" s="519"/>
      <c r="T225" s="519"/>
      <c r="U225" s="519"/>
      <c r="V225" s="519"/>
      <c r="W225" s="519"/>
      <c r="X225" s="519"/>
      <c r="Y225" s="519"/>
      <c r="Z225" s="519"/>
    </row>
    <row r="226">
      <c r="A226" s="519"/>
      <c r="B226" s="519"/>
      <c r="C226" s="519"/>
      <c r="D226" s="519"/>
      <c r="E226" s="519"/>
      <c r="F226" s="519"/>
      <c r="G226" s="519"/>
      <c r="H226" s="519"/>
      <c r="I226" s="519"/>
      <c r="J226" s="519"/>
      <c r="K226" s="519"/>
      <c r="L226" s="519"/>
      <c r="M226" s="519"/>
      <c r="N226" s="519"/>
      <c r="O226" s="519"/>
      <c r="P226" s="519"/>
      <c r="Q226" s="519"/>
      <c r="R226" s="519"/>
      <c r="S226" s="519"/>
      <c r="T226" s="519"/>
      <c r="U226" s="519"/>
      <c r="V226" s="519"/>
      <c r="W226" s="519"/>
      <c r="X226" s="519"/>
      <c r="Y226" s="519"/>
      <c r="Z226" s="519"/>
    </row>
    <row r="227">
      <c r="A227" s="519"/>
      <c r="B227" s="519"/>
      <c r="C227" s="519"/>
      <c r="D227" s="519"/>
      <c r="E227" s="519"/>
      <c r="F227" s="519"/>
      <c r="G227" s="519"/>
      <c r="H227" s="519"/>
      <c r="I227" s="519"/>
      <c r="J227" s="519"/>
      <c r="K227" s="519"/>
      <c r="L227" s="519"/>
      <c r="M227" s="519"/>
      <c r="N227" s="519"/>
      <c r="O227" s="519"/>
      <c r="P227" s="519"/>
      <c r="Q227" s="519"/>
      <c r="R227" s="519"/>
      <c r="S227" s="519"/>
      <c r="T227" s="519"/>
      <c r="U227" s="519"/>
      <c r="V227" s="519"/>
      <c r="W227" s="519"/>
      <c r="X227" s="519"/>
      <c r="Y227" s="519"/>
      <c r="Z227" s="519"/>
    </row>
    <row r="228">
      <c r="A228" s="519"/>
      <c r="B228" s="519"/>
      <c r="C228" s="519"/>
      <c r="D228" s="519"/>
      <c r="E228" s="519"/>
      <c r="F228" s="519"/>
      <c r="G228" s="519"/>
      <c r="H228" s="519"/>
      <c r="I228" s="519"/>
      <c r="J228" s="519"/>
      <c r="K228" s="519"/>
      <c r="L228" s="519"/>
      <c r="M228" s="519"/>
      <c r="N228" s="519"/>
      <c r="O228" s="519"/>
      <c r="P228" s="519"/>
      <c r="Q228" s="519"/>
      <c r="R228" s="519"/>
      <c r="S228" s="519"/>
      <c r="T228" s="519"/>
      <c r="U228" s="519"/>
      <c r="V228" s="519"/>
      <c r="W228" s="519"/>
      <c r="X228" s="519"/>
      <c r="Y228" s="519"/>
      <c r="Z228" s="519"/>
    </row>
    <row r="229">
      <c r="A229" s="519"/>
      <c r="B229" s="519"/>
      <c r="C229" s="519"/>
      <c r="D229" s="519"/>
      <c r="E229" s="519"/>
      <c r="F229" s="519"/>
      <c r="G229" s="519"/>
      <c r="H229" s="519"/>
      <c r="I229" s="519"/>
      <c r="J229" s="519"/>
      <c r="K229" s="519"/>
      <c r="L229" s="519"/>
      <c r="M229" s="519"/>
      <c r="N229" s="519"/>
      <c r="O229" s="519"/>
      <c r="P229" s="519"/>
      <c r="Q229" s="519"/>
      <c r="R229" s="519"/>
      <c r="S229" s="519"/>
      <c r="T229" s="519"/>
      <c r="U229" s="519"/>
      <c r="V229" s="519"/>
      <c r="W229" s="519"/>
      <c r="X229" s="519"/>
      <c r="Y229" s="519"/>
      <c r="Z229" s="519"/>
    </row>
    <row r="230">
      <c r="A230" s="519"/>
      <c r="B230" s="519"/>
      <c r="C230" s="519"/>
      <c r="D230" s="519"/>
      <c r="E230" s="519"/>
      <c r="F230" s="519"/>
      <c r="G230" s="519"/>
      <c r="H230" s="519"/>
      <c r="I230" s="519"/>
      <c r="J230" s="519"/>
      <c r="K230" s="519"/>
      <c r="L230" s="519"/>
      <c r="M230" s="519"/>
      <c r="N230" s="519"/>
      <c r="O230" s="519"/>
      <c r="P230" s="519"/>
      <c r="Q230" s="519"/>
      <c r="R230" s="519"/>
      <c r="S230" s="519"/>
      <c r="T230" s="519"/>
      <c r="U230" s="519"/>
      <c r="V230" s="519"/>
      <c r="W230" s="519"/>
      <c r="X230" s="519"/>
      <c r="Y230" s="519"/>
      <c r="Z230" s="519"/>
    </row>
    <row r="231">
      <c r="A231" s="519"/>
      <c r="B231" s="519"/>
      <c r="C231" s="519"/>
      <c r="D231" s="519"/>
      <c r="E231" s="519"/>
      <c r="F231" s="519"/>
      <c r="G231" s="519"/>
      <c r="H231" s="519"/>
      <c r="I231" s="519"/>
      <c r="J231" s="519"/>
      <c r="K231" s="519"/>
      <c r="L231" s="519"/>
      <c r="M231" s="519"/>
      <c r="N231" s="519"/>
      <c r="O231" s="519"/>
      <c r="P231" s="519"/>
      <c r="Q231" s="519"/>
      <c r="R231" s="519"/>
      <c r="S231" s="519"/>
      <c r="T231" s="519"/>
      <c r="U231" s="519"/>
      <c r="V231" s="519"/>
      <c r="W231" s="519"/>
      <c r="X231" s="519"/>
      <c r="Y231" s="519"/>
      <c r="Z231" s="519"/>
    </row>
    <row r="232">
      <c r="A232" s="519"/>
      <c r="B232" s="519"/>
      <c r="C232" s="519"/>
      <c r="D232" s="519"/>
      <c r="E232" s="519"/>
      <c r="F232" s="519"/>
      <c r="G232" s="519"/>
      <c r="H232" s="519"/>
      <c r="I232" s="519"/>
      <c r="J232" s="519"/>
      <c r="K232" s="519"/>
      <c r="L232" s="519"/>
      <c r="M232" s="519"/>
      <c r="N232" s="519"/>
      <c r="O232" s="519"/>
      <c r="P232" s="519"/>
      <c r="Q232" s="519"/>
      <c r="R232" s="519"/>
      <c r="S232" s="519"/>
      <c r="T232" s="519"/>
      <c r="U232" s="519"/>
      <c r="V232" s="519"/>
      <c r="W232" s="519"/>
      <c r="X232" s="519"/>
      <c r="Y232" s="519"/>
      <c r="Z232" s="519"/>
    </row>
    <row r="233">
      <c r="A233" s="519"/>
      <c r="B233" s="519"/>
      <c r="C233" s="519"/>
      <c r="D233" s="519"/>
      <c r="E233" s="519"/>
      <c r="F233" s="519"/>
      <c r="G233" s="519"/>
      <c r="H233" s="519"/>
      <c r="I233" s="519"/>
      <c r="J233" s="519"/>
      <c r="K233" s="519"/>
      <c r="L233" s="519"/>
      <c r="M233" s="519"/>
      <c r="N233" s="519"/>
      <c r="O233" s="519"/>
      <c r="P233" s="519"/>
      <c r="Q233" s="519"/>
      <c r="R233" s="519"/>
      <c r="S233" s="519"/>
      <c r="T233" s="519"/>
      <c r="U233" s="519"/>
      <c r="V233" s="519"/>
      <c r="W233" s="519"/>
      <c r="X233" s="519"/>
      <c r="Y233" s="519"/>
      <c r="Z233" s="519"/>
    </row>
    <row r="234">
      <c r="A234" s="519"/>
      <c r="B234" s="519"/>
      <c r="C234" s="519"/>
      <c r="D234" s="519"/>
      <c r="E234" s="519"/>
      <c r="F234" s="519"/>
      <c r="G234" s="519"/>
      <c r="H234" s="519"/>
      <c r="I234" s="519"/>
      <c r="J234" s="519"/>
      <c r="K234" s="519"/>
      <c r="L234" s="519"/>
      <c r="M234" s="519"/>
      <c r="N234" s="519"/>
      <c r="O234" s="519"/>
      <c r="P234" s="519"/>
      <c r="Q234" s="519"/>
      <c r="R234" s="519"/>
      <c r="S234" s="519"/>
      <c r="T234" s="519"/>
      <c r="U234" s="519"/>
      <c r="V234" s="519"/>
      <c r="W234" s="519"/>
      <c r="X234" s="519"/>
      <c r="Y234" s="519"/>
      <c r="Z234" s="519"/>
    </row>
    <row r="235">
      <c r="A235" s="519"/>
      <c r="B235" s="519"/>
      <c r="C235" s="519"/>
      <c r="D235" s="519"/>
      <c r="E235" s="519"/>
      <c r="F235" s="519"/>
      <c r="G235" s="519"/>
      <c r="H235" s="519"/>
      <c r="I235" s="519"/>
      <c r="J235" s="519"/>
      <c r="K235" s="519"/>
      <c r="L235" s="519"/>
      <c r="M235" s="519"/>
      <c r="N235" s="519"/>
      <c r="O235" s="519"/>
      <c r="P235" s="519"/>
      <c r="Q235" s="519"/>
      <c r="R235" s="519"/>
      <c r="S235" s="519"/>
      <c r="T235" s="519"/>
      <c r="U235" s="519"/>
      <c r="V235" s="519"/>
      <c r="W235" s="519"/>
      <c r="X235" s="519"/>
      <c r="Y235" s="519"/>
      <c r="Z235" s="519"/>
    </row>
    <row r="236">
      <c r="A236" s="519"/>
      <c r="B236" s="519"/>
      <c r="C236" s="519"/>
      <c r="D236" s="519"/>
      <c r="E236" s="519"/>
      <c r="F236" s="519"/>
      <c r="G236" s="519"/>
      <c r="H236" s="519"/>
      <c r="I236" s="519"/>
      <c r="J236" s="519"/>
      <c r="K236" s="519"/>
      <c r="L236" s="519"/>
      <c r="M236" s="519"/>
      <c r="N236" s="519"/>
      <c r="O236" s="519"/>
      <c r="P236" s="519"/>
      <c r="Q236" s="519"/>
      <c r="R236" s="519"/>
      <c r="S236" s="519"/>
      <c r="T236" s="519"/>
      <c r="U236" s="519"/>
      <c r="V236" s="519"/>
      <c r="W236" s="519"/>
      <c r="X236" s="519"/>
      <c r="Y236" s="519"/>
      <c r="Z236" s="519"/>
    </row>
    <row r="237">
      <c r="A237" s="519"/>
      <c r="B237" s="519"/>
      <c r="C237" s="519"/>
      <c r="D237" s="519"/>
      <c r="E237" s="519"/>
      <c r="F237" s="519"/>
      <c r="G237" s="519"/>
      <c r="H237" s="519"/>
      <c r="I237" s="519"/>
      <c r="J237" s="519"/>
      <c r="K237" s="519"/>
      <c r="L237" s="519"/>
      <c r="M237" s="519"/>
      <c r="N237" s="519"/>
      <c r="O237" s="519"/>
      <c r="P237" s="519"/>
      <c r="Q237" s="519"/>
      <c r="R237" s="519"/>
      <c r="S237" s="519"/>
      <c r="T237" s="519"/>
      <c r="U237" s="519"/>
      <c r="V237" s="519"/>
      <c r="W237" s="519"/>
      <c r="X237" s="519"/>
      <c r="Y237" s="519"/>
      <c r="Z237" s="519"/>
    </row>
    <row r="238">
      <c r="A238" s="519"/>
      <c r="B238" s="519"/>
      <c r="C238" s="519"/>
      <c r="D238" s="519"/>
      <c r="E238" s="519"/>
      <c r="F238" s="519"/>
      <c r="G238" s="519"/>
      <c r="H238" s="519"/>
      <c r="I238" s="519"/>
      <c r="J238" s="519"/>
      <c r="K238" s="519"/>
      <c r="L238" s="519"/>
      <c r="M238" s="519"/>
      <c r="N238" s="519"/>
      <c r="O238" s="519"/>
      <c r="P238" s="519"/>
      <c r="Q238" s="519"/>
      <c r="R238" s="519"/>
      <c r="S238" s="519"/>
      <c r="T238" s="519"/>
      <c r="U238" s="519"/>
      <c r="V238" s="519"/>
      <c r="W238" s="519"/>
      <c r="X238" s="519"/>
      <c r="Y238" s="519"/>
      <c r="Z238" s="519"/>
    </row>
    <row r="239">
      <c r="A239" s="519"/>
      <c r="B239" s="519"/>
      <c r="C239" s="519"/>
      <c r="D239" s="519"/>
      <c r="E239" s="519"/>
      <c r="F239" s="519"/>
      <c r="G239" s="519"/>
      <c r="H239" s="519"/>
      <c r="I239" s="519"/>
      <c r="J239" s="519"/>
      <c r="K239" s="519"/>
      <c r="L239" s="519"/>
      <c r="M239" s="519"/>
      <c r="N239" s="519"/>
      <c r="O239" s="519"/>
      <c r="P239" s="519"/>
      <c r="Q239" s="519"/>
      <c r="R239" s="519"/>
      <c r="S239" s="519"/>
      <c r="T239" s="519"/>
      <c r="U239" s="519"/>
      <c r="V239" s="519"/>
      <c r="W239" s="519"/>
      <c r="X239" s="519"/>
      <c r="Y239" s="519"/>
      <c r="Z239" s="519"/>
    </row>
    <row r="240">
      <c r="A240" s="519"/>
      <c r="B240" s="519"/>
      <c r="C240" s="519"/>
      <c r="D240" s="519"/>
      <c r="E240" s="519"/>
      <c r="F240" s="519"/>
      <c r="G240" s="519"/>
      <c r="H240" s="519"/>
      <c r="I240" s="519"/>
      <c r="J240" s="519"/>
      <c r="K240" s="519"/>
      <c r="L240" s="519"/>
      <c r="M240" s="519"/>
      <c r="N240" s="519"/>
      <c r="O240" s="519"/>
      <c r="P240" s="519"/>
      <c r="Q240" s="519"/>
      <c r="R240" s="519"/>
      <c r="S240" s="519"/>
      <c r="T240" s="519"/>
      <c r="U240" s="519"/>
      <c r="V240" s="519"/>
      <c r="W240" s="519"/>
      <c r="X240" s="519"/>
      <c r="Y240" s="519"/>
      <c r="Z240" s="519"/>
    </row>
    <row r="241">
      <c r="A241" s="519"/>
      <c r="B241" s="519"/>
      <c r="C241" s="519"/>
      <c r="D241" s="519"/>
      <c r="E241" s="519"/>
      <c r="F241" s="519"/>
      <c r="G241" s="519"/>
      <c r="H241" s="519"/>
      <c r="I241" s="519"/>
      <c r="J241" s="519"/>
      <c r="K241" s="519"/>
      <c r="L241" s="519"/>
      <c r="M241" s="519"/>
      <c r="N241" s="519"/>
      <c r="O241" s="519"/>
      <c r="P241" s="519"/>
      <c r="Q241" s="519"/>
      <c r="R241" s="519"/>
      <c r="S241" s="519"/>
      <c r="T241" s="519"/>
      <c r="U241" s="519"/>
      <c r="V241" s="519"/>
      <c r="W241" s="519"/>
      <c r="X241" s="519"/>
      <c r="Y241" s="519"/>
      <c r="Z241" s="519"/>
    </row>
    <row r="242">
      <c r="A242" s="519"/>
      <c r="B242" s="519"/>
      <c r="C242" s="519"/>
      <c r="D242" s="519"/>
      <c r="E242" s="519"/>
      <c r="F242" s="519"/>
      <c r="G242" s="519"/>
      <c r="H242" s="519"/>
      <c r="I242" s="519"/>
      <c r="J242" s="519"/>
      <c r="K242" s="519"/>
      <c r="L242" s="519"/>
      <c r="M242" s="519"/>
      <c r="N242" s="519"/>
      <c r="O242" s="519"/>
      <c r="P242" s="519"/>
      <c r="Q242" s="519"/>
      <c r="R242" s="519"/>
      <c r="S242" s="519"/>
      <c r="T242" s="519"/>
      <c r="U242" s="519"/>
      <c r="V242" s="519"/>
      <c r="W242" s="519"/>
      <c r="X242" s="519"/>
      <c r="Y242" s="519"/>
      <c r="Z242" s="519"/>
    </row>
    <row r="243">
      <c r="A243" s="519"/>
      <c r="B243" s="519"/>
      <c r="C243" s="519"/>
      <c r="D243" s="519"/>
      <c r="E243" s="519"/>
      <c r="F243" s="519"/>
      <c r="G243" s="519"/>
      <c r="H243" s="519"/>
      <c r="I243" s="519"/>
      <c r="J243" s="519"/>
      <c r="K243" s="519"/>
      <c r="L243" s="519"/>
      <c r="M243" s="519"/>
      <c r="N243" s="519"/>
      <c r="O243" s="519"/>
      <c r="P243" s="519"/>
      <c r="Q243" s="519"/>
      <c r="R243" s="519"/>
      <c r="S243" s="519"/>
      <c r="T243" s="519"/>
      <c r="U243" s="519"/>
      <c r="V243" s="519"/>
      <c r="W243" s="519"/>
      <c r="X243" s="519"/>
      <c r="Y243" s="519"/>
      <c r="Z243" s="519"/>
    </row>
    <row r="244">
      <c r="A244" s="519"/>
      <c r="B244" s="519"/>
      <c r="C244" s="519"/>
      <c r="D244" s="519"/>
      <c r="E244" s="519"/>
      <c r="F244" s="519"/>
      <c r="G244" s="519"/>
      <c r="H244" s="519"/>
      <c r="I244" s="519"/>
      <c r="J244" s="519"/>
      <c r="K244" s="519"/>
      <c r="L244" s="519"/>
      <c r="M244" s="519"/>
      <c r="N244" s="519"/>
      <c r="O244" s="519"/>
      <c r="P244" s="519"/>
      <c r="Q244" s="519"/>
      <c r="R244" s="519"/>
      <c r="S244" s="519"/>
      <c r="T244" s="519"/>
      <c r="U244" s="519"/>
      <c r="V244" s="519"/>
      <c r="W244" s="519"/>
      <c r="X244" s="519"/>
      <c r="Y244" s="519"/>
      <c r="Z244" s="519"/>
    </row>
    <row r="245">
      <c r="A245" s="519"/>
      <c r="B245" s="519"/>
      <c r="C245" s="519"/>
      <c r="D245" s="519"/>
      <c r="E245" s="519"/>
      <c r="F245" s="519"/>
      <c r="G245" s="519"/>
      <c r="H245" s="519"/>
      <c r="I245" s="519"/>
      <c r="J245" s="519"/>
      <c r="K245" s="519"/>
      <c r="L245" s="519"/>
      <c r="M245" s="519"/>
      <c r="N245" s="519"/>
      <c r="O245" s="519"/>
      <c r="P245" s="519"/>
      <c r="Q245" s="519"/>
      <c r="R245" s="519"/>
      <c r="S245" s="519"/>
      <c r="T245" s="519"/>
      <c r="U245" s="519"/>
      <c r="V245" s="519"/>
      <c r="W245" s="519"/>
      <c r="X245" s="519"/>
      <c r="Y245" s="519"/>
      <c r="Z245" s="519"/>
    </row>
    <row r="246">
      <c r="A246" s="519"/>
      <c r="B246" s="519"/>
      <c r="C246" s="519"/>
      <c r="D246" s="519"/>
      <c r="E246" s="519"/>
      <c r="F246" s="519"/>
      <c r="G246" s="519"/>
      <c r="H246" s="519"/>
      <c r="I246" s="519"/>
      <c r="J246" s="519"/>
      <c r="K246" s="519"/>
      <c r="L246" s="519"/>
      <c r="M246" s="519"/>
      <c r="N246" s="519"/>
      <c r="O246" s="519"/>
      <c r="P246" s="519"/>
      <c r="Q246" s="519"/>
      <c r="R246" s="519"/>
      <c r="S246" s="519"/>
      <c r="T246" s="519"/>
      <c r="U246" s="519"/>
      <c r="V246" s="519"/>
      <c r="W246" s="519"/>
      <c r="X246" s="519"/>
      <c r="Y246" s="519"/>
      <c r="Z246" s="519"/>
    </row>
    <row r="247">
      <c r="A247" s="519"/>
      <c r="B247" s="519"/>
      <c r="C247" s="519"/>
      <c r="D247" s="519"/>
      <c r="E247" s="519"/>
      <c r="F247" s="519"/>
      <c r="G247" s="519"/>
      <c r="H247" s="519"/>
      <c r="I247" s="519"/>
      <c r="J247" s="519"/>
      <c r="K247" s="519"/>
      <c r="L247" s="519"/>
      <c r="M247" s="519"/>
      <c r="N247" s="519"/>
      <c r="O247" s="519"/>
      <c r="P247" s="519"/>
      <c r="Q247" s="519"/>
      <c r="R247" s="519"/>
      <c r="S247" s="519"/>
      <c r="T247" s="519"/>
      <c r="U247" s="519"/>
      <c r="V247" s="519"/>
      <c r="W247" s="519"/>
      <c r="X247" s="519"/>
      <c r="Y247" s="519"/>
      <c r="Z247" s="519"/>
    </row>
    <row r="248">
      <c r="A248" s="519"/>
      <c r="B248" s="519"/>
      <c r="C248" s="519"/>
      <c r="D248" s="519"/>
      <c r="E248" s="519"/>
      <c r="F248" s="519"/>
      <c r="G248" s="519"/>
      <c r="H248" s="519"/>
      <c r="I248" s="519"/>
      <c r="J248" s="519"/>
      <c r="K248" s="519"/>
      <c r="L248" s="519"/>
      <c r="M248" s="519"/>
      <c r="N248" s="519"/>
      <c r="O248" s="519"/>
      <c r="P248" s="519"/>
      <c r="Q248" s="519"/>
      <c r="R248" s="519"/>
      <c r="S248" s="519"/>
      <c r="T248" s="519"/>
      <c r="U248" s="519"/>
      <c r="V248" s="519"/>
      <c r="W248" s="519"/>
      <c r="X248" s="519"/>
      <c r="Y248" s="519"/>
      <c r="Z248" s="519"/>
    </row>
    <row r="249">
      <c r="A249" s="519"/>
      <c r="B249" s="519"/>
      <c r="C249" s="519"/>
      <c r="D249" s="519"/>
      <c r="E249" s="519"/>
      <c r="F249" s="519"/>
      <c r="G249" s="519"/>
      <c r="H249" s="519"/>
      <c r="I249" s="519"/>
      <c r="J249" s="519"/>
      <c r="K249" s="519"/>
      <c r="L249" s="519"/>
      <c r="M249" s="519"/>
      <c r="N249" s="519"/>
      <c r="O249" s="519"/>
      <c r="P249" s="519"/>
      <c r="Q249" s="519"/>
      <c r="R249" s="519"/>
      <c r="S249" s="519"/>
      <c r="T249" s="519"/>
      <c r="U249" s="519"/>
      <c r="V249" s="519"/>
      <c r="W249" s="519"/>
      <c r="X249" s="519"/>
      <c r="Y249" s="519"/>
      <c r="Z249" s="519"/>
    </row>
    <row r="250">
      <c r="A250" s="519"/>
      <c r="B250" s="519"/>
      <c r="C250" s="519"/>
      <c r="D250" s="519"/>
      <c r="E250" s="519"/>
      <c r="F250" s="519"/>
      <c r="G250" s="519"/>
      <c r="H250" s="519"/>
      <c r="I250" s="519"/>
      <c r="J250" s="519"/>
      <c r="K250" s="519"/>
      <c r="L250" s="519"/>
      <c r="M250" s="519"/>
      <c r="N250" s="519"/>
      <c r="O250" s="519"/>
      <c r="P250" s="519"/>
      <c r="Q250" s="519"/>
      <c r="R250" s="519"/>
      <c r="S250" s="519"/>
      <c r="T250" s="519"/>
      <c r="U250" s="519"/>
      <c r="V250" s="519"/>
      <c r="W250" s="519"/>
      <c r="X250" s="519"/>
      <c r="Y250" s="519"/>
      <c r="Z250" s="519"/>
    </row>
    <row r="251">
      <c r="A251" s="519"/>
      <c r="B251" s="519"/>
      <c r="C251" s="519"/>
      <c r="D251" s="519"/>
      <c r="E251" s="519"/>
      <c r="F251" s="519"/>
      <c r="G251" s="519"/>
      <c r="H251" s="519"/>
      <c r="I251" s="519"/>
      <c r="J251" s="519"/>
      <c r="K251" s="519"/>
      <c r="L251" s="519"/>
      <c r="M251" s="519"/>
      <c r="N251" s="519"/>
      <c r="O251" s="519"/>
      <c r="P251" s="519"/>
      <c r="Q251" s="519"/>
      <c r="R251" s="519"/>
      <c r="S251" s="519"/>
      <c r="T251" s="519"/>
      <c r="U251" s="519"/>
      <c r="V251" s="519"/>
      <c r="W251" s="519"/>
      <c r="X251" s="519"/>
      <c r="Y251" s="519"/>
      <c r="Z251" s="519"/>
    </row>
    <row r="252">
      <c r="A252" s="519"/>
      <c r="B252" s="519"/>
      <c r="C252" s="519"/>
      <c r="D252" s="519"/>
      <c r="E252" s="519"/>
      <c r="F252" s="519"/>
      <c r="G252" s="519"/>
      <c r="H252" s="519"/>
      <c r="I252" s="519"/>
      <c r="J252" s="519"/>
      <c r="K252" s="519"/>
      <c r="L252" s="519"/>
      <c r="M252" s="519"/>
      <c r="N252" s="519"/>
      <c r="O252" s="519"/>
      <c r="P252" s="519"/>
      <c r="Q252" s="519"/>
      <c r="R252" s="519"/>
      <c r="S252" s="519"/>
      <c r="T252" s="519"/>
      <c r="U252" s="519"/>
      <c r="V252" s="519"/>
      <c r="W252" s="519"/>
      <c r="X252" s="519"/>
      <c r="Y252" s="519"/>
      <c r="Z252" s="519"/>
    </row>
    <row r="253">
      <c r="A253" s="519"/>
      <c r="B253" s="519"/>
      <c r="C253" s="519"/>
      <c r="D253" s="519"/>
      <c r="E253" s="519"/>
      <c r="F253" s="519"/>
      <c r="G253" s="519"/>
      <c r="H253" s="519"/>
      <c r="I253" s="519"/>
      <c r="J253" s="519"/>
      <c r="K253" s="519"/>
      <c r="L253" s="519"/>
      <c r="M253" s="519"/>
      <c r="N253" s="519"/>
      <c r="O253" s="519"/>
      <c r="P253" s="519"/>
      <c r="Q253" s="519"/>
      <c r="R253" s="519"/>
      <c r="S253" s="519"/>
      <c r="T253" s="519"/>
      <c r="U253" s="519"/>
      <c r="V253" s="519"/>
      <c r="W253" s="519"/>
      <c r="X253" s="519"/>
      <c r="Y253" s="519"/>
      <c r="Z253" s="519"/>
    </row>
    <row r="254">
      <c r="A254" s="519"/>
      <c r="B254" s="519"/>
      <c r="C254" s="519"/>
      <c r="D254" s="519"/>
      <c r="E254" s="519"/>
      <c r="F254" s="519"/>
      <c r="G254" s="519"/>
      <c r="H254" s="519"/>
      <c r="I254" s="519"/>
      <c r="J254" s="519"/>
      <c r="K254" s="519"/>
      <c r="L254" s="519"/>
      <c r="M254" s="519"/>
      <c r="N254" s="519"/>
      <c r="O254" s="519"/>
      <c r="P254" s="519"/>
      <c r="Q254" s="519"/>
      <c r="R254" s="519"/>
      <c r="S254" s="519"/>
      <c r="T254" s="519"/>
      <c r="U254" s="519"/>
      <c r="V254" s="519"/>
      <c r="W254" s="519"/>
      <c r="X254" s="519"/>
      <c r="Y254" s="519"/>
      <c r="Z254" s="519"/>
    </row>
    <row r="255">
      <c r="A255" s="519"/>
      <c r="B255" s="519"/>
      <c r="C255" s="519"/>
      <c r="D255" s="519"/>
      <c r="E255" s="519"/>
      <c r="F255" s="519"/>
      <c r="G255" s="519"/>
      <c r="H255" s="519"/>
      <c r="I255" s="519"/>
      <c r="J255" s="519"/>
      <c r="K255" s="519"/>
      <c r="L255" s="519"/>
      <c r="M255" s="519"/>
      <c r="N255" s="519"/>
      <c r="O255" s="519"/>
      <c r="P255" s="519"/>
      <c r="Q255" s="519"/>
      <c r="R255" s="519"/>
      <c r="S255" s="519"/>
      <c r="T255" s="519"/>
      <c r="U255" s="519"/>
      <c r="V255" s="519"/>
      <c r="W255" s="519"/>
      <c r="X255" s="519"/>
      <c r="Y255" s="519"/>
      <c r="Z255" s="519"/>
    </row>
    <row r="256">
      <c r="A256" s="519"/>
      <c r="B256" s="519"/>
      <c r="C256" s="519"/>
      <c r="D256" s="519"/>
      <c r="E256" s="519"/>
      <c r="F256" s="519"/>
      <c r="G256" s="519"/>
      <c r="H256" s="519"/>
      <c r="I256" s="519"/>
      <c r="J256" s="519"/>
      <c r="K256" s="519"/>
      <c r="L256" s="519"/>
      <c r="M256" s="519"/>
      <c r="N256" s="519"/>
      <c r="O256" s="519"/>
      <c r="P256" s="519"/>
      <c r="Q256" s="519"/>
      <c r="R256" s="519"/>
      <c r="S256" s="519"/>
      <c r="T256" s="519"/>
      <c r="U256" s="519"/>
      <c r="V256" s="519"/>
      <c r="W256" s="519"/>
      <c r="X256" s="519"/>
      <c r="Y256" s="519"/>
      <c r="Z256" s="519"/>
    </row>
    <row r="257">
      <c r="A257" s="519"/>
      <c r="B257" s="519"/>
      <c r="C257" s="519"/>
      <c r="D257" s="519"/>
      <c r="E257" s="519"/>
      <c r="F257" s="519"/>
      <c r="G257" s="519"/>
      <c r="H257" s="519"/>
      <c r="I257" s="519"/>
      <c r="J257" s="519"/>
      <c r="K257" s="519"/>
      <c r="L257" s="519"/>
      <c r="M257" s="519"/>
      <c r="N257" s="519"/>
      <c r="O257" s="519"/>
      <c r="P257" s="519"/>
      <c r="Q257" s="519"/>
      <c r="R257" s="519"/>
      <c r="S257" s="519"/>
      <c r="T257" s="519"/>
      <c r="U257" s="519"/>
      <c r="V257" s="519"/>
      <c r="W257" s="519"/>
      <c r="X257" s="519"/>
      <c r="Y257" s="519"/>
      <c r="Z257" s="519"/>
    </row>
    <row r="258">
      <c r="A258" s="519"/>
      <c r="B258" s="519"/>
      <c r="C258" s="519"/>
      <c r="D258" s="519"/>
      <c r="E258" s="519"/>
      <c r="F258" s="519"/>
      <c r="G258" s="519"/>
      <c r="H258" s="519"/>
      <c r="I258" s="519"/>
      <c r="J258" s="519"/>
      <c r="K258" s="519"/>
      <c r="L258" s="519"/>
      <c r="M258" s="519"/>
      <c r="N258" s="519"/>
      <c r="O258" s="519"/>
      <c r="P258" s="519"/>
      <c r="Q258" s="519"/>
      <c r="R258" s="519"/>
      <c r="S258" s="519"/>
      <c r="T258" s="519"/>
      <c r="U258" s="519"/>
      <c r="V258" s="519"/>
      <c r="W258" s="519"/>
      <c r="X258" s="519"/>
      <c r="Y258" s="519"/>
      <c r="Z258" s="519"/>
    </row>
    <row r="259">
      <c r="A259" s="519"/>
      <c r="B259" s="519"/>
      <c r="C259" s="519"/>
      <c r="D259" s="519"/>
      <c r="E259" s="519"/>
      <c r="F259" s="519"/>
      <c r="G259" s="519"/>
      <c r="H259" s="519"/>
      <c r="I259" s="519"/>
      <c r="J259" s="519"/>
      <c r="K259" s="519"/>
      <c r="L259" s="519"/>
      <c r="M259" s="519"/>
      <c r="N259" s="519"/>
      <c r="O259" s="519"/>
      <c r="P259" s="519"/>
      <c r="Q259" s="519"/>
      <c r="R259" s="519"/>
      <c r="S259" s="519"/>
      <c r="T259" s="519"/>
      <c r="U259" s="519"/>
      <c r="V259" s="519"/>
      <c r="W259" s="519"/>
      <c r="X259" s="519"/>
      <c r="Y259" s="519"/>
      <c r="Z259" s="519"/>
    </row>
    <row r="260">
      <c r="A260" s="519"/>
      <c r="B260" s="519"/>
      <c r="C260" s="519"/>
      <c r="D260" s="519"/>
      <c r="E260" s="519"/>
      <c r="F260" s="519"/>
      <c r="G260" s="519"/>
      <c r="H260" s="519"/>
      <c r="I260" s="519"/>
      <c r="J260" s="519"/>
      <c r="K260" s="519"/>
      <c r="L260" s="519"/>
      <c r="M260" s="519"/>
      <c r="N260" s="519"/>
      <c r="O260" s="519"/>
      <c r="P260" s="519"/>
      <c r="Q260" s="519"/>
      <c r="R260" s="519"/>
      <c r="S260" s="519"/>
      <c r="T260" s="519"/>
      <c r="U260" s="519"/>
      <c r="V260" s="519"/>
      <c r="W260" s="519"/>
      <c r="X260" s="519"/>
      <c r="Y260" s="519"/>
      <c r="Z260" s="519"/>
    </row>
    <row r="261">
      <c r="A261" s="519"/>
      <c r="B261" s="519"/>
      <c r="C261" s="519"/>
      <c r="D261" s="519"/>
      <c r="E261" s="519"/>
      <c r="F261" s="519"/>
      <c r="G261" s="519"/>
      <c r="H261" s="519"/>
      <c r="I261" s="519"/>
      <c r="J261" s="519"/>
      <c r="K261" s="519"/>
      <c r="L261" s="519"/>
      <c r="M261" s="519"/>
      <c r="N261" s="519"/>
      <c r="O261" s="519"/>
      <c r="P261" s="519"/>
      <c r="Q261" s="519"/>
      <c r="R261" s="519"/>
      <c r="S261" s="519"/>
      <c r="T261" s="519"/>
      <c r="U261" s="519"/>
      <c r="V261" s="519"/>
      <c r="W261" s="519"/>
      <c r="X261" s="519"/>
      <c r="Y261" s="519"/>
      <c r="Z261" s="519"/>
    </row>
    <row r="262">
      <c r="A262" s="519"/>
      <c r="B262" s="519"/>
      <c r="C262" s="519"/>
      <c r="D262" s="519"/>
      <c r="E262" s="519"/>
      <c r="F262" s="519"/>
      <c r="G262" s="519"/>
      <c r="H262" s="519"/>
      <c r="I262" s="519"/>
      <c r="J262" s="519"/>
      <c r="K262" s="519"/>
      <c r="L262" s="519"/>
      <c r="M262" s="519"/>
      <c r="N262" s="519"/>
      <c r="O262" s="519"/>
      <c r="P262" s="519"/>
      <c r="Q262" s="519"/>
      <c r="R262" s="519"/>
      <c r="S262" s="519"/>
      <c r="T262" s="519"/>
      <c r="U262" s="519"/>
      <c r="V262" s="519"/>
      <c r="W262" s="519"/>
      <c r="X262" s="519"/>
      <c r="Y262" s="519"/>
      <c r="Z262" s="519"/>
    </row>
    <row r="263">
      <c r="A263" s="519"/>
      <c r="B263" s="519"/>
      <c r="C263" s="519"/>
      <c r="D263" s="519"/>
      <c r="E263" s="519"/>
      <c r="F263" s="519"/>
      <c r="G263" s="519"/>
      <c r="H263" s="519"/>
      <c r="I263" s="519"/>
      <c r="J263" s="519"/>
      <c r="K263" s="519"/>
      <c r="L263" s="519"/>
      <c r="M263" s="519"/>
      <c r="N263" s="519"/>
      <c r="O263" s="519"/>
      <c r="P263" s="519"/>
      <c r="Q263" s="519"/>
      <c r="R263" s="519"/>
      <c r="S263" s="519"/>
      <c r="T263" s="519"/>
      <c r="U263" s="519"/>
      <c r="V263" s="519"/>
      <c r="W263" s="519"/>
      <c r="X263" s="519"/>
      <c r="Y263" s="519"/>
      <c r="Z263" s="519"/>
    </row>
    <row r="264">
      <c r="A264" s="519"/>
      <c r="B264" s="519"/>
      <c r="C264" s="519"/>
      <c r="D264" s="519"/>
      <c r="E264" s="519"/>
      <c r="F264" s="519"/>
      <c r="G264" s="519"/>
      <c r="H264" s="519"/>
      <c r="I264" s="519"/>
      <c r="J264" s="519"/>
      <c r="K264" s="519"/>
      <c r="L264" s="519"/>
      <c r="M264" s="519"/>
      <c r="N264" s="519"/>
      <c r="O264" s="519"/>
      <c r="P264" s="519"/>
      <c r="Q264" s="519"/>
      <c r="R264" s="519"/>
      <c r="S264" s="519"/>
      <c r="T264" s="519"/>
      <c r="U264" s="519"/>
      <c r="V264" s="519"/>
      <c r="W264" s="519"/>
      <c r="X264" s="519"/>
      <c r="Y264" s="519"/>
      <c r="Z264" s="519"/>
    </row>
    <row r="265">
      <c r="A265" s="519"/>
      <c r="B265" s="519"/>
      <c r="C265" s="519"/>
      <c r="D265" s="519"/>
      <c r="E265" s="519"/>
      <c r="F265" s="519"/>
      <c r="G265" s="519"/>
      <c r="H265" s="519"/>
      <c r="I265" s="519"/>
      <c r="J265" s="519"/>
      <c r="K265" s="519"/>
      <c r="L265" s="519"/>
      <c r="M265" s="519"/>
      <c r="N265" s="519"/>
      <c r="O265" s="519"/>
      <c r="P265" s="519"/>
      <c r="Q265" s="519"/>
      <c r="R265" s="519"/>
      <c r="S265" s="519"/>
      <c r="T265" s="519"/>
      <c r="U265" s="519"/>
      <c r="V265" s="519"/>
      <c r="W265" s="519"/>
      <c r="X265" s="519"/>
      <c r="Y265" s="519"/>
      <c r="Z265" s="519"/>
    </row>
    <row r="266">
      <c r="A266" s="519"/>
      <c r="B266" s="519"/>
      <c r="C266" s="519"/>
      <c r="D266" s="519"/>
      <c r="E266" s="519"/>
      <c r="F266" s="519"/>
      <c r="G266" s="519"/>
      <c r="H266" s="519"/>
      <c r="I266" s="519"/>
      <c r="J266" s="519"/>
      <c r="K266" s="519"/>
      <c r="L266" s="519"/>
      <c r="M266" s="519"/>
      <c r="N266" s="519"/>
      <c r="O266" s="519"/>
      <c r="P266" s="519"/>
      <c r="Q266" s="519"/>
      <c r="R266" s="519"/>
      <c r="S266" s="519"/>
      <c r="T266" s="519"/>
      <c r="U266" s="519"/>
      <c r="V266" s="519"/>
      <c r="W266" s="519"/>
      <c r="X266" s="519"/>
      <c r="Y266" s="519"/>
      <c r="Z266" s="519"/>
    </row>
    <row r="267">
      <c r="A267" s="519"/>
      <c r="B267" s="519"/>
      <c r="C267" s="519"/>
      <c r="D267" s="519"/>
      <c r="E267" s="519"/>
      <c r="F267" s="519"/>
      <c r="G267" s="519"/>
      <c r="H267" s="519"/>
      <c r="I267" s="519"/>
      <c r="J267" s="519"/>
      <c r="K267" s="519"/>
      <c r="L267" s="519"/>
      <c r="M267" s="519"/>
      <c r="N267" s="519"/>
      <c r="O267" s="519"/>
      <c r="P267" s="519"/>
      <c r="Q267" s="519"/>
      <c r="R267" s="519"/>
      <c r="S267" s="519"/>
      <c r="T267" s="519"/>
      <c r="U267" s="519"/>
      <c r="V267" s="519"/>
      <c r="W267" s="519"/>
      <c r="X267" s="519"/>
      <c r="Y267" s="519"/>
      <c r="Z267" s="519"/>
    </row>
    <row r="268">
      <c r="A268" s="519"/>
      <c r="B268" s="519"/>
      <c r="C268" s="519"/>
      <c r="D268" s="519"/>
      <c r="E268" s="519"/>
      <c r="F268" s="519"/>
      <c r="G268" s="519"/>
      <c r="H268" s="519"/>
      <c r="I268" s="519"/>
      <c r="J268" s="519"/>
      <c r="K268" s="519"/>
      <c r="L268" s="519"/>
      <c r="M268" s="519"/>
      <c r="N268" s="519"/>
      <c r="O268" s="519"/>
      <c r="P268" s="519"/>
      <c r="Q268" s="519"/>
      <c r="R268" s="519"/>
      <c r="S268" s="519"/>
      <c r="T268" s="519"/>
      <c r="U268" s="519"/>
      <c r="V268" s="519"/>
      <c r="W268" s="519"/>
      <c r="X268" s="519"/>
      <c r="Y268" s="519"/>
      <c r="Z268" s="519"/>
    </row>
    <row r="269">
      <c r="A269" s="519"/>
      <c r="B269" s="519"/>
      <c r="C269" s="519"/>
      <c r="D269" s="519"/>
      <c r="E269" s="519"/>
      <c r="F269" s="519"/>
      <c r="G269" s="519"/>
      <c r="H269" s="519"/>
      <c r="I269" s="519"/>
      <c r="J269" s="519"/>
      <c r="K269" s="519"/>
      <c r="L269" s="519"/>
      <c r="M269" s="519"/>
      <c r="N269" s="519"/>
      <c r="O269" s="519"/>
      <c r="P269" s="519"/>
      <c r="Q269" s="519"/>
      <c r="R269" s="519"/>
      <c r="S269" s="519"/>
      <c r="T269" s="519"/>
      <c r="U269" s="519"/>
      <c r="V269" s="519"/>
      <c r="W269" s="519"/>
      <c r="X269" s="519"/>
      <c r="Y269" s="519"/>
      <c r="Z269" s="519"/>
    </row>
    <row r="270">
      <c r="A270" s="519"/>
      <c r="B270" s="519"/>
      <c r="C270" s="519"/>
      <c r="D270" s="519"/>
      <c r="E270" s="519"/>
      <c r="F270" s="519"/>
      <c r="G270" s="519"/>
      <c r="H270" s="519"/>
      <c r="I270" s="519"/>
      <c r="J270" s="519"/>
      <c r="K270" s="519"/>
      <c r="L270" s="519"/>
      <c r="M270" s="519"/>
      <c r="N270" s="519"/>
      <c r="O270" s="519"/>
      <c r="P270" s="519"/>
      <c r="Q270" s="519"/>
      <c r="R270" s="519"/>
      <c r="S270" s="519"/>
      <c r="T270" s="519"/>
      <c r="U270" s="519"/>
      <c r="V270" s="519"/>
      <c r="W270" s="519"/>
      <c r="X270" s="519"/>
      <c r="Y270" s="519"/>
      <c r="Z270" s="519"/>
    </row>
    <row r="271">
      <c r="A271" s="519"/>
      <c r="B271" s="519"/>
      <c r="C271" s="519"/>
      <c r="D271" s="519"/>
      <c r="E271" s="519"/>
      <c r="F271" s="519"/>
      <c r="G271" s="519"/>
      <c r="H271" s="519"/>
      <c r="I271" s="519"/>
      <c r="J271" s="519"/>
      <c r="K271" s="519"/>
      <c r="L271" s="519"/>
      <c r="M271" s="519"/>
      <c r="N271" s="519"/>
      <c r="O271" s="519"/>
      <c r="P271" s="519"/>
      <c r="Q271" s="519"/>
      <c r="R271" s="519"/>
      <c r="S271" s="519"/>
      <c r="T271" s="519"/>
      <c r="U271" s="519"/>
      <c r="V271" s="519"/>
      <c r="W271" s="519"/>
      <c r="X271" s="519"/>
      <c r="Y271" s="519"/>
      <c r="Z271" s="519"/>
    </row>
    <row r="272">
      <c r="A272" s="519"/>
      <c r="B272" s="519"/>
      <c r="C272" s="519"/>
      <c r="D272" s="519"/>
      <c r="E272" s="519"/>
      <c r="F272" s="519"/>
      <c r="G272" s="519"/>
      <c r="H272" s="519"/>
      <c r="I272" s="519"/>
      <c r="J272" s="519"/>
      <c r="K272" s="519"/>
      <c r="L272" s="519"/>
      <c r="M272" s="519"/>
      <c r="N272" s="519"/>
      <c r="O272" s="519"/>
      <c r="P272" s="519"/>
      <c r="Q272" s="519"/>
      <c r="R272" s="519"/>
      <c r="S272" s="519"/>
      <c r="T272" s="519"/>
      <c r="U272" s="519"/>
      <c r="V272" s="519"/>
      <c r="W272" s="519"/>
      <c r="X272" s="519"/>
      <c r="Y272" s="519"/>
      <c r="Z272" s="519"/>
    </row>
    <row r="273">
      <c r="A273" s="519"/>
      <c r="B273" s="519"/>
      <c r="C273" s="519"/>
      <c r="D273" s="519"/>
      <c r="E273" s="519"/>
      <c r="F273" s="519"/>
      <c r="G273" s="519"/>
      <c r="H273" s="519"/>
      <c r="I273" s="519"/>
      <c r="J273" s="519"/>
      <c r="K273" s="519"/>
      <c r="L273" s="519"/>
      <c r="M273" s="519"/>
      <c r="N273" s="519"/>
      <c r="O273" s="519"/>
      <c r="P273" s="519"/>
      <c r="Q273" s="519"/>
      <c r="R273" s="519"/>
      <c r="S273" s="519"/>
      <c r="T273" s="519"/>
      <c r="U273" s="519"/>
      <c r="V273" s="519"/>
      <c r="W273" s="519"/>
      <c r="X273" s="519"/>
      <c r="Y273" s="519"/>
      <c r="Z273" s="519"/>
    </row>
    <row r="274">
      <c r="A274" s="519"/>
      <c r="B274" s="519"/>
      <c r="C274" s="519"/>
      <c r="D274" s="519"/>
      <c r="E274" s="519"/>
      <c r="F274" s="519"/>
      <c r="G274" s="519"/>
      <c r="H274" s="519"/>
      <c r="I274" s="519"/>
      <c r="J274" s="519"/>
      <c r="K274" s="519"/>
      <c r="L274" s="519"/>
      <c r="M274" s="519"/>
      <c r="N274" s="519"/>
      <c r="O274" s="519"/>
      <c r="P274" s="519"/>
      <c r="Q274" s="519"/>
      <c r="R274" s="519"/>
      <c r="S274" s="519"/>
      <c r="T274" s="519"/>
      <c r="U274" s="519"/>
      <c r="V274" s="519"/>
      <c r="W274" s="519"/>
      <c r="X274" s="519"/>
      <c r="Y274" s="519"/>
      <c r="Z274" s="519"/>
    </row>
    <row r="275">
      <c r="A275" s="519"/>
      <c r="B275" s="519"/>
      <c r="C275" s="519"/>
      <c r="D275" s="519"/>
      <c r="E275" s="519"/>
      <c r="F275" s="519"/>
      <c r="G275" s="519"/>
      <c r="H275" s="519"/>
      <c r="I275" s="519"/>
      <c r="J275" s="519"/>
      <c r="K275" s="519"/>
      <c r="L275" s="519"/>
      <c r="M275" s="519"/>
      <c r="N275" s="519"/>
      <c r="O275" s="519"/>
      <c r="P275" s="519"/>
      <c r="Q275" s="519"/>
      <c r="R275" s="519"/>
      <c r="S275" s="519"/>
      <c r="T275" s="519"/>
      <c r="U275" s="519"/>
      <c r="V275" s="519"/>
      <c r="W275" s="519"/>
      <c r="X275" s="519"/>
      <c r="Y275" s="519"/>
      <c r="Z275" s="519"/>
    </row>
    <row r="276">
      <c r="A276" s="519"/>
      <c r="B276" s="519"/>
      <c r="C276" s="519"/>
      <c r="D276" s="519"/>
      <c r="E276" s="519"/>
      <c r="F276" s="519"/>
      <c r="G276" s="519"/>
      <c r="H276" s="519"/>
      <c r="I276" s="519"/>
      <c r="J276" s="519"/>
      <c r="K276" s="519"/>
      <c r="L276" s="519"/>
      <c r="M276" s="519"/>
      <c r="N276" s="519"/>
      <c r="O276" s="519"/>
      <c r="P276" s="519"/>
      <c r="Q276" s="519"/>
      <c r="R276" s="519"/>
      <c r="S276" s="519"/>
      <c r="T276" s="519"/>
      <c r="U276" s="519"/>
      <c r="V276" s="519"/>
      <c r="W276" s="519"/>
      <c r="X276" s="519"/>
      <c r="Y276" s="519"/>
      <c r="Z276" s="519"/>
    </row>
    <row r="277">
      <c r="A277" s="519"/>
      <c r="B277" s="519"/>
      <c r="C277" s="519"/>
      <c r="D277" s="519"/>
      <c r="E277" s="519"/>
      <c r="F277" s="519"/>
      <c r="G277" s="519"/>
      <c r="H277" s="519"/>
      <c r="I277" s="519"/>
      <c r="J277" s="519"/>
      <c r="K277" s="519"/>
      <c r="L277" s="519"/>
      <c r="M277" s="519"/>
      <c r="N277" s="519"/>
      <c r="O277" s="519"/>
      <c r="P277" s="519"/>
      <c r="Q277" s="519"/>
      <c r="R277" s="519"/>
      <c r="S277" s="519"/>
      <c r="T277" s="519"/>
      <c r="U277" s="519"/>
      <c r="V277" s="519"/>
      <c r="W277" s="519"/>
      <c r="X277" s="519"/>
      <c r="Y277" s="519"/>
      <c r="Z277" s="519"/>
    </row>
    <row r="278">
      <c r="A278" s="519"/>
      <c r="B278" s="519"/>
      <c r="C278" s="519"/>
      <c r="D278" s="519"/>
      <c r="E278" s="519"/>
      <c r="F278" s="519"/>
      <c r="G278" s="519"/>
      <c r="H278" s="519"/>
      <c r="I278" s="519"/>
      <c r="J278" s="519"/>
      <c r="K278" s="519"/>
      <c r="L278" s="519"/>
      <c r="M278" s="519"/>
      <c r="N278" s="519"/>
      <c r="O278" s="519"/>
      <c r="P278" s="519"/>
      <c r="Q278" s="519"/>
      <c r="R278" s="519"/>
      <c r="S278" s="519"/>
      <c r="T278" s="519"/>
      <c r="U278" s="519"/>
      <c r="V278" s="519"/>
      <c r="W278" s="519"/>
      <c r="X278" s="519"/>
      <c r="Y278" s="519"/>
      <c r="Z278" s="519"/>
    </row>
    <row r="279">
      <c r="A279" s="519"/>
      <c r="B279" s="519"/>
      <c r="C279" s="519"/>
      <c r="D279" s="519"/>
      <c r="E279" s="519"/>
      <c r="F279" s="519"/>
      <c r="G279" s="519"/>
      <c r="H279" s="519"/>
      <c r="I279" s="519"/>
      <c r="J279" s="519"/>
      <c r="K279" s="519"/>
      <c r="L279" s="519"/>
      <c r="M279" s="519"/>
      <c r="N279" s="519"/>
      <c r="O279" s="519"/>
      <c r="P279" s="519"/>
      <c r="Q279" s="519"/>
      <c r="R279" s="519"/>
      <c r="S279" s="519"/>
      <c r="T279" s="519"/>
      <c r="U279" s="519"/>
      <c r="V279" s="519"/>
      <c r="W279" s="519"/>
      <c r="X279" s="519"/>
      <c r="Y279" s="519"/>
      <c r="Z279" s="519"/>
    </row>
    <row r="280">
      <c r="A280" s="519"/>
      <c r="B280" s="519"/>
      <c r="C280" s="519"/>
      <c r="D280" s="519"/>
      <c r="E280" s="519"/>
      <c r="F280" s="519"/>
      <c r="G280" s="519"/>
      <c r="H280" s="519"/>
      <c r="I280" s="519"/>
      <c r="J280" s="519"/>
      <c r="K280" s="519"/>
      <c r="L280" s="519"/>
      <c r="M280" s="519"/>
      <c r="N280" s="519"/>
      <c r="O280" s="519"/>
      <c r="P280" s="519"/>
      <c r="Q280" s="519"/>
      <c r="R280" s="519"/>
      <c r="S280" s="519"/>
      <c r="T280" s="519"/>
      <c r="U280" s="519"/>
      <c r="V280" s="519"/>
      <c r="W280" s="519"/>
      <c r="X280" s="519"/>
      <c r="Y280" s="519"/>
      <c r="Z280" s="519"/>
    </row>
    <row r="281">
      <c r="A281" s="519"/>
      <c r="B281" s="519"/>
      <c r="C281" s="519"/>
      <c r="D281" s="519"/>
      <c r="E281" s="519"/>
      <c r="F281" s="519"/>
      <c r="G281" s="519"/>
      <c r="H281" s="519"/>
      <c r="I281" s="519"/>
      <c r="J281" s="519"/>
      <c r="K281" s="519"/>
      <c r="L281" s="519"/>
      <c r="M281" s="519"/>
      <c r="N281" s="519"/>
      <c r="O281" s="519"/>
      <c r="P281" s="519"/>
      <c r="Q281" s="519"/>
      <c r="R281" s="519"/>
      <c r="S281" s="519"/>
      <c r="T281" s="519"/>
      <c r="U281" s="519"/>
      <c r="V281" s="519"/>
      <c r="W281" s="519"/>
      <c r="X281" s="519"/>
      <c r="Y281" s="519"/>
      <c r="Z281" s="519"/>
    </row>
    <row r="282">
      <c r="A282" s="519"/>
      <c r="B282" s="519"/>
      <c r="C282" s="519"/>
      <c r="D282" s="519"/>
      <c r="E282" s="519"/>
      <c r="F282" s="519"/>
      <c r="G282" s="519"/>
      <c r="H282" s="519"/>
      <c r="I282" s="519"/>
      <c r="J282" s="519"/>
      <c r="K282" s="519"/>
      <c r="L282" s="519"/>
      <c r="M282" s="519"/>
      <c r="N282" s="519"/>
      <c r="O282" s="519"/>
      <c r="P282" s="519"/>
      <c r="Q282" s="519"/>
      <c r="R282" s="519"/>
      <c r="S282" s="519"/>
      <c r="T282" s="519"/>
      <c r="U282" s="519"/>
      <c r="V282" s="519"/>
      <c r="W282" s="519"/>
      <c r="X282" s="519"/>
      <c r="Y282" s="519"/>
      <c r="Z282" s="519"/>
    </row>
    <row r="283">
      <c r="A283" s="519"/>
      <c r="B283" s="519"/>
      <c r="C283" s="519"/>
      <c r="D283" s="519"/>
      <c r="E283" s="519"/>
      <c r="F283" s="519"/>
      <c r="G283" s="519"/>
      <c r="H283" s="519"/>
      <c r="I283" s="519"/>
      <c r="J283" s="519"/>
      <c r="K283" s="519"/>
      <c r="L283" s="519"/>
      <c r="M283" s="519"/>
      <c r="N283" s="519"/>
      <c r="O283" s="519"/>
      <c r="P283" s="519"/>
      <c r="Q283" s="519"/>
      <c r="R283" s="519"/>
      <c r="S283" s="519"/>
      <c r="T283" s="519"/>
      <c r="U283" s="519"/>
      <c r="V283" s="519"/>
      <c r="W283" s="519"/>
      <c r="X283" s="519"/>
      <c r="Y283" s="519"/>
      <c r="Z283" s="519"/>
    </row>
    <row r="284">
      <c r="A284" s="519"/>
      <c r="B284" s="519"/>
      <c r="C284" s="519"/>
      <c r="D284" s="519"/>
      <c r="E284" s="519"/>
      <c r="F284" s="519"/>
      <c r="G284" s="519"/>
      <c r="H284" s="519"/>
      <c r="I284" s="519"/>
      <c r="J284" s="519"/>
      <c r="K284" s="519"/>
      <c r="L284" s="519"/>
      <c r="M284" s="519"/>
      <c r="N284" s="519"/>
      <c r="O284" s="519"/>
      <c r="P284" s="519"/>
      <c r="Q284" s="519"/>
      <c r="R284" s="519"/>
      <c r="S284" s="519"/>
      <c r="T284" s="519"/>
      <c r="U284" s="519"/>
      <c r="V284" s="519"/>
      <c r="W284" s="519"/>
      <c r="X284" s="519"/>
      <c r="Y284" s="519"/>
      <c r="Z284" s="519"/>
    </row>
    <row r="285">
      <c r="A285" s="519"/>
      <c r="B285" s="519"/>
      <c r="C285" s="519"/>
      <c r="D285" s="519"/>
      <c r="E285" s="519"/>
      <c r="F285" s="519"/>
      <c r="G285" s="519"/>
      <c r="H285" s="519"/>
      <c r="I285" s="519"/>
      <c r="J285" s="519"/>
      <c r="K285" s="519"/>
      <c r="L285" s="519"/>
      <c r="M285" s="519"/>
      <c r="N285" s="519"/>
      <c r="O285" s="519"/>
      <c r="P285" s="519"/>
      <c r="Q285" s="519"/>
      <c r="R285" s="519"/>
      <c r="S285" s="519"/>
      <c r="T285" s="519"/>
      <c r="U285" s="519"/>
      <c r="V285" s="519"/>
      <c r="W285" s="519"/>
      <c r="X285" s="519"/>
      <c r="Y285" s="519"/>
      <c r="Z285" s="519"/>
    </row>
    <row r="286">
      <c r="A286" s="519"/>
      <c r="B286" s="519"/>
      <c r="C286" s="519"/>
      <c r="D286" s="519"/>
      <c r="E286" s="519"/>
      <c r="F286" s="519"/>
      <c r="G286" s="519"/>
      <c r="H286" s="519"/>
      <c r="I286" s="519"/>
      <c r="J286" s="519"/>
      <c r="K286" s="519"/>
      <c r="L286" s="519"/>
      <c r="M286" s="519"/>
      <c r="N286" s="519"/>
      <c r="O286" s="519"/>
      <c r="P286" s="519"/>
      <c r="Q286" s="519"/>
      <c r="R286" s="519"/>
      <c r="S286" s="519"/>
      <c r="T286" s="519"/>
      <c r="U286" s="519"/>
      <c r="V286" s="519"/>
      <c r="W286" s="519"/>
      <c r="X286" s="519"/>
      <c r="Y286" s="519"/>
      <c r="Z286" s="519"/>
    </row>
    <row r="287">
      <c r="A287" s="519"/>
      <c r="B287" s="519"/>
      <c r="C287" s="519"/>
      <c r="D287" s="519"/>
      <c r="E287" s="519"/>
      <c r="F287" s="519"/>
      <c r="G287" s="519"/>
      <c r="H287" s="519"/>
      <c r="I287" s="519"/>
      <c r="J287" s="519"/>
      <c r="K287" s="519"/>
      <c r="L287" s="519"/>
      <c r="M287" s="519"/>
      <c r="N287" s="519"/>
      <c r="O287" s="519"/>
      <c r="P287" s="519"/>
      <c r="Q287" s="519"/>
      <c r="R287" s="519"/>
      <c r="S287" s="519"/>
      <c r="T287" s="519"/>
      <c r="U287" s="519"/>
      <c r="V287" s="519"/>
      <c r="W287" s="519"/>
      <c r="X287" s="519"/>
      <c r="Y287" s="519"/>
      <c r="Z287" s="519"/>
    </row>
    <row r="288">
      <c r="A288" s="519"/>
      <c r="B288" s="519"/>
      <c r="C288" s="519"/>
      <c r="D288" s="519"/>
      <c r="E288" s="519"/>
      <c r="F288" s="519"/>
      <c r="G288" s="519"/>
      <c r="H288" s="519"/>
      <c r="I288" s="519"/>
      <c r="J288" s="519"/>
      <c r="K288" s="519"/>
      <c r="L288" s="519"/>
      <c r="M288" s="519"/>
      <c r="N288" s="519"/>
      <c r="O288" s="519"/>
      <c r="P288" s="519"/>
      <c r="Q288" s="519"/>
      <c r="R288" s="519"/>
      <c r="S288" s="519"/>
      <c r="T288" s="519"/>
      <c r="U288" s="519"/>
      <c r="V288" s="519"/>
      <c r="W288" s="519"/>
      <c r="X288" s="519"/>
      <c r="Y288" s="519"/>
      <c r="Z288" s="519"/>
    </row>
    <row r="289">
      <c r="A289" s="519"/>
      <c r="B289" s="519"/>
      <c r="C289" s="519"/>
      <c r="D289" s="519"/>
      <c r="E289" s="519"/>
      <c r="F289" s="519"/>
      <c r="G289" s="519"/>
      <c r="H289" s="519"/>
      <c r="I289" s="519"/>
      <c r="J289" s="519"/>
      <c r="K289" s="519"/>
      <c r="L289" s="519"/>
      <c r="M289" s="519"/>
      <c r="N289" s="519"/>
      <c r="O289" s="519"/>
      <c r="P289" s="519"/>
      <c r="Q289" s="519"/>
      <c r="R289" s="519"/>
      <c r="S289" s="519"/>
      <c r="T289" s="519"/>
      <c r="U289" s="519"/>
      <c r="V289" s="519"/>
      <c r="W289" s="519"/>
      <c r="X289" s="519"/>
      <c r="Y289" s="519"/>
      <c r="Z289" s="519"/>
    </row>
    <row r="290">
      <c r="A290" s="519"/>
      <c r="B290" s="519"/>
      <c r="C290" s="519"/>
      <c r="D290" s="519"/>
      <c r="E290" s="519"/>
      <c r="F290" s="519"/>
      <c r="G290" s="519"/>
      <c r="H290" s="519"/>
      <c r="I290" s="519"/>
      <c r="J290" s="519"/>
      <c r="K290" s="519"/>
      <c r="L290" s="519"/>
      <c r="M290" s="519"/>
      <c r="N290" s="519"/>
      <c r="O290" s="519"/>
      <c r="P290" s="519"/>
      <c r="Q290" s="519"/>
      <c r="R290" s="519"/>
      <c r="S290" s="519"/>
      <c r="T290" s="519"/>
      <c r="U290" s="519"/>
      <c r="V290" s="519"/>
      <c r="W290" s="519"/>
      <c r="X290" s="519"/>
      <c r="Y290" s="519"/>
      <c r="Z290" s="519"/>
    </row>
    <row r="291">
      <c r="A291" s="519"/>
      <c r="B291" s="519"/>
      <c r="C291" s="519"/>
      <c r="D291" s="519"/>
      <c r="E291" s="519"/>
      <c r="F291" s="519"/>
      <c r="G291" s="519"/>
      <c r="H291" s="519"/>
      <c r="I291" s="519"/>
      <c r="J291" s="519"/>
      <c r="K291" s="519"/>
      <c r="L291" s="519"/>
      <c r="M291" s="519"/>
      <c r="N291" s="519"/>
      <c r="O291" s="519"/>
      <c r="P291" s="519"/>
      <c r="Q291" s="519"/>
      <c r="R291" s="519"/>
      <c r="S291" s="519"/>
      <c r="T291" s="519"/>
      <c r="U291" s="519"/>
      <c r="V291" s="519"/>
      <c r="W291" s="519"/>
      <c r="X291" s="519"/>
      <c r="Y291" s="519"/>
      <c r="Z291" s="519"/>
    </row>
    <row r="292">
      <c r="A292" s="519"/>
      <c r="B292" s="519"/>
      <c r="C292" s="519"/>
      <c r="D292" s="519"/>
      <c r="E292" s="519"/>
      <c r="F292" s="519"/>
      <c r="G292" s="519"/>
      <c r="H292" s="519"/>
      <c r="I292" s="519"/>
      <c r="J292" s="519"/>
      <c r="K292" s="519"/>
      <c r="L292" s="519"/>
      <c r="M292" s="519"/>
      <c r="N292" s="519"/>
      <c r="O292" s="519"/>
      <c r="P292" s="519"/>
      <c r="Q292" s="519"/>
      <c r="R292" s="519"/>
      <c r="S292" s="519"/>
      <c r="T292" s="519"/>
      <c r="U292" s="519"/>
      <c r="V292" s="519"/>
      <c r="W292" s="519"/>
      <c r="X292" s="519"/>
      <c r="Y292" s="519"/>
      <c r="Z292" s="519"/>
    </row>
    <row r="293">
      <c r="A293" s="519"/>
      <c r="B293" s="519"/>
      <c r="C293" s="519"/>
      <c r="D293" s="519"/>
      <c r="E293" s="519"/>
      <c r="F293" s="519"/>
      <c r="G293" s="519"/>
      <c r="H293" s="519"/>
      <c r="I293" s="519"/>
      <c r="J293" s="519"/>
      <c r="K293" s="519"/>
      <c r="L293" s="519"/>
      <c r="M293" s="519"/>
      <c r="N293" s="519"/>
      <c r="O293" s="519"/>
      <c r="P293" s="519"/>
      <c r="Q293" s="519"/>
      <c r="R293" s="519"/>
      <c r="S293" s="519"/>
      <c r="T293" s="519"/>
      <c r="U293" s="519"/>
      <c r="V293" s="519"/>
      <c r="W293" s="519"/>
      <c r="X293" s="519"/>
      <c r="Y293" s="519"/>
      <c r="Z293" s="519"/>
    </row>
    <row r="294">
      <c r="A294" s="519"/>
      <c r="B294" s="519"/>
      <c r="C294" s="519"/>
      <c r="D294" s="519"/>
      <c r="E294" s="519"/>
      <c r="F294" s="519"/>
      <c r="G294" s="519"/>
      <c r="H294" s="519"/>
      <c r="I294" s="519"/>
      <c r="J294" s="519"/>
      <c r="K294" s="519"/>
      <c r="L294" s="519"/>
      <c r="M294" s="519"/>
      <c r="N294" s="519"/>
      <c r="O294" s="519"/>
      <c r="P294" s="519"/>
      <c r="Q294" s="519"/>
      <c r="R294" s="519"/>
      <c r="S294" s="519"/>
      <c r="T294" s="519"/>
      <c r="U294" s="519"/>
      <c r="V294" s="519"/>
      <c r="W294" s="519"/>
      <c r="X294" s="519"/>
      <c r="Y294" s="519"/>
      <c r="Z294" s="519"/>
    </row>
    <row r="295">
      <c r="A295" s="519"/>
      <c r="B295" s="519"/>
      <c r="C295" s="519"/>
      <c r="D295" s="519"/>
      <c r="E295" s="519"/>
      <c r="F295" s="519"/>
      <c r="G295" s="519"/>
      <c r="H295" s="519"/>
      <c r="I295" s="519"/>
      <c r="J295" s="519"/>
      <c r="K295" s="519"/>
      <c r="L295" s="519"/>
      <c r="M295" s="519"/>
      <c r="N295" s="519"/>
      <c r="O295" s="519"/>
      <c r="P295" s="519"/>
      <c r="Q295" s="519"/>
      <c r="R295" s="519"/>
      <c r="S295" s="519"/>
      <c r="T295" s="519"/>
      <c r="U295" s="519"/>
      <c r="V295" s="519"/>
      <c r="W295" s="519"/>
      <c r="X295" s="519"/>
      <c r="Y295" s="519"/>
      <c r="Z295" s="519"/>
    </row>
    <row r="296">
      <c r="A296" s="519"/>
      <c r="B296" s="519"/>
      <c r="C296" s="519"/>
      <c r="D296" s="519"/>
      <c r="E296" s="519"/>
      <c r="F296" s="519"/>
      <c r="G296" s="519"/>
      <c r="H296" s="519"/>
      <c r="I296" s="519"/>
      <c r="J296" s="519"/>
      <c r="K296" s="519"/>
      <c r="L296" s="519"/>
      <c r="M296" s="519"/>
      <c r="N296" s="519"/>
      <c r="O296" s="519"/>
      <c r="P296" s="519"/>
      <c r="Q296" s="519"/>
      <c r="R296" s="519"/>
      <c r="S296" s="519"/>
      <c r="T296" s="519"/>
      <c r="U296" s="519"/>
      <c r="V296" s="519"/>
      <c r="W296" s="519"/>
      <c r="X296" s="519"/>
      <c r="Y296" s="519"/>
      <c r="Z296" s="519"/>
    </row>
    <row r="297">
      <c r="A297" s="519"/>
      <c r="B297" s="519"/>
      <c r="C297" s="519"/>
      <c r="D297" s="519"/>
      <c r="E297" s="519"/>
      <c r="F297" s="519"/>
      <c r="G297" s="519"/>
      <c r="H297" s="519"/>
      <c r="I297" s="519"/>
      <c r="J297" s="519"/>
      <c r="K297" s="519"/>
      <c r="L297" s="519"/>
      <c r="M297" s="519"/>
      <c r="N297" s="519"/>
      <c r="O297" s="519"/>
      <c r="P297" s="519"/>
      <c r="Q297" s="519"/>
      <c r="R297" s="519"/>
      <c r="S297" s="519"/>
      <c r="T297" s="519"/>
      <c r="U297" s="519"/>
      <c r="V297" s="519"/>
      <c r="W297" s="519"/>
      <c r="X297" s="519"/>
      <c r="Y297" s="519"/>
      <c r="Z297" s="519"/>
    </row>
    <row r="298">
      <c r="A298" s="519"/>
      <c r="B298" s="519"/>
      <c r="C298" s="519"/>
      <c r="D298" s="519"/>
      <c r="E298" s="519"/>
      <c r="F298" s="519"/>
      <c r="G298" s="519"/>
      <c r="H298" s="519"/>
      <c r="I298" s="519"/>
      <c r="J298" s="519"/>
      <c r="K298" s="519"/>
      <c r="L298" s="519"/>
      <c r="M298" s="519"/>
      <c r="N298" s="519"/>
      <c r="O298" s="519"/>
      <c r="P298" s="519"/>
      <c r="Q298" s="519"/>
      <c r="R298" s="519"/>
      <c r="S298" s="519"/>
      <c r="T298" s="519"/>
      <c r="U298" s="519"/>
      <c r="V298" s="519"/>
      <c r="W298" s="519"/>
      <c r="X298" s="519"/>
      <c r="Y298" s="519"/>
      <c r="Z298" s="519"/>
    </row>
    <row r="299">
      <c r="A299" s="519"/>
      <c r="B299" s="519"/>
      <c r="C299" s="519"/>
      <c r="D299" s="519"/>
      <c r="E299" s="519"/>
      <c r="F299" s="519"/>
      <c r="G299" s="519"/>
      <c r="H299" s="519"/>
      <c r="I299" s="519"/>
      <c r="J299" s="519"/>
      <c r="K299" s="519"/>
      <c r="L299" s="519"/>
      <c r="M299" s="519"/>
      <c r="N299" s="519"/>
      <c r="O299" s="519"/>
      <c r="P299" s="519"/>
      <c r="Q299" s="519"/>
      <c r="R299" s="519"/>
      <c r="S299" s="519"/>
      <c r="T299" s="519"/>
      <c r="U299" s="519"/>
      <c r="V299" s="519"/>
      <c r="W299" s="519"/>
      <c r="X299" s="519"/>
      <c r="Y299" s="519"/>
      <c r="Z299" s="519"/>
    </row>
    <row r="300">
      <c r="A300" s="519"/>
      <c r="B300" s="519"/>
      <c r="C300" s="519"/>
      <c r="D300" s="519"/>
      <c r="E300" s="519"/>
      <c r="F300" s="519"/>
      <c r="G300" s="519"/>
      <c r="H300" s="519"/>
      <c r="I300" s="519"/>
      <c r="J300" s="519"/>
      <c r="K300" s="519"/>
      <c r="L300" s="519"/>
      <c r="M300" s="519"/>
      <c r="N300" s="519"/>
      <c r="O300" s="519"/>
      <c r="P300" s="519"/>
      <c r="Q300" s="519"/>
      <c r="R300" s="519"/>
      <c r="S300" s="519"/>
      <c r="T300" s="519"/>
      <c r="U300" s="519"/>
      <c r="V300" s="519"/>
      <c r="W300" s="519"/>
      <c r="X300" s="519"/>
      <c r="Y300" s="519"/>
      <c r="Z300" s="519"/>
    </row>
    <row r="301">
      <c r="A301" s="519"/>
      <c r="B301" s="519"/>
      <c r="C301" s="519"/>
      <c r="D301" s="519"/>
      <c r="E301" s="519"/>
      <c r="F301" s="519"/>
      <c r="G301" s="519"/>
      <c r="H301" s="519"/>
      <c r="I301" s="519"/>
      <c r="J301" s="519"/>
      <c r="K301" s="519"/>
      <c r="L301" s="519"/>
      <c r="M301" s="519"/>
      <c r="N301" s="519"/>
      <c r="O301" s="519"/>
      <c r="P301" s="519"/>
      <c r="Q301" s="519"/>
      <c r="R301" s="519"/>
      <c r="S301" s="519"/>
      <c r="T301" s="519"/>
      <c r="U301" s="519"/>
      <c r="V301" s="519"/>
      <c r="W301" s="519"/>
      <c r="X301" s="519"/>
      <c r="Y301" s="519"/>
      <c r="Z301" s="519"/>
    </row>
    <row r="302">
      <c r="A302" s="519"/>
      <c r="B302" s="519"/>
      <c r="C302" s="519"/>
      <c r="D302" s="519"/>
      <c r="E302" s="519"/>
      <c r="F302" s="519"/>
      <c r="G302" s="519"/>
      <c r="H302" s="519"/>
      <c r="I302" s="519"/>
      <c r="J302" s="519"/>
      <c r="K302" s="519"/>
      <c r="L302" s="519"/>
      <c r="M302" s="519"/>
      <c r="N302" s="519"/>
      <c r="O302" s="519"/>
      <c r="P302" s="519"/>
      <c r="Q302" s="519"/>
      <c r="R302" s="519"/>
      <c r="S302" s="519"/>
      <c r="T302" s="519"/>
      <c r="U302" s="519"/>
      <c r="V302" s="519"/>
      <c r="W302" s="519"/>
      <c r="X302" s="519"/>
      <c r="Y302" s="519"/>
      <c r="Z302" s="519"/>
    </row>
    <row r="303">
      <c r="A303" s="519"/>
      <c r="B303" s="519"/>
      <c r="C303" s="519"/>
      <c r="D303" s="519"/>
      <c r="E303" s="519"/>
      <c r="F303" s="519"/>
      <c r="G303" s="519"/>
      <c r="H303" s="519"/>
      <c r="I303" s="519"/>
      <c r="J303" s="519"/>
      <c r="K303" s="519"/>
      <c r="L303" s="519"/>
      <c r="M303" s="519"/>
      <c r="N303" s="519"/>
      <c r="O303" s="519"/>
      <c r="P303" s="519"/>
      <c r="Q303" s="519"/>
      <c r="R303" s="519"/>
      <c r="S303" s="519"/>
      <c r="T303" s="519"/>
      <c r="U303" s="519"/>
      <c r="V303" s="519"/>
      <c r="W303" s="519"/>
      <c r="X303" s="519"/>
      <c r="Y303" s="519"/>
      <c r="Z303" s="519"/>
    </row>
    <row r="304">
      <c r="A304" s="519"/>
      <c r="B304" s="519"/>
      <c r="C304" s="519"/>
      <c r="D304" s="519"/>
      <c r="E304" s="519"/>
      <c r="F304" s="519"/>
      <c r="G304" s="519"/>
      <c r="H304" s="519"/>
      <c r="I304" s="519"/>
      <c r="J304" s="519"/>
      <c r="K304" s="519"/>
      <c r="L304" s="519"/>
      <c r="M304" s="519"/>
      <c r="N304" s="519"/>
      <c r="O304" s="519"/>
      <c r="P304" s="519"/>
      <c r="Q304" s="519"/>
      <c r="R304" s="519"/>
      <c r="S304" s="519"/>
      <c r="T304" s="519"/>
      <c r="U304" s="519"/>
      <c r="V304" s="519"/>
      <c r="W304" s="519"/>
      <c r="X304" s="519"/>
      <c r="Y304" s="519"/>
      <c r="Z304" s="519"/>
    </row>
    <row r="305">
      <c r="A305" s="519"/>
      <c r="B305" s="519"/>
      <c r="C305" s="519"/>
      <c r="D305" s="519"/>
      <c r="E305" s="519"/>
      <c r="F305" s="519"/>
      <c r="G305" s="519"/>
      <c r="H305" s="519"/>
      <c r="I305" s="519"/>
      <c r="J305" s="519"/>
      <c r="K305" s="519"/>
      <c r="L305" s="519"/>
      <c r="M305" s="519"/>
      <c r="N305" s="519"/>
      <c r="O305" s="519"/>
      <c r="P305" s="519"/>
      <c r="Q305" s="519"/>
      <c r="R305" s="519"/>
      <c r="S305" s="519"/>
      <c r="T305" s="519"/>
      <c r="U305" s="519"/>
      <c r="V305" s="519"/>
      <c r="W305" s="519"/>
      <c r="X305" s="519"/>
      <c r="Y305" s="519"/>
      <c r="Z305" s="519"/>
    </row>
    <row r="306">
      <c r="A306" s="519"/>
      <c r="B306" s="519"/>
      <c r="C306" s="519"/>
      <c r="D306" s="519"/>
      <c r="E306" s="519"/>
      <c r="F306" s="519"/>
      <c r="G306" s="519"/>
      <c r="H306" s="519"/>
      <c r="I306" s="519"/>
      <c r="J306" s="519"/>
      <c r="K306" s="519"/>
      <c r="L306" s="519"/>
      <c r="M306" s="519"/>
      <c r="N306" s="519"/>
      <c r="O306" s="519"/>
      <c r="P306" s="519"/>
      <c r="Q306" s="519"/>
      <c r="R306" s="519"/>
      <c r="S306" s="519"/>
      <c r="T306" s="519"/>
      <c r="U306" s="519"/>
      <c r="V306" s="519"/>
      <c r="W306" s="519"/>
      <c r="X306" s="519"/>
      <c r="Y306" s="519"/>
      <c r="Z306" s="519"/>
    </row>
    <row r="307">
      <c r="A307" s="519"/>
      <c r="B307" s="519"/>
      <c r="C307" s="519"/>
      <c r="D307" s="519"/>
      <c r="E307" s="519"/>
      <c r="F307" s="519"/>
      <c r="G307" s="519"/>
      <c r="H307" s="519"/>
      <c r="I307" s="519"/>
      <c r="J307" s="519"/>
      <c r="K307" s="519"/>
      <c r="L307" s="519"/>
      <c r="M307" s="519"/>
      <c r="N307" s="519"/>
      <c r="O307" s="519"/>
      <c r="P307" s="519"/>
      <c r="Q307" s="519"/>
      <c r="R307" s="519"/>
      <c r="S307" s="519"/>
      <c r="T307" s="519"/>
      <c r="U307" s="519"/>
      <c r="V307" s="519"/>
      <c r="W307" s="519"/>
      <c r="X307" s="519"/>
      <c r="Y307" s="519"/>
      <c r="Z307" s="519"/>
    </row>
    <row r="308">
      <c r="A308" s="519"/>
      <c r="B308" s="519"/>
      <c r="C308" s="519"/>
      <c r="D308" s="519"/>
      <c r="E308" s="519"/>
      <c r="F308" s="519"/>
      <c r="G308" s="519"/>
      <c r="H308" s="519"/>
      <c r="I308" s="519"/>
      <c r="J308" s="519"/>
      <c r="K308" s="519"/>
      <c r="L308" s="519"/>
      <c r="M308" s="519"/>
      <c r="N308" s="519"/>
      <c r="O308" s="519"/>
      <c r="P308" s="519"/>
      <c r="Q308" s="519"/>
      <c r="R308" s="519"/>
      <c r="S308" s="519"/>
      <c r="T308" s="519"/>
      <c r="U308" s="519"/>
      <c r="V308" s="519"/>
      <c r="W308" s="519"/>
      <c r="X308" s="519"/>
      <c r="Y308" s="519"/>
      <c r="Z308" s="519"/>
    </row>
    <row r="309">
      <c r="A309" s="519"/>
      <c r="B309" s="519"/>
      <c r="C309" s="519"/>
      <c r="D309" s="519"/>
      <c r="E309" s="519"/>
      <c r="F309" s="519"/>
      <c r="G309" s="519"/>
      <c r="H309" s="519"/>
      <c r="I309" s="519"/>
      <c r="J309" s="519"/>
      <c r="K309" s="519"/>
      <c r="L309" s="519"/>
      <c r="M309" s="519"/>
      <c r="N309" s="519"/>
      <c r="O309" s="519"/>
      <c r="P309" s="519"/>
      <c r="Q309" s="519"/>
      <c r="R309" s="519"/>
      <c r="S309" s="519"/>
      <c r="T309" s="519"/>
      <c r="U309" s="519"/>
      <c r="V309" s="519"/>
      <c r="W309" s="519"/>
      <c r="X309" s="519"/>
      <c r="Y309" s="519"/>
      <c r="Z309" s="519"/>
    </row>
    <row r="310">
      <c r="A310" s="519"/>
      <c r="B310" s="519"/>
      <c r="C310" s="519"/>
      <c r="D310" s="519"/>
      <c r="E310" s="519"/>
      <c r="F310" s="519"/>
      <c r="G310" s="519"/>
      <c r="H310" s="519"/>
      <c r="I310" s="519"/>
      <c r="J310" s="519"/>
      <c r="K310" s="519"/>
      <c r="L310" s="519"/>
      <c r="M310" s="519"/>
      <c r="N310" s="519"/>
      <c r="O310" s="519"/>
      <c r="P310" s="519"/>
      <c r="Q310" s="519"/>
      <c r="R310" s="519"/>
      <c r="S310" s="519"/>
      <c r="T310" s="519"/>
      <c r="U310" s="519"/>
      <c r="V310" s="519"/>
      <c r="W310" s="519"/>
      <c r="X310" s="519"/>
      <c r="Y310" s="519"/>
      <c r="Z310" s="519"/>
    </row>
    <row r="311">
      <c r="A311" s="519"/>
      <c r="B311" s="519"/>
      <c r="C311" s="519"/>
      <c r="D311" s="519"/>
      <c r="E311" s="519"/>
      <c r="F311" s="519"/>
      <c r="G311" s="519"/>
      <c r="H311" s="519"/>
      <c r="I311" s="519"/>
      <c r="J311" s="519"/>
      <c r="K311" s="519"/>
      <c r="L311" s="519"/>
      <c r="M311" s="519"/>
      <c r="N311" s="519"/>
      <c r="O311" s="519"/>
      <c r="P311" s="519"/>
      <c r="Q311" s="519"/>
      <c r="R311" s="519"/>
      <c r="S311" s="519"/>
      <c r="T311" s="519"/>
      <c r="U311" s="519"/>
      <c r="V311" s="519"/>
      <c r="W311" s="519"/>
      <c r="X311" s="519"/>
      <c r="Y311" s="519"/>
      <c r="Z311" s="519"/>
    </row>
    <row r="312">
      <c r="A312" s="519"/>
      <c r="B312" s="519"/>
      <c r="C312" s="519"/>
      <c r="D312" s="519"/>
      <c r="E312" s="519"/>
      <c r="F312" s="519"/>
      <c r="G312" s="519"/>
      <c r="H312" s="519"/>
      <c r="I312" s="519"/>
      <c r="J312" s="519"/>
      <c r="K312" s="519"/>
      <c r="L312" s="519"/>
      <c r="M312" s="519"/>
      <c r="N312" s="519"/>
      <c r="O312" s="519"/>
      <c r="P312" s="519"/>
      <c r="Q312" s="519"/>
      <c r="R312" s="519"/>
      <c r="S312" s="519"/>
      <c r="T312" s="519"/>
      <c r="U312" s="519"/>
      <c r="V312" s="519"/>
      <c r="W312" s="519"/>
      <c r="X312" s="519"/>
      <c r="Y312" s="519"/>
      <c r="Z312" s="519"/>
    </row>
    <row r="313">
      <c r="A313" s="519"/>
      <c r="B313" s="519"/>
      <c r="C313" s="519"/>
      <c r="D313" s="519"/>
      <c r="E313" s="519"/>
      <c r="F313" s="519"/>
      <c r="G313" s="519"/>
      <c r="H313" s="519"/>
      <c r="I313" s="519"/>
      <c r="J313" s="519"/>
      <c r="K313" s="519"/>
      <c r="L313" s="519"/>
      <c r="M313" s="519"/>
      <c r="N313" s="519"/>
      <c r="O313" s="519"/>
      <c r="P313" s="519"/>
      <c r="Q313" s="519"/>
      <c r="R313" s="519"/>
      <c r="S313" s="519"/>
      <c r="T313" s="519"/>
      <c r="U313" s="519"/>
      <c r="V313" s="519"/>
      <c r="W313" s="519"/>
      <c r="X313" s="519"/>
      <c r="Y313" s="519"/>
      <c r="Z313" s="519"/>
    </row>
    <row r="314">
      <c r="A314" s="519"/>
      <c r="B314" s="519"/>
      <c r="C314" s="519"/>
      <c r="D314" s="519"/>
      <c r="E314" s="519"/>
      <c r="F314" s="519"/>
      <c r="G314" s="519"/>
      <c r="H314" s="519"/>
      <c r="I314" s="519"/>
      <c r="J314" s="519"/>
      <c r="K314" s="519"/>
      <c r="L314" s="519"/>
      <c r="M314" s="519"/>
      <c r="N314" s="519"/>
      <c r="O314" s="519"/>
      <c r="P314" s="519"/>
      <c r="Q314" s="519"/>
      <c r="R314" s="519"/>
      <c r="S314" s="519"/>
      <c r="T314" s="519"/>
      <c r="U314" s="519"/>
      <c r="V314" s="519"/>
      <c r="W314" s="519"/>
      <c r="X314" s="519"/>
      <c r="Y314" s="519"/>
      <c r="Z314" s="519"/>
    </row>
    <row r="315">
      <c r="A315" s="519"/>
      <c r="B315" s="519"/>
      <c r="C315" s="519"/>
      <c r="D315" s="519"/>
      <c r="E315" s="519"/>
      <c r="F315" s="519"/>
      <c r="G315" s="519"/>
      <c r="H315" s="519"/>
      <c r="I315" s="519"/>
      <c r="J315" s="519"/>
      <c r="K315" s="519"/>
      <c r="L315" s="519"/>
      <c r="M315" s="519"/>
      <c r="N315" s="519"/>
      <c r="O315" s="519"/>
      <c r="P315" s="519"/>
      <c r="Q315" s="519"/>
      <c r="R315" s="519"/>
      <c r="S315" s="519"/>
      <c r="T315" s="519"/>
      <c r="U315" s="519"/>
      <c r="V315" s="519"/>
      <c r="W315" s="519"/>
      <c r="X315" s="519"/>
      <c r="Y315" s="519"/>
      <c r="Z315" s="519"/>
    </row>
    <row r="316">
      <c r="A316" s="519"/>
      <c r="B316" s="519"/>
      <c r="C316" s="519"/>
      <c r="D316" s="519"/>
      <c r="E316" s="519"/>
      <c r="F316" s="519"/>
      <c r="G316" s="519"/>
      <c r="H316" s="519"/>
      <c r="I316" s="519"/>
      <c r="J316" s="519"/>
      <c r="K316" s="519"/>
      <c r="L316" s="519"/>
      <c r="M316" s="519"/>
      <c r="N316" s="519"/>
      <c r="O316" s="519"/>
      <c r="P316" s="519"/>
      <c r="Q316" s="519"/>
      <c r="R316" s="519"/>
      <c r="S316" s="519"/>
      <c r="T316" s="519"/>
      <c r="U316" s="519"/>
      <c r="V316" s="519"/>
      <c r="W316" s="519"/>
      <c r="X316" s="519"/>
      <c r="Y316" s="519"/>
      <c r="Z316" s="519"/>
    </row>
    <row r="317">
      <c r="A317" s="519"/>
      <c r="B317" s="519"/>
      <c r="C317" s="519"/>
      <c r="D317" s="519"/>
      <c r="E317" s="519"/>
      <c r="F317" s="519"/>
      <c r="G317" s="519"/>
      <c r="H317" s="519"/>
      <c r="I317" s="519"/>
      <c r="J317" s="519"/>
      <c r="K317" s="519"/>
      <c r="L317" s="519"/>
      <c r="M317" s="519"/>
      <c r="N317" s="519"/>
      <c r="O317" s="519"/>
      <c r="P317" s="519"/>
      <c r="Q317" s="519"/>
      <c r="R317" s="519"/>
      <c r="S317" s="519"/>
      <c r="T317" s="519"/>
      <c r="U317" s="519"/>
      <c r="V317" s="519"/>
      <c r="W317" s="519"/>
      <c r="X317" s="519"/>
      <c r="Y317" s="519"/>
      <c r="Z317" s="519"/>
    </row>
    <row r="318">
      <c r="A318" s="519"/>
      <c r="B318" s="519"/>
      <c r="C318" s="519"/>
      <c r="D318" s="519"/>
      <c r="E318" s="519"/>
      <c r="F318" s="519"/>
      <c r="G318" s="519"/>
      <c r="H318" s="519"/>
      <c r="I318" s="519"/>
      <c r="J318" s="519"/>
      <c r="K318" s="519"/>
      <c r="L318" s="519"/>
      <c r="M318" s="519"/>
      <c r="N318" s="519"/>
      <c r="O318" s="519"/>
      <c r="P318" s="519"/>
      <c r="Q318" s="519"/>
      <c r="R318" s="519"/>
      <c r="S318" s="519"/>
      <c r="T318" s="519"/>
      <c r="U318" s="519"/>
      <c r="V318" s="519"/>
      <c r="W318" s="519"/>
      <c r="X318" s="519"/>
      <c r="Y318" s="519"/>
      <c r="Z318" s="519"/>
    </row>
    <row r="319">
      <c r="A319" s="519"/>
      <c r="B319" s="519"/>
      <c r="C319" s="519"/>
      <c r="D319" s="519"/>
      <c r="E319" s="519"/>
      <c r="F319" s="519"/>
      <c r="G319" s="519"/>
      <c r="H319" s="519"/>
      <c r="I319" s="519"/>
      <c r="J319" s="519"/>
      <c r="K319" s="519"/>
      <c r="L319" s="519"/>
      <c r="M319" s="519"/>
      <c r="N319" s="519"/>
      <c r="O319" s="519"/>
      <c r="P319" s="519"/>
      <c r="Q319" s="519"/>
      <c r="R319" s="519"/>
      <c r="S319" s="519"/>
      <c r="T319" s="519"/>
      <c r="U319" s="519"/>
      <c r="V319" s="519"/>
      <c r="W319" s="519"/>
      <c r="X319" s="519"/>
      <c r="Y319" s="519"/>
      <c r="Z319" s="519"/>
    </row>
    <row r="320">
      <c r="A320" s="519"/>
      <c r="B320" s="519"/>
      <c r="C320" s="519"/>
      <c r="D320" s="519"/>
      <c r="E320" s="519"/>
      <c r="F320" s="519"/>
      <c r="G320" s="519"/>
      <c r="H320" s="519"/>
      <c r="I320" s="519"/>
      <c r="J320" s="519"/>
      <c r="K320" s="519"/>
      <c r="L320" s="519"/>
      <c r="M320" s="519"/>
      <c r="N320" s="519"/>
      <c r="O320" s="519"/>
      <c r="P320" s="519"/>
      <c r="Q320" s="519"/>
      <c r="R320" s="519"/>
      <c r="S320" s="519"/>
      <c r="T320" s="519"/>
      <c r="U320" s="519"/>
      <c r="V320" s="519"/>
      <c r="W320" s="519"/>
      <c r="X320" s="519"/>
      <c r="Y320" s="519"/>
      <c r="Z320" s="519"/>
    </row>
    <row r="321">
      <c r="A321" s="519"/>
      <c r="B321" s="519"/>
      <c r="C321" s="519"/>
      <c r="D321" s="519"/>
      <c r="E321" s="519"/>
      <c r="F321" s="519"/>
      <c r="G321" s="519"/>
      <c r="H321" s="519"/>
      <c r="I321" s="519"/>
      <c r="J321" s="519"/>
      <c r="K321" s="519"/>
      <c r="L321" s="519"/>
      <c r="M321" s="519"/>
      <c r="N321" s="519"/>
      <c r="O321" s="519"/>
      <c r="P321" s="519"/>
      <c r="Q321" s="519"/>
      <c r="R321" s="519"/>
      <c r="S321" s="519"/>
      <c r="T321" s="519"/>
      <c r="U321" s="519"/>
      <c r="V321" s="519"/>
      <c r="W321" s="519"/>
      <c r="X321" s="519"/>
      <c r="Y321" s="519"/>
      <c r="Z321" s="519"/>
    </row>
    <row r="322">
      <c r="A322" s="519"/>
      <c r="B322" s="519"/>
      <c r="C322" s="519"/>
      <c r="D322" s="519"/>
      <c r="E322" s="519"/>
      <c r="F322" s="519"/>
      <c r="G322" s="519"/>
      <c r="H322" s="519"/>
      <c r="I322" s="519"/>
      <c r="J322" s="519"/>
      <c r="K322" s="519"/>
      <c r="L322" s="519"/>
      <c r="M322" s="519"/>
      <c r="N322" s="519"/>
      <c r="O322" s="519"/>
      <c r="P322" s="519"/>
      <c r="Q322" s="519"/>
      <c r="R322" s="519"/>
      <c r="S322" s="519"/>
      <c r="T322" s="519"/>
      <c r="U322" s="519"/>
      <c r="V322" s="519"/>
      <c r="W322" s="519"/>
      <c r="X322" s="519"/>
      <c r="Y322" s="519"/>
      <c r="Z322" s="519"/>
    </row>
    <row r="323">
      <c r="A323" s="519"/>
      <c r="B323" s="519"/>
      <c r="C323" s="519"/>
      <c r="D323" s="519"/>
      <c r="E323" s="519"/>
      <c r="F323" s="519"/>
      <c r="G323" s="519"/>
      <c r="H323" s="519"/>
      <c r="I323" s="519"/>
      <c r="J323" s="519"/>
      <c r="K323" s="519"/>
      <c r="L323" s="519"/>
      <c r="M323" s="519"/>
      <c r="N323" s="519"/>
      <c r="O323" s="519"/>
      <c r="P323" s="519"/>
      <c r="Q323" s="519"/>
      <c r="R323" s="519"/>
      <c r="S323" s="519"/>
      <c r="T323" s="519"/>
      <c r="U323" s="519"/>
      <c r="V323" s="519"/>
      <c r="W323" s="519"/>
      <c r="X323" s="519"/>
      <c r="Y323" s="519"/>
      <c r="Z323" s="519"/>
    </row>
    <row r="324">
      <c r="A324" s="519"/>
      <c r="B324" s="519"/>
      <c r="C324" s="519"/>
      <c r="D324" s="519"/>
      <c r="E324" s="519"/>
      <c r="F324" s="519"/>
      <c r="G324" s="519"/>
      <c r="H324" s="519"/>
      <c r="I324" s="519"/>
      <c r="J324" s="519"/>
      <c r="K324" s="519"/>
      <c r="L324" s="519"/>
      <c r="M324" s="519"/>
      <c r="N324" s="519"/>
      <c r="O324" s="519"/>
      <c r="P324" s="519"/>
      <c r="Q324" s="519"/>
      <c r="R324" s="519"/>
      <c r="S324" s="519"/>
      <c r="T324" s="519"/>
      <c r="U324" s="519"/>
      <c r="V324" s="519"/>
      <c r="W324" s="519"/>
      <c r="X324" s="519"/>
      <c r="Y324" s="519"/>
      <c r="Z324" s="519"/>
    </row>
    <row r="325">
      <c r="A325" s="519"/>
      <c r="B325" s="519"/>
      <c r="C325" s="519"/>
      <c r="D325" s="519"/>
      <c r="E325" s="519"/>
      <c r="F325" s="519"/>
      <c r="G325" s="519"/>
      <c r="H325" s="519"/>
      <c r="I325" s="519"/>
      <c r="J325" s="519"/>
      <c r="K325" s="519"/>
      <c r="L325" s="519"/>
      <c r="M325" s="519"/>
      <c r="N325" s="519"/>
      <c r="O325" s="519"/>
      <c r="P325" s="519"/>
      <c r="Q325" s="519"/>
      <c r="R325" s="519"/>
      <c r="S325" s="519"/>
      <c r="T325" s="519"/>
      <c r="U325" s="519"/>
      <c r="V325" s="519"/>
      <c r="W325" s="519"/>
      <c r="X325" s="519"/>
      <c r="Y325" s="519"/>
      <c r="Z325" s="519"/>
    </row>
    <row r="326">
      <c r="A326" s="519"/>
      <c r="B326" s="519"/>
      <c r="C326" s="519"/>
      <c r="D326" s="519"/>
      <c r="E326" s="519"/>
      <c r="F326" s="519"/>
      <c r="G326" s="519"/>
      <c r="H326" s="519"/>
      <c r="I326" s="519"/>
      <c r="J326" s="519"/>
      <c r="K326" s="519"/>
      <c r="L326" s="519"/>
      <c r="M326" s="519"/>
      <c r="N326" s="519"/>
      <c r="O326" s="519"/>
      <c r="P326" s="519"/>
      <c r="Q326" s="519"/>
      <c r="R326" s="519"/>
      <c r="S326" s="519"/>
      <c r="T326" s="519"/>
      <c r="U326" s="519"/>
      <c r="V326" s="519"/>
      <c r="W326" s="519"/>
      <c r="X326" s="519"/>
      <c r="Y326" s="519"/>
      <c r="Z326" s="519"/>
    </row>
    <row r="327">
      <c r="A327" s="519"/>
      <c r="B327" s="519"/>
      <c r="C327" s="519"/>
      <c r="D327" s="519"/>
      <c r="E327" s="519"/>
      <c r="F327" s="519"/>
      <c r="G327" s="519"/>
      <c r="H327" s="519"/>
      <c r="I327" s="519"/>
      <c r="J327" s="519"/>
      <c r="K327" s="519"/>
      <c r="L327" s="519"/>
      <c r="M327" s="519"/>
      <c r="N327" s="519"/>
      <c r="O327" s="519"/>
      <c r="P327" s="519"/>
      <c r="Q327" s="519"/>
      <c r="R327" s="519"/>
      <c r="S327" s="519"/>
      <c r="T327" s="519"/>
      <c r="U327" s="519"/>
      <c r="V327" s="519"/>
      <c r="W327" s="519"/>
      <c r="X327" s="519"/>
      <c r="Y327" s="519"/>
      <c r="Z327" s="519"/>
    </row>
    <row r="328">
      <c r="A328" s="519"/>
      <c r="B328" s="519"/>
      <c r="C328" s="519"/>
      <c r="D328" s="519"/>
      <c r="E328" s="519"/>
      <c r="F328" s="519"/>
      <c r="G328" s="519"/>
      <c r="H328" s="519"/>
      <c r="I328" s="519"/>
      <c r="J328" s="519"/>
      <c r="K328" s="519"/>
      <c r="L328" s="519"/>
      <c r="M328" s="519"/>
      <c r="N328" s="519"/>
      <c r="O328" s="519"/>
      <c r="P328" s="519"/>
      <c r="Q328" s="519"/>
      <c r="R328" s="519"/>
      <c r="S328" s="519"/>
      <c r="T328" s="519"/>
      <c r="U328" s="519"/>
      <c r="V328" s="519"/>
      <c r="W328" s="519"/>
      <c r="X328" s="519"/>
      <c r="Y328" s="519"/>
      <c r="Z328" s="519"/>
    </row>
    <row r="329">
      <c r="A329" s="519"/>
      <c r="B329" s="519"/>
      <c r="C329" s="519"/>
      <c r="D329" s="519"/>
      <c r="E329" s="519"/>
      <c r="F329" s="519"/>
      <c r="G329" s="519"/>
      <c r="H329" s="519"/>
      <c r="I329" s="519"/>
      <c r="J329" s="519"/>
      <c r="K329" s="519"/>
      <c r="L329" s="519"/>
      <c r="M329" s="519"/>
      <c r="N329" s="519"/>
      <c r="O329" s="519"/>
      <c r="P329" s="519"/>
      <c r="Q329" s="519"/>
      <c r="R329" s="519"/>
      <c r="S329" s="519"/>
      <c r="T329" s="519"/>
      <c r="U329" s="519"/>
      <c r="V329" s="519"/>
      <c r="W329" s="519"/>
      <c r="X329" s="519"/>
      <c r="Y329" s="519"/>
      <c r="Z329" s="519"/>
    </row>
    <row r="330">
      <c r="A330" s="519"/>
      <c r="B330" s="519"/>
      <c r="C330" s="519"/>
      <c r="D330" s="519"/>
      <c r="E330" s="519"/>
      <c r="F330" s="519"/>
      <c r="G330" s="519"/>
      <c r="H330" s="519"/>
      <c r="I330" s="519"/>
      <c r="J330" s="519"/>
      <c r="K330" s="519"/>
      <c r="L330" s="519"/>
      <c r="M330" s="519"/>
      <c r="N330" s="519"/>
      <c r="O330" s="519"/>
      <c r="P330" s="519"/>
      <c r="Q330" s="519"/>
      <c r="R330" s="519"/>
      <c r="S330" s="519"/>
      <c r="T330" s="519"/>
      <c r="U330" s="519"/>
      <c r="V330" s="519"/>
      <c r="W330" s="519"/>
      <c r="X330" s="519"/>
      <c r="Y330" s="519"/>
      <c r="Z330" s="519"/>
    </row>
    <row r="331">
      <c r="A331" s="519"/>
      <c r="B331" s="519"/>
      <c r="C331" s="519"/>
      <c r="D331" s="519"/>
      <c r="E331" s="519"/>
      <c r="F331" s="519"/>
      <c r="G331" s="519"/>
      <c r="H331" s="519"/>
      <c r="I331" s="519"/>
      <c r="J331" s="519"/>
      <c r="K331" s="519"/>
      <c r="L331" s="519"/>
      <c r="M331" s="519"/>
      <c r="N331" s="519"/>
      <c r="O331" s="519"/>
      <c r="P331" s="519"/>
      <c r="Q331" s="519"/>
      <c r="R331" s="519"/>
      <c r="S331" s="519"/>
      <c r="T331" s="519"/>
      <c r="U331" s="519"/>
      <c r="V331" s="519"/>
      <c r="W331" s="519"/>
      <c r="X331" s="519"/>
      <c r="Y331" s="519"/>
      <c r="Z331" s="519"/>
    </row>
    <row r="332">
      <c r="A332" s="519"/>
      <c r="B332" s="519"/>
      <c r="C332" s="519"/>
      <c r="D332" s="519"/>
      <c r="E332" s="519"/>
      <c r="F332" s="519"/>
      <c r="G332" s="519"/>
      <c r="H332" s="519"/>
      <c r="I332" s="519"/>
      <c r="J332" s="519"/>
      <c r="K332" s="519"/>
      <c r="L332" s="519"/>
      <c r="M332" s="519"/>
      <c r="N332" s="519"/>
      <c r="O332" s="519"/>
      <c r="P332" s="519"/>
      <c r="Q332" s="519"/>
      <c r="R332" s="519"/>
      <c r="S332" s="519"/>
      <c r="T332" s="519"/>
      <c r="U332" s="519"/>
      <c r="V332" s="519"/>
      <c r="W332" s="519"/>
      <c r="X332" s="519"/>
      <c r="Y332" s="519"/>
      <c r="Z332" s="519"/>
    </row>
    <row r="333">
      <c r="A333" s="519"/>
      <c r="B333" s="519"/>
      <c r="C333" s="519"/>
      <c r="D333" s="519"/>
      <c r="E333" s="519"/>
      <c r="F333" s="519"/>
      <c r="G333" s="519"/>
      <c r="H333" s="519"/>
      <c r="I333" s="519"/>
      <c r="J333" s="519"/>
      <c r="K333" s="519"/>
      <c r="L333" s="519"/>
      <c r="M333" s="519"/>
      <c r="N333" s="519"/>
      <c r="O333" s="519"/>
      <c r="P333" s="519"/>
      <c r="Q333" s="519"/>
      <c r="R333" s="519"/>
      <c r="S333" s="519"/>
      <c r="T333" s="519"/>
      <c r="U333" s="519"/>
      <c r="V333" s="519"/>
      <c r="W333" s="519"/>
      <c r="X333" s="519"/>
      <c r="Y333" s="519"/>
      <c r="Z333" s="519"/>
    </row>
    <row r="334">
      <c r="A334" s="519"/>
      <c r="B334" s="519"/>
      <c r="C334" s="519"/>
      <c r="D334" s="519"/>
      <c r="E334" s="519"/>
      <c r="F334" s="519"/>
      <c r="G334" s="519"/>
      <c r="H334" s="519"/>
      <c r="I334" s="519"/>
      <c r="J334" s="519"/>
      <c r="K334" s="519"/>
      <c r="L334" s="519"/>
      <c r="M334" s="519"/>
      <c r="N334" s="519"/>
      <c r="O334" s="519"/>
      <c r="P334" s="519"/>
      <c r="Q334" s="519"/>
      <c r="R334" s="519"/>
      <c r="S334" s="519"/>
      <c r="T334" s="519"/>
      <c r="U334" s="519"/>
      <c r="V334" s="519"/>
      <c r="W334" s="519"/>
      <c r="X334" s="519"/>
      <c r="Y334" s="519"/>
      <c r="Z334" s="519"/>
    </row>
    <row r="335">
      <c r="A335" s="519"/>
      <c r="B335" s="519"/>
      <c r="C335" s="519"/>
      <c r="D335" s="519"/>
      <c r="E335" s="519"/>
      <c r="F335" s="519"/>
      <c r="G335" s="519"/>
      <c r="H335" s="519"/>
      <c r="I335" s="519"/>
      <c r="J335" s="519"/>
      <c r="K335" s="519"/>
      <c r="L335" s="519"/>
      <c r="M335" s="519"/>
      <c r="N335" s="519"/>
      <c r="O335" s="519"/>
      <c r="P335" s="519"/>
      <c r="Q335" s="519"/>
      <c r="R335" s="519"/>
      <c r="S335" s="519"/>
      <c r="T335" s="519"/>
      <c r="U335" s="519"/>
      <c r="V335" s="519"/>
      <c r="W335" s="519"/>
      <c r="X335" s="519"/>
      <c r="Y335" s="519"/>
      <c r="Z335" s="519"/>
    </row>
    <row r="336">
      <c r="A336" s="519"/>
      <c r="B336" s="519"/>
      <c r="C336" s="519"/>
      <c r="D336" s="519"/>
      <c r="E336" s="519"/>
      <c r="F336" s="519"/>
      <c r="G336" s="519"/>
      <c r="H336" s="519"/>
      <c r="I336" s="519"/>
      <c r="J336" s="519"/>
      <c r="K336" s="519"/>
      <c r="L336" s="519"/>
      <c r="M336" s="519"/>
      <c r="N336" s="519"/>
      <c r="O336" s="519"/>
      <c r="P336" s="519"/>
      <c r="Q336" s="519"/>
      <c r="R336" s="519"/>
      <c r="S336" s="519"/>
      <c r="T336" s="519"/>
      <c r="U336" s="519"/>
      <c r="V336" s="519"/>
      <c r="W336" s="519"/>
      <c r="X336" s="519"/>
      <c r="Y336" s="519"/>
      <c r="Z336" s="519"/>
    </row>
    <row r="337">
      <c r="A337" s="519"/>
      <c r="B337" s="519"/>
      <c r="C337" s="519"/>
      <c r="D337" s="519"/>
      <c r="E337" s="519"/>
      <c r="F337" s="519"/>
      <c r="G337" s="519"/>
      <c r="H337" s="519"/>
      <c r="I337" s="519"/>
      <c r="J337" s="519"/>
      <c r="K337" s="519"/>
      <c r="L337" s="519"/>
      <c r="M337" s="519"/>
      <c r="N337" s="519"/>
      <c r="O337" s="519"/>
      <c r="P337" s="519"/>
      <c r="Q337" s="519"/>
      <c r="R337" s="519"/>
      <c r="S337" s="519"/>
      <c r="T337" s="519"/>
      <c r="U337" s="519"/>
      <c r="V337" s="519"/>
      <c r="W337" s="519"/>
      <c r="X337" s="519"/>
      <c r="Y337" s="519"/>
      <c r="Z337" s="519"/>
    </row>
    <row r="338">
      <c r="A338" s="519"/>
      <c r="B338" s="519"/>
      <c r="C338" s="519"/>
      <c r="D338" s="519"/>
      <c r="E338" s="519"/>
      <c r="F338" s="519"/>
      <c r="G338" s="519"/>
      <c r="H338" s="519"/>
      <c r="I338" s="519"/>
      <c r="J338" s="519"/>
      <c r="K338" s="519"/>
      <c r="L338" s="519"/>
      <c r="M338" s="519"/>
      <c r="N338" s="519"/>
      <c r="O338" s="519"/>
      <c r="P338" s="519"/>
      <c r="Q338" s="519"/>
      <c r="R338" s="519"/>
      <c r="S338" s="519"/>
      <c r="T338" s="519"/>
      <c r="U338" s="519"/>
      <c r="V338" s="519"/>
      <c r="W338" s="519"/>
      <c r="X338" s="519"/>
      <c r="Y338" s="519"/>
      <c r="Z338" s="519"/>
    </row>
    <row r="339">
      <c r="A339" s="519"/>
      <c r="B339" s="519"/>
      <c r="C339" s="519"/>
      <c r="D339" s="519"/>
      <c r="E339" s="519"/>
      <c r="F339" s="519"/>
      <c r="G339" s="519"/>
      <c r="H339" s="519"/>
      <c r="I339" s="519"/>
      <c r="J339" s="519"/>
      <c r="K339" s="519"/>
      <c r="L339" s="519"/>
      <c r="M339" s="519"/>
      <c r="N339" s="519"/>
      <c r="O339" s="519"/>
      <c r="P339" s="519"/>
      <c r="Q339" s="519"/>
      <c r="R339" s="519"/>
      <c r="S339" s="519"/>
      <c r="T339" s="519"/>
      <c r="U339" s="519"/>
      <c r="V339" s="519"/>
      <c r="W339" s="519"/>
      <c r="X339" s="519"/>
      <c r="Y339" s="519"/>
      <c r="Z339" s="519"/>
    </row>
    <row r="340">
      <c r="A340" s="519"/>
      <c r="B340" s="519"/>
      <c r="C340" s="519"/>
      <c r="D340" s="519"/>
      <c r="E340" s="519"/>
      <c r="F340" s="519"/>
      <c r="G340" s="519"/>
      <c r="H340" s="519"/>
      <c r="I340" s="519"/>
      <c r="J340" s="519"/>
      <c r="K340" s="519"/>
      <c r="L340" s="519"/>
      <c r="M340" s="519"/>
      <c r="N340" s="519"/>
      <c r="O340" s="519"/>
      <c r="P340" s="519"/>
      <c r="Q340" s="519"/>
      <c r="R340" s="519"/>
      <c r="S340" s="519"/>
      <c r="T340" s="519"/>
      <c r="U340" s="519"/>
      <c r="V340" s="519"/>
      <c r="W340" s="519"/>
      <c r="X340" s="519"/>
      <c r="Y340" s="519"/>
      <c r="Z340" s="519"/>
    </row>
    <row r="341">
      <c r="A341" s="519"/>
      <c r="B341" s="519"/>
      <c r="C341" s="519"/>
      <c r="D341" s="519"/>
      <c r="E341" s="519"/>
      <c r="F341" s="519"/>
      <c r="G341" s="519"/>
      <c r="H341" s="519"/>
      <c r="I341" s="519"/>
      <c r="J341" s="519"/>
      <c r="K341" s="519"/>
      <c r="L341" s="519"/>
      <c r="M341" s="519"/>
      <c r="N341" s="519"/>
      <c r="O341" s="519"/>
      <c r="P341" s="519"/>
      <c r="Q341" s="519"/>
      <c r="R341" s="519"/>
      <c r="S341" s="519"/>
      <c r="T341" s="519"/>
      <c r="U341" s="519"/>
      <c r="V341" s="519"/>
      <c r="W341" s="519"/>
      <c r="X341" s="519"/>
      <c r="Y341" s="519"/>
      <c r="Z341" s="519"/>
    </row>
    <row r="342">
      <c r="A342" s="519"/>
      <c r="B342" s="519"/>
      <c r="C342" s="519"/>
      <c r="D342" s="519"/>
      <c r="E342" s="519"/>
      <c r="F342" s="519"/>
      <c r="G342" s="519"/>
      <c r="H342" s="519"/>
      <c r="I342" s="519"/>
      <c r="J342" s="519"/>
      <c r="K342" s="519"/>
      <c r="L342" s="519"/>
      <c r="M342" s="519"/>
      <c r="N342" s="519"/>
      <c r="O342" s="519"/>
      <c r="P342" s="519"/>
      <c r="Q342" s="519"/>
      <c r="R342" s="519"/>
      <c r="S342" s="519"/>
      <c r="T342" s="519"/>
      <c r="U342" s="519"/>
      <c r="V342" s="519"/>
      <c r="W342" s="519"/>
      <c r="X342" s="519"/>
      <c r="Y342" s="519"/>
      <c r="Z342" s="519"/>
    </row>
    <row r="343">
      <c r="A343" s="519"/>
      <c r="B343" s="519"/>
      <c r="C343" s="519"/>
      <c r="D343" s="519"/>
      <c r="E343" s="519"/>
      <c r="F343" s="519"/>
      <c r="G343" s="519"/>
      <c r="H343" s="519"/>
      <c r="I343" s="519"/>
      <c r="J343" s="519"/>
      <c r="K343" s="519"/>
      <c r="L343" s="519"/>
      <c r="M343" s="519"/>
      <c r="N343" s="519"/>
      <c r="O343" s="519"/>
      <c r="P343" s="519"/>
      <c r="Q343" s="519"/>
      <c r="R343" s="519"/>
      <c r="S343" s="519"/>
      <c r="T343" s="519"/>
      <c r="U343" s="519"/>
      <c r="V343" s="519"/>
      <c r="W343" s="519"/>
      <c r="X343" s="519"/>
      <c r="Y343" s="519"/>
      <c r="Z343" s="519"/>
    </row>
    <row r="344">
      <c r="A344" s="519"/>
      <c r="B344" s="519"/>
      <c r="C344" s="519"/>
      <c r="D344" s="519"/>
      <c r="E344" s="519"/>
      <c r="F344" s="519"/>
      <c r="G344" s="519"/>
      <c r="H344" s="519"/>
      <c r="I344" s="519"/>
      <c r="J344" s="519"/>
      <c r="K344" s="519"/>
      <c r="L344" s="519"/>
      <c r="M344" s="519"/>
      <c r="N344" s="519"/>
      <c r="O344" s="519"/>
      <c r="P344" s="519"/>
      <c r="Q344" s="519"/>
      <c r="R344" s="519"/>
      <c r="S344" s="519"/>
      <c r="T344" s="519"/>
      <c r="U344" s="519"/>
      <c r="V344" s="519"/>
      <c r="W344" s="519"/>
      <c r="X344" s="519"/>
      <c r="Y344" s="519"/>
      <c r="Z344" s="519"/>
    </row>
    <row r="345">
      <c r="A345" s="519"/>
      <c r="B345" s="519"/>
      <c r="C345" s="519"/>
      <c r="D345" s="519"/>
      <c r="E345" s="519"/>
      <c r="F345" s="519"/>
      <c r="G345" s="519"/>
      <c r="H345" s="519"/>
      <c r="I345" s="519"/>
      <c r="J345" s="519"/>
      <c r="K345" s="519"/>
      <c r="L345" s="519"/>
      <c r="M345" s="519"/>
      <c r="N345" s="519"/>
      <c r="O345" s="519"/>
      <c r="P345" s="519"/>
      <c r="Q345" s="519"/>
      <c r="R345" s="519"/>
      <c r="S345" s="519"/>
      <c r="T345" s="519"/>
      <c r="U345" s="519"/>
      <c r="V345" s="519"/>
      <c r="W345" s="519"/>
      <c r="X345" s="519"/>
      <c r="Y345" s="519"/>
      <c r="Z345" s="519"/>
    </row>
    <row r="346">
      <c r="A346" s="519"/>
      <c r="B346" s="519"/>
      <c r="C346" s="519"/>
      <c r="D346" s="519"/>
      <c r="E346" s="519"/>
      <c r="F346" s="519"/>
      <c r="G346" s="519"/>
      <c r="H346" s="519"/>
      <c r="I346" s="519"/>
      <c r="J346" s="519"/>
      <c r="K346" s="519"/>
      <c r="L346" s="519"/>
      <c r="M346" s="519"/>
      <c r="N346" s="519"/>
      <c r="O346" s="519"/>
      <c r="P346" s="519"/>
      <c r="Q346" s="519"/>
      <c r="R346" s="519"/>
      <c r="S346" s="519"/>
      <c r="T346" s="519"/>
      <c r="U346" s="519"/>
      <c r="V346" s="519"/>
      <c r="W346" s="519"/>
      <c r="X346" s="519"/>
      <c r="Y346" s="519"/>
      <c r="Z346" s="519"/>
    </row>
    <row r="347">
      <c r="A347" s="519"/>
      <c r="B347" s="519"/>
      <c r="C347" s="519"/>
      <c r="D347" s="519"/>
      <c r="E347" s="519"/>
      <c r="F347" s="519"/>
      <c r="G347" s="519"/>
      <c r="H347" s="519"/>
      <c r="I347" s="519"/>
      <c r="J347" s="519"/>
      <c r="K347" s="519"/>
      <c r="L347" s="519"/>
      <c r="M347" s="519"/>
      <c r="N347" s="519"/>
      <c r="O347" s="519"/>
      <c r="P347" s="519"/>
      <c r="Q347" s="519"/>
      <c r="R347" s="519"/>
      <c r="S347" s="519"/>
      <c r="T347" s="519"/>
      <c r="U347" s="519"/>
      <c r="V347" s="519"/>
      <c r="W347" s="519"/>
      <c r="X347" s="519"/>
      <c r="Y347" s="519"/>
      <c r="Z347" s="519"/>
    </row>
    <row r="348">
      <c r="A348" s="519"/>
      <c r="B348" s="519"/>
      <c r="C348" s="519"/>
      <c r="D348" s="519"/>
      <c r="E348" s="519"/>
      <c r="F348" s="519"/>
      <c r="G348" s="519"/>
      <c r="H348" s="519"/>
      <c r="I348" s="519"/>
      <c r="J348" s="519"/>
      <c r="K348" s="519"/>
      <c r="L348" s="519"/>
      <c r="M348" s="519"/>
      <c r="N348" s="519"/>
      <c r="O348" s="519"/>
      <c r="P348" s="519"/>
      <c r="Q348" s="519"/>
      <c r="R348" s="519"/>
      <c r="S348" s="519"/>
      <c r="T348" s="519"/>
      <c r="U348" s="519"/>
      <c r="V348" s="519"/>
      <c r="W348" s="519"/>
      <c r="X348" s="519"/>
      <c r="Y348" s="519"/>
      <c r="Z348" s="519"/>
    </row>
    <row r="349">
      <c r="A349" s="519"/>
      <c r="B349" s="519"/>
      <c r="C349" s="519"/>
      <c r="D349" s="519"/>
      <c r="E349" s="519"/>
      <c r="F349" s="519"/>
      <c r="G349" s="519"/>
      <c r="H349" s="519"/>
      <c r="I349" s="519"/>
      <c r="J349" s="519"/>
      <c r="K349" s="519"/>
      <c r="L349" s="519"/>
      <c r="M349" s="519"/>
      <c r="N349" s="519"/>
      <c r="O349" s="519"/>
      <c r="P349" s="519"/>
      <c r="Q349" s="519"/>
      <c r="R349" s="519"/>
      <c r="S349" s="519"/>
      <c r="T349" s="519"/>
      <c r="U349" s="519"/>
      <c r="V349" s="519"/>
      <c r="W349" s="519"/>
      <c r="X349" s="519"/>
      <c r="Y349" s="519"/>
      <c r="Z349" s="519"/>
    </row>
    <row r="350">
      <c r="A350" s="519"/>
      <c r="B350" s="519"/>
      <c r="C350" s="519"/>
      <c r="D350" s="519"/>
      <c r="E350" s="519"/>
      <c r="F350" s="519"/>
      <c r="G350" s="519"/>
      <c r="H350" s="519"/>
      <c r="I350" s="519"/>
      <c r="J350" s="519"/>
      <c r="K350" s="519"/>
      <c r="L350" s="519"/>
      <c r="M350" s="519"/>
      <c r="N350" s="519"/>
      <c r="O350" s="519"/>
      <c r="P350" s="519"/>
      <c r="Q350" s="519"/>
      <c r="R350" s="519"/>
      <c r="S350" s="519"/>
      <c r="T350" s="519"/>
      <c r="U350" s="519"/>
      <c r="V350" s="519"/>
      <c r="W350" s="519"/>
      <c r="X350" s="519"/>
      <c r="Y350" s="519"/>
      <c r="Z350" s="519"/>
    </row>
    <row r="351">
      <c r="A351" s="519"/>
      <c r="B351" s="519"/>
      <c r="C351" s="519"/>
      <c r="D351" s="519"/>
      <c r="E351" s="519"/>
      <c r="F351" s="519"/>
      <c r="G351" s="519"/>
      <c r="H351" s="519"/>
      <c r="I351" s="519"/>
      <c r="J351" s="519"/>
      <c r="K351" s="519"/>
      <c r="L351" s="519"/>
      <c r="M351" s="519"/>
      <c r="N351" s="519"/>
      <c r="O351" s="519"/>
      <c r="P351" s="519"/>
      <c r="Q351" s="519"/>
      <c r="R351" s="519"/>
      <c r="S351" s="519"/>
      <c r="T351" s="519"/>
      <c r="U351" s="519"/>
      <c r="V351" s="519"/>
      <c r="W351" s="519"/>
      <c r="X351" s="519"/>
      <c r="Y351" s="519"/>
      <c r="Z351" s="519"/>
    </row>
    <row r="352">
      <c r="A352" s="519"/>
      <c r="B352" s="519"/>
      <c r="C352" s="519"/>
      <c r="D352" s="519"/>
      <c r="E352" s="519"/>
      <c r="F352" s="519"/>
      <c r="G352" s="519"/>
      <c r="H352" s="519"/>
      <c r="I352" s="519"/>
      <c r="J352" s="519"/>
      <c r="K352" s="519"/>
      <c r="L352" s="519"/>
      <c r="M352" s="519"/>
      <c r="N352" s="519"/>
      <c r="O352" s="519"/>
      <c r="P352" s="519"/>
      <c r="Q352" s="519"/>
      <c r="R352" s="519"/>
      <c r="S352" s="519"/>
      <c r="T352" s="519"/>
      <c r="U352" s="519"/>
      <c r="V352" s="519"/>
      <c r="W352" s="519"/>
      <c r="X352" s="519"/>
      <c r="Y352" s="519"/>
      <c r="Z352" s="519"/>
    </row>
    <row r="353">
      <c r="A353" s="519"/>
      <c r="B353" s="519"/>
      <c r="C353" s="519"/>
      <c r="D353" s="519"/>
      <c r="E353" s="519"/>
      <c r="F353" s="519"/>
      <c r="G353" s="519"/>
      <c r="H353" s="519"/>
      <c r="I353" s="519"/>
      <c r="J353" s="519"/>
      <c r="K353" s="519"/>
      <c r="L353" s="519"/>
      <c r="M353" s="519"/>
      <c r="N353" s="519"/>
      <c r="O353" s="519"/>
      <c r="P353" s="519"/>
      <c r="Q353" s="519"/>
      <c r="R353" s="519"/>
      <c r="S353" s="519"/>
      <c r="T353" s="519"/>
      <c r="U353" s="519"/>
      <c r="V353" s="519"/>
      <c r="W353" s="519"/>
      <c r="X353" s="519"/>
      <c r="Y353" s="519"/>
      <c r="Z353" s="519"/>
    </row>
    <row r="354">
      <c r="A354" s="519"/>
      <c r="B354" s="519"/>
      <c r="C354" s="519"/>
      <c r="D354" s="519"/>
      <c r="E354" s="519"/>
      <c r="F354" s="519"/>
      <c r="G354" s="519"/>
      <c r="H354" s="519"/>
      <c r="I354" s="519"/>
      <c r="J354" s="519"/>
      <c r="K354" s="519"/>
      <c r="L354" s="519"/>
      <c r="M354" s="519"/>
      <c r="N354" s="519"/>
      <c r="O354" s="519"/>
      <c r="P354" s="519"/>
      <c r="Q354" s="519"/>
      <c r="R354" s="519"/>
      <c r="S354" s="519"/>
      <c r="T354" s="519"/>
      <c r="U354" s="519"/>
      <c r="V354" s="519"/>
      <c r="W354" s="519"/>
      <c r="X354" s="519"/>
      <c r="Y354" s="519"/>
      <c r="Z354" s="519"/>
    </row>
    <row r="355">
      <c r="A355" s="519"/>
      <c r="B355" s="519"/>
      <c r="C355" s="519"/>
      <c r="D355" s="519"/>
      <c r="E355" s="519"/>
      <c r="F355" s="519"/>
      <c r="G355" s="519"/>
      <c r="H355" s="519"/>
      <c r="I355" s="519"/>
      <c r="J355" s="519"/>
      <c r="K355" s="519"/>
      <c r="L355" s="519"/>
      <c r="M355" s="519"/>
      <c r="N355" s="519"/>
      <c r="O355" s="519"/>
      <c r="P355" s="519"/>
      <c r="Q355" s="519"/>
      <c r="R355" s="519"/>
      <c r="S355" s="519"/>
      <c r="T355" s="519"/>
      <c r="U355" s="519"/>
      <c r="V355" s="519"/>
      <c r="W355" s="519"/>
      <c r="X355" s="519"/>
      <c r="Y355" s="519"/>
      <c r="Z355" s="519"/>
    </row>
    <row r="356">
      <c r="A356" s="519"/>
      <c r="B356" s="519"/>
      <c r="C356" s="519"/>
      <c r="D356" s="519"/>
      <c r="E356" s="519"/>
      <c r="F356" s="519"/>
      <c r="G356" s="519"/>
      <c r="H356" s="519"/>
      <c r="I356" s="519"/>
      <c r="J356" s="519"/>
      <c r="K356" s="519"/>
      <c r="L356" s="519"/>
      <c r="M356" s="519"/>
      <c r="N356" s="519"/>
      <c r="O356" s="519"/>
      <c r="P356" s="519"/>
      <c r="Q356" s="519"/>
      <c r="R356" s="519"/>
      <c r="S356" s="519"/>
      <c r="T356" s="519"/>
      <c r="U356" s="519"/>
      <c r="V356" s="519"/>
      <c r="W356" s="519"/>
      <c r="X356" s="519"/>
      <c r="Y356" s="519"/>
      <c r="Z356" s="519"/>
    </row>
    <row r="357">
      <c r="A357" s="519"/>
      <c r="B357" s="519"/>
      <c r="C357" s="519"/>
      <c r="D357" s="519"/>
      <c r="E357" s="519"/>
      <c r="F357" s="519"/>
      <c r="G357" s="519"/>
      <c r="H357" s="519"/>
      <c r="I357" s="519"/>
      <c r="J357" s="519"/>
      <c r="K357" s="519"/>
      <c r="L357" s="519"/>
      <c r="M357" s="519"/>
      <c r="N357" s="519"/>
      <c r="O357" s="519"/>
      <c r="P357" s="519"/>
      <c r="Q357" s="519"/>
      <c r="R357" s="519"/>
      <c r="S357" s="519"/>
      <c r="T357" s="519"/>
      <c r="U357" s="519"/>
      <c r="V357" s="519"/>
      <c r="W357" s="519"/>
      <c r="X357" s="519"/>
      <c r="Y357" s="519"/>
      <c r="Z357" s="519"/>
    </row>
    <row r="358">
      <c r="A358" s="519"/>
      <c r="B358" s="519"/>
      <c r="C358" s="519"/>
      <c r="D358" s="519"/>
      <c r="E358" s="519"/>
      <c r="F358" s="519"/>
      <c r="G358" s="519"/>
      <c r="H358" s="519"/>
      <c r="I358" s="519"/>
      <c r="J358" s="519"/>
      <c r="K358" s="519"/>
      <c r="L358" s="519"/>
      <c r="M358" s="519"/>
      <c r="N358" s="519"/>
      <c r="O358" s="519"/>
      <c r="P358" s="519"/>
      <c r="Q358" s="519"/>
      <c r="R358" s="519"/>
      <c r="S358" s="519"/>
      <c r="T358" s="519"/>
      <c r="U358" s="519"/>
      <c r="V358" s="519"/>
      <c r="W358" s="519"/>
      <c r="X358" s="519"/>
      <c r="Y358" s="519"/>
      <c r="Z358" s="519"/>
    </row>
    <row r="359">
      <c r="A359" s="519"/>
      <c r="B359" s="519"/>
      <c r="C359" s="519"/>
      <c r="D359" s="519"/>
      <c r="E359" s="519"/>
      <c r="F359" s="519"/>
      <c r="G359" s="519"/>
      <c r="H359" s="519"/>
      <c r="I359" s="519"/>
      <c r="J359" s="519"/>
      <c r="K359" s="519"/>
      <c r="L359" s="519"/>
      <c r="M359" s="519"/>
      <c r="N359" s="519"/>
      <c r="O359" s="519"/>
      <c r="P359" s="519"/>
      <c r="Q359" s="519"/>
      <c r="R359" s="519"/>
      <c r="S359" s="519"/>
      <c r="T359" s="519"/>
      <c r="U359" s="519"/>
      <c r="V359" s="519"/>
      <c r="W359" s="519"/>
      <c r="X359" s="519"/>
      <c r="Y359" s="519"/>
      <c r="Z359" s="519"/>
    </row>
    <row r="360">
      <c r="A360" s="519"/>
      <c r="B360" s="519"/>
      <c r="C360" s="519"/>
      <c r="D360" s="519"/>
      <c r="E360" s="519"/>
      <c r="F360" s="519"/>
      <c r="G360" s="519"/>
      <c r="H360" s="519"/>
      <c r="I360" s="519"/>
      <c r="J360" s="519"/>
      <c r="K360" s="519"/>
      <c r="L360" s="519"/>
      <c r="M360" s="519"/>
      <c r="N360" s="519"/>
      <c r="O360" s="519"/>
      <c r="P360" s="519"/>
      <c r="Q360" s="519"/>
      <c r="R360" s="519"/>
      <c r="S360" s="519"/>
      <c r="T360" s="519"/>
      <c r="U360" s="519"/>
      <c r="V360" s="519"/>
      <c r="W360" s="519"/>
      <c r="X360" s="519"/>
      <c r="Y360" s="519"/>
      <c r="Z360" s="519"/>
    </row>
    <row r="361">
      <c r="A361" s="519"/>
      <c r="B361" s="519"/>
      <c r="C361" s="519"/>
      <c r="D361" s="519"/>
      <c r="E361" s="519"/>
      <c r="F361" s="519"/>
      <c r="G361" s="519"/>
      <c r="H361" s="519"/>
      <c r="I361" s="519"/>
      <c r="J361" s="519"/>
      <c r="K361" s="519"/>
      <c r="L361" s="519"/>
      <c r="M361" s="519"/>
      <c r="N361" s="519"/>
      <c r="O361" s="519"/>
      <c r="P361" s="519"/>
      <c r="Q361" s="519"/>
      <c r="R361" s="519"/>
      <c r="S361" s="519"/>
      <c r="T361" s="519"/>
      <c r="U361" s="519"/>
      <c r="V361" s="519"/>
      <c r="W361" s="519"/>
      <c r="X361" s="519"/>
      <c r="Y361" s="519"/>
      <c r="Z361" s="519"/>
    </row>
    <row r="362">
      <c r="A362" s="519"/>
      <c r="B362" s="519"/>
      <c r="C362" s="519"/>
      <c r="D362" s="519"/>
      <c r="E362" s="519"/>
      <c r="F362" s="519"/>
      <c r="G362" s="519"/>
      <c r="H362" s="519"/>
      <c r="I362" s="519"/>
      <c r="J362" s="519"/>
      <c r="K362" s="519"/>
      <c r="L362" s="519"/>
      <c r="M362" s="519"/>
      <c r="N362" s="519"/>
      <c r="O362" s="519"/>
      <c r="P362" s="519"/>
      <c r="Q362" s="519"/>
      <c r="R362" s="519"/>
      <c r="S362" s="519"/>
      <c r="T362" s="519"/>
      <c r="U362" s="519"/>
      <c r="V362" s="519"/>
      <c r="W362" s="519"/>
      <c r="X362" s="519"/>
      <c r="Y362" s="519"/>
      <c r="Z362" s="519"/>
    </row>
    <row r="363">
      <c r="A363" s="519"/>
      <c r="B363" s="519"/>
      <c r="C363" s="519"/>
      <c r="D363" s="519"/>
      <c r="E363" s="519"/>
      <c r="F363" s="519"/>
      <c r="G363" s="519"/>
      <c r="H363" s="519"/>
      <c r="I363" s="519"/>
      <c r="J363" s="519"/>
      <c r="K363" s="519"/>
      <c r="L363" s="519"/>
      <c r="M363" s="519"/>
      <c r="N363" s="519"/>
      <c r="O363" s="519"/>
      <c r="P363" s="519"/>
      <c r="Q363" s="519"/>
      <c r="R363" s="519"/>
      <c r="S363" s="519"/>
      <c r="T363" s="519"/>
      <c r="U363" s="519"/>
      <c r="V363" s="519"/>
      <c r="W363" s="519"/>
      <c r="X363" s="519"/>
      <c r="Y363" s="519"/>
      <c r="Z363" s="519"/>
    </row>
    <row r="364">
      <c r="A364" s="519"/>
      <c r="B364" s="519"/>
      <c r="C364" s="519"/>
      <c r="D364" s="519"/>
      <c r="E364" s="519"/>
      <c r="F364" s="519"/>
      <c r="G364" s="519"/>
      <c r="H364" s="519"/>
      <c r="I364" s="519"/>
      <c r="J364" s="519"/>
      <c r="K364" s="519"/>
      <c r="L364" s="519"/>
      <c r="M364" s="519"/>
      <c r="N364" s="519"/>
      <c r="O364" s="519"/>
      <c r="P364" s="519"/>
      <c r="Q364" s="519"/>
      <c r="R364" s="519"/>
      <c r="S364" s="519"/>
      <c r="T364" s="519"/>
      <c r="U364" s="519"/>
      <c r="V364" s="519"/>
      <c r="W364" s="519"/>
      <c r="X364" s="519"/>
      <c r="Y364" s="519"/>
      <c r="Z364" s="519"/>
    </row>
    <row r="365">
      <c r="A365" s="519"/>
      <c r="B365" s="519"/>
      <c r="C365" s="519"/>
      <c r="D365" s="519"/>
      <c r="E365" s="519"/>
      <c r="F365" s="519"/>
      <c r="G365" s="519"/>
      <c r="H365" s="519"/>
      <c r="I365" s="519"/>
      <c r="J365" s="519"/>
      <c r="K365" s="519"/>
      <c r="L365" s="519"/>
      <c r="M365" s="519"/>
      <c r="N365" s="519"/>
      <c r="O365" s="519"/>
      <c r="P365" s="519"/>
      <c r="Q365" s="519"/>
      <c r="R365" s="519"/>
      <c r="S365" s="519"/>
      <c r="T365" s="519"/>
      <c r="U365" s="519"/>
      <c r="V365" s="519"/>
      <c r="W365" s="519"/>
      <c r="X365" s="519"/>
      <c r="Y365" s="519"/>
      <c r="Z365" s="519"/>
    </row>
    <row r="366">
      <c r="A366" s="519"/>
      <c r="B366" s="519"/>
      <c r="C366" s="519"/>
      <c r="D366" s="519"/>
      <c r="E366" s="519"/>
      <c r="F366" s="519"/>
      <c r="G366" s="519"/>
      <c r="H366" s="519"/>
      <c r="I366" s="519"/>
      <c r="J366" s="519"/>
      <c r="K366" s="519"/>
      <c r="L366" s="519"/>
      <c r="M366" s="519"/>
      <c r="N366" s="519"/>
      <c r="O366" s="519"/>
      <c r="P366" s="519"/>
      <c r="Q366" s="519"/>
      <c r="R366" s="519"/>
      <c r="S366" s="519"/>
      <c r="T366" s="519"/>
      <c r="U366" s="519"/>
      <c r="V366" s="519"/>
      <c r="W366" s="519"/>
      <c r="X366" s="519"/>
      <c r="Y366" s="519"/>
      <c r="Z366" s="519"/>
    </row>
    <row r="367">
      <c r="A367" s="519"/>
      <c r="B367" s="519"/>
      <c r="C367" s="519"/>
      <c r="D367" s="519"/>
      <c r="E367" s="519"/>
      <c r="F367" s="519"/>
      <c r="G367" s="519"/>
      <c r="H367" s="519"/>
      <c r="I367" s="519"/>
      <c r="J367" s="519"/>
      <c r="K367" s="519"/>
      <c r="L367" s="519"/>
      <c r="M367" s="519"/>
      <c r="N367" s="519"/>
      <c r="O367" s="519"/>
      <c r="P367" s="519"/>
      <c r="Q367" s="519"/>
      <c r="R367" s="519"/>
      <c r="S367" s="519"/>
      <c r="T367" s="519"/>
      <c r="U367" s="519"/>
      <c r="V367" s="519"/>
      <c r="W367" s="519"/>
      <c r="X367" s="519"/>
      <c r="Y367" s="519"/>
      <c r="Z367" s="519"/>
    </row>
    <row r="368">
      <c r="A368" s="519"/>
      <c r="B368" s="519"/>
      <c r="C368" s="519"/>
      <c r="D368" s="519"/>
      <c r="E368" s="519"/>
      <c r="F368" s="519"/>
      <c r="G368" s="519"/>
      <c r="H368" s="519"/>
      <c r="I368" s="519"/>
      <c r="J368" s="519"/>
      <c r="K368" s="519"/>
      <c r="L368" s="519"/>
      <c r="M368" s="519"/>
      <c r="N368" s="519"/>
      <c r="O368" s="519"/>
      <c r="P368" s="519"/>
      <c r="Q368" s="519"/>
      <c r="R368" s="519"/>
      <c r="S368" s="519"/>
      <c r="T368" s="519"/>
      <c r="U368" s="519"/>
      <c r="V368" s="519"/>
      <c r="W368" s="519"/>
      <c r="X368" s="519"/>
      <c r="Y368" s="519"/>
      <c r="Z368" s="519"/>
    </row>
    <row r="369">
      <c r="A369" s="519"/>
      <c r="B369" s="519"/>
      <c r="C369" s="519"/>
      <c r="D369" s="519"/>
      <c r="E369" s="519"/>
      <c r="F369" s="519"/>
      <c r="G369" s="519"/>
      <c r="H369" s="519"/>
      <c r="I369" s="519"/>
      <c r="J369" s="519"/>
      <c r="K369" s="519"/>
      <c r="L369" s="519"/>
      <c r="M369" s="519"/>
      <c r="N369" s="519"/>
      <c r="O369" s="519"/>
      <c r="P369" s="519"/>
      <c r="Q369" s="519"/>
      <c r="R369" s="519"/>
      <c r="S369" s="519"/>
      <c r="T369" s="519"/>
      <c r="U369" s="519"/>
      <c r="V369" s="519"/>
      <c r="W369" s="519"/>
      <c r="X369" s="519"/>
      <c r="Y369" s="519"/>
      <c r="Z369" s="519"/>
    </row>
    <row r="370">
      <c r="A370" s="519"/>
      <c r="B370" s="519"/>
      <c r="C370" s="519"/>
      <c r="D370" s="519"/>
      <c r="E370" s="519"/>
      <c r="F370" s="519"/>
      <c r="G370" s="519"/>
      <c r="H370" s="519"/>
      <c r="I370" s="519"/>
      <c r="J370" s="519"/>
      <c r="K370" s="519"/>
      <c r="L370" s="519"/>
      <c r="M370" s="519"/>
      <c r="N370" s="519"/>
      <c r="O370" s="519"/>
      <c r="P370" s="519"/>
      <c r="Q370" s="519"/>
      <c r="R370" s="519"/>
      <c r="S370" s="519"/>
      <c r="T370" s="519"/>
      <c r="U370" s="519"/>
      <c r="V370" s="519"/>
      <c r="W370" s="519"/>
      <c r="X370" s="519"/>
      <c r="Y370" s="519"/>
      <c r="Z370" s="519"/>
    </row>
    <row r="371">
      <c r="A371" s="519"/>
      <c r="B371" s="519"/>
      <c r="C371" s="519"/>
      <c r="D371" s="519"/>
      <c r="E371" s="519"/>
      <c r="F371" s="519"/>
      <c r="G371" s="519"/>
      <c r="H371" s="519"/>
      <c r="I371" s="519"/>
      <c r="J371" s="519"/>
      <c r="K371" s="519"/>
      <c r="L371" s="519"/>
      <c r="M371" s="519"/>
      <c r="N371" s="519"/>
      <c r="O371" s="519"/>
      <c r="P371" s="519"/>
      <c r="Q371" s="519"/>
      <c r="R371" s="519"/>
      <c r="S371" s="519"/>
      <c r="T371" s="519"/>
      <c r="U371" s="519"/>
      <c r="V371" s="519"/>
      <c r="W371" s="519"/>
      <c r="X371" s="519"/>
      <c r="Y371" s="519"/>
      <c r="Z371" s="519"/>
    </row>
    <row r="372">
      <c r="A372" s="519"/>
      <c r="B372" s="519"/>
      <c r="C372" s="519"/>
      <c r="D372" s="519"/>
      <c r="E372" s="519"/>
      <c r="F372" s="519"/>
      <c r="G372" s="519"/>
      <c r="H372" s="519"/>
      <c r="I372" s="519"/>
      <c r="J372" s="519"/>
      <c r="K372" s="519"/>
      <c r="L372" s="519"/>
      <c r="M372" s="519"/>
      <c r="N372" s="519"/>
      <c r="O372" s="519"/>
      <c r="P372" s="519"/>
      <c r="Q372" s="519"/>
      <c r="R372" s="519"/>
      <c r="S372" s="519"/>
      <c r="T372" s="519"/>
      <c r="U372" s="519"/>
      <c r="V372" s="519"/>
      <c r="W372" s="519"/>
      <c r="X372" s="519"/>
      <c r="Y372" s="519"/>
      <c r="Z372" s="519"/>
    </row>
    <row r="373">
      <c r="A373" s="519"/>
      <c r="B373" s="519"/>
      <c r="C373" s="519"/>
      <c r="D373" s="519"/>
      <c r="E373" s="519"/>
      <c r="F373" s="519"/>
      <c r="G373" s="519"/>
      <c r="H373" s="519"/>
      <c r="I373" s="519"/>
      <c r="J373" s="519"/>
      <c r="K373" s="519"/>
      <c r="L373" s="519"/>
      <c r="M373" s="519"/>
      <c r="N373" s="519"/>
      <c r="O373" s="519"/>
      <c r="P373" s="519"/>
      <c r="Q373" s="519"/>
      <c r="R373" s="519"/>
      <c r="S373" s="519"/>
      <c r="T373" s="519"/>
      <c r="U373" s="519"/>
      <c r="V373" s="519"/>
      <c r="W373" s="519"/>
      <c r="X373" s="519"/>
      <c r="Y373" s="519"/>
      <c r="Z373" s="519"/>
    </row>
    <row r="374">
      <c r="A374" s="519"/>
      <c r="B374" s="519"/>
      <c r="C374" s="519"/>
      <c r="D374" s="519"/>
      <c r="E374" s="519"/>
      <c r="F374" s="519"/>
      <c r="G374" s="519"/>
      <c r="H374" s="519"/>
      <c r="I374" s="519"/>
      <c r="J374" s="519"/>
      <c r="K374" s="519"/>
      <c r="L374" s="519"/>
      <c r="M374" s="519"/>
      <c r="N374" s="519"/>
      <c r="O374" s="519"/>
      <c r="P374" s="519"/>
      <c r="Q374" s="519"/>
      <c r="R374" s="519"/>
      <c r="S374" s="519"/>
      <c r="T374" s="519"/>
      <c r="U374" s="519"/>
      <c r="V374" s="519"/>
      <c r="W374" s="519"/>
      <c r="X374" s="519"/>
      <c r="Y374" s="519"/>
      <c r="Z374" s="519"/>
    </row>
    <row r="375">
      <c r="A375" s="519"/>
      <c r="B375" s="519"/>
      <c r="C375" s="519"/>
      <c r="D375" s="519"/>
      <c r="E375" s="519"/>
      <c r="F375" s="519"/>
      <c r="G375" s="519"/>
      <c r="H375" s="519"/>
      <c r="I375" s="519"/>
      <c r="J375" s="519"/>
      <c r="K375" s="519"/>
      <c r="L375" s="519"/>
      <c r="M375" s="519"/>
      <c r="N375" s="519"/>
      <c r="O375" s="519"/>
      <c r="P375" s="519"/>
      <c r="Q375" s="519"/>
      <c r="R375" s="519"/>
      <c r="S375" s="519"/>
      <c r="T375" s="519"/>
      <c r="U375" s="519"/>
      <c r="V375" s="519"/>
      <c r="W375" s="519"/>
      <c r="X375" s="519"/>
      <c r="Y375" s="519"/>
      <c r="Z375" s="519"/>
    </row>
    <row r="376">
      <c r="A376" s="519"/>
      <c r="B376" s="519"/>
      <c r="C376" s="519"/>
      <c r="D376" s="519"/>
      <c r="E376" s="519"/>
      <c r="F376" s="519"/>
      <c r="G376" s="519"/>
      <c r="H376" s="519"/>
      <c r="I376" s="519"/>
      <c r="J376" s="519"/>
      <c r="K376" s="519"/>
      <c r="L376" s="519"/>
      <c r="M376" s="519"/>
      <c r="N376" s="519"/>
      <c r="O376" s="519"/>
      <c r="P376" s="519"/>
      <c r="Q376" s="519"/>
      <c r="R376" s="519"/>
      <c r="S376" s="519"/>
      <c r="T376" s="519"/>
      <c r="U376" s="519"/>
      <c r="V376" s="519"/>
      <c r="W376" s="519"/>
      <c r="X376" s="519"/>
      <c r="Y376" s="519"/>
      <c r="Z376" s="519"/>
    </row>
    <row r="377">
      <c r="A377" s="519"/>
      <c r="B377" s="519"/>
      <c r="C377" s="519"/>
      <c r="D377" s="519"/>
      <c r="E377" s="519"/>
      <c r="F377" s="519"/>
      <c r="G377" s="519"/>
      <c r="H377" s="519"/>
      <c r="I377" s="519"/>
      <c r="J377" s="519"/>
      <c r="K377" s="519"/>
      <c r="L377" s="519"/>
      <c r="M377" s="519"/>
      <c r="N377" s="519"/>
      <c r="O377" s="519"/>
      <c r="P377" s="519"/>
      <c r="Q377" s="519"/>
      <c r="R377" s="519"/>
      <c r="S377" s="519"/>
      <c r="T377" s="519"/>
      <c r="U377" s="519"/>
      <c r="V377" s="519"/>
      <c r="W377" s="519"/>
      <c r="X377" s="519"/>
      <c r="Y377" s="519"/>
      <c r="Z377" s="519"/>
    </row>
    <row r="378">
      <c r="A378" s="519"/>
      <c r="B378" s="519"/>
      <c r="C378" s="519"/>
      <c r="D378" s="519"/>
      <c r="E378" s="519"/>
      <c r="F378" s="519"/>
      <c r="G378" s="519"/>
      <c r="H378" s="519"/>
      <c r="I378" s="519"/>
      <c r="J378" s="519"/>
      <c r="K378" s="519"/>
      <c r="L378" s="519"/>
      <c r="M378" s="519"/>
      <c r="N378" s="519"/>
      <c r="O378" s="519"/>
      <c r="P378" s="519"/>
      <c r="Q378" s="519"/>
      <c r="R378" s="519"/>
      <c r="S378" s="519"/>
      <c r="T378" s="519"/>
      <c r="U378" s="519"/>
      <c r="V378" s="519"/>
      <c r="W378" s="519"/>
      <c r="X378" s="519"/>
      <c r="Y378" s="519"/>
      <c r="Z378" s="519"/>
    </row>
    <row r="379">
      <c r="A379" s="519"/>
      <c r="B379" s="519"/>
      <c r="C379" s="519"/>
      <c r="D379" s="519"/>
      <c r="E379" s="519"/>
      <c r="F379" s="519"/>
      <c r="G379" s="519"/>
      <c r="H379" s="519"/>
      <c r="I379" s="519"/>
      <c r="J379" s="519"/>
      <c r="K379" s="519"/>
      <c r="L379" s="519"/>
      <c r="M379" s="519"/>
      <c r="N379" s="519"/>
      <c r="O379" s="519"/>
      <c r="P379" s="519"/>
      <c r="Q379" s="519"/>
      <c r="R379" s="519"/>
      <c r="S379" s="519"/>
      <c r="T379" s="519"/>
      <c r="U379" s="519"/>
      <c r="V379" s="519"/>
      <c r="W379" s="519"/>
      <c r="X379" s="519"/>
      <c r="Y379" s="519"/>
      <c r="Z379" s="519"/>
    </row>
    <row r="380">
      <c r="A380" s="519"/>
      <c r="B380" s="519"/>
      <c r="C380" s="519"/>
      <c r="D380" s="519"/>
      <c r="E380" s="519"/>
      <c r="F380" s="519"/>
      <c r="G380" s="519"/>
      <c r="H380" s="519"/>
      <c r="I380" s="519"/>
      <c r="J380" s="519"/>
      <c r="K380" s="519"/>
      <c r="L380" s="519"/>
      <c r="M380" s="519"/>
      <c r="N380" s="519"/>
      <c r="O380" s="519"/>
      <c r="P380" s="519"/>
      <c r="Q380" s="519"/>
      <c r="R380" s="519"/>
      <c r="S380" s="519"/>
      <c r="T380" s="519"/>
      <c r="U380" s="519"/>
      <c r="V380" s="519"/>
      <c r="W380" s="519"/>
      <c r="X380" s="519"/>
      <c r="Y380" s="519"/>
      <c r="Z380" s="519"/>
    </row>
    <row r="381">
      <c r="A381" s="519"/>
      <c r="B381" s="519"/>
      <c r="C381" s="519"/>
      <c r="D381" s="519"/>
      <c r="E381" s="519"/>
      <c r="F381" s="519"/>
      <c r="G381" s="519"/>
      <c r="H381" s="519"/>
      <c r="I381" s="519"/>
      <c r="J381" s="519"/>
      <c r="K381" s="519"/>
      <c r="L381" s="519"/>
      <c r="M381" s="519"/>
      <c r="N381" s="519"/>
      <c r="O381" s="519"/>
      <c r="P381" s="519"/>
      <c r="Q381" s="519"/>
      <c r="R381" s="519"/>
      <c r="S381" s="519"/>
      <c r="T381" s="519"/>
      <c r="U381" s="519"/>
      <c r="V381" s="519"/>
      <c r="W381" s="519"/>
      <c r="X381" s="519"/>
      <c r="Y381" s="519"/>
      <c r="Z381" s="519"/>
    </row>
    <row r="382">
      <c r="A382" s="519"/>
      <c r="B382" s="519"/>
      <c r="C382" s="519"/>
      <c r="D382" s="519"/>
      <c r="E382" s="519"/>
      <c r="F382" s="519"/>
      <c r="G382" s="519"/>
      <c r="H382" s="519"/>
      <c r="I382" s="519"/>
      <c r="J382" s="519"/>
      <c r="K382" s="519"/>
      <c r="L382" s="519"/>
      <c r="M382" s="519"/>
      <c r="N382" s="519"/>
      <c r="O382" s="519"/>
      <c r="P382" s="519"/>
      <c r="Q382" s="519"/>
      <c r="R382" s="519"/>
      <c r="S382" s="519"/>
      <c r="T382" s="519"/>
      <c r="U382" s="519"/>
      <c r="V382" s="519"/>
      <c r="W382" s="519"/>
      <c r="X382" s="519"/>
      <c r="Y382" s="519"/>
      <c r="Z382" s="519"/>
    </row>
    <row r="383">
      <c r="A383" s="519"/>
      <c r="B383" s="519"/>
      <c r="C383" s="519"/>
      <c r="D383" s="519"/>
      <c r="E383" s="519"/>
      <c r="F383" s="519"/>
      <c r="G383" s="519"/>
      <c r="H383" s="519"/>
      <c r="I383" s="519"/>
      <c r="J383" s="519"/>
      <c r="K383" s="519"/>
      <c r="L383" s="519"/>
      <c r="M383" s="519"/>
      <c r="N383" s="519"/>
      <c r="O383" s="519"/>
      <c r="P383" s="519"/>
      <c r="Q383" s="519"/>
      <c r="R383" s="519"/>
      <c r="S383" s="519"/>
      <c r="T383" s="519"/>
      <c r="U383" s="519"/>
      <c r="V383" s="519"/>
      <c r="W383" s="519"/>
      <c r="X383" s="519"/>
      <c r="Y383" s="519"/>
      <c r="Z383" s="519"/>
    </row>
    <row r="384">
      <c r="A384" s="519"/>
      <c r="B384" s="519"/>
      <c r="C384" s="519"/>
      <c r="D384" s="519"/>
      <c r="E384" s="519"/>
      <c r="F384" s="519"/>
      <c r="G384" s="519"/>
      <c r="H384" s="519"/>
      <c r="I384" s="519"/>
      <c r="J384" s="519"/>
      <c r="K384" s="519"/>
      <c r="L384" s="519"/>
      <c r="M384" s="519"/>
      <c r="N384" s="519"/>
      <c r="O384" s="519"/>
      <c r="P384" s="519"/>
      <c r="Q384" s="519"/>
      <c r="R384" s="519"/>
      <c r="S384" s="519"/>
      <c r="T384" s="519"/>
      <c r="U384" s="519"/>
      <c r="V384" s="519"/>
      <c r="W384" s="519"/>
      <c r="X384" s="519"/>
      <c r="Y384" s="519"/>
      <c r="Z384" s="519"/>
    </row>
    <row r="385">
      <c r="A385" s="519"/>
      <c r="B385" s="519"/>
      <c r="C385" s="519"/>
      <c r="D385" s="519"/>
      <c r="E385" s="519"/>
      <c r="F385" s="519"/>
      <c r="G385" s="519"/>
      <c r="H385" s="519"/>
      <c r="I385" s="519"/>
      <c r="J385" s="519"/>
      <c r="K385" s="519"/>
      <c r="L385" s="519"/>
      <c r="M385" s="519"/>
      <c r="N385" s="519"/>
      <c r="O385" s="519"/>
      <c r="P385" s="519"/>
      <c r="Q385" s="519"/>
      <c r="R385" s="519"/>
      <c r="S385" s="519"/>
      <c r="T385" s="519"/>
      <c r="U385" s="519"/>
      <c r="V385" s="519"/>
      <c r="W385" s="519"/>
      <c r="X385" s="519"/>
      <c r="Y385" s="519"/>
      <c r="Z385" s="519"/>
    </row>
    <row r="386">
      <c r="A386" s="519"/>
      <c r="B386" s="519"/>
      <c r="C386" s="519"/>
      <c r="D386" s="519"/>
      <c r="E386" s="519"/>
      <c r="F386" s="519"/>
      <c r="G386" s="519"/>
      <c r="H386" s="519"/>
      <c r="I386" s="519"/>
      <c r="J386" s="519"/>
      <c r="K386" s="519"/>
      <c r="L386" s="519"/>
      <c r="M386" s="519"/>
      <c r="N386" s="519"/>
      <c r="O386" s="519"/>
      <c r="P386" s="519"/>
      <c r="Q386" s="519"/>
      <c r="R386" s="519"/>
      <c r="S386" s="519"/>
      <c r="T386" s="519"/>
      <c r="U386" s="519"/>
      <c r="V386" s="519"/>
      <c r="W386" s="519"/>
      <c r="X386" s="519"/>
      <c r="Y386" s="519"/>
      <c r="Z386" s="519"/>
    </row>
    <row r="387">
      <c r="A387" s="519"/>
      <c r="B387" s="519"/>
      <c r="C387" s="519"/>
      <c r="D387" s="519"/>
      <c r="E387" s="519"/>
      <c r="F387" s="519"/>
      <c r="G387" s="519"/>
      <c r="H387" s="519"/>
      <c r="I387" s="519"/>
      <c r="J387" s="519"/>
      <c r="K387" s="519"/>
      <c r="L387" s="519"/>
      <c r="M387" s="519"/>
      <c r="N387" s="519"/>
      <c r="O387" s="519"/>
      <c r="P387" s="519"/>
      <c r="Q387" s="519"/>
      <c r="R387" s="519"/>
      <c r="S387" s="519"/>
      <c r="T387" s="519"/>
      <c r="U387" s="519"/>
      <c r="V387" s="519"/>
      <c r="W387" s="519"/>
      <c r="X387" s="519"/>
      <c r="Y387" s="519"/>
      <c r="Z387" s="519"/>
    </row>
    <row r="388">
      <c r="A388" s="519"/>
      <c r="B388" s="519"/>
      <c r="C388" s="519"/>
      <c r="D388" s="519"/>
      <c r="E388" s="519"/>
      <c r="F388" s="519"/>
      <c r="G388" s="519"/>
      <c r="H388" s="519"/>
      <c r="I388" s="519"/>
      <c r="J388" s="519"/>
      <c r="K388" s="519"/>
      <c r="L388" s="519"/>
      <c r="M388" s="519"/>
      <c r="N388" s="519"/>
      <c r="O388" s="519"/>
      <c r="P388" s="519"/>
      <c r="Q388" s="519"/>
      <c r="R388" s="519"/>
      <c r="S388" s="519"/>
      <c r="T388" s="519"/>
      <c r="U388" s="519"/>
      <c r="V388" s="519"/>
      <c r="W388" s="519"/>
      <c r="X388" s="519"/>
      <c r="Y388" s="519"/>
      <c r="Z388" s="519"/>
    </row>
    <row r="389">
      <c r="A389" s="519"/>
      <c r="B389" s="519"/>
      <c r="C389" s="519"/>
      <c r="D389" s="519"/>
      <c r="E389" s="519"/>
      <c r="F389" s="519"/>
      <c r="G389" s="519"/>
      <c r="H389" s="519"/>
      <c r="I389" s="519"/>
      <c r="J389" s="519"/>
      <c r="K389" s="519"/>
      <c r="L389" s="519"/>
      <c r="M389" s="519"/>
      <c r="N389" s="519"/>
      <c r="O389" s="519"/>
      <c r="P389" s="519"/>
      <c r="Q389" s="519"/>
      <c r="R389" s="519"/>
      <c r="S389" s="519"/>
      <c r="T389" s="519"/>
      <c r="U389" s="519"/>
      <c r="V389" s="519"/>
      <c r="W389" s="519"/>
      <c r="X389" s="519"/>
      <c r="Y389" s="519"/>
      <c r="Z389" s="519"/>
    </row>
    <row r="390">
      <c r="A390" s="519"/>
      <c r="B390" s="519"/>
      <c r="C390" s="519"/>
      <c r="D390" s="519"/>
      <c r="E390" s="519"/>
      <c r="F390" s="519"/>
      <c r="G390" s="519"/>
      <c r="H390" s="519"/>
      <c r="I390" s="519"/>
      <c r="J390" s="519"/>
      <c r="K390" s="519"/>
      <c r="L390" s="519"/>
      <c r="M390" s="519"/>
      <c r="N390" s="519"/>
      <c r="O390" s="519"/>
      <c r="P390" s="519"/>
      <c r="Q390" s="519"/>
      <c r="R390" s="519"/>
      <c r="S390" s="519"/>
      <c r="T390" s="519"/>
      <c r="U390" s="519"/>
      <c r="V390" s="519"/>
      <c r="W390" s="519"/>
      <c r="X390" s="519"/>
      <c r="Y390" s="519"/>
      <c r="Z390" s="519"/>
    </row>
    <row r="391">
      <c r="A391" s="519"/>
      <c r="B391" s="519"/>
      <c r="C391" s="519"/>
      <c r="D391" s="519"/>
      <c r="E391" s="519"/>
      <c r="F391" s="519"/>
      <c r="G391" s="519"/>
      <c r="H391" s="519"/>
      <c r="I391" s="519"/>
      <c r="J391" s="519"/>
      <c r="K391" s="519"/>
      <c r="L391" s="519"/>
      <c r="M391" s="519"/>
      <c r="N391" s="519"/>
      <c r="O391" s="519"/>
      <c r="P391" s="519"/>
      <c r="Q391" s="519"/>
      <c r="R391" s="519"/>
      <c r="S391" s="519"/>
      <c r="T391" s="519"/>
      <c r="U391" s="519"/>
      <c r="V391" s="519"/>
      <c r="W391" s="519"/>
      <c r="X391" s="519"/>
      <c r="Y391" s="519"/>
      <c r="Z391" s="519"/>
    </row>
    <row r="392">
      <c r="A392" s="519"/>
      <c r="B392" s="519"/>
      <c r="C392" s="519"/>
      <c r="D392" s="519"/>
      <c r="E392" s="519"/>
      <c r="F392" s="519"/>
      <c r="G392" s="519"/>
      <c r="H392" s="519"/>
      <c r="I392" s="519"/>
      <c r="J392" s="519"/>
      <c r="K392" s="519"/>
      <c r="L392" s="519"/>
      <c r="M392" s="519"/>
      <c r="N392" s="519"/>
      <c r="O392" s="519"/>
      <c r="P392" s="519"/>
      <c r="Q392" s="519"/>
      <c r="R392" s="519"/>
      <c r="S392" s="519"/>
      <c r="T392" s="519"/>
      <c r="U392" s="519"/>
      <c r="V392" s="519"/>
      <c r="W392" s="519"/>
      <c r="X392" s="519"/>
      <c r="Y392" s="519"/>
      <c r="Z392" s="519"/>
    </row>
    <row r="393">
      <c r="A393" s="519"/>
      <c r="B393" s="519"/>
      <c r="C393" s="519"/>
      <c r="D393" s="519"/>
      <c r="E393" s="519"/>
      <c r="F393" s="519"/>
      <c r="G393" s="519"/>
      <c r="H393" s="519"/>
      <c r="I393" s="519"/>
      <c r="J393" s="519"/>
      <c r="K393" s="519"/>
      <c r="L393" s="519"/>
      <c r="M393" s="519"/>
      <c r="N393" s="519"/>
      <c r="O393" s="519"/>
      <c r="P393" s="519"/>
      <c r="Q393" s="519"/>
      <c r="R393" s="519"/>
      <c r="S393" s="519"/>
      <c r="T393" s="519"/>
      <c r="U393" s="519"/>
      <c r="V393" s="519"/>
      <c r="W393" s="519"/>
      <c r="X393" s="519"/>
      <c r="Y393" s="519"/>
      <c r="Z393" s="519"/>
    </row>
    <row r="394">
      <c r="A394" s="519"/>
      <c r="B394" s="519"/>
      <c r="C394" s="519"/>
      <c r="D394" s="519"/>
      <c r="E394" s="519"/>
      <c r="F394" s="519"/>
      <c r="G394" s="519"/>
      <c r="H394" s="519"/>
      <c r="I394" s="519"/>
      <c r="J394" s="519"/>
      <c r="K394" s="519"/>
      <c r="L394" s="519"/>
      <c r="M394" s="519"/>
      <c r="N394" s="519"/>
      <c r="O394" s="519"/>
      <c r="P394" s="519"/>
      <c r="Q394" s="519"/>
      <c r="R394" s="519"/>
      <c r="S394" s="519"/>
      <c r="T394" s="519"/>
      <c r="U394" s="519"/>
      <c r="V394" s="519"/>
      <c r="W394" s="519"/>
      <c r="X394" s="519"/>
      <c r="Y394" s="519"/>
      <c r="Z394" s="519"/>
    </row>
    <row r="395">
      <c r="A395" s="519"/>
      <c r="B395" s="519"/>
      <c r="C395" s="519"/>
      <c r="D395" s="519"/>
      <c r="E395" s="519"/>
      <c r="F395" s="519"/>
      <c r="G395" s="519"/>
      <c r="H395" s="519"/>
      <c r="I395" s="519"/>
      <c r="J395" s="519"/>
      <c r="K395" s="519"/>
      <c r="L395" s="519"/>
      <c r="M395" s="519"/>
      <c r="N395" s="519"/>
      <c r="O395" s="519"/>
      <c r="P395" s="519"/>
      <c r="Q395" s="519"/>
      <c r="R395" s="519"/>
      <c r="S395" s="519"/>
      <c r="T395" s="519"/>
      <c r="U395" s="519"/>
      <c r="V395" s="519"/>
      <c r="W395" s="519"/>
      <c r="X395" s="519"/>
      <c r="Y395" s="519"/>
      <c r="Z395" s="519"/>
    </row>
    <row r="396">
      <c r="A396" s="519"/>
      <c r="B396" s="519"/>
      <c r="C396" s="519"/>
      <c r="D396" s="519"/>
      <c r="E396" s="519"/>
      <c r="F396" s="519"/>
      <c r="G396" s="519"/>
      <c r="H396" s="519"/>
      <c r="I396" s="519"/>
      <c r="J396" s="519"/>
      <c r="K396" s="519"/>
      <c r="L396" s="519"/>
      <c r="M396" s="519"/>
      <c r="N396" s="519"/>
      <c r="O396" s="519"/>
      <c r="P396" s="519"/>
      <c r="Q396" s="519"/>
      <c r="R396" s="519"/>
      <c r="S396" s="519"/>
      <c r="T396" s="519"/>
      <c r="U396" s="519"/>
      <c r="V396" s="519"/>
      <c r="W396" s="519"/>
      <c r="X396" s="519"/>
      <c r="Y396" s="519"/>
      <c r="Z396" s="519"/>
    </row>
    <row r="397">
      <c r="A397" s="519"/>
      <c r="B397" s="519"/>
      <c r="C397" s="519"/>
      <c r="D397" s="519"/>
      <c r="E397" s="519"/>
      <c r="F397" s="519"/>
      <c r="G397" s="519"/>
      <c r="H397" s="519"/>
      <c r="I397" s="519"/>
      <c r="J397" s="519"/>
      <c r="K397" s="519"/>
      <c r="L397" s="519"/>
      <c r="M397" s="519"/>
      <c r="N397" s="519"/>
      <c r="O397" s="519"/>
      <c r="P397" s="519"/>
      <c r="Q397" s="519"/>
      <c r="R397" s="519"/>
      <c r="S397" s="519"/>
      <c r="T397" s="519"/>
      <c r="U397" s="519"/>
      <c r="V397" s="519"/>
      <c r="W397" s="519"/>
      <c r="X397" s="519"/>
      <c r="Y397" s="519"/>
      <c r="Z397" s="519"/>
    </row>
    <row r="398">
      <c r="A398" s="519"/>
      <c r="B398" s="519"/>
      <c r="C398" s="519"/>
      <c r="D398" s="519"/>
      <c r="E398" s="519"/>
      <c r="F398" s="519"/>
      <c r="G398" s="519"/>
      <c r="H398" s="519"/>
      <c r="I398" s="519"/>
      <c r="J398" s="519"/>
      <c r="K398" s="519"/>
      <c r="L398" s="519"/>
      <c r="M398" s="519"/>
      <c r="N398" s="519"/>
      <c r="O398" s="519"/>
      <c r="P398" s="519"/>
      <c r="Q398" s="519"/>
      <c r="R398" s="519"/>
      <c r="S398" s="519"/>
      <c r="T398" s="519"/>
      <c r="U398" s="519"/>
      <c r="V398" s="519"/>
      <c r="W398" s="519"/>
      <c r="X398" s="519"/>
      <c r="Y398" s="519"/>
      <c r="Z398" s="519"/>
    </row>
    <row r="399">
      <c r="A399" s="519"/>
      <c r="B399" s="519"/>
      <c r="C399" s="519"/>
      <c r="D399" s="519"/>
      <c r="E399" s="519"/>
      <c r="F399" s="519"/>
      <c r="G399" s="519"/>
      <c r="H399" s="519"/>
      <c r="I399" s="519"/>
      <c r="J399" s="519"/>
      <c r="K399" s="519"/>
      <c r="L399" s="519"/>
      <c r="M399" s="519"/>
      <c r="N399" s="519"/>
      <c r="O399" s="519"/>
      <c r="P399" s="519"/>
      <c r="Q399" s="519"/>
      <c r="R399" s="519"/>
      <c r="S399" s="519"/>
      <c r="T399" s="519"/>
      <c r="U399" s="519"/>
      <c r="V399" s="519"/>
      <c r="W399" s="519"/>
      <c r="X399" s="519"/>
      <c r="Y399" s="519"/>
      <c r="Z399" s="519"/>
    </row>
    <row r="400">
      <c r="A400" s="519"/>
      <c r="B400" s="519"/>
      <c r="C400" s="519"/>
      <c r="D400" s="519"/>
      <c r="E400" s="519"/>
      <c r="F400" s="519"/>
      <c r="G400" s="519"/>
      <c r="H400" s="519"/>
      <c r="I400" s="519"/>
      <c r="J400" s="519"/>
      <c r="K400" s="519"/>
      <c r="L400" s="519"/>
      <c r="M400" s="519"/>
      <c r="N400" s="519"/>
      <c r="O400" s="519"/>
      <c r="P400" s="519"/>
      <c r="Q400" s="519"/>
      <c r="R400" s="519"/>
      <c r="S400" s="519"/>
      <c r="T400" s="519"/>
      <c r="U400" s="519"/>
      <c r="V400" s="519"/>
      <c r="W400" s="519"/>
      <c r="X400" s="519"/>
      <c r="Y400" s="519"/>
      <c r="Z400" s="519"/>
    </row>
    <row r="401">
      <c r="A401" s="519"/>
      <c r="B401" s="519"/>
      <c r="C401" s="519"/>
      <c r="D401" s="519"/>
      <c r="E401" s="519"/>
      <c r="F401" s="519"/>
      <c r="G401" s="519"/>
      <c r="H401" s="519"/>
      <c r="I401" s="519"/>
      <c r="J401" s="519"/>
      <c r="K401" s="519"/>
      <c r="L401" s="519"/>
      <c r="M401" s="519"/>
      <c r="N401" s="519"/>
      <c r="O401" s="519"/>
      <c r="P401" s="519"/>
      <c r="Q401" s="519"/>
      <c r="R401" s="519"/>
      <c r="S401" s="519"/>
      <c r="T401" s="519"/>
      <c r="U401" s="519"/>
      <c r="V401" s="519"/>
      <c r="W401" s="519"/>
      <c r="X401" s="519"/>
      <c r="Y401" s="519"/>
      <c r="Z401" s="519"/>
    </row>
    <row r="402">
      <c r="A402" s="519"/>
      <c r="B402" s="519"/>
      <c r="C402" s="519"/>
      <c r="D402" s="519"/>
      <c r="E402" s="519"/>
      <c r="F402" s="519"/>
      <c r="G402" s="519"/>
      <c r="H402" s="519"/>
      <c r="I402" s="519"/>
      <c r="J402" s="519"/>
      <c r="K402" s="519"/>
      <c r="L402" s="519"/>
      <c r="M402" s="519"/>
      <c r="N402" s="519"/>
      <c r="O402" s="519"/>
      <c r="P402" s="519"/>
      <c r="Q402" s="519"/>
      <c r="R402" s="519"/>
      <c r="S402" s="519"/>
      <c r="T402" s="519"/>
      <c r="U402" s="519"/>
      <c r="V402" s="519"/>
      <c r="W402" s="519"/>
      <c r="X402" s="519"/>
      <c r="Y402" s="519"/>
      <c r="Z402" s="519"/>
    </row>
    <row r="403">
      <c r="A403" s="519"/>
      <c r="B403" s="519"/>
      <c r="C403" s="519"/>
      <c r="D403" s="519"/>
      <c r="E403" s="519"/>
      <c r="F403" s="519"/>
      <c r="G403" s="519"/>
      <c r="H403" s="519"/>
      <c r="I403" s="519"/>
      <c r="J403" s="519"/>
      <c r="K403" s="519"/>
      <c r="L403" s="519"/>
      <c r="M403" s="519"/>
      <c r="N403" s="519"/>
      <c r="O403" s="519"/>
      <c r="P403" s="519"/>
      <c r="Q403" s="519"/>
      <c r="R403" s="519"/>
      <c r="S403" s="519"/>
      <c r="T403" s="519"/>
      <c r="U403" s="519"/>
      <c r="V403" s="519"/>
      <c r="W403" s="519"/>
      <c r="X403" s="519"/>
      <c r="Y403" s="519"/>
      <c r="Z403" s="519"/>
    </row>
    <row r="404">
      <c r="A404" s="519"/>
      <c r="B404" s="519"/>
      <c r="C404" s="519"/>
      <c r="D404" s="519"/>
      <c r="E404" s="519"/>
      <c r="F404" s="519"/>
      <c r="G404" s="519"/>
      <c r="H404" s="519"/>
      <c r="I404" s="519"/>
      <c r="J404" s="519"/>
      <c r="K404" s="519"/>
      <c r="L404" s="519"/>
      <c r="M404" s="519"/>
      <c r="N404" s="519"/>
      <c r="O404" s="519"/>
      <c r="P404" s="519"/>
      <c r="Q404" s="519"/>
      <c r="R404" s="519"/>
      <c r="S404" s="519"/>
      <c r="T404" s="519"/>
      <c r="U404" s="519"/>
      <c r="V404" s="519"/>
      <c r="W404" s="519"/>
      <c r="X404" s="519"/>
      <c r="Y404" s="519"/>
      <c r="Z404" s="519"/>
    </row>
    <row r="405">
      <c r="A405" s="519"/>
      <c r="B405" s="519"/>
      <c r="C405" s="519"/>
      <c r="D405" s="519"/>
      <c r="E405" s="519"/>
      <c r="F405" s="519"/>
      <c r="G405" s="519"/>
      <c r="H405" s="519"/>
      <c r="I405" s="519"/>
      <c r="J405" s="519"/>
      <c r="K405" s="519"/>
      <c r="L405" s="519"/>
      <c r="M405" s="519"/>
      <c r="N405" s="519"/>
      <c r="O405" s="519"/>
      <c r="P405" s="519"/>
      <c r="Q405" s="519"/>
      <c r="R405" s="519"/>
      <c r="S405" s="519"/>
      <c r="T405" s="519"/>
      <c r="U405" s="519"/>
      <c r="V405" s="519"/>
      <c r="W405" s="519"/>
      <c r="X405" s="519"/>
      <c r="Y405" s="519"/>
      <c r="Z405" s="519"/>
    </row>
    <row r="406">
      <c r="A406" s="519"/>
      <c r="B406" s="519"/>
      <c r="C406" s="519"/>
      <c r="D406" s="519"/>
      <c r="E406" s="519"/>
      <c r="F406" s="519"/>
      <c r="G406" s="519"/>
      <c r="H406" s="519"/>
      <c r="I406" s="519"/>
      <c r="J406" s="519"/>
      <c r="K406" s="519"/>
      <c r="L406" s="519"/>
      <c r="M406" s="519"/>
      <c r="N406" s="519"/>
      <c r="O406" s="519"/>
      <c r="P406" s="519"/>
      <c r="Q406" s="519"/>
      <c r="R406" s="519"/>
      <c r="S406" s="519"/>
      <c r="T406" s="519"/>
      <c r="U406" s="519"/>
      <c r="V406" s="519"/>
      <c r="W406" s="519"/>
      <c r="X406" s="519"/>
      <c r="Y406" s="519"/>
      <c r="Z406" s="519"/>
    </row>
    <row r="407">
      <c r="A407" s="519"/>
      <c r="B407" s="519"/>
      <c r="C407" s="519"/>
      <c r="D407" s="519"/>
      <c r="E407" s="519"/>
      <c r="F407" s="519"/>
      <c r="G407" s="519"/>
      <c r="H407" s="519"/>
      <c r="I407" s="519"/>
      <c r="J407" s="519"/>
      <c r="K407" s="519"/>
      <c r="L407" s="519"/>
      <c r="M407" s="519"/>
      <c r="N407" s="519"/>
      <c r="O407" s="519"/>
      <c r="P407" s="519"/>
      <c r="Q407" s="519"/>
      <c r="R407" s="519"/>
      <c r="S407" s="519"/>
      <c r="T407" s="519"/>
      <c r="U407" s="519"/>
      <c r="V407" s="519"/>
      <c r="W407" s="519"/>
      <c r="X407" s="519"/>
      <c r="Y407" s="519"/>
      <c r="Z407" s="519"/>
    </row>
    <row r="408">
      <c r="A408" s="519"/>
      <c r="B408" s="519"/>
      <c r="C408" s="519"/>
      <c r="D408" s="519"/>
      <c r="E408" s="519"/>
      <c r="F408" s="519"/>
      <c r="G408" s="519"/>
      <c r="H408" s="519"/>
      <c r="I408" s="519"/>
      <c r="J408" s="519"/>
      <c r="K408" s="519"/>
      <c r="L408" s="519"/>
      <c r="M408" s="519"/>
      <c r="N408" s="519"/>
      <c r="O408" s="519"/>
      <c r="P408" s="519"/>
      <c r="Q408" s="519"/>
      <c r="R408" s="519"/>
      <c r="S408" s="519"/>
      <c r="T408" s="519"/>
      <c r="U408" s="519"/>
      <c r="V408" s="519"/>
      <c r="W408" s="519"/>
      <c r="X408" s="519"/>
      <c r="Y408" s="519"/>
      <c r="Z408" s="519"/>
    </row>
    <row r="409">
      <c r="A409" s="519"/>
      <c r="B409" s="519"/>
      <c r="C409" s="519"/>
      <c r="D409" s="519"/>
      <c r="E409" s="519"/>
      <c r="F409" s="519"/>
      <c r="G409" s="519"/>
      <c r="H409" s="519"/>
      <c r="I409" s="519"/>
      <c r="J409" s="519"/>
      <c r="K409" s="519"/>
      <c r="L409" s="519"/>
      <c r="M409" s="519"/>
      <c r="N409" s="519"/>
      <c r="O409" s="519"/>
      <c r="P409" s="519"/>
      <c r="Q409" s="519"/>
      <c r="R409" s="519"/>
      <c r="S409" s="519"/>
      <c r="T409" s="519"/>
      <c r="U409" s="519"/>
      <c r="V409" s="519"/>
      <c r="W409" s="519"/>
      <c r="X409" s="519"/>
      <c r="Y409" s="519"/>
      <c r="Z409" s="519"/>
    </row>
    <row r="410">
      <c r="A410" s="519"/>
      <c r="B410" s="519"/>
      <c r="C410" s="519"/>
      <c r="D410" s="519"/>
      <c r="E410" s="519"/>
      <c r="F410" s="519"/>
      <c r="G410" s="519"/>
      <c r="H410" s="519"/>
      <c r="I410" s="519"/>
      <c r="J410" s="519"/>
      <c r="K410" s="519"/>
      <c r="L410" s="519"/>
      <c r="M410" s="519"/>
      <c r="N410" s="519"/>
      <c r="O410" s="519"/>
      <c r="P410" s="519"/>
      <c r="Q410" s="519"/>
      <c r="R410" s="519"/>
      <c r="S410" s="519"/>
      <c r="T410" s="519"/>
      <c r="U410" s="519"/>
      <c r="V410" s="519"/>
      <c r="W410" s="519"/>
      <c r="X410" s="519"/>
      <c r="Y410" s="519"/>
      <c r="Z410" s="519"/>
    </row>
    <row r="411">
      <c r="A411" s="519"/>
      <c r="B411" s="519"/>
      <c r="C411" s="519"/>
      <c r="D411" s="519"/>
      <c r="E411" s="519"/>
      <c r="F411" s="519"/>
      <c r="G411" s="519"/>
      <c r="H411" s="519"/>
      <c r="I411" s="519"/>
      <c r="J411" s="519"/>
      <c r="K411" s="519"/>
      <c r="L411" s="519"/>
      <c r="M411" s="519"/>
      <c r="N411" s="519"/>
      <c r="O411" s="519"/>
      <c r="P411" s="519"/>
      <c r="Q411" s="519"/>
      <c r="R411" s="519"/>
      <c r="S411" s="519"/>
      <c r="T411" s="519"/>
      <c r="U411" s="519"/>
      <c r="V411" s="519"/>
      <c r="W411" s="519"/>
      <c r="X411" s="519"/>
      <c r="Y411" s="519"/>
      <c r="Z411" s="519"/>
    </row>
    <row r="412">
      <c r="A412" s="519"/>
      <c r="B412" s="519"/>
      <c r="C412" s="519"/>
      <c r="D412" s="519"/>
      <c r="E412" s="519"/>
      <c r="F412" s="519"/>
      <c r="G412" s="519"/>
      <c r="H412" s="519"/>
      <c r="I412" s="519"/>
      <c r="J412" s="519"/>
      <c r="K412" s="519"/>
      <c r="L412" s="519"/>
      <c r="M412" s="519"/>
      <c r="N412" s="519"/>
      <c r="O412" s="519"/>
      <c r="P412" s="519"/>
      <c r="Q412" s="519"/>
      <c r="R412" s="519"/>
      <c r="S412" s="519"/>
      <c r="T412" s="519"/>
      <c r="U412" s="519"/>
      <c r="V412" s="519"/>
      <c r="W412" s="519"/>
      <c r="X412" s="519"/>
      <c r="Y412" s="519"/>
      <c r="Z412" s="519"/>
    </row>
    <row r="413">
      <c r="A413" s="519"/>
      <c r="B413" s="519"/>
      <c r="C413" s="519"/>
      <c r="D413" s="519"/>
      <c r="E413" s="519"/>
      <c r="F413" s="519"/>
      <c r="G413" s="519"/>
      <c r="H413" s="519"/>
      <c r="I413" s="519"/>
      <c r="J413" s="519"/>
      <c r="K413" s="519"/>
      <c r="L413" s="519"/>
      <c r="M413" s="519"/>
      <c r="N413" s="519"/>
      <c r="O413" s="519"/>
      <c r="P413" s="519"/>
      <c r="Q413" s="519"/>
      <c r="R413" s="519"/>
      <c r="S413" s="519"/>
      <c r="T413" s="519"/>
      <c r="U413" s="519"/>
      <c r="V413" s="519"/>
      <c r="W413" s="519"/>
      <c r="X413" s="519"/>
      <c r="Y413" s="519"/>
      <c r="Z413" s="519"/>
    </row>
    <row r="414">
      <c r="A414" s="519"/>
      <c r="B414" s="519"/>
      <c r="C414" s="519"/>
      <c r="D414" s="519"/>
      <c r="E414" s="519"/>
      <c r="F414" s="519"/>
      <c r="G414" s="519"/>
      <c r="H414" s="519"/>
      <c r="I414" s="519"/>
      <c r="J414" s="519"/>
      <c r="K414" s="519"/>
      <c r="L414" s="519"/>
      <c r="M414" s="519"/>
      <c r="N414" s="519"/>
      <c r="O414" s="519"/>
      <c r="P414" s="519"/>
      <c r="Q414" s="519"/>
      <c r="R414" s="519"/>
      <c r="S414" s="519"/>
      <c r="T414" s="519"/>
      <c r="U414" s="519"/>
      <c r="V414" s="519"/>
      <c r="W414" s="519"/>
      <c r="X414" s="519"/>
      <c r="Y414" s="519"/>
      <c r="Z414" s="519"/>
    </row>
    <row r="415">
      <c r="A415" s="519"/>
      <c r="B415" s="519"/>
      <c r="C415" s="519"/>
      <c r="D415" s="519"/>
      <c r="E415" s="519"/>
      <c r="F415" s="519"/>
      <c r="G415" s="519"/>
      <c r="H415" s="519"/>
      <c r="I415" s="519"/>
      <c r="J415" s="519"/>
      <c r="K415" s="519"/>
      <c r="L415" s="519"/>
      <c r="M415" s="519"/>
      <c r="N415" s="519"/>
      <c r="O415" s="519"/>
      <c r="P415" s="519"/>
      <c r="Q415" s="519"/>
      <c r="R415" s="519"/>
      <c r="S415" s="519"/>
      <c r="T415" s="519"/>
      <c r="U415" s="519"/>
      <c r="V415" s="519"/>
      <c r="W415" s="519"/>
      <c r="X415" s="519"/>
      <c r="Y415" s="519"/>
      <c r="Z415" s="519"/>
    </row>
    <row r="416">
      <c r="A416" s="519"/>
      <c r="B416" s="519"/>
      <c r="C416" s="519"/>
      <c r="D416" s="519"/>
      <c r="E416" s="519"/>
      <c r="F416" s="519"/>
      <c r="G416" s="519"/>
      <c r="H416" s="519"/>
      <c r="I416" s="519"/>
      <c r="J416" s="519"/>
      <c r="K416" s="519"/>
      <c r="L416" s="519"/>
      <c r="M416" s="519"/>
      <c r="N416" s="519"/>
      <c r="O416" s="519"/>
      <c r="P416" s="519"/>
      <c r="Q416" s="519"/>
      <c r="R416" s="519"/>
      <c r="S416" s="519"/>
      <c r="T416" s="519"/>
      <c r="U416" s="519"/>
      <c r="V416" s="519"/>
      <c r="W416" s="519"/>
      <c r="X416" s="519"/>
      <c r="Y416" s="519"/>
      <c r="Z416" s="519"/>
    </row>
    <row r="417">
      <c r="A417" s="519"/>
      <c r="B417" s="519"/>
      <c r="C417" s="519"/>
      <c r="D417" s="519"/>
      <c r="E417" s="519"/>
      <c r="F417" s="519"/>
      <c r="G417" s="519"/>
      <c r="H417" s="519"/>
      <c r="I417" s="519"/>
      <c r="J417" s="519"/>
      <c r="K417" s="519"/>
      <c r="L417" s="519"/>
      <c r="M417" s="519"/>
      <c r="N417" s="519"/>
      <c r="O417" s="519"/>
      <c r="P417" s="519"/>
      <c r="Q417" s="519"/>
      <c r="R417" s="519"/>
      <c r="S417" s="519"/>
      <c r="T417" s="519"/>
      <c r="U417" s="519"/>
      <c r="V417" s="519"/>
      <c r="W417" s="519"/>
      <c r="X417" s="519"/>
      <c r="Y417" s="519"/>
      <c r="Z417" s="519"/>
    </row>
    <row r="418">
      <c r="A418" s="519"/>
      <c r="B418" s="519"/>
      <c r="C418" s="519"/>
      <c r="D418" s="519"/>
      <c r="E418" s="519"/>
      <c r="F418" s="519"/>
      <c r="G418" s="519"/>
      <c r="H418" s="519"/>
      <c r="I418" s="519"/>
      <c r="J418" s="519"/>
      <c r="K418" s="519"/>
      <c r="L418" s="519"/>
      <c r="M418" s="519"/>
      <c r="N418" s="519"/>
      <c r="O418" s="519"/>
      <c r="P418" s="519"/>
      <c r="Q418" s="519"/>
      <c r="R418" s="519"/>
      <c r="S418" s="519"/>
      <c r="T418" s="519"/>
      <c r="U418" s="519"/>
      <c r="V418" s="519"/>
      <c r="W418" s="519"/>
      <c r="X418" s="519"/>
      <c r="Y418" s="519"/>
      <c r="Z418" s="519"/>
    </row>
    <row r="419">
      <c r="A419" s="519"/>
      <c r="B419" s="519"/>
      <c r="C419" s="519"/>
      <c r="D419" s="519"/>
      <c r="E419" s="519"/>
      <c r="F419" s="519"/>
      <c r="G419" s="519"/>
      <c r="H419" s="519"/>
      <c r="I419" s="519"/>
      <c r="J419" s="519"/>
      <c r="K419" s="519"/>
      <c r="L419" s="519"/>
      <c r="M419" s="519"/>
      <c r="N419" s="519"/>
      <c r="O419" s="519"/>
      <c r="P419" s="519"/>
      <c r="Q419" s="519"/>
      <c r="R419" s="519"/>
      <c r="S419" s="519"/>
      <c r="T419" s="519"/>
      <c r="U419" s="519"/>
      <c r="V419" s="519"/>
      <c r="W419" s="519"/>
      <c r="X419" s="519"/>
      <c r="Y419" s="519"/>
      <c r="Z419" s="519"/>
    </row>
    <row r="420">
      <c r="A420" s="519"/>
      <c r="B420" s="519"/>
      <c r="C420" s="519"/>
      <c r="D420" s="519"/>
      <c r="E420" s="519"/>
      <c r="F420" s="519"/>
      <c r="G420" s="519"/>
      <c r="H420" s="519"/>
      <c r="I420" s="519"/>
      <c r="J420" s="519"/>
      <c r="K420" s="519"/>
      <c r="L420" s="519"/>
      <c r="M420" s="519"/>
      <c r="N420" s="519"/>
      <c r="O420" s="519"/>
      <c r="P420" s="519"/>
      <c r="Q420" s="519"/>
      <c r="R420" s="519"/>
      <c r="S420" s="519"/>
      <c r="T420" s="519"/>
      <c r="U420" s="519"/>
      <c r="V420" s="519"/>
      <c r="W420" s="519"/>
      <c r="X420" s="519"/>
      <c r="Y420" s="519"/>
      <c r="Z420" s="519"/>
    </row>
    <row r="421">
      <c r="A421" s="519"/>
      <c r="B421" s="519"/>
      <c r="C421" s="519"/>
      <c r="D421" s="519"/>
      <c r="E421" s="519"/>
      <c r="F421" s="519"/>
      <c r="G421" s="519"/>
      <c r="H421" s="519"/>
      <c r="I421" s="519"/>
      <c r="J421" s="519"/>
      <c r="K421" s="519"/>
      <c r="L421" s="519"/>
      <c r="M421" s="519"/>
      <c r="N421" s="519"/>
      <c r="O421" s="519"/>
      <c r="P421" s="519"/>
      <c r="Q421" s="519"/>
      <c r="R421" s="519"/>
      <c r="S421" s="519"/>
      <c r="T421" s="519"/>
      <c r="U421" s="519"/>
      <c r="V421" s="519"/>
      <c r="W421" s="519"/>
      <c r="X421" s="519"/>
      <c r="Y421" s="519"/>
      <c r="Z421" s="519"/>
    </row>
    <row r="422">
      <c r="A422" s="519"/>
      <c r="B422" s="519"/>
      <c r="C422" s="519"/>
      <c r="D422" s="519"/>
      <c r="E422" s="519"/>
      <c r="F422" s="519"/>
      <c r="G422" s="519"/>
      <c r="H422" s="519"/>
      <c r="I422" s="519"/>
      <c r="J422" s="519"/>
      <c r="K422" s="519"/>
      <c r="L422" s="519"/>
      <c r="M422" s="519"/>
      <c r="N422" s="519"/>
      <c r="O422" s="519"/>
      <c r="P422" s="519"/>
      <c r="Q422" s="519"/>
      <c r="R422" s="519"/>
      <c r="S422" s="519"/>
      <c r="T422" s="519"/>
      <c r="U422" s="519"/>
      <c r="V422" s="519"/>
      <c r="W422" s="519"/>
      <c r="X422" s="519"/>
      <c r="Y422" s="519"/>
      <c r="Z422" s="519"/>
    </row>
    <row r="423">
      <c r="A423" s="519"/>
      <c r="B423" s="519"/>
      <c r="C423" s="519"/>
      <c r="D423" s="519"/>
      <c r="E423" s="519"/>
      <c r="F423" s="519"/>
      <c r="G423" s="519"/>
      <c r="H423" s="519"/>
      <c r="I423" s="519"/>
      <c r="J423" s="519"/>
      <c r="K423" s="519"/>
      <c r="L423" s="519"/>
      <c r="M423" s="519"/>
      <c r="N423" s="519"/>
      <c r="O423" s="519"/>
      <c r="P423" s="519"/>
      <c r="Q423" s="519"/>
      <c r="R423" s="519"/>
      <c r="S423" s="519"/>
      <c r="T423" s="519"/>
      <c r="U423" s="519"/>
      <c r="V423" s="519"/>
      <c r="W423" s="519"/>
      <c r="X423" s="519"/>
      <c r="Y423" s="519"/>
      <c r="Z423" s="519"/>
    </row>
    <row r="424">
      <c r="A424" s="519"/>
      <c r="B424" s="519"/>
      <c r="C424" s="519"/>
      <c r="D424" s="519"/>
      <c r="E424" s="519"/>
      <c r="F424" s="519"/>
      <c r="G424" s="519"/>
      <c r="H424" s="519"/>
      <c r="I424" s="519"/>
      <c r="J424" s="519"/>
      <c r="K424" s="519"/>
      <c r="L424" s="519"/>
      <c r="M424" s="519"/>
      <c r="N424" s="519"/>
      <c r="O424" s="519"/>
      <c r="P424" s="519"/>
      <c r="Q424" s="519"/>
      <c r="R424" s="519"/>
      <c r="S424" s="519"/>
      <c r="T424" s="519"/>
      <c r="U424" s="519"/>
      <c r="V424" s="519"/>
      <c r="W424" s="519"/>
      <c r="X424" s="519"/>
      <c r="Y424" s="519"/>
      <c r="Z424" s="519"/>
    </row>
    <row r="425">
      <c r="A425" s="519"/>
      <c r="B425" s="519"/>
      <c r="C425" s="519"/>
      <c r="D425" s="519"/>
      <c r="E425" s="519"/>
      <c r="F425" s="519"/>
      <c r="G425" s="519"/>
      <c r="H425" s="519"/>
      <c r="I425" s="519"/>
      <c r="J425" s="519"/>
      <c r="K425" s="519"/>
      <c r="L425" s="519"/>
      <c r="M425" s="519"/>
      <c r="N425" s="519"/>
      <c r="O425" s="519"/>
      <c r="P425" s="519"/>
      <c r="Q425" s="519"/>
      <c r="R425" s="519"/>
      <c r="S425" s="519"/>
      <c r="T425" s="519"/>
      <c r="U425" s="519"/>
      <c r="V425" s="519"/>
      <c r="W425" s="519"/>
      <c r="X425" s="519"/>
      <c r="Y425" s="519"/>
      <c r="Z425" s="519"/>
    </row>
    <row r="426">
      <c r="A426" s="519"/>
      <c r="B426" s="519"/>
      <c r="C426" s="519"/>
      <c r="D426" s="519"/>
      <c r="E426" s="519"/>
      <c r="F426" s="519"/>
      <c r="G426" s="519"/>
      <c r="H426" s="519"/>
      <c r="I426" s="519"/>
      <c r="J426" s="519"/>
      <c r="K426" s="519"/>
      <c r="L426" s="519"/>
      <c r="M426" s="519"/>
      <c r="N426" s="519"/>
      <c r="O426" s="519"/>
      <c r="P426" s="519"/>
      <c r="Q426" s="519"/>
      <c r="R426" s="519"/>
      <c r="S426" s="519"/>
      <c r="T426" s="519"/>
      <c r="U426" s="519"/>
      <c r="V426" s="519"/>
      <c r="W426" s="519"/>
      <c r="X426" s="519"/>
      <c r="Y426" s="519"/>
      <c r="Z426" s="519"/>
    </row>
    <row r="427">
      <c r="A427" s="519"/>
      <c r="B427" s="519"/>
      <c r="C427" s="519"/>
      <c r="D427" s="519"/>
      <c r="E427" s="519"/>
      <c r="F427" s="519"/>
      <c r="G427" s="519"/>
      <c r="H427" s="519"/>
      <c r="I427" s="519"/>
      <c r="J427" s="519"/>
      <c r="K427" s="519"/>
      <c r="L427" s="519"/>
      <c r="M427" s="519"/>
      <c r="N427" s="519"/>
      <c r="O427" s="519"/>
      <c r="P427" s="519"/>
      <c r="Q427" s="519"/>
      <c r="R427" s="519"/>
      <c r="S427" s="519"/>
      <c r="T427" s="519"/>
      <c r="U427" s="519"/>
      <c r="V427" s="519"/>
      <c r="W427" s="519"/>
      <c r="X427" s="519"/>
      <c r="Y427" s="519"/>
      <c r="Z427" s="519"/>
    </row>
    <row r="428">
      <c r="A428" s="519"/>
      <c r="B428" s="519"/>
      <c r="C428" s="519"/>
      <c r="D428" s="519"/>
      <c r="E428" s="519"/>
      <c r="F428" s="519"/>
      <c r="G428" s="519"/>
      <c r="H428" s="519"/>
      <c r="I428" s="519"/>
      <c r="J428" s="519"/>
      <c r="K428" s="519"/>
      <c r="L428" s="519"/>
      <c r="M428" s="519"/>
      <c r="N428" s="519"/>
      <c r="O428" s="519"/>
      <c r="P428" s="519"/>
      <c r="Q428" s="519"/>
      <c r="R428" s="519"/>
      <c r="S428" s="519"/>
      <c r="T428" s="519"/>
      <c r="U428" s="519"/>
      <c r="V428" s="519"/>
      <c r="W428" s="519"/>
      <c r="X428" s="519"/>
      <c r="Y428" s="519"/>
      <c r="Z428" s="519"/>
    </row>
    <row r="429">
      <c r="A429" s="519"/>
      <c r="B429" s="519"/>
      <c r="C429" s="519"/>
      <c r="D429" s="519"/>
      <c r="E429" s="519"/>
      <c r="F429" s="519"/>
      <c r="G429" s="519"/>
      <c r="H429" s="519"/>
      <c r="I429" s="519"/>
      <c r="J429" s="519"/>
      <c r="K429" s="519"/>
      <c r="L429" s="519"/>
      <c r="M429" s="519"/>
      <c r="N429" s="519"/>
      <c r="O429" s="519"/>
      <c r="P429" s="519"/>
      <c r="Q429" s="519"/>
      <c r="R429" s="519"/>
      <c r="S429" s="519"/>
      <c r="T429" s="519"/>
      <c r="U429" s="519"/>
      <c r="V429" s="519"/>
      <c r="W429" s="519"/>
      <c r="X429" s="519"/>
      <c r="Y429" s="519"/>
      <c r="Z429" s="519"/>
    </row>
    <row r="430">
      <c r="A430" s="519"/>
      <c r="B430" s="519"/>
      <c r="C430" s="519"/>
      <c r="D430" s="519"/>
      <c r="E430" s="519"/>
      <c r="F430" s="519"/>
      <c r="G430" s="519"/>
      <c r="H430" s="519"/>
      <c r="I430" s="519"/>
      <c r="J430" s="519"/>
      <c r="K430" s="519"/>
      <c r="L430" s="519"/>
      <c r="M430" s="519"/>
      <c r="N430" s="519"/>
      <c r="O430" s="519"/>
      <c r="P430" s="519"/>
      <c r="Q430" s="519"/>
      <c r="R430" s="519"/>
      <c r="S430" s="519"/>
      <c r="T430" s="519"/>
      <c r="U430" s="519"/>
      <c r="V430" s="519"/>
      <c r="W430" s="519"/>
      <c r="X430" s="519"/>
      <c r="Y430" s="519"/>
      <c r="Z430" s="519"/>
    </row>
    <row r="431">
      <c r="A431" s="519"/>
      <c r="B431" s="519"/>
      <c r="C431" s="519"/>
      <c r="D431" s="519"/>
      <c r="E431" s="519"/>
      <c r="F431" s="519"/>
      <c r="G431" s="519"/>
      <c r="H431" s="519"/>
      <c r="I431" s="519"/>
      <c r="J431" s="519"/>
      <c r="K431" s="519"/>
      <c r="L431" s="519"/>
      <c r="M431" s="519"/>
      <c r="N431" s="519"/>
      <c r="O431" s="519"/>
      <c r="P431" s="519"/>
      <c r="Q431" s="519"/>
      <c r="R431" s="519"/>
      <c r="S431" s="519"/>
      <c r="T431" s="519"/>
      <c r="U431" s="519"/>
      <c r="V431" s="519"/>
      <c r="W431" s="519"/>
      <c r="X431" s="519"/>
      <c r="Y431" s="519"/>
      <c r="Z431" s="519"/>
    </row>
    <row r="432">
      <c r="A432" s="519"/>
      <c r="B432" s="519"/>
      <c r="C432" s="519"/>
      <c r="D432" s="519"/>
      <c r="E432" s="519"/>
      <c r="F432" s="519"/>
      <c r="G432" s="519"/>
      <c r="H432" s="519"/>
      <c r="I432" s="519"/>
      <c r="J432" s="519"/>
      <c r="K432" s="519"/>
      <c r="L432" s="519"/>
      <c r="M432" s="519"/>
      <c r="N432" s="519"/>
      <c r="O432" s="519"/>
      <c r="P432" s="519"/>
      <c r="Q432" s="519"/>
      <c r="R432" s="519"/>
      <c r="S432" s="519"/>
      <c r="T432" s="519"/>
      <c r="U432" s="519"/>
      <c r="V432" s="519"/>
      <c r="W432" s="519"/>
      <c r="X432" s="519"/>
      <c r="Y432" s="519"/>
      <c r="Z432" s="519"/>
    </row>
    <row r="433">
      <c r="A433" s="519"/>
      <c r="B433" s="519"/>
      <c r="C433" s="519"/>
      <c r="D433" s="519"/>
      <c r="E433" s="519"/>
      <c r="F433" s="519"/>
      <c r="G433" s="519"/>
      <c r="H433" s="519"/>
      <c r="I433" s="519"/>
      <c r="J433" s="519"/>
      <c r="K433" s="519"/>
      <c r="L433" s="519"/>
      <c r="M433" s="519"/>
      <c r="N433" s="519"/>
      <c r="O433" s="519"/>
      <c r="P433" s="519"/>
      <c r="Q433" s="519"/>
      <c r="R433" s="519"/>
      <c r="S433" s="519"/>
      <c r="T433" s="519"/>
      <c r="U433" s="519"/>
      <c r="V433" s="519"/>
      <c r="W433" s="519"/>
      <c r="X433" s="519"/>
      <c r="Y433" s="519"/>
      <c r="Z433" s="519"/>
    </row>
    <row r="434">
      <c r="A434" s="519"/>
      <c r="B434" s="519"/>
      <c r="C434" s="519"/>
      <c r="D434" s="519"/>
      <c r="E434" s="519"/>
      <c r="F434" s="519"/>
      <c r="G434" s="519"/>
      <c r="H434" s="519"/>
      <c r="I434" s="519"/>
      <c r="J434" s="519"/>
      <c r="K434" s="519"/>
      <c r="L434" s="519"/>
      <c r="M434" s="519"/>
      <c r="N434" s="519"/>
      <c r="O434" s="519"/>
      <c r="P434" s="519"/>
      <c r="Q434" s="519"/>
      <c r="R434" s="519"/>
      <c r="S434" s="519"/>
      <c r="T434" s="519"/>
      <c r="U434" s="519"/>
      <c r="V434" s="519"/>
      <c r="W434" s="519"/>
      <c r="X434" s="519"/>
      <c r="Y434" s="519"/>
      <c r="Z434" s="519"/>
    </row>
    <row r="435">
      <c r="A435" s="519"/>
      <c r="B435" s="519"/>
      <c r="C435" s="519"/>
      <c r="D435" s="519"/>
      <c r="E435" s="519"/>
      <c r="F435" s="519"/>
      <c r="G435" s="519"/>
      <c r="H435" s="519"/>
      <c r="I435" s="519"/>
      <c r="J435" s="519"/>
      <c r="K435" s="519"/>
      <c r="L435" s="519"/>
      <c r="M435" s="519"/>
      <c r="N435" s="519"/>
      <c r="O435" s="519"/>
      <c r="P435" s="519"/>
      <c r="Q435" s="519"/>
      <c r="R435" s="519"/>
      <c r="S435" s="519"/>
      <c r="T435" s="519"/>
      <c r="U435" s="519"/>
      <c r="V435" s="519"/>
      <c r="W435" s="519"/>
      <c r="X435" s="519"/>
      <c r="Y435" s="519"/>
      <c r="Z435" s="519"/>
    </row>
    <row r="436">
      <c r="A436" s="519"/>
      <c r="B436" s="519"/>
      <c r="C436" s="519"/>
      <c r="D436" s="519"/>
      <c r="E436" s="519"/>
      <c r="F436" s="519"/>
      <c r="G436" s="519"/>
      <c r="H436" s="519"/>
      <c r="I436" s="519"/>
      <c r="J436" s="519"/>
      <c r="K436" s="519"/>
      <c r="L436" s="519"/>
      <c r="M436" s="519"/>
      <c r="N436" s="519"/>
      <c r="O436" s="519"/>
      <c r="P436" s="519"/>
      <c r="Q436" s="519"/>
      <c r="R436" s="519"/>
      <c r="S436" s="519"/>
      <c r="T436" s="519"/>
      <c r="U436" s="519"/>
      <c r="V436" s="519"/>
      <c r="W436" s="519"/>
      <c r="X436" s="519"/>
      <c r="Y436" s="519"/>
      <c r="Z436" s="519"/>
    </row>
    <row r="437">
      <c r="A437" s="519"/>
      <c r="B437" s="519"/>
      <c r="C437" s="519"/>
      <c r="D437" s="519"/>
      <c r="E437" s="519"/>
      <c r="F437" s="519"/>
      <c r="G437" s="519"/>
      <c r="H437" s="519"/>
      <c r="I437" s="519"/>
      <c r="J437" s="519"/>
      <c r="K437" s="519"/>
      <c r="L437" s="519"/>
      <c r="M437" s="519"/>
      <c r="N437" s="519"/>
      <c r="O437" s="519"/>
      <c r="P437" s="519"/>
      <c r="Q437" s="519"/>
      <c r="R437" s="519"/>
      <c r="S437" s="519"/>
      <c r="T437" s="519"/>
      <c r="U437" s="519"/>
      <c r="V437" s="519"/>
      <c r="W437" s="519"/>
      <c r="X437" s="519"/>
      <c r="Y437" s="519"/>
      <c r="Z437" s="519"/>
    </row>
    <row r="438">
      <c r="A438" s="519"/>
      <c r="B438" s="519"/>
      <c r="C438" s="519"/>
      <c r="D438" s="519"/>
      <c r="E438" s="519"/>
      <c r="F438" s="519"/>
      <c r="G438" s="519"/>
      <c r="H438" s="519"/>
      <c r="I438" s="519"/>
      <c r="J438" s="519"/>
      <c r="K438" s="519"/>
      <c r="L438" s="519"/>
      <c r="M438" s="519"/>
      <c r="N438" s="519"/>
      <c r="O438" s="519"/>
      <c r="P438" s="519"/>
      <c r="Q438" s="519"/>
      <c r="R438" s="519"/>
      <c r="S438" s="519"/>
      <c r="T438" s="519"/>
      <c r="U438" s="519"/>
      <c r="V438" s="519"/>
      <c r="W438" s="519"/>
      <c r="X438" s="519"/>
      <c r="Y438" s="519"/>
      <c r="Z438" s="519"/>
    </row>
    <row r="439">
      <c r="A439" s="519"/>
      <c r="B439" s="519"/>
      <c r="C439" s="519"/>
      <c r="D439" s="519"/>
      <c r="E439" s="519"/>
      <c r="F439" s="519"/>
      <c r="G439" s="519"/>
      <c r="H439" s="519"/>
      <c r="I439" s="519"/>
      <c r="J439" s="519"/>
      <c r="K439" s="519"/>
      <c r="L439" s="519"/>
      <c r="M439" s="519"/>
      <c r="N439" s="519"/>
      <c r="O439" s="519"/>
      <c r="P439" s="519"/>
      <c r="Q439" s="519"/>
      <c r="R439" s="519"/>
      <c r="S439" s="519"/>
      <c r="T439" s="519"/>
      <c r="U439" s="519"/>
      <c r="V439" s="519"/>
      <c r="W439" s="519"/>
      <c r="X439" s="519"/>
      <c r="Y439" s="519"/>
      <c r="Z439" s="519"/>
    </row>
    <row r="440">
      <c r="A440" s="519"/>
      <c r="B440" s="519"/>
      <c r="C440" s="519"/>
      <c r="D440" s="519"/>
      <c r="E440" s="519"/>
      <c r="F440" s="519"/>
      <c r="G440" s="519"/>
      <c r="H440" s="519"/>
      <c r="I440" s="519"/>
      <c r="J440" s="519"/>
      <c r="K440" s="519"/>
      <c r="L440" s="519"/>
      <c r="M440" s="519"/>
      <c r="N440" s="519"/>
      <c r="O440" s="519"/>
      <c r="P440" s="519"/>
      <c r="Q440" s="519"/>
      <c r="R440" s="519"/>
      <c r="S440" s="519"/>
      <c r="T440" s="519"/>
      <c r="U440" s="519"/>
      <c r="V440" s="519"/>
      <c r="W440" s="519"/>
      <c r="X440" s="519"/>
      <c r="Y440" s="519"/>
      <c r="Z440" s="519"/>
    </row>
    <row r="441">
      <c r="A441" s="519"/>
      <c r="B441" s="519"/>
      <c r="C441" s="519"/>
      <c r="D441" s="519"/>
      <c r="E441" s="519"/>
      <c r="F441" s="519"/>
      <c r="G441" s="519"/>
      <c r="H441" s="519"/>
      <c r="I441" s="519"/>
      <c r="J441" s="519"/>
      <c r="K441" s="519"/>
      <c r="L441" s="519"/>
      <c r="M441" s="519"/>
      <c r="N441" s="519"/>
      <c r="O441" s="519"/>
      <c r="P441" s="519"/>
      <c r="Q441" s="519"/>
      <c r="R441" s="519"/>
      <c r="S441" s="519"/>
      <c r="T441" s="519"/>
      <c r="U441" s="519"/>
      <c r="V441" s="519"/>
      <c r="W441" s="519"/>
      <c r="X441" s="519"/>
      <c r="Y441" s="519"/>
      <c r="Z441" s="519"/>
    </row>
    <row r="442">
      <c r="A442" s="519"/>
      <c r="B442" s="519"/>
      <c r="C442" s="519"/>
      <c r="D442" s="519"/>
      <c r="E442" s="519"/>
      <c r="F442" s="519"/>
      <c r="G442" s="519"/>
      <c r="H442" s="519"/>
      <c r="I442" s="519"/>
      <c r="J442" s="519"/>
      <c r="K442" s="519"/>
      <c r="L442" s="519"/>
      <c r="M442" s="519"/>
      <c r="N442" s="519"/>
      <c r="O442" s="519"/>
      <c r="P442" s="519"/>
      <c r="Q442" s="519"/>
      <c r="R442" s="519"/>
      <c r="S442" s="519"/>
      <c r="T442" s="519"/>
      <c r="U442" s="519"/>
      <c r="V442" s="519"/>
      <c r="W442" s="519"/>
      <c r="X442" s="519"/>
      <c r="Y442" s="519"/>
      <c r="Z442" s="519"/>
    </row>
    <row r="443">
      <c r="A443" s="519"/>
      <c r="B443" s="519"/>
      <c r="C443" s="519"/>
      <c r="D443" s="519"/>
      <c r="E443" s="519"/>
      <c r="F443" s="519"/>
      <c r="G443" s="519"/>
      <c r="H443" s="519"/>
      <c r="I443" s="519"/>
      <c r="J443" s="519"/>
      <c r="K443" s="519"/>
      <c r="L443" s="519"/>
      <c r="M443" s="519"/>
      <c r="N443" s="519"/>
      <c r="O443" s="519"/>
      <c r="P443" s="519"/>
      <c r="Q443" s="519"/>
      <c r="R443" s="519"/>
      <c r="S443" s="519"/>
      <c r="T443" s="519"/>
      <c r="U443" s="519"/>
      <c r="V443" s="519"/>
      <c r="W443" s="519"/>
      <c r="X443" s="519"/>
      <c r="Y443" s="519"/>
      <c r="Z443" s="519"/>
    </row>
    <row r="444">
      <c r="A444" s="519"/>
      <c r="B444" s="519"/>
      <c r="C444" s="519"/>
      <c r="D444" s="519"/>
      <c r="E444" s="519"/>
      <c r="F444" s="519"/>
      <c r="G444" s="519"/>
      <c r="H444" s="519"/>
      <c r="I444" s="519"/>
      <c r="J444" s="519"/>
      <c r="K444" s="519"/>
      <c r="L444" s="519"/>
      <c r="M444" s="519"/>
      <c r="N444" s="519"/>
      <c r="O444" s="519"/>
      <c r="P444" s="519"/>
      <c r="Q444" s="519"/>
      <c r="R444" s="519"/>
      <c r="S444" s="519"/>
      <c r="T444" s="519"/>
      <c r="U444" s="519"/>
      <c r="V444" s="519"/>
      <c r="W444" s="519"/>
      <c r="X444" s="519"/>
      <c r="Y444" s="519"/>
      <c r="Z444" s="519"/>
    </row>
    <row r="445">
      <c r="A445" s="519"/>
      <c r="B445" s="519"/>
      <c r="C445" s="519"/>
      <c r="D445" s="519"/>
      <c r="E445" s="519"/>
      <c r="F445" s="519"/>
      <c r="G445" s="519"/>
      <c r="H445" s="519"/>
      <c r="I445" s="519"/>
      <c r="J445" s="519"/>
      <c r="K445" s="519"/>
      <c r="L445" s="519"/>
      <c r="M445" s="519"/>
      <c r="N445" s="519"/>
      <c r="O445" s="519"/>
      <c r="P445" s="519"/>
      <c r="Q445" s="519"/>
      <c r="R445" s="519"/>
      <c r="S445" s="519"/>
      <c r="T445" s="519"/>
      <c r="U445" s="519"/>
      <c r="V445" s="519"/>
      <c r="W445" s="519"/>
      <c r="X445" s="519"/>
      <c r="Y445" s="519"/>
      <c r="Z445" s="519"/>
    </row>
    <row r="446">
      <c r="A446" s="519"/>
      <c r="B446" s="519"/>
      <c r="C446" s="519"/>
      <c r="D446" s="519"/>
      <c r="E446" s="519"/>
      <c r="F446" s="519"/>
      <c r="G446" s="519"/>
      <c r="H446" s="519"/>
      <c r="I446" s="519"/>
      <c r="J446" s="519"/>
      <c r="K446" s="519"/>
      <c r="L446" s="519"/>
      <c r="M446" s="519"/>
      <c r="N446" s="519"/>
      <c r="O446" s="519"/>
      <c r="P446" s="519"/>
      <c r="Q446" s="519"/>
      <c r="R446" s="519"/>
      <c r="S446" s="519"/>
      <c r="T446" s="519"/>
      <c r="U446" s="519"/>
      <c r="V446" s="519"/>
      <c r="W446" s="519"/>
      <c r="X446" s="519"/>
      <c r="Y446" s="519"/>
      <c r="Z446" s="519"/>
    </row>
    <row r="447">
      <c r="A447" s="519"/>
      <c r="B447" s="519"/>
      <c r="C447" s="519"/>
      <c r="D447" s="519"/>
      <c r="E447" s="519"/>
      <c r="F447" s="519"/>
      <c r="G447" s="519"/>
      <c r="H447" s="519"/>
      <c r="I447" s="519"/>
      <c r="J447" s="519"/>
      <c r="K447" s="519"/>
      <c r="L447" s="519"/>
      <c r="M447" s="519"/>
      <c r="N447" s="519"/>
      <c r="O447" s="519"/>
      <c r="P447" s="519"/>
      <c r="Q447" s="519"/>
      <c r="R447" s="519"/>
      <c r="S447" s="519"/>
      <c r="T447" s="519"/>
      <c r="U447" s="519"/>
      <c r="V447" s="519"/>
      <c r="W447" s="519"/>
      <c r="X447" s="519"/>
      <c r="Y447" s="519"/>
      <c r="Z447" s="519"/>
    </row>
    <row r="448">
      <c r="A448" s="519"/>
      <c r="B448" s="519"/>
      <c r="C448" s="519"/>
      <c r="D448" s="519"/>
      <c r="E448" s="519"/>
      <c r="F448" s="519"/>
      <c r="G448" s="519"/>
      <c r="H448" s="519"/>
      <c r="I448" s="519"/>
      <c r="J448" s="519"/>
      <c r="K448" s="519"/>
      <c r="L448" s="519"/>
      <c r="M448" s="519"/>
      <c r="N448" s="519"/>
      <c r="O448" s="519"/>
      <c r="P448" s="519"/>
      <c r="Q448" s="519"/>
      <c r="R448" s="519"/>
      <c r="S448" s="519"/>
      <c r="T448" s="519"/>
      <c r="U448" s="519"/>
      <c r="V448" s="519"/>
      <c r="W448" s="519"/>
      <c r="X448" s="519"/>
      <c r="Y448" s="519"/>
      <c r="Z448" s="519"/>
    </row>
    <row r="449">
      <c r="A449" s="519"/>
      <c r="B449" s="519"/>
      <c r="C449" s="519"/>
      <c r="D449" s="519"/>
      <c r="E449" s="519"/>
      <c r="F449" s="519"/>
      <c r="G449" s="519"/>
      <c r="H449" s="519"/>
      <c r="I449" s="519"/>
      <c r="J449" s="519"/>
      <c r="K449" s="519"/>
      <c r="L449" s="519"/>
      <c r="M449" s="519"/>
      <c r="N449" s="519"/>
      <c r="O449" s="519"/>
      <c r="P449" s="519"/>
      <c r="Q449" s="519"/>
      <c r="R449" s="519"/>
      <c r="S449" s="519"/>
      <c r="T449" s="519"/>
      <c r="U449" s="519"/>
      <c r="V449" s="519"/>
      <c r="W449" s="519"/>
      <c r="X449" s="519"/>
      <c r="Y449" s="519"/>
      <c r="Z449" s="519"/>
    </row>
    <row r="450">
      <c r="A450" s="519"/>
      <c r="B450" s="519"/>
      <c r="C450" s="519"/>
      <c r="D450" s="519"/>
      <c r="E450" s="519"/>
      <c r="F450" s="519"/>
      <c r="G450" s="519"/>
      <c r="H450" s="519"/>
      <c r="I450" s="519"/>
      <c r="J450" s="519"/>
      <c r="K450" s="519"/>
      <c r="L450" s="519"/>
      <c r="M450" s="519"/>
      <c r="N450" s="519"/>
      <c r="O450" s="519"/>
      <c r="P450" s="519"/>
      <c r="Q450" s="519"/>
      <c r="R450" s="519"/>
      <c r="S450" s="519"/>
      <c r="T450" s="519"/>
      <c r="U450" s="519"/>
      <c r="V450" s="519"/>
      <c r="W450" s="519"/>
      <c r="X450" s="519"/>
      <c r="Y450" s="519"/>
      <c r="Z450" s="519"/>
    </row>
    <row r="451">
      <c r="A451" s="519"/>
      <c r="B451" s="519"/>
      <c r="C451" s="519"/>
      <c r="D451" s="519"/>
      <c r="E451" s="519"/>
      <c r="F451" s="519"/>
      <c r="G451" s="519"/>
      <c r="H451" s="519"/>
      <c r="I451" s="519"/>
      <c r="J451" s="519"/>
      <c r="K451" s="519"/>
      <c r="L451" s="519"/>
      <c r="M451" s="519"/>
      <c r="N451" s="519"/>
      <c r="O451" s="519"/>
      <c r="P451" s="519"/>
      <c r="Q451" s="519"/>
      <c r="R451" s="519"/>
      <c r="S451" s="519"/>
      <c r="T451" s="519"/>
      <c r="U451" s="519"/>
      <c r="V451" s="519"/>
      <c r="W451" s="519"/>
      <c r="X451" s="519"/>
      <c r="Y451" s="519"/>
      <c r="Z451" s="519"/>
    </row>
    <row r="452">
      <c r="A452" s="519"/>
      <c r="B452" s="519"/>
      <c r="C452" s="519"/>
      <c r="D452" s="519"/>
      <c r="E452" s="519"/>
      <c r="F452" s="519"/>
      <c r="G452" s="519"/>
      <c r="H452" s="519"/>
      <c r="I452" s="519"/>
      <c r="J452" s="519"/>
      <c r="K452" s="519"/>
      <c r="L452" s="519"/>
      <c r="M452" s="519"/>
      <c r="N452" s="519"/>
      <c r="O452" s="519"/>
      <c r="P452" s="519"/>
      <c r="Q452" s="519"/>
      <c r="R452" s="519"/>
      <c r="S452" s="519"/>
      <c r="T452" s="519"/>
      <c r="U452" s="519"/>
      <c r="V452" s="519"/>
      <c r="W452" s="519"/>
      <c r="X452" s="519"/>
      <c r="Y452" s="519"/>
      <c r="Z452" s="519"/>
    </row>
    <row r="453">
      <c r="A453" s="519"/>
      <c r="B453" s="519"/>
      <c r="C453" s="519"/>
      <c r="D453" s="519"/>
      <c r="E453" s="519"/>
      <c r="F453" s="519"/>
      <c r="G453" s="519"/>
      <c r="H453" s="519"/>
      <c r="I453" s="519"/>
      <c r="J453" s="519"/>
      <c r="K453" s="519"/>
      <c r="L453" s="519"/>
      <c r="M453" s="519"/>
      <c r="N453" s="519"/>
      <c r="O453" s="519"/>
      <c r="P453" s="519"/>
      <c r="Q453" s="519"/>
      <c r="R453" s="519"/>
      <c r="S453" s="519"/>
      <c r="T453" s="519"/>
      <c r="U453" s="519"/>
      <c r="V453" s="519"/>
      <c r="W453" s="519"/>
      <c r="X453" s="519"/>
      <c r="Y453" s="519"/>
      <c r="Z453" s="519"/>
    </row>
    <row r="454">
      <c r="A454" s="519"/>
      <c r="B454" s="519"/>
      <c r="C454" s="519"/>
      <c r="D454" s="519"/>
      <c r="E454" s="519"/>
      <c r="F454" s="519"/>
      <c r="G454" s="519"/>
      <c r="H454" s="519"/>
      <c r="I454" s="519"/>
      <c r="J454" s="519"/>
      <c r="K454" s="519"/>
      <c r="L454" s="519"/>
      <c r="M454" s="519"/>
      <c r="N454" s="519"/>
      <c r="O454" s="519"/>
      <c r="P454" s="519"/>
      <c r="Q454" s="519"/>
      <c r="R454" s="519"/>
      <c r="S454" s="519"/>
      <c r="T454" s="519"/>
      <c r="U454" s="519"/>
      <c r="V454" s="519"/>
      <c r="W454" s="519"/>
      <c r="X454" s="519"/>
      <c r="Y454" s="519"/>
      <c r="Z454" s="519"/>
    </row>
    <row r="455">
      <c r="A455" s="519"/>
      <c r="B455" s="519"/>
      <c r="C455" s="519"/>
      <c r="D455" s="519"/>
      <c r="E455" s="519"/>
      <c r="F455" s="519"/>
      <c r="G455" s="519"/>
      <c r="H455" s="519"/>
      <c r="I455" s="519"/>
      <c r="J455" s="519"/>
      <c r="K455" s="519"/>
      <c r="L455" s="519"/>
      <c r="M455" s="519"/>
      <c r="N455" s="519"/>
      <c r="O455" s="519"/>
      <c r="P455" s="519"/>
      <c r="Q455" s="519"/>
      <c r="R455" s="519"/>
      <c r="S455" s="519"/>
      <c r="T455" s="519"/>
      <c r="U455" s="519"/>
      <c r="V455" s="519"/>
      <c r="W455" s="519"/>
      <c r="X455" s="519"/>
      <c r="Y455" s="519"/>
      <c r="Z455" s="519"/>
    </row>
    <row r="456">
      <c r="A456" s="519"/>
      <c r="B456" s="519"/>
      <c r="C456" s="519"/>
      <c r="D456" s="519"/>
      <c r="E456" s="519"/>
      <c r="F456" s="519"/>
      <c r="G456" s="519"/>
      <c r="H456" s="519"/>
      <c r="I456" s="519"/>
      <c r="J456" s="519"/>
      <c r="K456" s="519"/>
      <c r="L456" s="519"/>
      <c r="M456" s="519"/>
      <c r="N456" s="519"/>
      <c r="O456" s="519"/>
      <c r="P456" s="519"/>
      <c r="Q456" s="519"/>
      <c r="R456" s="519"/>
      <c r="S456" s="519"/>
      <c r="T456" s="519"/>
      <c r="U456" s="519"/>
      <c r="V456" s="519"/>
      <c r="W456" s="519"/>
      <c r="X456" s="519"/>
      <c r="Y456" s="519"/>
      <c r="Z456" s="519"/>
    </row>
    <row r="457">
      <c r="A457" s="519"/>
      <c r="B457" s="519"/>
      <c r="C457" s="519"/>
      <c r="D457" s="519"/>
      <c r="E457" s="519"/>
      <c r="F457" s="519"/>
      <c r="G457" s="519"/>
      <c r="H457" s="519"/>
      <c r="I457" s="519"/>
      <c r="J457" s="519"/>
      <c r="K457" s="519"/>
      <c r="L457" s="519"/>
      <c r="M457" s="519"/>
      <c r="N457" s="519"/>
      <c r="O457" s="519"/>
      <c r="P457" s="519"/>
      <c r="Q457" s="519"/>
      <c r="R457" s="519"/>
      <c r="S457" s="519"/>
      <c r="T457" s="519"/>
      <c r="U457" s="519"/>
      <c r="V457" s="519"/>
      <c r="W457" s="519"/>
      <c r="X457" s="519"/>
      <c r="Y457" s="519"/>
      <c r="Z457" s="519"/>
    </row>
    <row r="458">
      <c r="A458" s="519"/>
      <c r="B458" s="519"/>
      <c r="C458" s="519"/>
      <c r="D458" s="519"/>
      <c r="E458" s="519"/>
      <c r="F458" s="519"/>
      <c r="G458" s="519"/>
      <c r="H458" s="519"/>
      <c r="I458" s="519"/>
      <c r="J458" s="519"/>
      <c r="K458" s="519"/>
      <c r="L458" s="519"/>
      <c r="M458" s="519"/>
      <c r="N458" s="519"/>
      <c r="O458" s="519"/>
      <c r="P458" s="519"/>
      <c r="Q458" s="519"/>
      <c r="R458" s="519"/>
      <c r="S458" s="519"/>
      <c r="T458" s="519"/>
      <c r="U458" s="519"/>
      <c r="V458" s="519"/>
      <c r="W458" s="519"/>
      <c r="X458" s="519"/>
      <c r="Y458" s="519"/>
      <c r="Z458" s="519"/>
    </row>
    <row r="459">
      <c r="A459" s="519"/>
      <c r="B459" s="519"/>
      <c r="C459" s="519"/>
      <c r="D459" s="519"/>
      <c r="E459" s="519"/>
      <c r="F459" s="519"/>
      <c r="G459" s="519"/>
      <c r="H459" s="519"/>
      <c r="I459" s="519"/>
      <c r="J459" s="519"/>
      <c r="K459" s="519"/>
      <c r="L459" s="519"/>
      <c r="M459" s="519"/>
      <c r="N459" s="519"/>
      <c r="O459" s="519"/>
      <c r="P459" s="519"/>
      <c r="Q459" s="519"/>
      <c r="R459" s="519"/>
      <c r="S459" s="519"/>
      <c r="T459" s="519"/>
      <c r="U459" s="519"/>
      <c r="V459" s="519"/>
      <c r="W459" s="519"/>
      <c r="X459" s="519"/>
      <c r="Y459" s="519"/>
      <c r="Z459" s="519"/>
    </row>
    <row r="460">
      <c r="A460" s="519"/>
      <c r="B460" s="519"/>
      <c r="C460" s="519"/>
      <c r="D460" s="519"/>
      <c r="E460" s="519"/>
      <c r="F460" s="519"/>
      <c r="G460" s="519"/>
      <c r="H460" s="519"/>
      <c r="I460" s="519"/>
      <c r="J460" s="519"/>
      <c r="K460" s="519"/>
      <c r="L460" s="519"/>
      <c r="M460" s="519"/>
      <c r="N460" s="519"/>
      <c r="O460" s="519"/>
      <c r="P460" s="519"/>
      <c r="Q460" s="519"/>
      <c r="R460" s="519"/>
      <c r="S460" s="519"/>
      <c r="T460" s="519"/>
      <c r="U460" s="519"/>
      <c r="V460" s="519"/>
      <c r="W460" s="519"/>
      <c r="X460" s="519"/>
      <c r="Y460" s="519"/>
      <c r="Z460" s="519"/>
    </row>
    <row r="461">
      <c r="A461" s="519"/>
      <c r="B461" s="519"/>
      <c r="C461" s="519"/>
      <c r="D461" s="519"/>
      <c r="E461" s="519"/>
      <c r="F461" s="519"/>
      <c r="G461" s="519"/>
      <c r="H461" s="519"/>
      <c r="I461" s="519"/>
      <c r="J461" s="519"/>
      <c r="K461" s="519"/>
      <c r="L461" s="519"/>
      <c r="M461" s="519"/>
      <c r="N461" s="519"/>
      <c r="O461" s="519"/>
      <c r="P461" s="519"/>
      <c r="Q461" s="519"/>
      <c r="R461" s="519"/>
      <c r="S461" s="519"/>
      <c r="T461" s="519"/>
      <c r="U461" s="519"/>
      <c r="V461" s="519"/>
      <c r="W461" s="519"/>
      <c r="X461" s="519"/>
      <c r="Y461" s="519"/>
      <c r="Z461" s="519"/>
    </row>
    <row r="462">
      <c r="A462" s="519"/>
      <c r="B462" s="519"/>
      <c r="C462" s="519"/>
      <c r="D462" s="519"/>
      <c r="E462" s="519"/>
      <c r="F462" s="519"/>
      <c r="G462" s="519"/>
      <c r="H462" s="519"/>
      <c r="I462" s="519"/>
      <c r="J462" s="519"/>
      <c r="K462" s="519"/>
      <c r="L462" s="519"/>
      <c r="M462" s="519"/>
      <c r="N462" s="519"/>
      <c r="O462" s="519"/>
      <c r="P462" s="519"/>
      <c r="Q462" s="519"/>
      <c r="R462" s="519"/>
      <c r="S462" s="519"/>
      <c r="T462" s="519"/>
      <c r="U462" s="519"/>
      <c r="V462" s="519"/>
      <c r="W462" s="519"/>
      <c r="X462" s="519"/>
      <c r="Y462" s="519"/>
      <c r="Z462" s="519"/>
    </row>
    <row r="463">
      <c r="A463" s="519"/>
      <c r="B463" s="519"/>
      <c r="C463" s="519"/>
      <c r="D463" s="519"/>
      <c r="E463" s="519"/>
      <c r="F463" s="519"/>
      <c r="G463" s="519"/>
      <c r="H463" s="519"/>
      <c r="I463" s="519"/>
      <c r="J463" s="519"/>
      <c r="K463" s="519"/>
      <c r="L463" s="519"/>
      <c r="M463" s="519"/>
      <c r="N463" s="519"/>
      <c r="O463" s="519"/>
      <c r="P463" s="519"/>
      <c r="Q463" s="519"/>
      <c r="R463" s="519"/>
      <c r="S463" s="519"/>
      <c r="T463" s="519"/>
      <c r="U463" s="519"/>
      <c r="V463" s="519"/>
      <c r="W463" s="519"/>
      <c r="X463" s="519"/>
      <c r="Y463" s="519"/>
      <c r="Z463" s="519"/>
    </row>
    <row r="464">
      <c r="A464" s="519"/>
      <c r="B464" s="519"/>
      <c r="C464" s="519"/>
      <c r="D464" s="519"/>
      <c r="E464" s="519"/>
      <c r="F464" s="519"/>
      <c r="G464" s="519"/>
      <c r="H464" s="519"/>
      <c r="I464" s="519"/>
      <c r="J464" s="519"/>
      <c r="K464" s="519"/>
      <c r="L464" s="519"/>
      <c r="M464" s="519"/>
      <c r="N464" s="519"/>
      <c r="O464" s="519"/>
      <c r="P464" s="519"/>
      <c r="Q464" s="519"/>
      <c r="R464" s="519"/>
      <c r="S464" s="519"/>
      <c r="T464" s="519"/>
      <c r="U464" s="519"/>
      <c r="V464" s="519"/>
      <c r="W464" s="519"/>
      <c r="X464" s="519"/>
      <c r="Y464" s="519"/>
      <c r="Z464" s="519"/>
    </row>
    <row r="465">
      <c r="A465" s="519"/>
      <c r="B465" s="519"/>
      <c r="C465" s="519"/>
      <c r="D465" s="519"/>
      <c r="E465" s="519"/>
      <c r="F465" s="519"/>
      <c r="G465" s="519"/>
      <c r="H465" s="519"/>
      <c r="I465" s="519"/>
      <c r="J465" s="519"/>
      <c r="K465" s="519"/>
      <c r="L465" s="519"/>
      <c r="M465" s="519"/>
      <c r="N465" s="519"/>
      <c r="O465" s="519"/>
      <c r="P465" s="519"/>
      <c r="Q465" s="519"/>
      <c r="R465" s="519"/>
      <c r="S465" s="519"/>
      <c r="T465" s="519"/>
      <c r="U465" s="519"/>
      <c r="V465" s="519"/>
      <c r="W465" s="519"/>
      <c r="X465" s="519"/>
      <c r="Y465" s="519"/>
      <c r="Z465" s="519"/>
    </row>
    <row r="466">
      <c r="A466" s="519"/>
      <c r="B466" s="519"/>
      <c r="C466" s="519"/>
      <c r="D466" s="519"/>
      <c r="E466" s="519"/>
      <c r="F466" s="519"/>
      <c r="G466" s="519"/>
      <c r="H466" s="519"/>
      <c r="I466" s="519"/>
      <c r="J466" s="519"/>
      <c r="K466" s="519"/>
      <c r="L466" s="519"/>
      <c r="M466" s="519"/>
      <c r="N466" s="519"/>
      <c r="O466" s="519"/>
      <c r="P466" s="519"/>
      <c r="Q466" s="519"/>
      <c r="R466" s="519"/>
      <c r="S466" s="519"/>
      <c r="T466" s="519"/>
      <c r="U466" s="519"/>
      <c r="V466" s="519"/>
      <c r="W466" s="519"/>
      <c r="X466" s="519"/>
      <c r="Y466" s="519"/>
      <c r="Z466" s="519"/>
    </row>
    <row r="467">
      <c r="A467" s="519"/>
      <c r="B467" s="519"/>
      <c r="C467" s="519"/>
      <c r="D467" s="519"/>
      <c r="E467" s="519"/>
      <c r="F467" s="519"/>
      <c r="G467" s="519"/>
      <c r="H467" s="519"/>
      <c r="I467" s="519"/>
      <c r="J467" s="519"/>
      <c r="K467" s="519"/>
      <c r="L467" s="519"/>
      <c r="M467" s="519"/>
      <c r="N467" s="519"/>
      <c r="O467" s="519"/>
      <c r="P467" s="519"/>
      <c r="Q467" s="519"/>
      <c r="R467" s="519"/>
      <c r="S467" s="519"/>
      <c r="T467" s="519"/>
      <c r="U467" s="519"/>
      <c r="V467" s="519"/>
      <c r="W467" s="519"/>
      <c r="X467" s="519"/>
      <c r="Y467" s="519"/>
      <c r="Z467" s="519"/>
    </row>
    <row r="468">
      <c r="A468" s="519"/>
      <c r="B468" s="519"/>
      <c r="C468" s="519"/>
      <c r="D468" s="519"/>
      <c r="E468" s="519"/>
      <c r="F468" s="519"/>
      <c r="G468" s="519"/>
      <c r="H468" s="519"/>
      <c r="I468" s="519"/>
      <c r="J468" s="519"/>
      <c r="K468" s="519"/>
      <c r="L468" s="519"/>
      <c r="M468" s="519"/>
      <c r="N468" s="519"/>
      <c r="O468" s="519"/>
      <c r="P468" s="519"/>
      <c r="Q468" s="519"/>
      <c r="R468" s="519"/>
      <c r="S468" s="519"/>
      <c r="T468" s="519"/>
      <c r="U468" s="519"/>
      <c r="V468" s="519"/>
      <c r="W468" s="519"/>
      <c r="X468" s="519"/>
      <c r="Y468" s="519"/>
      <c r="Z468" s="519"/>
    </row>
    <row r="469">
      <c r="A469" s="519"/>
      <c r="B469" s="519"/>
      <c r="C469" s="519"/>
      <c r="D469" s="519"/>
      <c r="E469" s="519"/>
      <c r="F469" s="519"/>
      <c r="G469" s="519"/>
      <c r="H469" s="519"/>
      <c r="I469" s="519"/>
      <c r="J469" s="519"/>
      <c r="K469" s="519"/>
      <c r="L469" s="519"/>
      <c r="M469" s="519"/>
      <c r="N469" s="519"/>
      <c r="O469" s="519"/>
      <c r="P469" s="519"/>
      <c r="Q469" s="519"/>
      <c r="R469" s="519"/>
      <c r="S469" s="519"/>
      <c r="T469" s="519"/>
      <c r="U469" s="519"/>
      <c r="V469" s="519"/>
      <c r="W469" s="519"/>
      <c r="X469" s="519"/>
      <c r="Y469" s="519"/>
      <c r="Z469" s="519"/>
    </row>
    <row r="470">
      <c r="A470" s="519"/>
      <c r="B470" s="519"/>
      <c r="C470" s="519"/>
      <c r="D470" s="519"/>
      <c r="E470" s="519"/>
      <c r="F470" s="519"/>
      <c r="G470" s="519"/>
      <c r="H470" s="519"/>
      <c r="I470" s="519"/>
      <c r="J470" s="519"/>
      <c r="K470" s="519"/>
      <c r="L470" s="519"/>
      <c r="M470" s="519"/>
      <c r="N470" s="519"/>
      <c r="O470" s="519"/>
      <c r="P470" s="519"/>
      <c r="Q470" s="519"/>
      <c r="R470" s="519"/>
      <c r="S470" s="519"/>
      <c r="T470" s="519"/>
      <c r="U470" s="519"/>
      <c r="V470" s="519"/>
      <c r="W470" s="519"/>
      <c r="X470" s="519"/>
      <c r="Y470" s="519"/>
      <c r="Z470" s="519"/>
    </row>
    <row r="471">
      <c r="A471" s="519"/>
      <c r="B471" s="519"/>
      <c r="C471" s="519"/>
      <c r="D471" s="519"/>
      <c r="E471" s="519"/>
      <c r="F471" s="519"/>
      <c r="G471" s="519"/>
      <c r="H471" s="519"/>
      <c r="I471" s="519"/>
      <c r="J471" s="519"/>
      <c r="K471" s="519"/>
      <c r="L471" s="519"/>
      <c r="M471" s="519"/>
      <c r="N471" s="519"/>
      <c r="O471" s="519"/>
      <c r="P471" s="519"/>
      <c r="Q471" s="519"/>
      <c r="R471" s="519"/>
      <c r="S471" s="519"/>
      <c r="T471" s="519"/>
      <c r="U471" s="519"/>
      <c r="V471" s="519"/>
      <c r="W471" s="519"/>
      <c r="X471" s="519"/>
      <c r="Y471" s="519"/>
      <c r="Z471" s="519"/>
    </row>
    <row r="472">
      <c r="A472" s="519"/>
      <c r="B472" s="519"/>
      <c r="C472" s="519"/>
      <c r="D472" s="519"/>
      <c r="E472" s="519"/>
      <c r="F472" s="519"/>
      <c r="G472" s="519"/>
      <c r="H472" s="519"/>
      <c r="I472" s="519"/>
      <c r="J472" s="519"/>
      <c r="K472" s="519"/>
      <c r="L472" s="519"/>
      <c r="M472" s="519"/>
      <c r="N472" s="519"/>
      <c r="O472" s="519"/>
      <c r="P472" s="519"/>
      <c r="Q472" s="519"/>
      <c r="R472" s="519"/>
      <c r="S472" s="519"/>
      <c r="T472" s="519"/>
      <c r="U472" s="519"/>
      <c r="V472" s="519"/>
      <c r="W472" s="519"/>
      <c r="X472" s="519"/>
      <c r="Y472" s="519"/>
      <c r="Z472" s="519"/>
    </row>
    <row r="473">
      <c r="A473" s="519"/>
      <c r="B473" s="519"/>
      <c r="C473" s="519"/>
      <c r="D473" s="519"/>
      <c r="E473" s="519"/>
      <c r="F473" s="519"/>
      <c r="G473" s="519"/>
      <c r="H473" s="519"/>
      <c r="I473" s="519"/>
      <c r="J473" s="519"/>
      <c r="K473" s="519"/>
      <c r="L473" s="519"/>
      <c r="M473" s="519"/>
      <c r="N473" s="519"/>
      <c r="O473" s="519"/>
      <c r="P473" s="519"/>
      <c r="Q473" s="519"/>
      <c r="R473" s="519"/>
      <c r="S473" s="519"/>
      <c r="T473" s="519"/>
      <c r="U473" s="519"/>
      <c r="V473" s="519"/>
      <c r="W473" s="519"/>
      <c r="X473" s="519"/>
      <c r="Y473" s="519"/>
      <c r="Z473" s="519"/>
    </row>
    <row r="474">
      <c r="A474" s="519"/>
      <c r="B474" s="519"/>
      <c r="C474" s="519"/>
      <c r="D474" s="519"/>
      <c r="E474" s="519"/>
      <c r="F474" s="519"/>
      <c r="G474" s="519"/>
      <c r="H474" s="519"/>
      <c r="I474" s="519"/>
      <c r="J474" s="519"/>
      <c r="K474" s="519"/>
      <c r="L474" s="519"/>
      <c r="M474" s="519"/>
      <c r="N474" s="519"/>
      <c r="O474" s="519"/>
      <c r="P474" s="519"/>
      <c r="Q474" s="519"/>
      <c r="R474" s="519"/>
      <c r="S474" s="519"/>
      <c r="T474" s="519"/>
      <c r="U474" s="519"/>
      <c r="V474" s="519"/>
      <c r="W474" s="519"/>
      <c r="X474" s="519"/>
      <c r="Y474" s="519"/>
      <c r="Z474" s="519"/>
    </row>
    <row r="475">
      <c r="A475" s="519"/>
      <c r="B475" s="519"/>
      <c r="C475" s="519"/>
      <c r="D475" s="519"/>
      <c r="E475" s="519"/>
      <c r="F475" s="519"/>
      <c r="G475" s="519"/>
      <c r="H475" s="519"/>
      <c r="I475" s="519"/>
      <c r="J475" s="519"/>
      <c r="K475" s="519"/>
      <c r="L475" s="519"/>
      <c r="M475" s="519"/>
      <c r="N475" s="519"/>
      <c r="O475" s="519"/>
      <c r="P475" s="519"/>
      <c r="Q475" s="519"/>
      <c r="R475" s="519"/>
      <c r="S475" s="519"/>
      <c r="T475" s="519"/>
      <c r="U475" s="519"/>
      <c r="V475" s="519"/>
      <c r="W475" s="519"/>
      <c r="X475" s="519"/>
      <c r="Y475" s="519"/>
      <c r="Z475" s="519"/>
    </row>
    <row r="476">
      <c r="A476" s="519"/>
      <c r="B476" s="519"/>
      <c r="C476" s="519"/>
      <c r="D476" s="519"/>
      <c r="E476" s="519"/>
      <c r="F476" s="519"/>
      <c r="G476" s="519"/>
      <c r="H476" s="519"/>
      <c r="I476" s="519"/>
      <c r="J476" s="519"/>
      <c r="K476" s="519"/>
      <c r="L476" s="519"/>
      <c r="M476" s="519"/>
      <c r="N476" s="519"/>
      <c r="O476" s="519"/>
      <c r="P476" s="519"/>
      <c r="Q476" s="519"/>
      <c r="R476" s="519"/>
      <c r="S476" s="519"/>
      <c r="T476" s="519"/>
      <c r="U476" s="519"/>
      <c r="V476" s="519"/>
      <c r="W476" s="519"/>
      <c r="X476" s="519"/>
      <c r="Y476" s="519"/>
      <c r="Z476" s="519"/>
    </row>
    <row r="477">
      <c r="A477" s="519"/>
      <c r="B477" s="519"/>
      <c r="C477" s="519"/>
      <c r="D477" s="519"/>
      <c r="E477" s="519"/>
      <c r="F477" s="519"/>
      <c r="G477" s="519"/>
      <c r="H477" s="519"/>
      <c r="I477" s="519"/>
      <c r="J477" s="519"/>
      <c r="K477" s="519"/>
      <c r="L477" s="519"/>
      <c r="M477" s="519"/>
      <c r="N477" s="519"/>
      <c r="O477" s="519"/>
      <c r="P477" s="519"/>
      <c r="Q477" s="519"/>
      <c r="R477" s="519"/>
      <c r="S477" s="519"/>
      <c r="T477" s="519"/>
      <c r="U477" s="519"/>
      <c r="V477" s="519"/>
      <c r="W477" s="519"/>
      <c r="X477" s="519"/>
      <c r="Y477" s="519"/>
      <c r="Z477" s="519"/>
    </row>
    <row r="478">
      <c r="A478" s="519"/>
      <c r="B478" s="519"/>
      <c r="C478" s="519"/>
      <c r="D478" s="519"/>
      <c r="E478" s="519"/>
      <c r="F478" s="519"/>
      <c r="G478" s="519"/>
      <c r="H478" s="519"/>
      <c r="I478" s="519"/>
      <c r="J478" s="519"/>
      <c r="K478" s="519"/>
      <c r="L478" s="519"/>
      <c r="M478" s="519"/>
      <c r="N478" s="519"/>
      <c r="O478" s="519"/>
      <c r="P478" s="519"/>
      <c r="Q478" s="519"/>
      <c r="R478" s="519"/>
      <c r="S478" s="519"/>
      <c r="T478" s="519"/>
      <c r="U478" s="519"/>
      <c r="V478" s="519"/>
      <c r="W478" s="519"/>
      <c r="X478" s="519"/>
      <c r="Y478" s="519"/>
      <c r="Z478" s="519"/>
    </row>
    <row r="479">
      <c r="A479" s="519"/>
      <c r="B479" s="519"/>
      <c r="C479" s="519"/>
      <c r="D479" s="519"/>
      <c r="E479" s="519"/>
      <c r="F479" s="519"/>
      <c r="G479" s="519"/>
      <c r="H479" s="519"/>
      <c r="I479" s="519"/>
      <c r="J479" s="519"/>
      <c r="K479" s="519"/>
      <c r="L479" s="519"/>
      <c r="M479" s="519"/>
      <c r="N479" s="519"/>
      <c r="O479" s="519"/>
      <c r="P479" s="519"/>
      <c r="Q479" s="519"/>
      <c r="R479" s="519"/>
      <c r="S479" s="519"/>
      <c r="T479" s="519"/>
      <c r="U479" s="519"/>
      <c r="V479" s="519"/>
      <c r="W479" s="519"/>
      <c r="X479" s="519"/>
      <c r="Y479" s="519"/>
      <c r="Z479" s="519"/>
    </row>
    <row r="480">
      <c r="A480" s="519"/>
      <c r="B480" s="519"/>
      <c r="C480" s="519"/>
      <c r="D480" s="519"/>
      <c r="E480" s="519"/>
      <c r="F480" s="519"/>
      <c r="G480" s="519"/>
      <c r="H480" s="519"/>
      <c r="I480" s="519"/>
      <c r="J480" s="519"/>
      <c r="K480" s="519"/>
      <c r="L480" s="519"/>
      <c r="M480" s="519"/>
      <c r="N480" s="519"/>
      <c r="O480" s="519"/>
      <c r="P480" s="519"/>
      <c r="Q480" s="519"/>
      <c r="R480" s="519"/>
      <c r="S480" s="519"/>
      <c r="T480" s="519"/>
      <c r="U480" s="519"/>
      <c r="V480" s="519"/>
      <c r="W480" s="519"/>
      <c r="X480" s="519"/>
      <c r="Y480" s="519"/>
      <c r="Z480" s="519"/>
    </row>
    <row r="481">
      <c r="A481" s="519"/>
      <c r="B481" s="519"/>
      <c r="C481" s="519"/>
      <c r="D481" s="519"/>
      <c r="E481" s="519"/>
      <c r="F481" s="519"/>
      <c r="G481" s="519"/>
      <c r="H481" s="519"/>
      <c r="I481" s="519"/>
      <c r="J481" s="519"/>
      <c r="K481" s="519"/>
      <c r="L481" s="519"/>
      <c r="M481" s="519"/>
      <c r="N481" s="519"/>
      <c r="O481" s="519"/>
      <c r="P481" s="519"/>
      <c r="Q481" s="519"/>
      <c r="R481" s="519"/>
      <c r="S481" s="519"/>
      <c r="T481" s="519"/>
      <c r="U481" s="519"/>
      <c r="V481" s="519"/>
      <c r="W481" s="519"/>
      <c r="X481" s="519"/>
      <c r="Y481" s="519"/>
      <c r="Z481" s="519"/>
    </row>
    <row r="482">
      <c r="A482" s="519"/>
      <c r="B482" s="519"/>
      <c r="C482" s="519"/>
      <c r="D482" s="519"/>
      <c r="E482" s="519"/>
      <c r="F482" s="519"/>
      <c r="G482" s="519"/>
      <c r="H482" s="519"/>
      <c r="I482" s="519"/>
      <c r="J482" s="519"/>
      <c r="K482" s="519"/>
      <c r="L482" s="519"/>
      <c r="M482" s="519"/>
      <c r="N482" s="519"/>
      <c r="O482" s="519"/>
      <c r="P482" s="519"/>
      <c r="Q482" s="519"/>
      <c r="R482" s="519"/>
      <c r="S482" s="519"/>
      <c r="T482" s="519"/>
      <c r="U482" s="519"/>
      <c r="V482" s="519"/>
      <c r="W482" s="519"/>
      <c r="X482" s="519"/>
      <c r="Y482" s="519"/>
      <c r="Z482" s="519"/>
    </row>
    <row r="483">
      <c r="A483" s="519"/>
      <c r="B483" s="519"/>
      <c r="C483" s="519"/>
      <c r="D483" s="519"/>
      <c r="E483" s="519"/>
      <c r="F483" s="519"/>
      <c r="G483" s="519"/>
      <c r="H483" s="519"/>
      <c r="I483" s="519"/>
      <c r="J483" s="519"/>
      <c r="K483" s="519"/>
      <c r="L483" s="519"/>
      <c r="M483" s="519"/>
      <c r="N483" s="519"/>
      <c r="O483" s="519"/>
      <c r="P483" s="519"/>
      <c r="Q483" s="519"/>
      <c r="R483" s="519"/>
      <c r="S483" s="519"/>
      <c r="T483" s="519"/>
      <c r="U483" s="519"/>
      <c r="V483" s="519"/>
      <c r="W483" s="519"/>
      <c r="X483" s="519"/>
      <c r="Y483" s="519"/>
      <c r="Z483" s="519"/>
    </row>
    <row r="484">
      <c r="A484" s="519"/>
      <c r="B484" s="519"/>
      <c r="C484" s="519"/>
      <c r="D484" s="519"/>
      <c r="E484" s="519"/>
      <c r="F484" s="519"/>
      <c r="G484" s="519"/>
      <c r="H484" s="519"/>
      <c r="I484" s="519"/>
      <c r="J484" s="519"/>
      <c r="K484" s="519"/>
      <c r="L484" s="519"/>
      <c r="M484" s="519"/>
      <c r="N484" s="519"/>
      <c r="O484" s="519"/>
      <c r="P484" s="519"/>
      <c r="Q484" s="519"/>
      <c r="R484" s="519"/>
      <c r="S484" s="519"/>
      <c r="T484" s="519"/>
      <c r="U484" s="519"/>
      <c r="V484" s="519"/>
      <c r="W484" s="519"/>
      <c r="X484" s="519"/>
      <c r="Y484" s="519"/>
      <c r="Z484" s="519"/>
    </row>
    <row r="485">
      <c r="A485" s="519"/>
      <c r="B485" s="519"/>
      <c r="C485" s="519"/>
      <c r="D485" s="519"/>
      <c r="E485" s="519"/>
      <c r="F485" s="519"/>
      <c r="G485" s="519"/>
      <c r="H485" s="519"/>
      <c r="I485" s="519"/>
      <c r="J485" s="519"/>
      <c r="K485" s="519"/>
      <c r="L485" s="519"/>
      <c r="M485" s="519"/>
      <c r="N485" s="519"/>
      <c r="O485" s="519"/>
      <c r="P485" s="519"/>
      <c r="Q485" s="519"/>
      <c r="R485" s="519"/>
      <c r="S485" s="519"/>
      <c r="T485" s="519"/>
      <c r="U485" s="519"/>
      <c r="V485" s="519"/>
      <c r="W485" s="519"/>
      <c r="X485" s="519"/>
      <c r="Y485" s="519"/>
      <c r="Z485" s="519"/>
    </row>
    <row r="486">
      <c r="A486" s="519"/>
      <c r="B486" s="519"/>
      <c r="C486" s="519"/>
      <c r="D486" s="519"/>
      <c r="E486" s="519"/>
      <c r="F486" s="519"/>
      <c r="G486" s="519"/>
      <c r="H486" s="519"/>
      <c r="I486" s="519"/>
      <c r="J486" s="519"/>
      <c r="K486" s="519"/>
      <c r="L486" s="519"/>
      <c r="M486" s="519"/>
      <c r="N486" s="519"/>
      <c r="O486" s="519"/>
      <c r="P486" s="519"/>
      <c r="Q486" s="519"/>
      <c r="R486" s="519"/>
      <c r="S486" s="519"/>
      <c r="T486" s="519"/>
      <c r="U486" s="519"/>
      <c r="V486" s="519"/>
      <c r="W486" s="519"/>
      <c r="X486" s="519"/>
      <c r="Y486" s="519"/>
      <c r="Z486" s="519"/>
    </row>
    <row r="487">
      <c r="A487" s="519"/>
      <c r="B487" s="519"/>
      <c r="C487" s="519"/>
      <c r="D487" s="519"/>
      <c r="E487" s="519"/>
      <c r="F487" s="519"/>
      <c r="G487" s="519"/>
      <c r="H487" s="519"/>
      <c r="I487" s="519"/>
      <c r="J487" s="519"/>
      <c r="K487" s="519"/>
      <c r="L487" s="519"/>
      <c r="M487" s="519"/>
      <c r="N487" s="519"/>
      <c r="O487" s="519"/>
      <c r="P487" s="519"/>
      <c r="Q487" s="519"/>
      <c r="R487" s="519"/>
      <c r="S487" s="519"/>
      <c r="T487" s="519"/>
      <c r="U487" s="519"/>
      <c r="V487" s="519"/>
      <c r="W487" s="519"/>
      <c r="X487" s="519"/>
      <c r="Y487" s="519"/>
      <c r="Z487" s="519"/>
    </row>
    <row r="488">
      <c r="A488" s="519"/>
      <c r="B488" s="519"/>
      <c r="C488" s="519"/>
      <c r="D488" s="519"/>
      <c r="E488" s="519"/>
      <c r="F488" s="519"/>
      <c r="G488" s="519"/>
      <c r="H488" s="519"/>
      <c r="I488" s="519"/>
      <c r="J488" s="519"/>
      <c r="K488" s="519"/>
      <c r="L488" s="519"/>
      <c r="M488" s="519"/>
      <c r="N488" s="519"/>
      <c r="O488" s="519"/>
      <c r="P488" s="519"/>
      <c r="Q488" s="519"/>
      <c r="R488" s="519"/>
      <c r="S488" s="519"/>
      <c r="T488" s="519"/>
      <c r="U488" s="519"/>
      <c r="V488" s="519"/>
      <c r="W488" s="519"/>
      <c r="X488" s="519"/>
      <c r="Y488" s="519"/>
      <c r="Z488" s="519"/>
    </row>
    <row r="489">
      <c r="A489" s="519"/>
      <c r="B489" s="519"/>
      <c r="C489" s="519"/>
      <c r="D489" s="519"/>
      <c r="E489" s="519"/>
      <c r="F489" s="519"/>
      <c r="G489" s="519"/>
      <c r="H489" s="519"/>
      <c r="I489" s="519"/>
      <c r="J489" s="519"/>
      <c r="K489" s="519"/>
      <c r="L489" s="519"/>
      <c r="M489" s="519"/>
      <c r="N489" s="519"/>
      <c r="O489" s="519"/>
      <c r="P489" s="519"/>
      <c r="Q489" s="519"/>
      <c r="R489" s="519"/>
      <c r="S489" s="519"/>
      <c r="T489" s="519"/>
      <c r="U489" s="519"/>
      <c r="V489" s="519"/>
      <c r="W489" s="519"/>
      <c r="X489" s="519"/>
      <c r="Y489" s="519"/>
      <c r="Z489" s="519"/>
    </row>
    <row r="490">
      <c r="A490" s="519"/>
      <c r="B490" s="519"/>
      <c r="C490" s="519"/>
      <c r="D490" s="519"/>
      <c r="E490" s="519"/>
      <c r="F490" s="519"/>
      <c r="G490" s="519"/>
      <c r="H490" s="519"/>
      <c r="I490" s="519"/>
      <c r="J490" s="519"/>
      <c r="K490" s="519"/>
      <c r="L490" s="519"/>
      <c r="M490" s="519"/>
      <c r="N490" s="519"/>
      <c r="O490" s="519"/>
      <c r="P490" s="519"/>
      <c r="Q490" s="519"/>
      <c r="R490" s="519"/>
      <c r="S490" s="519"/>
      <c r="T490" s="519"/>
      <c r="U490" s="519"/>
      <c r="V490" s="519"/>
      <c r="W490" s="519"/>
      <c r="X490" s="519"/>
      <c r="Y490" s="519"/>
      <c r="Z490" s="519"/>
    </row>
    <row r="491">
      <c r="A491" s="519"/>
      <c r="B491" s="519"/>
      <c r="C491" s="519"/>
      <c r="D491" s="519"/>
      <c r="E491" s="519"/>
      <c r="F491" s="519"/>
      <c r="G491" s="519"/>
      <c r="H491" s="519"/>
      <c r="I491" s="519"/>
      <c r="J491" s="519"/>
      <c r="K491" s="519"/>
      <c r="L491" s="519"/>
      <c r="M491" s="519"/>
      <c r="N491" s="519"/>
      <c r="O491" s="519"/>
      <c r="P491" s="519"/>
      <c r="Q491" s="519"/>
      <c r="R491" s="519"/>
      <c r="S491" s="519"/>
      <c r="T491" s="519"/>
      <c r="U491" s="519"/>
      <c r="V491" s="519"/>
      <c r="W491" s="519"/>
      <c r="X491" s="519"/>
      <c r="Y491" s="519"/>
      <c r="Z491" s="519"/>
    </row>
    <row r="492">
      <c r="A492" s="519"/>
      <c r="B492" s="519"/>
      <c r="C492" s="519"/>
      <c r="D492" s="519"/>
      <c r="E492" s="519"/>
      <c r="F492" s="519"/>
      <c r="G492" s="519"/>
      <c r="H492" s="519"/>
      <c r="I492" s="519"/>
      <c r="J492" s="519"/>
      <c r="K492" s="519"/>
      <c r="L492" s="519"/>
      <c r="M492" s="519"/>
      <c r="N492" s="519"/>
      <c r="O492" s="519"/>
      <c r="P492" s="519"/>
      <c r="Q492" s="519"/>
      <c r="R492" s="519"/>
      <c r="S492" s="519"/>
      <c r="T492" s="519"/>
      <c r="U492" s="519"/>
      <c r="V492" s="519"/>
      <c r="W492" s="519"/>
      <c r="X492" s="519"/>
      <c r="Y492" s="519"/>
      <c r="Z492" s="519"/>
    </row>
    <row r="493">
      <c r="A493" s="519"/>
      <c r="B493" s="519"/>
      <c r="C493" s="519"/>
      <c r="D493" s="519"/>
      <c r="E493" s="519"/>
      <c r="F493" s="519"/>
      <c r="G493" s="519"/>
      <c r="H493" s="519"/>
      <c r="I493" s="519"/>
      <c r="J493" s="519"/>
      <c r="K493" s="519"/>
      <c r="L493" s="519"/>
      <c r="M493" s="519"/>
      <c r="N493" s="519"/>
      <c r="O493" s="519"/>
      <c r="P493" s="519"/>
      <c r="Q493" s="519"/>
      <c r="R493" s="519"/>
      <c r="S493" s="519"/>
      <c r="T493" s="519"/>
      <c r="U493" s="519"/>
      <c r="V493" s="519"/>
      <c r="W493" s="519"/>
      <c r="X493" s="519"/>
      <c r="Y493" s="519"/>
      <c r="Z493" s="519"/>
    </row>
    <row r="494">
      <c r="A494" s="519"/>
      <c r="B494" s="519"/>
      <c r="C494" s="519"/>
      <c r="D494" s="519"/>
      <c r="E494" s="519"/>
      <c r="F494" s="519"/>
      <c r="G494" s="519"/>
      <c r="H494" s="519"/>
      <c r="I494" s="519"/>
      <c r="J494" s="519"/>
      <c r="K494" s="519"/>
      <c r="L494" s="519"/>
      <c r="M494" s="519"/>
      <c r="N494" s="519"/>
      <c r="O494" s="519"/>
      <c r="P494" s="519"/>
      <c r="Q494" s="519"/>
      <c r="R494" s="519"/>
      <c r="S494" s="519"/>
      <c r="T494" s="519"/>
      <c r="U494" s="519"/>
      <c r="V494" s="519"/>
      <c r="W494" s="519"/>
      <c r="X494" s="519"/>
      <c r="Y494" s="519"/>
      <c r="Z494" s="519"/>
    </row>
    <row r="495">
      <c r="A495" s="519"/>
      <c r="B495" s="519"/>
      <c r="C495" s="519"/>
      <c r="D495" s="519"/>
      <c r="E495" s="519"/>
      <c r="F495" s="519"/>
      <c r="G495" s="519"/>
      <c r="H495" s="519"/>
      <c r="I495" s="519"/>
      <c r="J495" s="519"/>
      <c r="K495" s="519"/>
      <c r="L495" s="519"/>
      <c r="M495" s="519"/>
      <c r="N495" s="519"/>
      <c r="O495" s="519"/>
      <c r="P495" s="519"/>
      <c r="Q495" s="519"/>
      <c r="R495" s="519"/>
      <c r="S495" s="519"/>
      <c r="T495" s="519"/>
      <c r="U495" s="519"/>
      <c r="V495" s="519"/>
      <c r="W495" s="519"/>
      <c r="X495" s="519"/>
      <c r="Y495" s="519"/>
      <c r="Z495" s="519"/>
    </row>
    <row r="496">
      <c r="A496" s="519"/>
      <c r="B496" s="519"/>
      <c r="C496" s="519"/>
      <c r="D496" s="519"/>
      <c r="E496" s="519"/>
      <c r="F496" s="519"/>
      <c r="G496" s="519"/>
      <c r="H496" s="519"/>
      <c r="I496" s="519"/>
      <c r="J496" s="519"/>
      <c r="K496" s="519"/>
      <c r="L496" s="519"/>
      <c r="M496" s="519"/>
      <c r="N496" s="519"/>
      <c r="O496" s="519"/>
      <c r="P496" s="519"/>
      <c r="Q496" s="519"/>
      <c r="R496" s="519"/>
      <c r="S496" s="519"/>
      <c r="T496" s="519"/>
      <c r="U496" s="519"/>
      <c r="V496" s="519"/>
      <c r="W496" s="519"/>
      <c r="X496" s="519"/>
      <c r="Y496" s="519"/>
      <c r="Z496" s="519"/>
    </row>
    <row r="497">
      <c r="A497" s="519"/>
      <c r="B497" s="519"/>
      <c r="C497" s="519"/>
      <c r="D497" s="519"/>
      <c r="E497" s="519"/>
      <c r="F497" s="519"/>
      <c r="G497" s="519"/>
      <c r="H497" s="519"/>
      <c r="I497" s="519"/>
      <c r="J497" s="519"/>
      <c r="K497" s="519"/>
      <c r="L497" s="519"/>
      <c r="M497" s="519"/>
      <c r="N497" s="519"/>
      <c r="O497" s="519"/>
      <c r="P497" s="519"/>
      <c r="Q497" s="519"/>
      <c r="R497" s="519"/>
      <c r="S497" s="519"/>
      <c r="T497" s="519"/>
      <c r="U497" s="519"/>
      <c r="V497" s="519"/>
      <c r="W497" s="519"/>
      <c r="X497" s="519"/>
      <c r="Y497" s="519"/>
      <c r="Z497" s="519"/>
    </row>
    <row r="498">
      <c r="A498" s="519"/>
      <c r="B498" s="519"/>
      <c r="C498" s="519"/>
      <c r="D498" s="519"/>
      <c r="E498" s="519"/>
      <c r="F498" s="519"/>
      <c r="G498" s="519"/>
      <c r="H498" s="519"/>
      <c r="I498" s="519"/>
      <c r="J498" s="519"/>
      <c r="K498" s="519"/>
      <c r="L498" s="519"/>
      <c r="M498" s="519"/>
      <c r="N498" s="519"/>
      <c r="O498" s="519"/>
      <c r="P498" s="519"/>
      <c r="Q498" s="519"/>
      <c r="R498" s="519"/>
      <c r="S498" s="519"/>
      <c r="T498" s="519"/>
      <c r="U498" s="519"/>
      <c r="V498" s="519"/>
      <c r="W498" s="519"/>
      <c r="X498" s="519"/>
      <c r="Y498" s="519"/>
      <c r="Z498" s="519"/>
    </row>
    <row r="499">
      <c r="A499" s="519"/>
      <c r="B499" s="519"/>
      <c r="C499" s="519"/>
      <c r="D499" s="519"/>
      <c r="E499" s="519"/>
      <c r="F499" s="519"/>
      <c r="G499" s="519"/>
      <c r="H499" s="519"/>
      <c r="I499" s="519"/>
      <c r="J499" s="519"/>
      <c r="K499" s="519"/>
      <c r="L499" s="519"/>
      <c r="M499" s="519"/>
      <c r="N499" s="519"/>
      <c r="O499" s="519"/>
      <c r="P499" s="519"/>
      <c r="Q499" s="519"/>
      <c r="R499" s="519"/>
      <c r="S499" s="519"/>
      <c r="T499" s="519"/>
      <c r="U499" s="519"/>
      <c r="V499" s="519"/>
      <c r="W499" s="519"/>
      <c r="X499" s="519"/>
      <c r="Y499" s="519"/>
      <c r="Z499" s="519"/>
    </row>
    <row r="500">
      <c r="A500" s="519"/>
      <c r="B500" s="519"/>
      <c r="C500" s="519"/>
      <c r="D500" s="519"/>
      <c r="E500" s="519"/>
      <c r="F500" s="519"/>
      <c r="G500" s="519"/>
      <c r="H500" s="519"/>
      <c r="I500" s="519"/>
      <c r="J500" s="519"/>
      <c r="K500" s="519"/>
      <c r="L500" s="519"/>
      <c r="M500" s="519"/>
      <c r="N500" s="519"/>
      <c r="O500" s="519"/>
      <c r="P500" s="519"/>
      <c r="Q500" s="519"/>
      <c r="R500" s="519"/>
      <c r="S500" s="519"/>
      <c r="T500" s="519"/>
      <c r="U500" s="519"/>
      <c r="V500" s="519"/>
      <c r="W500" s="519"/>
      <c r="X500" s="519"/>
      <c r="Y500" s="519"/>
      <c r="Z500" s="519"/>
    </row>
    <row r="501">
      <c r="A501" s="519"/>
      <c r="B501" s="519"/>
      <c r="C501" s="519"/>
      <c r="D501" s="519"/>
      <c r="E501" s="519"/>
      <c r="F501" s="519"/>
      <c r="G501" s="519"/>
      <c r="H501" s="519"/>
      <c r="I501" s="519"/>
      <c r="J501" s="519"/>
      <c r="K501" s="519"/>
      <c r="L501" s="519"/>
      <c r="M501" s="519"/>
      <c r="N501" s="519"/>
      <c r="O501" s="519"/>
      <c r="P501" s="519"/>
      <c r="Q501" s="519"/>
      <c r="R501" s="519"/>
      <c r="S501" s="519"/>
      <c r="T501" s="519"/>
      <c r="U501" s="519"/>
      <c r="V501" s="519"/>
      <c r="W501" s="519"/>
      <c r="X501" s="519"/>
      <c r="Y501" s="519"/>
      <c r="Z501" s="519"/>
    </row>
    <row r="502">
      <c r="A502" s="519"/>
      <c r="B502" s="519"/>
      <c r="C502" s="519"/>
      <c r="D502" s="519"/>
      <c r="E502" s="519"/>
      <c r="F502" s="519"/>
      <c r="G502" s="519"/>
      <c r="H502" s="519"/>
      <c r="I502" s="519"/>
      <c r="J502" s="519"/>
      <c r="K502" s="519"/>
      <c r="L502" s="519"/>
      <c r="M502" s="519"/>
      <c r="N502" s="519"/>
      <c r="O502" s="519"/>
      <c r="P502" s="519"/>
      <c r="Q502" s="519"/>
      <c r="R502" s="519"/>
      <c r="S502" s="519"/>
      <c r="T502" s="519"/>
      <c r="U502" s="519"/>
      <c r="V502" s="519"/>
      <c r="W502" s="519"/>
      <c r="X502" s="519"/>
      <c r="Y502" s="519"/>
      <c r="Z502" s="519"/>
    </row>
    <row r="503">
      <c r="A503" s="519"/>
      <c r="B503" s="519"/>
      <c r="C503" s="519"/>
      <c r="D503" s="519"/>
      <c r="E503" s="519"/>
      <c r="F503" s="519"/>
      <c r="G503" s="519"/>
      <c r="H503" s="519"/>
      <c r="I503" s="519"/>
      <c r="J503" s="519"/>
      <c r="K503" s="519"/>
      <c r="L503" s="519"/>
      <c r="M503" s="519"/>
      <c r="N503" s="519"/>
      <c r="O503" s="519"/>
      <c r="P503" s="519"/>
      <c r="Q503" s="519"/>
      <c r="R503" s="519"/>
      <c r="S503" s="519"/>
      <c r="T503" s="519"/>
      <c r="U503" s="519"/>
      <c r="V503" s="519"/>
      <c r="W503" s="519"/>
      <c r="X503" s="519"/>
      <c r="Y503" s="519"/>
      <c r="Z503" s="519"/>
    </row>
    <row r="504">
      <c r="A504" s="519"/>
      <c r="B504" s="519"/>
      <c r="C504" s="519"/>
      <c r="D504" s="519"/>
      <c r="E504" s="519"/>
      <c r="F504" s="519"/>
      <c r="G504" s="519"/>
      <c r="H504" s="519"/>
      <c r="I504" s="519"/>
      <c r="J504" s="519"/>
      <c r="K504" s="519"/>
      <c r="L504" s="519"/>
      <c r="M504" s="519"/>
      <c r="N504" s="519"/>
      <c r="O504" s="519"/>
      <c r="P504" s="519"/>
      <c r="Q504" s="519"/>
      <c r="R504" s="519"/>
      <c r="S504" s="519"/>
      <c r="T504" s="519"/>
      <c r="U504" s="519"/>
      <c r="V504" s="519"/>
      <c r="W504" s="519"/>
      <c r="X504" s="519"/>
      <c r="Y504" s="519"/>
      <c r="Z504" s="519"/>
    </row>
    <row r="505">
      <c r="A505" s="519"/>
      <c r="B505" s="519"/>
      <c r="C505" s="519"/>
      <c r="D505" s="519"/>
      <c r="E505" s="519"/>
      <c r="F505" s="519"/>
      <c r="G505" s="519"/>
      <c r="H505" s="519"/>
      <c r="I505" s="519"/>
      <c r="J505" s="519"/>
      <c r="K505" s="519"/>
      <c r="L505" s="519"/>
      <c r="M505" s="519"/>
      <c r="N505" s="519"/>
      <c r="O505" s="519"/>
      <c r="P505" s="519"/>
      <c r="Q505" s="519"/>
      <c r="R505" s="519"/>
      <c r="S505" s="519"/>
      <c r="T505" s="519"/>
      <c r="U505" s="519"/>
      <c r="V505" s="519"/>
      <c r="W505" s="519"/>
      <c r="X505" s="519"/>
      <c r="Y505" s="519"/>
      <c r="Z505" s="519"/>
    </row>
    <row r="506">
      <c r="A506" s="519"/>
      <c r="B506" s="519"/>
      <c r="C506" s="519"/>
      <c r="D506" s="519"/>
      <c r="E506" s="519"/>
      <c r="F506" s="519"/>
      <c r="G506" s="519"/>
      <c r="H506" s="519"/>
      <c r="I506" s="519"/>
      <c r="J506" s="519"/>
      <c r="K506" s="519"/>
      <c r="L506" s="519"/>
      <c r="M506" s="519"/>
      <c r="N506" s="519"/>
      <c r="O506" s="519"/>
      <c r="P506" s="519"/>
      <c r="Q506" s="519"/>
      <c r="R506" s="519"/>
      <c r="S506" s="519"/>
      <c r="T506" s="519"/>
      <c r="U506" s="519"/>
      <c r="V506" s="519"/>
      <c r="W506" s="519"/>
      <c r="X506" s="519"/>
      <c r="Y506" s="519"/>
      <c r="Z506" s="519"/>
    </row>
    <row r="507">
      <c r="A507" s="519"/>
      <c r="B507" s="519"/>
      <c r="C507" s="519"/>
      <c r="D507" s="519"/>
      <c r="E507" s="519"/>
      <c r="F507" s="519"/>
      <c r="G507" s="519"/>
      <c r="H507" s="519"/>
      <c r="I507" s="519"/>
      <c r="J507" s="519"/>
      <c r="K507" s="519"/>
      <c r="L507" s="519"/>
      <c r="M507" s="519"/>
      <c r="N507" s="519"/>
      <c r="O507" s="519"/>
      <c r="P507" s="519"/>
      <c r="Q507" s="519"/>
      <c r="R507" s="519"/>
      <c r="S507" s="519"/>
      <c r="T507" s="519"/>
      <c r="U507" s="519"/>
      <c r="V507" s="519"/>
      <c r="W507" s="519"/>
      <c r="X507" s="519"/>
      <c r="Y507" s="519"/>
      <c r="Z507" s="519"/>
    </row>
    <row r="508">
      <c r="A508" s="519"/>
      <c r="B508" s="519"/>
      <c r="C508" s="519"/>
      <c r="D508" s="519"/>
      <c r="E508" s="519"/>
      <c r="F508" s="519"/>
      <c r="G508" s="519"/>
      <c r="H508" s="519"/>
      <c r="I508" s="519"/>
      <c r="J508" s="519"/>
      <c r="K508" s="519"/>
      <c r="L508" s="519"/>
      <c r="M508" s="519"/>
      <c r="N508" s="519"/>
      <c r="O508" s="519"/>
      <c r="P508" s="519"/>
      <c r="Q508" s="519"/>
      <c r="R508" s="519"/>
      <c r="S508" s="519"/>
      <c r="T508" s="519"/>
      <c r="U508" s="519"/>
      <c r="V508" s="519"/>
      <c r="W508" s="519"/>
      <c r="X508" s="519"/>
      <c r="Y508" s="519"/>
      <c r="Z508" s="519"/>
    </row>
    <row r="509">
      <c r="A509" s="519"/>
      <c r="B509" s="519"/>
      <c r="C509" s="519"/>
      <c r="D509" s="519"/>
      <c r="E509" s="519"/>
      <c r="F509" s="519"/>
      <c r="G509" s="519"/>
      <c r="H509" s="519"/>
      <c r="I509" s="519"/>
      <c r="J509" s="519"/>
      <c r="K509" s="519"/>
      <c r="L509" s="519"/>
      <c r="M509" s="519"/>
      <c r="N509" s="519"/>
      <c r="O509" s="519"/>
      <c r="P509" s="519"/>
      <c r="Q509" s="519"/>
      <c r="R509" s="519"/>
      <c r="S509" s="519"/>
      <c r="T509" s="519"/>
      <c r="U509" s="519"/>
      <c r="V509" s="519"/>
      <c r="W509" s="519"/>
      <c r="X509" s="519"/>
      <c r="Y509" s="519"/>
      <c r="Z509" s="519"/>
    </row>
    <row r="510">
      <c r="A510" s="519"/>
      <c r="B510" s="519"/>
      <c r="C510" s="519"/>
      <c r="D510" s="519"/>
      <c r="E510" s="519"/>
      <c r="F510" s="519"/>
      <c r="G510" s="519"/>
      <c r="H510" s="519"/>
      <c r="I510" s="519"/>
      <c r="J510" s="519"/>
      <c r="K510" s="519"/>
      <c r="L510" s="519"/>
      <c r="M510" s="519"/>
      <c r="N510" s="519"/>
      <c r="O510" s="519"/>
      <c r="P510" s="519"/>
      <c r="Q510" s="519"/>
      <c r="R510" s="519"/>
      <c r="S510" s="519"/>
      <c r="T510" s="519"/>
      <c r="U510" s="519"/>
      <c r="V510" s="519"/>
      <c r="W510" s="519"/>
      <c r="X510" s="519"/>
      <c r="Y510" s="519"/>
      <c r="Z510" s="519"/>
    </row>
    <row r="511">
      <c r="A511" s="519"/>
      <c r="B511" s="519"/>
      <c r="C511" s="519"/>
      <c r="D511" s="519"/>
      <c r="E511" s="519"/>
      <c r="F511" s="519"/>
      <c r="G511" s="519"/>
      <c r="H511" s="519"/>
      <c r="I511" s="519"/>
      <c r="J511" s="519"/>
      <c r="K511" s="519"/>
      <c r="L511" s="519"/>
      <c r="M511" s="519"/>
      <c r="N511" s="519"/>
      <c r="O511" s="519"/>
      <c r="P511" s="519"/>
      <c r="Q511" s="519"/>
      <c r="R511" s="519"/>
      <c r="S511" s="519"/>
      <c r="T511" s="519"/>
      <c r="U511" s="519"/>
      <c r="V511" s="519"/>
      <c r="W511" s="519"/>
      <c r="X511" s="519"/>
      <c r="Y511" s="519"/>
      <c r="Z511" s="519"/>
    </row>
    <row r="512">
      <c r="A512" s="519"/>
      <c r="B512" s="519"/>
      <c r="C512" s="519"/>
      <c r="D512" s="519"/>
      <c r="E512" s="519"/>
      <c r="F512" s="519"/>
      <c r="G512" s="519"/>
      <c r="H512" s="519"/>
      <c r="I512" s="519"/>
      <c r="J512" s="519"/>
      <c r="K512" s="519"/>
      <c r="L512" s="519"/>
      <c r="M512" s="519"/>
      <c r="N512" s="519"/>
      <c r="O512" s="519"/>
      <c r="P512" s="519"/>
      <c r="Q512" s="519"/>
      <c r="R512" s="519"/>
      <c r="S512" s="519"/>
      <c r="T512" s="519"/>
      <c r="U512" s="519"/>
      <c r="V512" s="519"/>
      <c r="W512" s="519"/>
      <c r="X512" s="519"/>
      <c r="Y512" s="519"/>
      <c r="Z512" s="519"/>
    </row>
    <row r="513">
      <c r="A513" s="519"/>
      <c r="B513" s="519"/>
      <c r="C513" s="519"/>
      <c r="D513" s="519"/>
      <c r="E513" s="519"/>
      <c r="F513" s="519"/>
      <c r="G513" s="519"/>
      <c r="H513" s="519"/>
      <c r="I513" s="519"/>
      <c r="J513" s="519"/>
      <c r="K513" s="519"/>
      <c r="L513" s="519"/>
      <c r="M513" s="519"/>
      <c r="N513" s="519"/>
      <c r="O513" s="519"/>
      <c r="P513" s="519"/>
      <c r="Q513" s="519"/>
      <c r="R513" s="519"/>
      <c r="S513" s="519"/>
      <c r="T513" s="519"/>
      <c r="U513" s="519"/>
      <c r="V513" s="519"/>
      <c r="W513" s="519"/>
      <c r="X513" s="519"/>
      <c r="Y513" s="519"/>
      <c r="Z513" s="519"/>
    </row>
    <row r="514">
      <c r="A514" s="519"/>
      <c r="B514" s="519"/>
      <c r="C514" s="519"/>
      <c r="D514" s="519"/>
      <c r="E514" s="519"/>
      <c r="F514" s="519"/>
      <c r="G514" s="519"/>
      <c r="H514" s="519"/>
      <c r="I514" s="519"/>
      <c r="J514" s="519"/>
      <c r="K514" s="519"/>
      <c r="L514" s="519"/>
      <c r="M514" s="519"/>
      <c r="N514" s="519"/>
      <c r="O514" s="519"/>
      <c r="P514" s="519"/>
      <c r="Q514" s="519"/>
      <c r="R514" s="519"/>
      <c r="S514" s="519"/>
      <c r="T514" s="519"/>
      <c r="U514" s="519"/>
      <c r="V514" s="519"/>
      <c r="W514" s="519"/>
      <c r="X514" s="519"/>
      <c r="Y514" s="519"/>
      <c r="Z514" s="519"/>
    </row>
    <row r="515">
      <c r="A515" s="519"/>
      <c r="B515" s="519"/>
      <c r="C515" s="519"/>
      <c r="D515" s="519"/>
      <c r="E515" s="519"/>
      <c r="F515" s="519"/>
      <c r="G515" s="519"/>
      <c r="H515" s="519"/>
      <c r="I515" s="519"/>
      <c r="J515" s="519"/>
      <c r="K515" s="519"/>
      <c r="L515" s="519"/>
      <c r="M515" s="519"/>
      <c r="N515" s="519"/>
      <c r="O515" s="519"/>
      <c r="P515" s="519"/>
      <c r="Q515" s="519"/>
      <c r="R515" s="519"/>
      <c r="S515" s="519"/>
      <c r="T515" s="519"/>
      <c r="U515" s="519"/>
      <c r="V515" s="519"/>
      <c r="W515" s="519"/>
      <c r="X515" s="519"/>
      <c r="Y515" s="519"/>
      <c r="Z515" s="519"/>
    </row>
    <row r="516">
      <c r="A516" s="519"/>
      <c r="B516" s="519"/>
      <c r="C516" s="519"/>
      <c r="D516" s="519"/>
      <c r="E516" s="519"/>
      <c r="F516" s="519"/>
      <c r="G516" s="519"/>
      <c r="H516" s="519"/>
      <c r="I516" s="519"/>
      <c r="J516" s="519"/>
      <c r="K516" s="519"/>
      <c r="L516" s="519"/>
      <c r="M516" s="519"/>
      <c r="N516" s="519"/>
      <c r="O516" s="519"/>
      <c r="P516" s="519"/>
      <c r="Q516" s="519"/>
      <c r="R516" s="519"/>
      <c r="S516" s="519"/>
      <c r="T516" s="519"/>
      <c r="U516" s="519"/>
      <c r="V516" s="519"/>
      <c r="W516" s="519"/>
      <c r="X516" s="519"/>
      <c r="Y516" s="519"/>
      <c r="Z516" s="519"/>
    </row>
    <row r="517">
      <c r="A517" s="519"/>
      <c r="B517" s="519"/>
      <c r="C517" s="519"/>
      <c r="D517" s="519"/>
      <c r="E517" s="519"/>
      <c r="F517" s="519"/>
      <c r="G517" s="519"/>
      <c r="H517" s="519"/>
      <c r="I517" s="519"/>
      <c r="J517" s="519"/>
      <c r="K517" s="519"/>
      <c r="L517" s="519"/>
      <c r="M517" s="519"/>
      <c r="N517" s="519"/>
      <c r="O517" s="519"/>
      <c r="P517" s="519"/>
      <c r="Q517" s="519"/>
      <c r="R517" s="519"/>
      <c r="S517" s="519"/>
      <c r="T517" s="519"/>
      <c r="U517" s="519"/>
      <c r="V517" s="519"/>
      <c r="W517" s="519"/>
      <c r="X517" s="519"/>
      <c r="Y517" s="519"/>
      <c r="Z517" s="519"/>
    </row>
    <row r="518">
      <c r="A518" s="519"/>
      <c r="B518" s="519"/>
      <c r="C518" s="519"/>
      <c r="D518" s="519"/>
      <c r="E518" s="519"/>
      <c r="F518" s="519"/>
      <c r="G518" s="519"/>
      <c r="H518" s="519"/>
      <c r="I518" s="519"/>
      <c r="J518" s="519"/>
      <c r="K518" s="519"/>
      <c r="L518" s="519"/>
      <c r="M518" s="519"/>
      <c r="N518" s="519"/>
      <c r="O518" s="519"/>
      <c r="P518" s="519"/>
      <c r="Q518" s="519"/>
      <c r="R518" s="519"/>
      <c r="S518" s="519"/>
      <c r="T518" s="519"/>
      <c r="U518" s="519"/>
      <c r="V518" s="519"/>
      <c r="W518" s="519"/>
      <c r="X518" s="519"/>
      <c r="Y518" s="519"/>
      <c r="Z518" s="519"/>
    </row>
    <row r="519">
      <c r="A519" s="519"/>
      <c r="B519" s="519"/>
      <c r="C519" s="519"/>
      <c r="D519" s="519"/>
      <c r="E519" s="519"/>
      <c r="F519" s="519"/>
      <c r="G519" s="519"/>
      <c r="H519" s="519"/>
      <c r="I519" s="519"/>
      <c r="J519" s="519"/>
      <c r="K519" s="519"/>
      <c r="L519" s="519"/>
      <c r="M519" s="519"/>
      <c r="N519" s="519"/>
      <c r="O519" s="519"/>
      <c r="P519" s="519"/>
      <c r="Q519" s="519"/>
      <c r="R519" s="519"/>
      <c r="S519" s="519"/>
      <c r="T519" s="519"/>
      <c r="U519" s="519"/>
      <c r="V519" s="519"/>
      <c r="W519" s="519"/>
      <c r="X519" s="519"/>
      <c r="Y519" s="519"/>
      <c r="Z519" s="519"/>
    </row>
    <row r="520">
      <c r="A520" s="519"/>
      <c r="B520" s="519"/>
      <c r="C520" s="519"/>
      <c r="D520" s="519"/>
      <c r="E520" s="519"/>
      <c r="F520" s="519"/>
      <c r="G520" s="519"/>
      <c r="H520" s="519"/>
      <c r="I520" s="519"/>
      <c r="J520" s="519"/>
      <c r="K520" s="519"/>
      <c r="L520" s="519"/>
      <c r="M520" s="519"/>
      <c r="N520" s="519"/>
      <c r="O520" s="519"/>
      <c r="P520" s="519"/>
      <c r="Q520" s="519"/>
      <c r="R520" s="519"/>
      <c r="S520" s="519"/>
      <c r="T520" s="519"/>
      <c r="U520" s="519"/>
      <c r="V520" s="519"/>
      <c r="W520" s="519"/>
      <c r="X520" s="519"/>
      <c r="Y520" s="519"/>
      <c r="Z520" s="519"/>
    </row>
    <row r="521">
      <c r="A521" s="519"/>
      <c r="B521" s="519"/>
      <c r="C521" s="519"/>
      <c r="D521" s="519"/>
      <c r="E521" s="519"/>
      <c r="F521" s="519"/>
      <c r="G521" s="519"/>
      <c r="H521" s="519"/>
      <c r="I521" s="519"/>
      <c r="J521" s="519"/>
      <c r="K521" s="519"/>
      <c r="L521" s="519"/>
      <c r="M521" s="519"/>
      <c r="N521" s="519"/>
      <c r="O521" s="519"/>
      <c r="P521" s="519"/>
      <c r="Q521" s="519"/>
      <c r="R521" s="519"/>
      <c r="S521" s="519"/>
      <c r="T521" s="519"/>
      <c r="U521" s="519"/>
      <c r="V521" s="519"/>
      <c r="W521" s="519"/>
      <c r="X521" s="519"/>
      <c r="Y521" s="519"/>
      <c r="Z521" s="519"/>
    </row>
    <row r="522">
      <c r="A522" s="519"/>
      <c r="B522" s="519"/>
      <c r="C522" s="519"/>
      <c r="D522" s="519"/>
      <c r="E522" s="519"/>
      <c r="F522" s="519"/>
      <c r="G522" s="519"/>
      <c r="H522" s="519"/>
      <c r="I522" s="519"/>
      <c r="J522" s="519"/>
      <c r="K522" s="519"/>
      <c r="L522" s="519"/>
      <c r="M522" s="519"/>
      <c r="N522" s="519"/>
      <c r="O522" s="519"/>
      <c r="P522" s="519"/>
      <c r="Q522" s="519"/>
      <c r="R522" s="519"/>
      <c r="S522" s="519"/>
      <c r="T522" s="519"/>
      <c r="U522" s="519"/>
      <c r="V522" s="519"/>
      <c r="W522" s="519"/>
      <c r="X522" s="519"/>
      <c r="Y522" s="519"/>
      <c r="Z522" s="519"/>
    </row>
    <row r="523">
      <c r="A523" s="519"/>
      <c r="B523" s="519"/>
      <c r="C523" s="519"/>
      <c r="D523" s="519"/>
      <c r="E523" s="519"/>
      <c r="F523" s="519"/>
      <c r="G523" s="519"/>
      <c r="H523" s="519"/>
      <c r="I523" s="519"/>
      <c r="J523" s="519"/>
      <c r="K523" s="519"/>
      <c r="L523" s="519"/>
      <c r="M523" s="519"/>
      <c r="N523" s="519"/>
      <c r="O523" s="519"/>
      <c r="P523" s="519"/>
      <c r="Q523" s="519"/>
      <c r="R523" s="519"/>
      <c r="S523" s="519"/>
      <c r="T523" s="519"/>
      <c r="U523" s="519"/>
      <c r="V523" s="519"/>
      <c r="W523" s="519"/>
      <c r="X523" s="519"/>
      <c r="Y523" s="519"/>
      <c r="Z523" s="519"/>
    </row>
    <row r="524">
      <c r="A524" s="519"/>
      <c r="B524" s="519"/>
      <c r="C524" s="519"/>
      <c r="D524" s="519"/>
      <c r="E524" s="519"/>
      <c r="F524" s="519"/>
      <c r="G524" s="519"/>
      <c r="H524" s="519"/>
      <c r="I524" s="519"/>
      <c r="J524" s="519"/>
      <c r="K524" s="519"/>
      <c r="L524" s="519"/>
      <c r="M524" s="519"/>
      <c r="N524" s="519"/>
      <c r="O524" s="519"/>
      <c r="P524" s="519"/>
      <c r="Q524" s="519"/>
      <c r="R524" s="519"/>
      <c r="S524" s="519"/>
      <c r="T524" s="519"/>
      <c r="U524" s="519"/>
      <c r="V524" s="519"/>
      <c r="W524" s="519"/>
      <c r="X524" s="519"/>
      <c r="Y524" s="519"/>
      <c r="Z524" s="519"/>
    </row>
    <row r="525">
      <c r="A525" s="519"/>
      <c r="B525" s="519"/>
      <c r="C525" s="519"/>
      <c r="D525" s="519"/>
      <c r="E525" s="519"/>
      <c r="F525" s="519"/>
      <c r="G525" s="519"/>
      <c r="H525" s="519"/>
      <c r="I525" s="519"/>
      <c r="J525" s="519"/>
      <c r="K525" s="519"/>
      <c r="L525" s="519"/>
      <c r="M525" s="519"/>
      <c r="N525" s="519"/>
      <c r="O525" s="519"/>
      <c r="P525" s="519"/>
      <c r="Q525" s="519"/>
      <c r="R525" s="519"/>
      <c r="S525" s="519"/>
      <c r="T525" s="519"/>
      <c r="U525" s="519"/>
      <c r="V525" s="519"/>
      <c r="W525" s="519"/>
      <c r="X525" s="519"/>
      <c r="Y525" s="519"/>
      <c r="Z525" s="519"/>
    </row>
    <row r="526">
      <c r="A526" s="519"/>
      <c r="B526" s="519"/>
      <c r="C526" s="519"/>
      <c r="D526" s="519"/>
      <c r="E526" s="519"/>
      <c r="F526" s="519"/>
      <c r="G526" s="519"/>
      <c r="H526" s="519"/>
      <c r="I526" s="519"/>
      <c r="J526" s="519"/>
      <c r="K526" s="519"/>
      <c r="L526" s="519"/>
      <c r="M526" s="519"/>
      <c r="N526" s="519"/>
      <c r="O526" s="519"/>
      <c r="P526" s="519"/>
      <c r="Q526" s="519"/>
      <c r="R526" s="519"/>
      <c r="S526" s="519"/>
      <c r="T526" s="519"/>
      <c r="U526" s="519"/>
      <c r="V526" s="519"/>
      <c r="W526" s="519"/>
      <c r="X526" s="519"/>
      <c r="Y526" s="519"/>
      <c r="Z526" s="519"/>
    </row>
    <row r="527">
      <c r="A527" s="519"/>
      <c r="B527" s="519"/>
      <c r="C527" s="519"/>
      <c r="D527" s="519"/>
      <c r="E527" s="519"/>
      <c r="F527" s="519"/>
      <c r="G527" s="519"/>
      <c r="H527" s="519"/>
      <c r="I527" s="519"/>
      <c r="J527" s="519"/>
      <c r="K527" s="519"/>
      <c r="L527" s="519"/>
      <c r="M527" s="519"/>
      <c r="N527" s="519"/>
      <c r="O527" s="519"/>
      <c r="P527" s="519"/>
      <c r="Q527" s="519"/>
      <c r="R527" s="519"/>
      <c r="S527" s="519"/>
      <c r="T527" s="519"/>
      <c r="U527" s="519"/>
      <c r="V527" s="519"/>
      <c r="W527" s="519"/>
      <c r="X527" s="519"/>
      <c r="Y527" s="519"/>
      <c r="Z527" s="519"/>
    </row>
    <row r="528">
      <c r="A528" s="519"/>
      <c r="B528" s="519"/>
      <c r="C528" s="519"/>
      <c r="D528" s="519"/>
      <c r="E528" s="519"/>
      <c r="F528" s="519"/>
      <c r="G528" s="519"/>
      <c r="H528" s="519"/>
      <c r="I528" s="519"/>
      <c r="J528" s="519"/>
      <c r="K528" s="519"/>
      <c r="L528" s="519"/>
      <c r="M528" s="519"/>
      <c r="N528" s="519"/>
      <c r="O528" s="519"/>
      <c r="P528" s="519"/>
      <c r="Q528" s="519"/>
      <c r="R528" s="519"/>
      <c r="S528" s="519"/>
      <c r="T528" s="519"/>
      <c r="U528" s="519"/>
      <c r="V528" s="519"/>
      <c r="W528" s="519"/>
      <c r="X528" s="519"/>
      <c r="Y528" s="519"/>
      <c r="Z528" s="519"/>
    </row>
    <row r="529">
      <c r="A529" s="519"/>
      <c r="B529" s="519"/>
      <c r="C529" s="519"/>
      <c r="D529" s="519"/>
      <c r="E529" s="519"/>
      <c r="F529" s="519"/>
      <c r="G529" s="519"/>
      <c r="H529" s="519"/>
      <c r="I529" s="519"/>
      <c r="J529" s="519"/>
      <c r="K529" s="519"/>
      <c r="L529" s="519"/>
      <c r="M529" s="519"/>
      <c r="N529" s="519"/>
      <c r="O529" s="519"/>
      <c r="P529" s="519"/>
      <c r="Q529" s="519"/>
      <c r="R529" s="519"/>
      <c r="S529" s="519"/>
      <c r="T529" s="519"/>
      <c r="U529" s="519"/>
      <c r="V529" s="519"/>
      <c r="W529" s="519"/>
      <c r="X529" s="519"/>
      <c r="Y529" s="519"/>
      <c r="Z529" s="519"/>
    </row>
    <row r="530">
      <c r="A530" s="519"/>
      <c r="B530" s="519"/>
      <c r="C530" s="519"/>
      <c r="D530" s="519"/>
      <c r="E530" s="519"/>
      <c r="F530" s="519"/>
      <c r="G530" s="519"/>
      <c r="H530" s="519"/>
      <c r="I530" s="519"/>
      <c r="J530" s="519"/>
      <c r="K530" s="519"/>
      <c r="L530" s="519"/>
      <c r="M530" s="519"/>
      <c r="N530" s="519"/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</row>
    <row r="531">
      <c r="A531" s="519"/>
      <c r="B531" s="519"/>
      <c r="C531" s="519"/>
      <c r="D531" s="519"/>
      <c r="E531" s="519"/>
      <c r="F531" s="519"/>
      <c r="G531" s="519"/>
      <c r="H531" s="519"/>
      <c r="I531" s="519"/>
      <c r="J531" s="519"/>
      <c r="K531" s="519"/>
      <c r="L531" s="519"/>
      <c r="M531" s="519"/>
      <c r="N531" s="519"/>
      <c r="O531" s="519"/>
      <c r="P531" s="519"/>
      <c r="Q531" s="519"/>
      <c r="R531" s="519"/>
      <c r="S531" s="519"/>
      <c r="T531" s="519"/>
      <c r="U531" s="519"/>
      <c r="V531" s="519"/>
      <c r="W531" s="519"/>
      <c r="X531" s="519"/>
      <c r="Y531" s="519"/>
      <c r="Z531" s="519"/>
    </row>
    <row r="532">
      <c r="A532" s="519"/>
      <c r="B532" s="519"/>
      <c r="C532" s="519"/>
      <c r="D532" s="519"/>
      <c r="E532" s="519"/>
      <c r="F532" s="519"/>
      <c r="G532" s="519"/>
      <c r="H532" s="519"/>
      <c r="I532" s="519"/>
      <c r="J532" s="519"/>
      <c r="K532" s="519"/>
      <c r="L532" s="519"/>
      <c r="M532" s="519"/>
      <c r="N532" s="519"/>
      <c r="O532" s="519"/>
      <c r="P532" s="519"/>
      <c r="Q532" s="519"/>
      <c r="R532" s="519"/>
      <c r="S532" s="519"/>
      <c r="T532" s="519"/>
      <c r="U532" s="519"/>
      <c r="V532" s="519"/>
      <c r="W532" s="519"/>
      <c r="X532" s="519"/>
      <c r="Y532" s="519"/>
      <c r="Z532" s="519"/>
    </row>
    <row r="533">
      <c r="A533" s="519"/>
      <c r="B533" s="519"/>
      <c r="C533" s="519"/>
      <c r="D533" s="519"/>
      <c r="E533" s="519"/>
      <c r="F533" s="519"/>
      <c r="G533" s="519"/>
      <c r="H533" s="519"/>
      <c r="I533" s="519"/>
      <c r="J533" s="519"/>
      <c r="K533" s="519"/>
      <c r="L533" s="519"/>
      <c r="M533" s="519"/>
      <c r="N533" s="519"/>
      <c r="O533" s="519"/>
      <c r="P533" s="519"/>
      <c r="Q533" s="519"/>
      <c r="R533" s="519"/>
      <c r="S533" s="519"/>
      <c r="T533" s="519"/>
      <c r="U533" s="519"/>
      <c r="V533" s="519"/>
      <c r="W533" s="519"/>
      <c r="X533" s="519"/>
      <c r="Y533" s="519"/>
      <c r="Z533" s="519"/>
    </row>
    <row r="534">
      <c r="A534" s="519"/>
      <c r="B534" s="519"/>
      <c r="C534" s="519"/>
      <c r="D534" s="519"/>
      <c r="E534" s="519"/>
      <c r="F534" s="519"/>
      <c r="G534" s="519"/>
      <c r="H534" s="519"/>
      <c r="I534" s="519"/>
      <c r="J534" s="519"/>
      <c r="K534" s="519"/>
      <c r="L534" s="519"/>
      <c r="M534" s="519"/>
      <c r="N534" s="519"/>
      <c r="O534" s="519"/>
      <c r="P534" s="519"/>
      <c r="Q534" s="519"/>
      <c r="R534" s="519"/>
      <c r="S534" s="519"/>
      <c r="T534" s="519"/>
      <c r="U534" s="519"/>
      <c r="V534" s="519"/>
      <c r="W534" s="519"/>
      <c r="X534" s="519"/>
      <c r="Y534" s="519"/>
      <c r="Z534" s="519"/>
    </row>
    <row r="535">
      <c r="A535" s="519"/>
      <c r="B535" s="519"/>
      <c r="C535" s="519"/>
      <c r="D535" s="519"/>
      <c r="E535" s="519"/>
      <c r="F535" s="519"/>
      <c r="G535" s="519"/>
      <c r="H535" s="519"/>
      <c r="I535" s="519"/>
      <c r="J535" s="519"/>
      <c r="K535" s="519"/>
      <c r="L535" s="519"/>
      <c r="M535" s="519"/>
      <c r="N535" s="519"/>
      <c r="O535" s="519"/>
      <c r="P535" s="519"/>
      <c r="Q535" s="519"/>
      <c r="R535" s="519"/>
      <c r="S535" s="519"/>
      <c r="T535" s="519"/>
      <c r="U535" s="519"/>
      <c r="V535" s="519"/>
      <c r="W535" s="519"/>
      <c r="X535" s="519"/>
      <c r="Y535" s="519"/>
      <c r="Z535" s="519"/>
    </row>
    <row r="536">
      <c r="A536" s="519"/>
      <c r="B536" s="519"/>
      <c r="C536" s="519"/>
      <c r="D536" s="519"/>
      <c r="E536" s="519"/>
      <c r="F536" s="519"/>
      <c r="G536" s="519"/>
      <c r="H536" s="519"/>
      <c r="I536" s="519"/>
      <c r="J536" s="519"/>
      <c r="K536" s="519"/>
      <c r="L536" s="519"/>
      <c r="M536" s="519"/>
      <c r="N536" s="519"/>
      <c r="O536" s="519"/>
      <c r="P536" s="519"/>
      <c r="Q536" s="519"/>
      <c r="R536" s="519"/>
      <c r="S536" s="519"/>
      <c r="T536" s="519"/>
      <c r="U536" s="519"/>
      <c r="V536" s="519"/>
      <c r="W536" s="519"/>
      <c r="X536" s="519"/>
      <c r="Y536" s="519"/>
      <c r="Z536" s="519"/>
    </row>
    <row r="537">
      <c r="A537" s="519"/>
      <c r="B537" s="519"/>
      <c r="C537" s="519"/>
      <c r="D537" s="519"/>
      <c r="E537" s="519"/>
      <c r="F537" s="519"/>
      <c r="G537" s="519"/>
      <c r="H537" s="519"/>
      <c r="I537" s="519"/>
      <c r="J537" s="519"/>
      <c r="K537" s="519"/>
      <c r="L537" s="519"/>
      <c r="M537" s="519"/>
      <c r="N537" s="519"/>
      <c r="O537" s="519"/>
      <c r="P537" s="519"/>
      <c r="Q537" s="519"/>
      <c r="R537" s="519"/>
      <c r="S537" s="519"/>
      <c r="T537" s="519"/>
      <c r="U537" s="519"/>
      <c r="V537" s="519"/>
      <c r="W537" s="519"/>
      <c r="X537" s="519"/>
      <c r="Y537" s="519"/>
      <c r="Z537" s="519"/>
    </row>
    <row r="538">
      <c r="A538" s="519"/>
      <c r="B538" s="519"/>
      <c r="C538" s="519"/>
      <c r="D538" s="519"/>
      <c r="E538" s="519"/>
      <c r="F538" s="519"/>
      <c r="G538" s="519"/>
      <c r="H538" s="519"/>
      <c r="I538" s="519"/>
      <c r="J538" s="519"/>
      <c r="K538" s="519"/>
      <c r="L538" s="519"/>
      <c r="M538" s="519"/>
      <c r="N538" s="519"/>
      <c r="O538" s="519"/>
      <c r="P538" s="519"/>
      <c r="Q538" s="519"/>
      <c r="R538" s="519"/>
      <c r="S538" s="519"/>
      <c r="T538" s="519"/>
      <c r="U538" s="519"/>
      <c r="V538" s="519"/>
      <c r="W538" s="519"/>
      <c r="X538" s="519"/>
      <c r="Y538" s="519"/>
      <c r="Z538" s="519"/>
    </row>
    <row r="539">
      <c r="A539" s="519"/>
      <c r="B539" s="519"/>
      <c r="C539" s="519"/>
      <c r="D539" s="519"/>
      <c r="E539" s="519"/>
      <c r="F539" s="519"/>
      <c r="G539" s="519"/>
      <c r="H539" s="519"/>
      <c r="I539" s="519"/>
      <c r="J539" s="519"/>
      <c r="K539" s="519"/>
      <c r="L539" s="519"/>
      <c r="M539" s="519"/>
      <c r="N539" s="519"/>
      <c r="O539" s="519"/>
      <c r="P539" s="519"/>
      <c r="Q539" s="519"/>
      <c r="R539" s="519"/>
      <c r="S539" s="519"/>
      <c r="T539" s="519"/>
      <c r="U539" s="519"/>
      <c r="V539" s="519"/>
      <c r="W539" s="519"/>
      <c r="X539" s="519"/>
      <c r="Y539" s="519"/>
      <c r="Z539" s="519"/>
    </row>
    <row r="540">
      <c r="A540" s="519"/>
      <c r="B540" s="519"/>
      <c r="C540" s="519"/>
      <c r="D540" s="519"/>
      <c r="E540" s="519"/>
      <c r="F540" s="519"/>
      <c r="G540" s="519"/>
      <c r="H540" s="519"/>
      <c r="I540" s="519"/>
      <c r="J540" s="519"/>
      <c r="K540" s="519"/>
      <c r="L540" s="519"/>
      <c r="M540" s="519"/>
      <c r="N540" s="519"/>
      <c r="O540" s="519"/>
      <c r="P540" s="519"/>
      <c r="Q540" s="519"/>
      <c r="R540" s="519"/>
      <c r="S540" s="519"/>
      <c r="T540" s="519"/>
      <c r="U540" s="519"/>
      <c r="V540" s="519"/>
      <c r="W540" s="519"/>
      <c r="X540" s="519"/>
      <c r="Y540" s="519"/>
      <c r="Z540" s="519"/>
    </row>
    <row r="541">
      <c r="A541" s="519"/>
      <c r="B541" s="519"/>
      <c r="C541" s="519"/>
      <c r="D541" s="519"/>
      <c r="E541" s="519"/>
      <c r="F541" s="519"/>
      <c r="G541" s="519"/>
      <c r="H541" s="519"/>
      <c r="I541" s="519"/>
      <c r="J541" s="519"/>
      <c r="K541" s="519"/>
      <c r="L541" s="519"/>
      <c r="M541" s="519"/>
      <c r="N541" s="519"/>
      <c r="O541" s="519"/>
      <c r="P541" s="519"/>
      <c r="Q541" s="519"/>
      <c r="R541" s="519"/>
      <c r="S541" s="519"/>
      <c r="T541" s="519"/>
      <c r="U541" s="519"/>
      <c r="V541" s="519"/>
      <c r="W541" s="519"/>
      <c r="X541" s="519"/>
      <c r="Y541" s="519"/>
      <c r="Z541" s="519"/>
    </row>
    <row r="542">
      <c r="A542" s="519"/>
      <c r="B542" s="519"/>
      <c r="C542" s="519"/>
      <c r="D542" s="519"/>
      <c r="E542" s="519"/>
      <c r="F542" s="519"/>
      <c r="G542" s="519"/>
      <c r="H542" s="519"/>
      <c r="I542" s="519"/>
      <c r="J542" s="519"/>
      <c r="K542" s="519"/>
      <c r="L542" s="519"/>
      <c r="M542" s="519"/>
      <c r="N542" s="519"/>
      <c r="O542" s="519"/>
      <c r="P542" s="519"/>
      <c r="Q542" s="519"/>
      <c r="R542" s="519"/>
      <c r="S542" s="519"/>
      <c r="T542" s="519"/>
      <c r="U542" s="519"/>
      <c r="V542" s="519"/>
      <c r="W542" s="519"/>
      <c r="X542" s="519"/>
      <c r="Y542" s="519"/>
      <c r="Z542" s="519"/>
    </row>
    <row r="543">
      <c r="A543" s="519"/>
      <c r="B543" s="519"/>
      <c r="C543" s="519"/>
      <c r="D543" s="519"/>
      <c r="E543" s="519"/>
      <c r="F543" s="519"/>
      <c r="G543" s="519"/>
      <c r="H543" s="519"/>
      <c r="I543" s="519"/>
      <c r="J543" s="519"/>
      <c r="K543" s="519"/>
      <c r="L543" s="519"/>
      <c r="M543" s="519"/>
      <c r="N543" s="519"/>
      <c r="O543" s="519"/>
      <c r="P543" s="519"/>
      <c r="Q543" s="519"/>
      <c r="R543" s="519"/>
      <c r="S543" s="519"/>
      <c r="T543" s="519"/>
      <c r="U543" s="519"/>
      <c r="V543" s="519"/>
      <c r="W543" s="519"/>
      <c r="X543" s="519"/>
      <c r="Y543" s="519"/>
      <c r="Z543" s="519"/>
    </row>
    <row r="544">
      <c r="A544" s="519"/>
      <c r="B544" s="519"/>
      <c r="C544" s="519"/>
      <c r="D544" s="519"/>
      <c r="E544" s="519"/>
      <c r="F544" s="519"/>
      <c r="G544" s="519"/>
      <c r="H544" s="519"/>
      <c r="I544" s="519"/>
      <c r="J544" s="519"/>
      <c r="K544" s="519"/>
      <c r="L544" s="519"/>
      <c r="M544" s="519"/>
      <c r="N544" s="519"/>
      <c r="O544" s="519"/>
      <c r="P544" s="519"/>
      <c r="Q544" s="519"/>
      <c r="R544" s="519"/>
      <c r="S544" s="519"/>
      <c r="T544" s="519"/>
      <c r="U544" s="519"/>
      <c r="V544" s="519"/>
      <c r="W544" s="519"/>
      <c r="X544" s="519"/>
      <c r="Y544" s="519"/>
      <c r="Z544" s="519"/>
    </row>
    <row r="545">
      <c r="A545" s="519"/>
      <c r="B545" s="519"/>
      <c r="C545" s="519"/>
      <c r="D545" s="519"/>
      <c r="E545" s="519"/>
      <c r="F545" s="519"/>
      <c r="G545" s="519"/>
      <c r="H545" s="519"/>
      <c r="I545" s="519"/>
      <c r="J545" s="519"/>
      <c r="K545" s="519"/>
      <c r="L545" s="519"/>
      <c r="M545" s="519"/>
      <c r="N545" s="519"/>
      <c r="O545" s="519"/>
      <c r="P545" s="519"/>
      <c r="Q545" s="519"/>
      <c r="R545" s="519"/>
      <c r="S545" s="519"/>
      <c r="T545" s="519"/>
      <c r="U545" s="519"/>
      <c r="V545" s="519"/>
      <c r="W545" s="519"/>
      <c r="X545" s="519"/>
      <c r="Y545" s="519"/>
      <c r="Z545" s="519"/>
    </row>
    <row r="546">
      <c r="A546" s="519"/>
      <c r="B546" s="519"/>
      <c r="C546" s="519"/>
      <c r="D546" s="519"/>
      <c r="E546" s="519"/>
      <c r="F546" s="519"/>
      <c r="G546" s="519"/>
      <c r="H546" s="519"/>
      <c r="I546" s="519"/>
      <c r="J546" s="519"/>
      <c r="K546" s="519"/>
      <c r="L546" s="519"/>
      <c r="M546" s="519"/>
      <c r="N546" s="519"/>
      <c r="O546" s="519"/>
      <c r="P546" s="519"/>
      <c r="Q546" s="519"/>
      <c r="R546" s="519"/>
      <c r="S546" s="519"/>
      <c r="T546" s="519"/>
      <c r="U546" s="519"/>
      <c r="V546" s="519"/>
      <c r="W546" s="519"/>
      <c r="X546" s="519"/>
      <c r="Y546" s="519"/>
      <c r="Z546" s="519"/>
    </row>
    <row r="547">
      <c r="A547" s="519"/>
      <c r="B547" s="519"/>
      <c r="C547" s="519"/>
      <c r="D547" s="519"/>
      <c r="E547" s="519"/>
      <c r="F547" s="519"/>
      <c r="G547" s="519"/>
      <c r="H547" s="519"/>
      <c r="I547" s="519"/>
      <c r="J547" s="519"/>
      <c r="K547" s="519"/>
      <c r="L547" s="519"/>
      <c r="M547" s="519"/>
      <c r="N547" s="519"/>
      <c r="O547" s="519"/>
      <c r="P547" s="519"/>
      <c r="Q547" s="519"/>
      <c r="R547" s="519"/>
      <c r="S547" s="519"/>
      <c r="T547" s="519"/>
      <c r="U547" s="519"/>
      <c r="V547" s="519"/>
      <c r="W547" s="519"/>
      <c r="X547" s="519"/>
      <c r="Y547" s="519"/>
      <c r="Z547" s="519"/>
    </row>
    <row r="548">
      <c r="A548" s="519"/>
      <c r="B548" s="519"/>
      <c r="C548" s="519"/>
      <c r="D548" s="519"/>
      <c r="E548" s="519"/>
      <c r="F548" s="519"/>
      <c r="G548" s="519"/>
      <c r="H548" s="519"/>
      <c r="I548" s="519"/>
      <c r="J548" s="519"/>
      <c r="K548" s="519"/>
      <c r="L548" s="519"/>
      <c r="M548" s="519"/>
      <c r="N548" s="519"/>
      <c r="O548" s="519"/>
      <c r="P548" s="519"/>
      <c r="Q548" s="519"/>
      <c r="R548" s="519"/>
      <c r="S548" s="519"/>
      <c r="T548" s="519"/>
      <c r="U548" s="519"/>
      <c r="V548" s="519"/>
      <c r="W548" s="519"/>
      <c r="X548" s="519"/>
      <c r="Y548" s="519"/>
      <c r="Z548" s="519"/>
    </row>
    <row r="549">
      <c r="A549" s="519"/>
      <c r="B549" s="519"/>
      <c r="C549" s="519"/>
      <c r="D549" s="519"/>
      <c r="E549" s="519"/>
      <c r="F549" s="519"/>
      <c r="G549" s="519"/>
      <c r="H549" s="519"/>
      <c r="I549" s="519"/>
      <c r="J549" s="519"/>
      <c r="K549" s="519"/>
      <c r="L549" s="519"/>
      <c r="M549" s="519"/>
      <c r="N549" s="519"/>
      <c r="O549" s="519"/>
      <c r="P549" s="519"/>
      <c r="Q549" s="519"/>
      <c r="R549" s="519"/>
      <c r="S549" s="519"/>
      <c r="T549" s="519"/>
      <c r="U549" s="519"/>
      <c r="V549" s="519"/>
      <c r="W549" s="519"/>
      <c r="X549" s="519"/>
      <c r="Y549" s="519"/>
      <c r="Z549" s="519"/>
    </row>
    <row r="550">
      <c r="A550" s="519"/>
      <c r="B550" s="519"/>
      <c r="C550" s="519"/>
      <c r="D550" s="519"/>
      <c r="E550" s="519"/>
      <c r="F550" s="519"/>
      <c r="G550" s="519"/>
      <c r="H550" s="519"/>
      <c r="I550" s="519"/>
      <c r="J550" s="519"/>
      <c r="K550" s="519"/>
      <c r="L550" s="519"/>
      <c r="M550" s="519"/>
      <c r="N550" s="519"/>
      <c r="O550" s="519"/>
      <c r="P550" s="519"/>
      <c r="Q550" s="519"/>
      <c r="R550" s="519"/>
      <c r="S550" s="519"/>
      <c r="T550" s="519"/>
      <c r="U550" s="519"/>
      <c r="V550" s="519"/>
      <c r="W550" s="519"/>
      <c r="X550" s="519"/>
      <c r="Y550" s="519"/>
      <c r="Z550" s="519"/>
    </row>
    <row r="551">
      <c r="A551" s="519"/>
      <c r="B551" s="519"/>
      <c r="C551" s="519"/>
      <c r="D551" s="519"/>
      <c r="E551" s="519"/>
      <c r="F551" s="519"/>
      <c r="G551" s="519"/>
      <c r="H551" s="519"/>
      <c r="I551" s="519"/>
      <c r="J551" s="519"/>
      <c r="K551" s="519"/>
      <c r="L551" s="519"/>
      <c r="M551" s="519"/>
      <c r="N551" s="519"/>
      <c r="O551" s="519"/>
      <c r="P551" s="519"/>
      <c r="Q551" s="519"/>
      <c r="R551" s="519"/>
      <c r="S551" s="519"/>
      <c r="T551" s="519"/>
      <c r="U551" s="519"/>
      <c r="V551" s="519"/>
      <c r="W551" s="519"/>
      <c r="X551" s="519"/>
      <c r="Y551" s="519"/>
      <c r="Z551" s="519"/>
    </row>
    <row r="552">
      <c r="A552" s="519"/>
      <c r="B552" s="519"/>
      <c r="C552" s="519"/>
      <c r="D552" s="519"/>
      <c r="E552" s="519"/>
      <c r="F552" s="519"/>
      <c r="G552" s="519"/>
      <c r="H552" s="519"/>
      <c r="I552" s="519"/>
      <c r="J552" s="519"/>
      <c r="K552" s="519"/>
      <c r="L552" s="519"/>
      <c r="M552" s="519"/>
      <c r="N552" s="519"/>
      <c r="O552" s="519"/>
      <c r="P552" s="519"/>
      <c r="Q552" s="519"/>
      <c r="R552" s="519"/>
      <c r="S552" s="519"/>
      <c r="T552" s="519"/>
      <c r="U552" s="519"/>
      <c r="V552" s="519"/>
      <c r="W552" s="519"/>
      <c r="X552" s="519"/>
      <c r="Y552" s="519"/>
      <c r="Z552" s="519"/>
    </row>
    <row r="553">
      <c r="A553" s="519"/>
      <c r="B553" s="519"/>
      <c r="C553" s="519"/>
      <c r="D553" s="519"/>
      <c r="E553" s="519"/>
      <c r="F553" s="519"/>
      <c r="G553" s="519"/>
      <c r="H553" s="519"/>
      <c r="I553" s="519"/>
      <c r="J553" s="519"/>
      <c r="K553" s="519"/>
      <c r="L553" s="519"/>
      <c r="M553" s="519"/>
      <c r="N553" s="519"/>
      <c r="O553" s="519"/>
      <c r="P553" s="519"/>
      <c r="Q553" s="519"/>
      <c r="R553" s="519"/>
      <c r="S553" s="519"/>
      <c r="T553" s="519"/>
      <c r="U553" s="519"/>
      <c r="V553" s="519"/>
      <c r="W553" s="519"/>
      <c r="X553" s="519"/>
      <c r="Y553" s="519"/>
      <c r="Z553" s="519"/>
    </row>
    <row r="554">
      <c r="A554" s="519"/>
      <c r="B554" s="519"/>
      <c r="C554" s="519"/>
      <c r="D554" s="519"/>
      <c r="E554" s="519"/>
      <c r="F554" s="519"/>
      <c r="G554" s="519"/>
      <c r="H554" s="519"/>
      <c r="I554" s="519"/>
      <c r="J554" s="519"/>
      <c r="K554" s="519"/>
      <c r="L554" s="519"/>
      <c r="M554" s="519"/>
      <c r="N554" s="519"/>
      <c r="O554" s="519"/>
      <c r="P554" s="519"/>
      <c r="Q554" s="519"/>
      <c r="R554" s="519"/>
      <c r="S554" s="519"/>
      <c r="T554" s="519"/>
      <c r="U554" s="519"/>
      <c r="V554" s="519"/>
      <c r="W554" s="519"/>
      <c r="X554" s="519"/>
      <c r="Y554" s="519"/>
      <c r="Z554" s="519"/>
    </row>
    <row r="555">
      <c r="A555" s="519"/>
      <c r="B555" s="519"/>
      <c r="C555" s="519"/>
      <c r="D555" s="519"/>
      <c r="E555" s="519"/>
      <c r="F555" s="519"/>
      <c r="G555" s="519"/>
      <c r="H555" s="519"/>
      <c r="I555" s="519"/>
      <c r="J555" s="519"/>
      <c r="K555" s="519"/>
      <c r="L555" s="519"/>
      <c r="M555" s="519"/>
      <c r="N555" s="519"/>
      <c r="O555" s="519"/>
      <c r="P555" s="519"/>
      <c r="Q555" s="519"/>
      <c r="R555" s="519"/>
      <c r="S555" s="519"/>
      <c r="T555" s="519"/>
      <c r="U555" s="519"/>
      <c r="V555" s="519"/>
      <c r="W555" s="519"/>
      <c r="X555" s="519"/>
      <c r="Y555" s="519"/>
      <c r="Z555" s="519"/>
    </row>
    <row r="556">
      <c r="A556" s="519"/>
      <c r="B556" s="519"/>
      <c r="C556" s="519"/>
      <c r="D556" s="519"/>
      <c r="E556" s="519"/>
      <c r="F556" s="519"/>
      <c r="G556" s="519"/>
      <c r="H556" s="519"/>
      <c r="I556" s="519"/>
      <c r="J556" s="519"/>
      <c r="K556" s="519"/>
      <c r="L556" s="519"/>
      <c r="M556" s="519"/>
      <c r="N556" s="519"/>
      <c r="O556" s="519"/>
      <c r="P556" s="519"/>
      <c r="Q556" s="519"/>
      <c r="R556" s="519"/>
      <c r="S556" s="519"/>
      <c r="T556" s="519"/>
      <c r="U556" s="519"/>
      <c r="V556" s="519"/>
      <c r="W556" s="519"/>
      <c r="X556" s="519"/>
      <c r="Y556" s="519"/>
      <c r="Z556" s="519"/>
    </row>
    <row r="557">
      <c r="A557" s="519"/>
      <c r="B557" s="519"/>
      <c r="C557" s="519"/>
      <c r="D557" s="519"/>
      <c r="E557" s="519"/>
      <c r="F557" s="519"/>
      <c r="G557" s="519"/>
      <c r="H557" s="519"/>
      <c r="I557" s="519"/>
      <c r="J557" s="519"/>
      <c r="K557" s="519"/>
      <c r="L557" s="519"/>
      <c r="M557" s="519"/>
      <c r="N557" s="519"/>
      <c r="O557" s="519"/>
      <c r="P557" s="519"/>
      <c r="Q557" s="519"/>
      <c r="R557" s="519"/>
      <c r="S557" s="519"/>
      <c r="T557" s="519"/>
      <c r="U557" s="519"/>
      <c r="V557" s="519"/>
      <c r="W557" s="519"/>
      <c r="X557" s="519"/>
      <c r="Y557" s="519"/>
      <c r="Z557" s="519"/>
    </row>
    <row r="558">
      <c r="A558" s="519"/>
      <c r="B558" s="519"/>
      <c r="C558" s="519"/>
      <c r="D558" s="519"/>
      <c r="E558" s="519"/>
      <c r="F558" s="519"/>
      <c r="G558" s="519"/>
      <c r="H558" s="519"/>
      <c r="I558" s="519"/>
      <c r="J558" s="519"/>
      <c r="K558" s="519"/>
      <c r="L558" s="519"/>
      <c r="M558" s="519"/>
      <c r="N558" s="519"/>
      <c r="O558" s="519"/>
      <c r="P558" s="519"/>
      <c r="Q558" s="519"/>
      <c r="R558" s="519"/>
      <c r="S558" s="519"/>
      <c r="T558" s="519"/>
      <c r="U558" s="519"/>
      <c r="V558" s="519"/>
      <c r="W558" s="519"/>
      <c r="X558" s="519"/>
      <c r="Y558" s="519"/>
      <c r="Z558" s="519"/>
    </row>
    <row r="559">
      <c r="A559" s="519"/>
      <c r="B559" s="519"/>
      <c r="C559" s="519"/>
      <c r="D559" s="519"/>
      <c r="E559" s="519"/>
      <c r="F559" s="519"/>
      <c r="G559" s="519"/>
      <c r="H559" s="519"/>
      <c r="I559" s="519"/>
      <c r="J559" s="519"/>
      <c r="K559" s="519"/>
      <c r="L559" s="519"/>
      <c r="M559" s="519"/>
      <c r="N559" s="519"/>
      <c r="O559" s="519"/>
      <c r="P559" s="519"/>
      <c r="Q559" s="519"/>
      <c r="R559" s="519"/>
      <c r="S559" s="519"/>
      <c r="T559" s="519"/>
      <c r="U559" s="519"/>
      <c r="V559" s="519"/>
      <c r="W559" s="519"/>
      <c r="X559" s="519"/>
      <c r="Y559" s="519"/>
      <c r="Z559" s="519"/>
    </row>
    <row r="560">
      <c r="A560" s="519"/>
      <c r="B560" s="519"/>
      <c r="C560" s="519"/>
      <c r="D560" s="519"/>
      <c r="E560" s="519"/>
      <c r="F560" s="519"/>
      <c r="G560" s="519"/>
      <c r="H560" s="519"/>
      <c r="I560" s="519"/>
      <c r="J560" s="519"/>
      <c r="K560" s="519"/>
      <c r="L560" s="519"/>
      <c r="M560" s="519"/>
      <c r="N560" s="519"/>
      <c r="O560" s="519"/>
      <c r="P560" s="519"/>
      <c r="Q560" s="519"/>
      <c r="R560" s="519"/>
      <c r="S560" s="519"/>
      <c r="T560" s="519"/>
      <c r="U560" s="519"/>
      <c r="V560" s="519"/>
      <c r="W560" s="519"/>
      <c r="X560" s="519"/>
      <c r="Y560" s="519"/>
      <c r="Z560" s="519"/>
    </row>
    <row r="561">
      <c r="A561" s="519"/>
      <c r="B561" s="519"/>
      <c r="C561" s="519"/>
      <c r="D561" s="519"/>
      <c r="E561" s="519"/>
      <c r="F561" s="519"/>
      <c r="G561" s="519"/>
      <c r="H561" s="519"/>
      <c r="I561" s="519"/>
      <c r="J561" s="519"/>
      <c r="K561" s="519"/>
      <c r="L561" s="519"/>
      <c r="M561" s="519"/>
      <c r="N561" s="519"/>
      <c r="O561" s="519"/>
      <c r="P561" s="519"/>
      <c r="Q561" s="519"/>
      <c r="R561" s="519"/>
      <c r="S561" s="519"/>
      <c r="T561" s="519"/>
      <c r="U561" s="519"/>
      <c r="V561" s="519"/>
      <c r="W561" s="519"/>
      <c r="X561" s="519"/>
      <c r="Y561" s="519"/>
      <c r="Z561" s="519"/>
    </row>
    <row r="562">
      <c r="A562" s="519"/>
      <c r="B562" s="519"/>
      <c r="C562" s="519"/>
      <c r="D562" s="519"/>
      <c r="E562" s="519"/>
      <c r="F562" s="519"/>
      <c r="G562" s="519"/>
      <c r="H562" s="519"/>
      <c r="I562" s="519"/>
      <c r="J562" s="519"/>
      <c r="K562" s="519"/>
      <c r="L562" s="519"/>
      <c r="M562" s="519"/>
      <c r="N562" s="519"/>
      <c r="O562" s="519"/>
      <c r="P562" s="519"/>
      <c r="Q562" s="519"/>
      <c r="R562" s="519"/>
      <c r="S562" s="519"/>
      <c r="T562" s="519"/>
      <c r="U562" s="519"/>
      <c r="V562" s="519"/>
      <c r="W562" s="519"/>
      <c r="X562" s="519"/>
      <c r="Y562" s="519"/>
      <c r="Z562" s="519"/>
    </row>
    <row r="563">
      <c r="A563" s="519"/>
      <c r="B563" s="519"/>
      <c r="C563" s="519"/>
      <c r="D563" s="519"/>
      <c r="E563" s="519"/>
      <c r="F563" s="519"/>
      <c r="G563" s="519"/>
      <c r="H563" s="519"/>
      <c r="I563" s="519"/>
      <c r="J563" s="519"/>
      <c r="K563" s="519"/>
      <c r="L563" s="519"/>
      <c r="M563" s="519"/>
      <c r="N563" s="519"/>
      <c r="O563" s="519"/>
      <c r="P563" s="519"/>
      <c r="Q563" s="519"/>
      <c r="R563" s="519"/>
      <c r="S563" s="519"/>
      <c r="T563" s="519"/>
      <c r="U563" s="519"/>
      <c r="V563" s="519"/>
      <c r="W563" s="519"/>
      <c r="X563" s="519"/>
      <c r="Y563" s="519"/>
      <c r="Z563" s="519"/>
    </row>
    <row r="564">
      <c r="A564" s="519"/>
      <c r="B564" s="519"/>
      <c r="C564" s="519"/>
      <c r="D564" s="519"/>
      <c r="E564" s="519"/>
      <c r="F564" s="519"/>
      <c r="G564" s="519"/>
      <c r="H564" s="519"/>
      <c r="I564" s="519"/>
      <c r="J564" s="519"/>
      <c r="K564" s="519"/>
      <c r="L564" s="519"/>
      <c r="M564" s="519"/>
      <c r="N564" s="519"/>
      <c r="O564" s="519"/>
      <c r="P564" s="519"/>
      <c r="Q564" s="519"/>
      <c r="R564" s="519"/>
      <c r="S564" s="519"/>
      <c r="T564" s="519"/>
      <c r="U564" s="519"/>
      <c r="V564" s="519"/>
      <c r="W564" s="519"/>
      <c r="X564" s="519"/>
      <c r="Y564" s="519"/>
      <c r="Z564" s="519"/>
    </row>
    <row r="565">
      <c r="A565" s="519"/>
      <c r="B565" s="519"/>
      <c r="C565" s="519"/>
      <c r="D565" s="519"/>
      <c r="E565" s="519"/>
      <c r="F565" s="519"/>
      <c r="G565" s="519"/>
      <c r="H565" s="519"/>
      <c r="I565" s="519"/>
      <c r="J565" s="519"/>
      <c r="K565" s="519"/>
      <c r="L565" s="519"/>
      <c r="M565" s="519"/>
      <c r="N565" s="519"/>
      <c r="O565" s="519"/>
      <c r="P565" s="519"/>
      <c r="Q565" s="519"/>
      <c r="R565" s="519"/>
      <c r="S565" s="519"/>
      <c r="T565" s="519"/>
      <c r="U565" s="519"/>
      <c r="V565" s="519"/>
      <c r="W565" s="519"/>
      <c r="X565" s="519"/>
      <c r="Y565" s="519"/>
      <c r="Z565" s="519"/>
    </row>
    <row r="566">
      <c r="A566" s="519"/>
      <c r="B566" s="519"/>
      <c r="C566" s="519"/>
      <c r="D566" s="519"/>
      <c r="E566" s="519"/>
      <c r="F566" s="519"/>
      <c r="G566" s="519"/>
      <c r="H566" s="519"/>
      <c r="I566" s="519"/>
      <c r="J566" s="519"/>
      <c r="K566" s="519"/>
      <c r="L566" s="519"/>
      <c r="M566" s="519"/>
      <c r="N566" s="519"/>
      <c r="O566" s="519"/>
      <c r="P566" s="519"/>
      <c r="Q566" s="519"/>
      <c r="R566" s="519"/>
      <c r="S566" s="519"/>
      <c r="T566" s="519"/>
      <c r="U566" s="519"/>
      <c r="V566" s="519"/>
      <c r="W566" s="519"/>
      <c r="X566" s="519"/>
      <c r="Y566" s="519"/>
      <c r="Z566" s="519"/>
    </row>
    <row r="567">
      <c r="A567" s="519"/>
      <c r="B567" s="519"/>
      <c r="C567" s="519"/>
      <c r="D567" s="519"/>
      <c r="E567" s="519"/>
      <c r="F567" s="519"/>
      <c r="G567" s="519"/>
      <c r="H567" s="519"/>
      <c r="I567" s="519"/>
      <c r="J567" s="519"/>
      <c r="K567" s="519"/>
      <c r="L567" s="519"/>
      <c r="M567" s="519"/>
      <c r="N567" s="519"/>
      <c r="O567" s="519"/>
      <c r="P567" s="519"/>
      <c r="Q567" s="519"/>
      <c r="R567" s="519"/>
      <c r="S567" s="519"/>
      <c r="T567" s="519"/>
      <c r="U567" s="519"/>
      <c r="V567" s="519"/>
      <c r="W567" s="519"/>
      <c r="X567" s="519"/>
      <c r="Y567" s="519"/>
      <c r="Z567" s="519"/>
    </row>
    <row r="568">
      <c r="A568" s="519"/>
      <c r="B568" s="519"/>
      <c r="C568" s="519"/>
      <c r="D568" s="519"/>
      <c r="E568" s="519"/>
      <c r="F568" s="519"/>
      <c r="G568" s="519"/>
      <c r="H568" s="519"/>
      <c r="I568" s="519"/>
      <c r="J568" s="519"/>
      <c r="K568" s="519"/>
      <c r="L568" s="519"/>
      <c r="M568" s="519"/>
      <c r="N568" s="519"/>
      <c r="O568" s="519"/>
      <c r="P568" s="519"/>
      <c r="Q568" s="519"/>
      <c r="R568" s="519"/>
      <c r="S568" s="519"/>
      <c r="T568" s="519"/>
      <c r="U568" s="519"/>
      <c r="V568" s="519"/>
      <c r="W568" s="519"/>
      <c r="X568" s="519"/>
      <c r="Y568" s="519"/>
      <c r="Z568" s="519"/>
    </row>
    <row r="569">
      <c r="A569" s="519"/>
      <c r="B569" s="519"/>
      <c r="C569" s="519"/>
      <c r="D569" s="519"/>
      <c r="E569" s="519"/>
      <c r="F569" s="519"/>
      <c r="G569" s="519"/>
      <c r="H569" s="519"/>
      <c r="I569" s="519"/>
      <c r="J569" s="519"/>
      <c r="K569" s="519"/>
      <c r="L569" s="519"/>
      <c r="M569" s="519"/>
      <c r="N569" s="519"/>
      <c r="O569" s="519"/>
      <c r="P569" s="519"/>
      <c r="Q569" s="519"/>
      <c r="R569" s="519"/>
      <c r="S569" s="519"/>
      <c r="T569" s="519"/>
      <c r="U569" s="519"/>
      <c r="V569" s="519"/>
      <c r="W569" s="519"/>
      <c r="X569" s="519"/>
      <c r="Y569" s="519"/>
      <c r="Z569" s="519"/>
    </row>
    <row r="570">
      <c r="A570" s="519"/>
      <c r="B570" s="519"/>
      <c r="C570" s="519"/>
      <c r="D570" s="519"/>
      <c r="E570" s="519"/>
      <c r="F570" s="519"/>
      <c r="G570" s="519"/>
      <c r="H570" s="519"/>
      <c r="I570" s="519"/>
      <c r="J570" s="519"/>
      <c r="K570" s="519"/>
      <c r="L570" s="519"/>
      <c r="M570" s="519"/>
      <c r="N570" s="519"/>
      <c r="O570" s="519"/>
      <c r="P570" s="519"/>
      <c r="Q570" s="519"/>
      <c r="R570" s="519"/>
      <c r="S570" s="519"/>
      <c r="T570" s="519"/>
      <c r="U570" s="519"/>
      <c r="V570" s="519"/>
      <c r="W570" s="519"/>
      <c r="X570" s="519"/>
      <c r="Y570" s="519"/>
      <c r="Z570" s="519"/>
    </row>
    <row r="571">
      <c r="A571" s="519"/>
      <c r="B571" s="519"/>
      <c r="C571" s="519"/>
      <c r="D571" s="519"/>
      <c r="E571" s="519"/>
      <c r="F571" s="519"/>
      <c r="G571" s="519"/>
      <c r="H571" s="519"/>
      <c r="I571" s="519"/>
      <c r="J571" s="519"/>
      <c r="K571" s="519"/>
      <c r="L571" s="519"/>
      <c r="M571" s="519"/>
      <c r="N571" s="519"/>
      <c r="O571" s="519"/>
      <c r="P571" s="519"/>
      <c r="Q571" s="519"/>
      <c r="R571" s="519"/>
      <c r="S571" s="519"/>
      <c r="T571" s="519"/>
      <c r="U571" s="519"/>
      <c r="V571" s="519"/>
      <c r="W571" s="519"/>
      <c r="X571" s="519"/>
      <c r="Y571" s="519"/>
      <c r="Z571" s="519"/>
    </row>
    <row r="572">
      <c r="A572" s="519"/>
      <c r="B572" s="519"/>
      <c r="C572" s="519"/>
      <c r="D572" s="519"/>
      <c r="E572" s="519"/>
      <c r="F572" s="519"/>
      <c r="G572" s="519"/>
      <c r="H572" s="519"/>
      <c r="I572" s="519"/>
      <c r="J572" s="519"/>
      <c r="K572" s="519"/>
      <c r="L572" s="519"/>
      <c r="M572" s="519"/>
      <c r="N572" s="519"/>
      <c r="O572" s="519"/>
      <c r="P572" s="519"/>
      <c r="Q572" s="519"/>
      <c r="R572" s="519"/>
      <c r="S572" s="519"/>
      <c r="T572" s="519"/>
      <c r="U572" s="519"/>
      <c r="V572" s="519"/>
      <c r="W572" s="519"/>
      <c r="X572" s="519"/>
      <c r="Y572" s="519"/>
      <c r="Z572" s="519"/>
    </row>
    <row r="573">
      <c r="A573" s="519"/>
      <c r="B573" s="519"/>
      <c r="C573" s="519"/>
      <c r="D573" s="519"/>
      <c r="E573" s="519"/>
      <c r="F573" s="519"/>
      <c r="G573" s="519"/>
      <c r="H573" s="519"/>
      <c r="I573" s="519"/>
      <c r="J573" s="519"/>
      <c r="K573" s="519"/>
      <c r="L573" s="519"/>
      <c r="M573" s="519"/>
      <c r="N573" s="519"/>
      <c r="O573" s="519"/>
      <c r="P573" s="519"/>
      <c r="Q573" s="519"/>
      <c r="R573" s="519"/>
      <c r="S573" s="519"/>
      <c r="T573" s="519"/>
      <c r="U573" s="519"/>
      <c r="V573" s="519"/>
      <c r="W573" s="519"/>
      <c r="X573" s="519"/>
      <c r="Y573" s="519"/>
      <c r="Z573" s="519"/>
    </row>
    <row r="574">
      <c r="A574" s="519"/>
      <c r="B574" s="519"/>
      <c r="C574" s="519"/>
      <c r="D574" s="519"/>
      <c r="E574" s="519"/>
      <c r="F574" s="519"/>
      <c r="G574" s="519"/>
      <c r="H574" s="519"/>
      <c r="I574" s="519"/>
      <c r="J574" s="519"/>
      <c r="K574" s="519"/>
      <c r="L574" s="519"/>
      <c r="M574" s="519"/>
      <c r="N574" s="519"/>
      <c r="O574" s="519"/>
      <c r="P574" s="519"/>
      <c r="Q574" s="519"/>
      <c r="R574" s="519"/>
      <c r="S574" s="519"/>
      <c r="T574" s="519"/>
      <c r="U574" s="519"/>
      <c r="V574" s="519"/>
      <c r="W574" s="519"/>
      <c r="X574" s="519"/>
      <c r="Y574" s="519"/>
      <c r="Z574" s="519"/>
    </row>
    <row r="575">
      <c r="A575" s="519"/>
      <c r="B575" s="519"/>
      <c r="C575" s="519"/>
      <c r="D575" s="519"/>
      <c r="E575" s="519"/>
      <c r="F575" s="519"/>
      <c r="G575" s="519"/>
      <c r="H575" s="519"/>
      <c r="I575" s="519"/>
      <c r="J575" s="519"/>
      <c r="K575" s="519"/>
      <c r="L575" s="519"/>
      <c r="M575" s="519"/>
      <c r="N575" s="519"/>
      <c r="O575" s="519"/>
      <c r="P575" s="519"/>
      <c r="Q575" s="519"/>
      <c r="R575" s="519"/>
      <c r="S575" s="519"/>
      <c r="T575" s="519"/>
      <c r="U575" s="519"/>
      <c r="V575" s="519"/>
      <c r="W575" s="519"/>
      <c r="X575" s="519"/>
      <c r="Y575" s="519"/>
      <c r="Z575" s="519"/>
    </row>
    <row r="576">
      <c r="A576" s="519"/>
      <c r="B576" s="519"/>
      <c r="C576" s="519"/>
      <c r="D576" s="519"/>
      <c r="E576" s="519"/>
      <c r="F576" s="519"/>
      <c r="G576" s="519"/>
      <c r="H576" s="519"/>
      <c r="I576" s="519"/>
      <c r="J576" s="519"/>
      <c r="K576" s="519"/>
      <c r="L576" s="519"/>
      <c r="M576" s="519"/>
      <c r="N576" s="519"/>
      <c r="O576" s="519"/>
      <c r="P576" s="519"/>
      <c r="Q576" s="519"/>
      <c r="R576" s="519"/>
      <c r="S576" s="519"/>
      <c r="T576" s="519"/>
      <c r="U576" s="519"/>
      <c r="V576" s="519"/>
      <c r="W576" s="519"/>
      <c r="X576" s="519"/>
      <c r="Y576" s="519"/>
      <c r="Z576" s="519"/>
    </row>
    <row r="577">
      <c r="A577" s="519"/>
      <c r="B577" s="519"/>
      <c r="C577" s="519"/>
      <c r="D577" s="519"/>
      <c r="E577" s="519"/>
      <c r="F577" s="519"/>
      <c r="G577" s="519"/>
      <c r="H577" s="519"/>
      <c r="I577" s="519"/>
      <c r="J577" s="519"/>
      <c r="K577" s="519"/>
      <c r="L577" s="519"/>
      <c r="M577" s="519"/>
      <c r="N577" s="519"/>
      <c r="O577" s="519"/>
      <c r="P577" s="519"/>
      <c r="Q577" s="519"/>
      <c r="R577" s="519"/>
      <c r="S577" s="519"/>
      <c r="T577" s="519"/>
      <c r="U577" s="519"/>
      <c r="V577" s="519"/>
      <c r="W577" s="519"/>
      <c r="X577" s="519"/>
      <c r="Y577" s="519"/>
      <c r="Z577" s="519"/>
    </row>
    <row r="578">
      <c r="A578" s="519"/>
      <c r="B578" s="519"/>
      <c r="C578" s="519"/>
      <c r="D578" s="519"/>
      <c r="E578" s="519"/>
      <c r="F578" s="519"/>
      <c r="G578" s="519"/>
      <c r="H578" s="519"/>
      <c r="I578" s="519"/>
      <c r="J578" s="519"/>
      <c r="K578" s="519"/>
      <c r="L578" s="519"/>
      <c r="M578" s="519"/>
      <c r="N578" s="519"/>
      <c r="O578" s="519"/>
      <c r="P578" s="519"/>
      <c r="Q578" s="519"/>
      <c r="R578" s="519"/>
      <c r="S578" s="519"/>
      <c r="T578" s="519"/>
      <c r="U578" s="519"/>
      <c r="V578" s="519"/>
      <c r="W578" s="519"/>
      <c r="X578" s="519"/>
      <c r="Y578" s="519"/>
      <c r="Z578" s="519"/>
    </row>
    <row r="579">
      <c r="A579" s="519"/>
      <c r="B579" s="519"/>
      <c r="C579" s="519"/>
      <c r="D579" s="519"/>
      <c r="E579" s="519"/>
      <c r="F579" s="519"/>
      <c r="G579" s="519"/>
      <c r="H579" s="519"/>
      <c r="I579" s="519"/>
      <c r="J579" s="519"/>
      <c r="K579" s="519"/>
      <c r="L579" s="519"/>
      <c r="M579" s="519"/>
      <c r="N579" s="519"/>
      <c r="O579" s="519"/>
      <c r="P579" s="519"/>
      <c r="Q579" s="519"/>
      <c r="R579" s="519"/>
      <c r="S579" s="519"/>
      <c r="T579" s="519"/>
      <c r="U579" s="519"/>
      <c r="V579" s="519"/>
      <c r="W579" s="519"/>
      <c r="X579" s="519"/>
      <c r="Y579" s="519"/>
      <c r="Z579" s="519"/>
    </row>
    <row r="580">
      <c r="A580" s="519"/>
      <c r="B580" s="519"/>
      <c r="C580" s="519"/>
      <c r="D580" s="519"/>
      <c r="E580" s="519"/>
      <c r="F580" s="519"/>
      <c r="G580" s="519"/>
      <c r="H580" s="519"/>
      <c r="I580" s="519"/>
      <c r="J580" s="519"/>
      <c r="K580" s="519"/>
      <c r="L580" s="519"/>
      <c r="M580" s="519"/>
      <c r="N580" s="519"/>
      <c r="O580" s="519"/>
      <c r="P580" s="519"/>
      <c r="Q580" s="519"/>
      <c r="R580" s="519"/>
      <c r="S580" s="519"/>
      <c r="T580" s="519"/>
      <c r="U580" s="519"/>
      <c r="V580" s="519"/>
      <c r="W580" s="519"/>
      <c r="X580" s="519"/>
      <c r="Y580" s="519"/>
      <c r="Z580" s="519"/>
    </row>
    <row r="581">
      <c r="A581" s="519"/>
      <c r="B581" s="519"/>
      <c r="C581" s="519"/>
      <c r="D581" s="519"/>
      <c r="E581" s="519"/>
      <c r="F581" s="519"/>
      <c r="G581" s="519"/>
      <c r="H581" s="519"/>
      <c r="I581" s="519"/>
      <c r="J581" s="519"/>
      <c r="K581" s="519"/>
      <c r="L581" s="519"/>
      <c r="M581" s="519"/>
      <c r="N581" s="519"/>
      <c r="O581" s="519"/>
      <c r="P581" s="519"/>
      <c r="Q581" s="519"/>
      <c r="R581" s="519"/>
      <c r="S581" s="519"/>
      <c r="T581" s="519"/>
      <c r="U581" s="519"/>
      <c r="V581" s="519"/>
      <c r="W581" s="519"/>
      <c r="X581" s="519"/>
      <c r="Y581" s="519"/>
      <c r="Z581" s="519"/>
    </row>
    <row r="582">
      <c r="A582" s="519"/>
      <c r="B582" s="519"/>
      <c r="C582" s="519"/>
      <c r="D582" s="519"/>
      <c r="E582" s="519"/>
      <c r="F582" s="519"/>
      <c r="G582" s="519"/>
      <c r="H582" s="519"/>
      <c r="I582" s="519"/>
      <c r="J582" s="519"/>
      <c r="K582" s="519"/>
      <c r="L582" s="519"/>
      <c r="M582" s="519"/>
      <c r="N582" s="519"/>
      <c r="O582" s="519"/>
      <c r="P582" s="519"/>
      <c r="Q582" s="519"/>
      <c r="R582" s="519"/>
      <c r="S582" s="519"/>
      <c r="T582" s="519"/>
      <c r="U582" s="519"/>
      <c r="V582" s="519"/>
      <c r="W582" s="519"/>
      <c r="X582" s="519"/>
      <c r="Y582" s="519"/>
      <c r="Z582" s="519"/>
    </row>
    <row r="583">
      <c r="A583" s="519"/>
      <c r="B583" s="519"/>
      <c r="C583" s="519"/>
      <c r="D583" s="519"/>
      <c r="E583" s="519"/>
      <c r="F583" s="519"/>
      <c r="G583" s="519"/>
      <c r="H583" s="519"/>
      <c r="I583" s="519"/>
      <c r="J583" s="519"/>
      <c r="K583" s="519"/>
      <c r="L583" s="519"/>
      <c r="M583" s="519"/>
      <c r="N583" s="519"/>
      <c r="O583" s="519"/>
      <c r="P583" s="519"/>
      <c r="Q583" s="519"/>
      <c r="R583" s="519"/>
      <c r="S583" s="519"/>
      <c r="T583" s="519"/>
      <c r="U583" s="519"/>
      <c r="V583" s="519"/>
      <c r="W583" s="519"/>
      <c r="X583" s="519"/>
      <c r="Y583" s="519"/>
      <c r="Z583" s="519"/>
    </row>
    <row r="584">
      <c r="A584" s="519"/>
      <c r="B584" s="519"/>
      <c r="C584" s="519"/>
      <c r="D584" s="519"/>
      <c r="E584" s="519"/>
      <c r="F584" s="519"/>
      <c r="G584" s="519"/>
      <c r="H584" s="519"/>
      <c r="I584" s="519"/>
      <c r="J584" s="519"/>
      <c r="K584" s="519"/>
      <c r="L584" s="519"/>
      <c r="M584" s="519"/>
      <c r="N584" s="519"/>
      <c r="O584" s="519"/>
      <c r="P584" s="519"/>
      <c r="Q584" s="519"/>
      <c r="R584" s="519"/>
      <c r="S584" s="519"/>
      <c r="T584" s="519"/>
      <c r="U584" s="519"/>
      <c r="V584" s="519"/>
      <c r="W584" s="519"/>
      <c r="X584" s="519"/>
      <c r="Y584" s="519"/>
      <c r="Z584" s="519"/>
    </row>
    <row r="585">
      <c r="A585" s="519"/>
      <c r="B585" s="519"/>
      <c r="C585" s="519"/>
      <c r="D585" s="519"/>
      <c r="E585" s="519"/>
      <c r="F585" s="519"/>
      <c r="G585" s="519"/>
      <c r="H585" s="519"/>
      <c r="I585" s="519"/>
      <c r="J585" s="519"/>
      <c r="K585" s="519"/>
      <c r="L585" s="519"/>
      <c r="M585" s="519"/>
      <c r="N585" s="519"/>
      <c r="O585" s="519"/>
      <c r="P585" s="519"/>
      <c r="Q585" s="519"/>
      <c r="R585" s="519"/>
      <c r="S585" s="519"/>
      <c r="T585" s="519"/>
      <c r="U585" s="519"/>
      <c r="V585" s="519"/>
      <c r="W585" s="519"/>
      <c r="X585" s="519"/>
      <c r="Y585" s="519"/>
      <c r="Z585" s="519"/>
    </row>
    <row r="586">
      <c r="A586" s="519"/>
      <c r="B586" s="519"/>
      <c r="C586" s="519"/>
      <c r="D586" s="519"/>
      <c r="E586" s="519"/>
      <c r="F586" s="519"/>
      <c r="G586" s="519"/>
      <c r="H586" s="519"/>
      <c r="I586" s="519"/>
      <c r="J586" s="519"/>
      <c r="K586" s="519"/>
      <c r="L586" s="519"/>
      <c r="M586" s="519"/>
      <c r="N586" s="519"/>
      <c r="O586" s="519"/>
      <c r="P586" s="519"/>
      <c r="Q586" s="519"/>
      <c r="R586" s="519"/>
      <c r="S586" s="519"/>
      <c r="T586" s="519"/>
      <c r="U586" s="519"/>
      <c r="V586" s="519"/>
      <c r="W586" s="519"/>
      <c r="X586" s="519"/>
      <c r="Y586" s="519"/>
      <c r="Z586" s="519"/>
    </row>
    <row r="587">
      <c r="A587" s="519"/>
      <c r="B587" s="519"/>
      <c r="C587" s="519"/>
      <c r="D587" s="519"/>
      <c r="E587" s="519"/>
      <c r="F587" s="519"/>
      <c r="G587" s="519"/>
      <c r="H587" s="519"/>
      <c r="I587" s="519"/>
      <c r="J587" s="519"/>
      <c r="K587" s="519"/>
      <c r="L587" s="519"/>
      <c r="M587" s="519"/>
      <c r="N587" s="519"/>
      <c r="O587" s="519"/>
      <c r="P587" s="519"/>
      <c r="Q587" s="519"/>
      <c r="R587" s="519"/>
      <c r="S587" s="519"/>
      <c r="T587" s="519"/>
      <c r="U587" s="519"/>
      <c r="V587" s="519"/>
      <c r="W587" s="519"/>
      <c r="X587" s="519"/>
      <c r="Y587" s="519"/>
      <c r="Z587" s="519"/>
    </row>
    <row r="588">
      <c r="A588" s="519"/>
      <c r="B588" s="519"/>
      <c r="C588" s="519"/>
      <c r="D588" s="519"/>
      <c r="E588" s="519"/>
      <c r="F588" s="519"/>
      <c r="G588" s="519"/>
      <c r="H588" s="519"/>
      <c r="I588" s="519"/>
      <c r="J588" s="519"/>
      <c r="K588" s="519"/>
      <c r="L588" s="519"/>
      <c r="M588" s="519"/>
      <c r="N588" s="519"/>
      <c r="O588" s="519"/>
      <c r="P588" s="519"/>
      <c r="Q588" s="519"/>
      <c r="R588" s="519"/>
      <c r="S588" s="519"/>
      <c r="T588" s="519"/>
      <c r="U588" s="519"/>
      <c r="V588" s="519"/>
      <c r="W588" s="519"/>
      <c r="X588" s="519"/>
      <c r="Y588" s="519"/>
      <c r="Z588" s="519"/>
    </row>
    <row r="589">
      <c r="A589" s="519"/>
      <c r="B589" s="519"/>
      <c r="C589" s="519"/>
      <c r="D589" s="519"/>
      <c r="E589" s="519"/>
      <c r="F589" s="519"/>
      <c r="G589" s="519"/>
      <c r="H589" s="519"/>
      <c r="I589" s="519"/>
      <c r="J589" s="519"/>
      <c r="K589" s="519"/>
      <c r="L589" s="519"/>
      <c r="M589" s="519"/>
      <c r="N589" s="519"/>
      <c r="O589" s="519"/>
      <c r="P589" s="519"/>
      <c r="Q589" s="519"/>
      <c r="R589" s="519"/>
      <c r="S589" s="519"/>
      <c r="T589" s="519"/>
      <c r="U589" s="519"/>
      <c r="V589" s="519"/>
      <c r="W589" s="519"/>
      <c r="X589" s="519"/>
      <c r="Y589" s="519"/>
      <c r="Z589" s="519"/>
    </row>
    <row r="590">
      <c r="A590" s="519"/>
      <c r="B590" s="519"/>
      <c r="C590" s="519"/>
      <c r="D590" s="519"/>
      <c r="E590" s="519"/>
      <c r="F590" s="519"/>
      <c r="G590" s="519"/>
      <c r="H590" s="519"/>
      <c r="I590" s="519"/>
      <c r="J590" s="519"/>
      <c r="K590" s="519"/>
      <c r="L590" s="519"/>
      <c r="M590" s="519"/>
      <c r="N590" s="519"/>
      <c r="O590" s="519"/>
      <c r="P590" s="519"/>
      <c r="Q590" s="519"/>
      <c r="R590" s="519"/>
      <c r="S590" s="519"/>
      <c r="T590" s="519"/>
      <c r="U590" s="519"/>
      <c r="V590" s="519"/>
      <c r="W590" s="519"/>
      <c r="X590" s="519"/>
      <c r="Y590" s="519"/>
      <c r="Z590" s="519"/>
    </row>
    <row r="591">
      <c r="A591" s="519"/>
      <c r="B591" s="519"/>
      <c r="C591" s="519"/>
      <c r="D591" s="519"/>
      <c r="E591" s="519"/>
      <c r="F591" s="519"/>
      <c r="G591" s="519"/>
      <c r="H591" s="519"/>
      <c r="I591" s="519"/>
      <c r="J591" s="519"/>
      <c r="K591" s="519"/>
      <c r="L591" s="519"/>
      <c r="M591" s="519"/>
      <c r="N591" s="519"/>
      <c r="O591" s="519"/>
      <c r="P591" s="519"/>
      <c r="Q591" s="519"/>
      <c r="R591" s="519"/>
      <c r="S591" s="519"/>
      <c r="T591" s="519"/>
      <c r="U591" s="519"/>
      <c r="V591" s="519"/>
      <c r="W591" s="519"/>
      <c r="X591" s="519"/>
      <c r="Y591" s="519"/>
      <c r="Z591" s="519"/>
    </row>
    <row r="592">
      <c r="A592" s="519"/>
      <c r="B592" s="519"/>
      <c r="C592" s="519"/>
      <c r="D592" s="519"/>
      <c r="E592" s="519"/>
      <c r="F592" s="519"/>
      <c r="G592" s="519"/>
      <c r="H592" s="519"/>
      <c r="I592" s="519"/>
      <c r="J592" s="519"/>
      <c r="K592" s="519"/>
      <c r="L592" s="519"/>
      <c r="M592" s="519"/>
      <c r="N592" s="519"/>
      <c r="O592" s="519"/>
      <c r="P592" s="519"/>
      <c r="Q592" s="519"/>
      <c r="R592" s="519"/>
      <c r="S592" s="519"/>
      <c r="T592" s="519"/>
      <c r="U592" s="519"/>
      <c r="V592" s="519"/>
      <c r="W592" s="519"/>
      <c r="X592" s="519"/>
      <c r="Y592" s="519"/>
      <c r="Z592" s="519"/>
    </row>
    <row r="593">
      <c r="A593" s="519"/>
      <c r="B593" s="519"/>
      <c r="C593" s="519"/>
      <c r="D593" s="519"/>
      <c r="E593" s="519"/>
      <c r="F593" s="519"/>
      <c r="G593" s="519"/>
      <c r="H593" s="519"/>
      <c r="I593" s="519"/>
      <c r="J593" s="519"/>
      <c r="K593" s="519"/>
      <c r="L593" s="519"/>
      <c r="M593" s="519"/>
      <c r="N593" s="519"/>
      <c r="O593" s="519"/>
      <c r="P593" s="519"/>
      <c r="Q593" s="519"/>
      <c r="R593" s="519"/>
      <c r="S593" s="519"/>
      <c r="T593" s="519"/>
      <c r="U593" s="519"/>
      <c r="V593" s="519"/>
      <c r="W593" s="519"/>
      <c r="X593" s="519"/>
      <c r="Y593" s="519"/>
      <c r="Z593" s="519"/>
    </row>
    <row r="594">
      <c r="A594" s="519"/>
      <c r="B594" s="519"/>
      <c r="C594" s="519"/>
      <c r="D594" s="519"/>
      <c r="E594" s="519"/>
      <c r="F594" s="519"/>
      <c r="G594" s="519"/>
      <c r="H594" s="519"/>
      <c r="I594" s="519"/>
      <c r="J594" s="519"/>
      <c r="K594" s="519"/>
      <c r="L594" s="519"/>
      <c r="M594" s="519"/>
      <c r="N594" s="519"/>
      <c r="O594" s="519"/>
      <c r="P594" s="519"/>
      <c r="Q594" s="519"/>
      <c r="R594" s="519"/>
      <c r="S594" s="519"/>
      <c r="T594" s="519"/>
      <c r="U594" s="519"/>
      <c r="V594" s="519"/>
      <c r="W594" s="519"/>
      <c r="X594" s="519"/>
      <c r="Y594" s="519"/>
      <c r="Z594" s="519"/>
    </row>
    <row r="595">
      <c r="A595" s="519"/>
      <c r="B595" s="519"/>
      <c r="C595" s="519"/>
      <c r="D595" s="519"/>
      <c r="E595" s="519"/>
      <c r="F595" s="519"/>
      <c r="G595" s="519"/>
      <c r="H595" s="519"/>
      <c r="I595" s="519"/>
      <c r="J595" s="519"/>
      <c r="K595" s="519"/>
      <c r="L595" s="519"/>
      <c r="M595" s="519"/>
      <c r="N595" s="519"/>
      <c r="O595" s="519"/>
      <c r="P595" s="519"/>
      <c r="Q595" s="519"/>
      <c r="R595" s="519"/>
      <c r="S595" s="519"/>
      <c r="T595" s="519"/>
      <c r="U595" s="519"/>
      <c r="V595" s="519"/>
      <c r="W595" s="519"/>
      <c r="X595" s="519"/>
      <c r="Y595" s="519"/>
      <c r="Z595" s="519"/>
    </row>
    <row r="596">
      <c r="A596" s="519"/>
      <c r="B596" s="519"/>
      <c r="C596" s="519"/>
      <c r="D596" s="519"/>
      <c r="E596" s="519"/>
      <c r="F596" s="519"/>
      <c r="G596" s="519"/>
      <c r="H596" s="519"/>
      <c r="I596" s="519"/>
      <c r="J596" s="519"/>
      <c r="K596" s="519"/>
      <c r="L596" s="519"/>
      <c r="M596" s="519"/>
      <c r="N596" s="519"/>
      <c r="O596" s="519"/>
      <c r="P596" s="519"/>
      <c r="Q596" s="519"/>
      <c r="R596" s="519"/>
      <c r="S596" s="519"/>
      <c r="T596" s="519"/>
      <c r="U596" s="519"/>
      <c r="V596" s="519"/>
      <c r="W596" s="519"/>
      <c r="X596" s="519"/>
      <c r="Y596" s="519"/>
      <c r="Z596" s="519"/>
    </row>
    <row r="597">
      <c r="A597" s="519"/>
      <c r="B597" s="519"/>
      <c r="C597" s="519"/>
      <c r="D597" s="519"/>
      <c r="E597" s="519"/>
      <c r="F597" s="519"/>
      <c r="G597" s="519"/>
      <c r="H597" s="519"/>
      <c r="I597" s="519"/>
      <c r="J597" s="519"/>
      <c r="K597" s="519"/>
      <c r="L597" s="519"/>
      <c r="M597" s="519"/>
      <c r="N597" s="519"/>
      <c r="O597" s="519"/>
      <c r="P597" s="519"/>
      <c r="Q597" s="519"/>
      <c r="R597" s="519"/>
      <c r="S597" s="519"/>
      <c r="T597" s="519"/>
      <c r="U597" s="519"/>
      <c r="V597" s="519"/>
      <c r="W597" s="519"/>
      <c r="X597" s="519"/>
      <c r="Y597" s="519"/>
      <c r="Z597" s="519"/>
    </row>
    <row r="598">
      <c r="A598" s="519"/>
      <c r="B598" s="519"/>
      <c r="C598" s="519"/>
      <c r="D598" s="519"/>
      <c r="E598" s="519"/>
      <c r="F598" s="519"/>
      <c r="G598" s="519"/>
      <c r="H598" s="519"/>
      <c r="I598" s="519"/>
      <c r="J598" s="519"/>
      <c r="K598" s="519"/>
      <c r="L598" s="519"/>
      <c r="M598" s="519"/>
      <c r="N598" s="519"/>
      <c r="O598" s="519"/>
      <c r="P598" s="519"/>
      <c r="Q598" s="519"/>
      <c r="R598" s="519"/>
      <c r="S598" s="519"/>
      <c r="T598" s="519"/>
      <c r="U598" s="519"/>
      <c r="V598" s="519"/>
      <c r="W598" s="519"/>
      <c r="X598" s="519"/>
      <c r="Y598" s="519"/>
      <c r="Z598" s="519"/>
    </row>
    <row r="599">
      <c r="A599" s="519"/>
      <c r="B599" s="519"/>
      <c r="C599" s="519"/>
      <c r="D599" s="519"/>
      <c r="E599" s="519"/>
      <c r="F599" s="519"/>
      <c r="G599" s="519"/>
      <c r="H599" s="519"/>
      <c r="I599" s="519"/>
      <c r="J599" s="519"/>
      <c r="K599" s="519"/>
      <c r="L599" s="519"/>
      <c r="M599" s="519"/>
      <c r="N599" s="519"/>
      <c r="O599" s="519"/>
      <c r="P599" s="519"/>
      <c r="Q599" s="519"/>
      <c r="R599" s="519"/>
      <c r="S599" s="519"/>
      <c r="T599" s="519"/>
      <c r="U599" s="519"/>
      <c r="V599" s="519"/>
      <c r="W599" s="519"/>
      <c r="X599" s="519"/>
      <c r="Y599" s="519"/>
      <c r="Z599" s="519"/>
    </row>
    <row r="600">
      <c r="A600" s="519"/>
      <c r="B600" s="519"/>
      <c r="C600" s="519"/>
      <c r="D600" s="519"/>
      <c r="E600" s="519"/>
      <c r="F600" s="519"/>
      <c r="G600" s="519"/>
      <c r="H600" s="519"/>
      <c r="I600" s="519"/>
      <c r="J600" s="519"/>
      <c r="K600" s="519"/>
      <c r="L600" s="519"/>
      <c r="M600" s="519"/>
      <c r="N600" s="519"/>
      <c r="O600" s="519"/>
      <c r="P600" s="519"/>
      <c r="Q600" s="519"/>
      <c r="R600" s="519"/>
      <c r="S600" s="519"/>
      <c r="T600" s="519"/>
      <c r="U600" s="519"/>
      <c r="V600" s="519"/>
      <c r="W600" s="519"/>
      <c r="X600" s="519"/>
      <c r="Y600" s="519"/>
      <c r="Z600" s="519"/>
    </row>
    <row r="601">
      <c r="A601" s="519"/>
      <c r="B601" s="519"/>
      <c r="C601" s="519"/>
      <c r="D601" s="519"/>
      <c r="E601" s="519"/>
      <c r="F601" s="519"/>
      <c r="G601" s="519"/>
      <c r="H601" s="519"/>
      <c r="I601" s="519"/>
      <c r="J601" s="519"/>
      <c r="K601" s="519"/>
      <c r="L601" s="519"/>
      <c r="M601" s="519"/>
      <c r="N601" s="519"/>
      <c r="O601" s="519"/>
      <c r="P601" s="519"/>
      <c r="Q601" s="519"/>
      <c r="R601" s="519"/>
      <c r="S601" s="519"/>
      <c r="T601" s="519"/>
      <c r="U601" s="519"/>
      <c r="V601" s="519"/>
      <c r="W601" s="519"/>
      <c r="X601" s="519"/>
      <c r="Y601" s="519"/>
      <c r="Z601" s="519"/>
    </row>
    <row r="602">
      <c r="A602" s="519"/>
      <c r="B602" s="519"/>
      <c r="C602" s="519"/>
      <c r="D602" s="519"/>
      <c r="E602" s="519"/>
      <c r="F602" s="519"/>
      <c r="G602" s="519"/>
      <c r="H602" s="519"/>
      <c r="I602" s="519"/>
      <c r="J602" s="519"/>
      <c r="K602" s="519"/>
      <c r="L602" s="519"/>
      <c r="M602" s="519"/>
      <c r="N602" s="519"/>
      <c r="O602" s="519"/>
      <c r="P602" s="519"/>
      <c r="Q602" s="519"/>
      <c r="R602" s="519"/>
      <c r="S602" s="519"/>
      <c r="T602" s="519"/>
      <c r="U602" s="519"/>
      <c r="V602" s="519"/>
      <c r="W602" s="519"/>
      <c r="X602" s="519"/>
      <c r="Y602" s="519"/>
      <c r="Z602" s="519"/>
    </row>
    <row r="603">
      <c r="A603" s="519"/>
      <c r="B603" s="519"/>
      <c r="C603" s="519"/>
      <c r="D603" s="519"/>
      <c r="E603" s="519"/>
      <c r="F603" s="519"/>
      <c r="G603" s="519"/>
      <c r="H603" s="519"/>
      <c r="I603" s="519"/>
      <c r="J603" s="519"/>
      <c r="K603" s="519"/>
      <c r="L603" s="519"/>
      <c r="M603" s="519"/>
      <c r="N603" s="519"/>
      <c r="O603" s="519"/>
      <c r="P603" s="519"/>
      <c r="Q603" s="519"/>
      <c r="R603" s="519"/>
      <c r="S603" s="519"/>
      <c r="T603" s="519"/>
      <c r="U603" s="519"/>
      <c r="V603" s="519"/>
      <c r="W603" s="519"/>
      <c r="X603" s="519"/>
      <c r="Y603" s="519"/>
      <c r="Z603" s="519"/>
    </row>
    <row r="604">
      <c r="A604" s="519"/>
      <c r="B604" s="519"/>
      <c r="C604" s="519"/>
      <c r="D604" s="519"/>
      <c r="E604" s="519"/>
      <c r="F604" s="519"/>
      <c r="G604" s="519"/>
      <c r="H604" s="519"/>
      <c r="I604" s="519"/>
      <c r="J604" s="519"/>
      <c r="K604" s="519"/>
      <c r="L604" s="519"/>
      <c r="M604" s="519"/>
      <c r="N604" s="519"/>
      <c r="O604" s="519"/>
      <c r="P604" s="519"/>
      <c r="Q604" s="519"/>
      <c r="R604" s="519"/>
      <c r="S604" s="519"/>
      <c r="T604" s="519"/>
      <c r="U604" s="519"/>
      <c r="V604" s="519"/>
      <c r="W604" s="519"/>
      <c r="X604" s="519"/>
      <c r="Y604" s="519"/>
      <c r="Z604" s="519"/>
    </row>
    <row r="605">
      <c r="A605" s="519"/>
      <c r="B605" s="519"/>
      <c r="C605" s="519"/>
      <c r="D605" s="519"/>
      <c r="E605" s="519"/>
      <c r="F605" s="519"/>
      <c r="G605" s="519"/>
      <c r="H605" s="519"/>
      <c r="I605" s="519"/>
      <c r="J605" s="519"/>
      <c r="K605" s="519"/>
      <c r="L605" s="519"/>
      <c r="M605" s="519"/>
      <c r="N605" s="519"/>
      <c r="O605" s="519"/>
      <c r="P605" s="519"/>
      <c r="Q605" s="519"/>
      <c r="R605" s="519"/>
      <c r="S605" s="519"/>
      <c r="T605" s="519"/>
      <c r="U605" s="519"/>
      <c r="V605" s="519"/>
      <c r="W605" s="519"/>
      <c r="X605" s="519"/>
      <c r="Y605" s="519"/>
      <c r="Z605" s="519"/>
    </row>
    <row r="606">
      <c r="A606" s="519"/>
      <c r="B606" s="519"/>
      <c r="C606" s="519"/>
      <c r="D606" s="519"/>
      <c r="E606" s="519"/>
      <c r="F606" s="519"/>
      <c r="G606" s="519"/>
      <c r="H606" s="519"/>
      <c r="I606" s="519"/>
      <c r="J606" s="519"/>
      <c r="K606" s="519"/>
      <c r="L606" s="519"/>
      <c r="M606" s="519"/>
      <c r="N606" s="519"/>
      <c r="O606" s="519"/>
      <c r="P606" s="519"/>
      <c r="Q606" s="519"/>
      <c r="R606" s="519"/>
      <c r="S606" s="519"/>
      <c r="T606" s="519"/>
      <c r="U606" s="519"/>
      <c r="V606" s="519"/>
      <c r="W606" s="519"/>
      <c r="X606" s="519"/>
      <c r="Y606" s="519"/>
      <c r="Z606" s="519"/>
    </row>
    <row r="607">
      <c r="A607" s="519"/>
      <c r="B607" s="519"/>
      <c r="C607" s="519"/>
      <c r="D607" s="519"/>
      <c r="E607" s="519"/>
      <c r="F607" s="519"/>
      <c r="G607" s="519"/>
      <c r="H607" s="519"/>
      <c r="I607" s="519"/>
      <c r="J607" s="519"/>
      <c r="K607" s="519"/>
      <c r="L607" s="519"/>
      <c r="M607" s="519"/>
      <c r="N607" s="519"/>
      <c r="O607" s="519"/>
      <c r="P607" s="519"/>
      <c r="Q607" s="519"/>
      <c r="R607" s="519"/>
      <c r="S607" s="519"/>
      <c r="T607" s="519"/>
      <c r="U607" s="519"/>
      <c r="V607" s="519"/>
      <c r="W607" s="519"/>
      <c r="X607" s="519"/>
      <c r="Y607" s="519"/>
      <c r="Z607" s="519"/>
    </row>
    <row r="608">
      <c r="A608" s="519"/>
      <c r="B608" s="519"/>
      <c r="C608" s="519"/>
      <c r="D608" s="519"/>
      <c r="E608" s="519"/>
      <c r="F608" s="519"/>
      <c r="G608" s="519"/>
      <c r="H608" s="519"/>
      <c r="I608" s="519"/>
      <c r="J608" s="519"/>
      <c r="K608" s="519"/>
      <c r="L608" s="519"/>
      <c r="M608" s="519"/>
      <c r="N608" s="519"/>
      <c r="O608" s="519"/>
      <c r="P608" s="519"/>
      <c r="Q608" s="519"/>
      <c r="R608" s="519"/>
      <c r="S608" s="519"/>
      <c r="T608" s="519"/>
      <c r="U608" s="519"/>
      <c r="V608" s="519"/>
      <c r="W608" s="519"/>
      <c r="X608" s="519"/>
      <c r="Y608" s="519"/>
      <c r="Z608" s="519"/>
    </row>
    <row r="609">
      <c r="A609" s="519"/>
      <c r="B609" s="519"/>
      <c r="C609" s="519"/>
      <c r="D609" s="519"/>
      <c r="E609" s="519"/>
      <c r="F609" s="519"/>
      <c r="G609" s="519"/>
      <c r="H609" s="519"/>
      <c r="I609" s="519"/>
      <c r="J609" s="519"/>
      <c r="K609" s="519"/>
      <c r="L609" s="519"/>
      <c r="M609" s="519"/>
      <c r="N609" s="519"/>
      <c r="O609" s="519"/>
      <c r="P609" s="519"/>
      <c r="Q609" s="519"/>
      <c r="R609" s="519"/>
      <c r="S609" s="519"/>
      <c r="T609" s="519"/>
      <c r="U609" s="519"/>
      <c r="V609" s="519"/>
      <c r="W609" s="519"/>
      <c r="X609" s="519"/>
      <c r="Y609" s="519"/>
      <c r="Z609" s="519"/>
    </row>
    <row r="610">
      <c r="A610" s="519"/>
      <c r="B610" s="519"/>
      <c r="C610" s="519"/>
      <c r="D610" s="519"/>
      <c r="E610" s="519"/>
      <c r="F610" s="519"/>
      <c r="G610" s="519"/>
      <c r="H610" s="519"/>
      <c r="I610" s="519"/>
      <c r="J610" s="519"/>
      <c r="K610" s="519"/>
      <c r="L610" s="519"/>
      <c r="M610" s="519"/>
      <c r="N610" s="519"/>
      <c r="O610" s="519"/>
      <c r="P610" s="519"/>
      <c r="Q610" s="519"/>
      <c r="R610" s="519"/>
      <c r="S610" s="519"/>
      <c r="T610" s="519"/>
      <c r="U610" s="519"/>
      <c r="V610" s="519"/>
      <c r="W610" s="519"/>
      <c r="X610" s="519"/>
      <c r="Y610" s="519"/>
      <c r="Z610" s="519"/>
    </row>
    <row r="611">
      <c r="A611" s="519"/>
      <c r="B611" s="519"/>
      <c r="C611" s="519"/>
      <c r="D611" s="519"/>
      <c r="E611" s="519"/>
      <c r="F611" s="519"/>
      <c r="G611" s="519"/>
      <c r="H611" s="519"/>
      <c r="I611" s="519"/>
      <c r="J611" s="519"/>
      <c r="K611" s="519"/>
      <c r="L611" s="519"/>
      <c r="M611" s="519"/>
      <c r="N611" s="519"/>
      <c r="O611" s="519"/>
      <c r="P611" s="519"/>
      <c r="Q611" s="519"/>
      <c r="R611" s="519"/>
      <c r="S611" s="519"/>
      <c r="T611" s="519"/>
      <c r="U611" s="519"/>
      <c r="V611" s="519"/>
      <c r="W611" s="519"/>
      <c r="X611" s="519"/>
      <c r="Y611" s="519"/>
      <c r="Z611" s="519"/>
    </row>
    <row r="612">
      <c r="A612" s="519"/>
      <c r="B612" s="519"/>
      <c r="C612" s="519"/>
      <c r="D612" s="519"/>
      <c r="E612" s="519"/>
      <c r="F612" s="519"/>
      <c r="G612" s="519"/>
      <c r="H612" s="519"/>
      <c r="I612" s="519"/>
      <c r="J612" s="519"/>
      <c r="K612" s="519"/>
      <c r="L612" s="519"/>
      <c r="M612" s="519"/>
      <c r="N612" s="519"/>
      <c r="O612" s="519"/>
      <c r="P612" s="519"/>
      <c r="Q612" s="519"/>
      <c r="R612" s="519"/>
      <c r="S612" s="519"/>
      <c r="T612" s="519"/>
      <c r="U612" s="519"/>
      <c r="V612" s="519"/>
      <c r="W612" s="519"/>
      <c r="X612" s="519"/>
      <c r="Y612" s="519"/>
      <c r="Z612" s="519"/>
    </row>
    <row r="613">
      <c r="A613" s="519"/>
      <c r="B613" s="519"/>
      <c r="C613" s="519"/>
      <c r="D613" s="519"/>
      <c r="E613" s="519"/>
      <c r="F613" s="519"/>
      <c r="G613" s="519"/>
      <c r="H613" s="519"/>
      <c r="I613" s="519"/>
      <c r="J613" s="519"/>
      <c r="K613" s="519"/>
      <c r="L613" s="519"/>
      <c r="M613" s="519"/>
      <c r="N613" s="519"/>
      <c r="O613" s="519"/>
      <c r="P613" s="519"/>
      <c r="Q613" s="519"/>
      <c r="R613" s="519"/>
      <c r="S613" s="519"/>
      <c r="T613" s="519"/>
      <c r="U613" s="519"/>
      <c r="V613" s="519"/>
      <c r="W613" s="519"/>
      <c r="X613" s="519"/>
      <c r="Y613" s="519"/>
      <c r="Z613" s="519"/>
    </row>
    <row r="614">
      <c r="A614" s="519"/>
      <c r="B614" s="519"/>
      <c r="C614" s="519"/>
      <c r="D614" s="519"/>
      <c r="E614" s="519"/>
      <c r="F614" s="519"/>
      <c r="G614" s="519"/>
      <c r="H614" s="519"/>
      <c r="I614" s="519"/>
      <c r="J614" s="519"/>
      <c r="K614" s="519"/>
      <c r="L614" s="519"/>
      <c r="M614" s="519"/>
      <c r="N614" s="519"/>
      <c r="O614" s="519"/>
      <c r="P614" s="519"/>
      <c r="Q614" s="519"/>
      <c r="R614" s="519"/>
      <c r="S614" s="519"/>
      <c r="T614" s="519"/>
      <c r="U614" s="519"/>
      <c r="V614" s="519"/>
      <c r="W614" s="519"/>
      <c r="X614" s="519"/>
      <c r="Y614" s="519"/>
      <c r="Z614" s="519"/>
    </row>
    <row r="615">
      <c r="A615" s="519"/>
      <c r="B615" s="519"/>
      <c r="C615" s="519"/>
      <c r="D615" s="519"/>
      <c r="E615" s="519"/>
      <c r="F615" s="519"/>
      <c r="G615" s="519"/>
      <c r="H615" s="519"/>
      <c r="I615" s="519"/>
      <c r="J615" s="519"/>
      <c r="K615" s="519"/>
      <c r="L615" s="519"/>
      <c r="M615" s="519"/>
      <c r="N615" s="519"/>
      <c r="O615" s="519"/>
      <c r="P615" s="519"/>
      <c r="Q615" s="519"/>
      <c r="R615" s="519"/>
      <c r="S615" s="519"/>
      <c r="T615" s="519"/>
      <c r="U615" s="519"/>
      <c r="V615" s="519"/>
      <c r="W615" s="519"/>
      <c r="X615" s="519"/>
      <c r="Y615" s="519"/>
      <c r="Z615" s="519"/>
    </row>
    <row r="616">
      <c r="A616" s="519"/>
      <c r="B616" s="519"/>
      <c r="C616" s="519"/>
      <c r="D616" s="519"/>
      <c r="E616" s="519"/>
      <c r="F616" s="519"/>
      <c r="G616" s="519"/>
      <c r="H616" s="519"/>
      <c r="I616" s="519"/>
      <c r="J616" s="519"/>
      <c r="K616" s="519"/>
      <c r="L616" s="519"/>
      <c r="M616" s="519"/>
      <c r="N616" s="519"/>
      <c r="O616" s="519"/>
      <c r="P616" s="519"/>
      <c r="Q616" s="519"/>
      <c r="R616" s="519"/>
      <c r="S616" s="519"/>
      <c r="T616" s="519"/>
      <c r="U616" s="519"/>
      <c r="V616" s="519"/>
      <c r="W616" s="519"/>
      <c r="X616" s="519"/>
      <c r="Y616" s="519"/>
      <c r="Z616" s="519"/>
    </row>
    <row r="617">
      <c r="A617" s="519"/>
      <c r="B617" s="519"/>
      <c r="C617" s="519"/>
      <c r="D617" s="519"/>
      <c r="E617" s="519"/>
      <c r="F617" s="519"/>
      <c r="G617" s="519"/>
      <c r="H617" s="519"/>
      <c r="I617" s="519"/>
      <c r="J617" s="519"/>
      <c r="K617" s="519"/>
      <c r="L617" s="519"/>
      <c r="M617" s="519"/>
      <c r="N617" s="519"/>
      <c r="O617" s="519"/>
      <c r="P617" s="519"/>
      <c r="Q617" s="519"/>
      <c r="R617" s="519"/>
      <c r="S617" s="519"/>
      <c r="T617" s="519"/>
      <c r="U617" s="519"/>
      <c r="V617" s="519"/>
      <c r="W617" s="519"/>
      <c r="X617" s="519"/>
      <c r="Y617" s="519"/>
      <c r="Z617" s="519"/>
    </row>
    <row r="618">
      <c r="A618" s="519"/>
      <c r="B618" s="519"/>
      <c r="C618" s="519"/>
      <c r="D618" s="519"/>
      <c r="E618" s="519"/>
      <c r="F618" s="519"/>
      <c r="G618" s="519"/>
      <c r="H618" s="519"/>
      <c r="I618" s="519"/>
      <c r="J618" s="519"/>
      <c r="K618" s="519"/>
      <c r="L618" s="519"/>
      <c r="M618" s="519"/>
      <c r="N618" s="519"/>
      <c r="O618" s="519"/>
      <c r="P618" s="519"/>
      <c r="Q618" s="519"/>
      <c r="R618" s="519"/>
      <c r="S618" s="519"/>
      <c r="T618" s="519"/>
      <c r="U618" s="519"/>
      <c r="V618" s="519"/>
      <c r="W618" s="519"/>
      <c r="X618" s="519"/>
      <c r="Y618" s="519"/>
      <c r="Z618" s="519"/>
    </row>
    <row r="619">
      <c r="A619" s="519"/>
      <c r="B619" s="519"/>
      <c r="C619" s="519"/>
      <c r="D619" s="519"/>
      <c r="E619" s="519"/>
      <c r="F619" s="519"/>
      <c r="G619" s="519"/>
      <c r="H619" s="519"/>
      <c r="I619" s="519"/>
      <c r="J619" s="519"/>
      <c r="K619" s="519"/>
      <c r="L619" s="519"/>
      <c r="M619" s="519"/>
      <c r="N619" s="519"/>
      <c r="O619" s="519"/>
      <c r="P619" s="519"/>
      <c r="Q619" s="519"/>
      <c r="R619" s="519"/>
      <c r="S619" s="519"/>
      <c r="T619" s="519"/>
      <c r="U619" s="519"/>
      <c r="V619" s="519"/>
      <c r="W619" s="519"/>
      <c r="X619" s="519"/>
      <c r="Y619" s="519"/>
      <c r="Z619" s="519"/>
    </row>
    <row r="620">
      <c r="A620" s="519"/>
      <c r="B620" s="519"/>
      <c r="C620" s="519"/>
      <c r="D620" s="519"/>
      <c r="E620" s="519"/>
      <c r="F620" s="519"/>
      <c r="G620" s="519"/>
      <c r="H620" s="519"/>
      <c r="I620" s="519"/>
      <c r="J620" s="519"/>
      <c r="K620" s="519"/>
      <c r="L620" s="519"/>
      <c r="M620" s="519"/>
      <c r="N620" s="519"/>
      <c r="O620" s="519"/>
      <c r="P620" s="519"/>
      <c r="Q620" s="519"/>
      <c r="R620" s="519"/>
      <c r="S620" s="519"/>
      <c r="T620" s="519"/>
      <c r="U620" s="519"/>
      <c r="V620" s="519"/>
      <c r="W620" s="519"/>
      <c r="X620" s="519"/>
      <c r="Y620" s="519"/>
      <c r="Z620" s="519"/>
    </row>
    <row r="621">
      <c r="A621" s="519"/>
      <c r="B621" s="519"/>
      <c r="C621" s="519"/>
      <c r="D621" s="519"/>
      <c r="E621" s="519"/>
      <c r="F621" s="519"/>
      <c r="G621" s="519"/>
      <c r="H621" s="519"/>
      <c r="I621" s="519"/>
      <c r="J621" s="519"/>
      <c r="K621" s="519"/>
      <c r="L621" s="519"/>
      <c r="M621" s="519"/>
      <c r="N621" s="519"/>
      <c r="O621" s="519"/>
      <c r="P621" s="519"/>
      <c r="Q621" s="519"/>
      <c r="R621" s="519"/>
      <c r="S621" s="519"/>
      <c r="T621" s="519"/>
      <c r="U621" s="519"/>
      <c r="V621" s="519"/>
      <c r="W621" s="519"/>
      <c r="X621" s="519"/>
      <c r="Y621" s="519"/>
      <c r="Z621" s="519"/>
    </row>
    <row r="622">
      <c r="A622" s="519"/>
      <c r="B622" s="519"/>
      <c r="C622" s="519"/>
      <c r="D622" s="519"/>
      <c r="E622" s="519"/>
      <c r="F622" s="519"/>
      <c r="G622" s="519"/>
      <c r="H622" s="519"/>
      <c r="I622" s="519"/>
      <c r="J622" s="519"/>
      <c r="K622" s="519"/>
      <c r="L622" s="519"/>
      <c r="M622" s="519"/>
      <c r="N622" s="519"/>
      <c r="O622" s="519"/>
      <c r="P622" s="519"/>
      <c r="Q622" s="519"/>
      <c r="R622" s="519"/>
      <c r="S622" s="519"/>
      <c r="T622" s="519"/>
      <c r="U622" s="519"/>
      <c r="V622" s="519"/>
      <c r="W622" s="519"/>
      <c r="X622" s="519"/>
      <c r="Y622" s="519"/>
      <c r="Z622" s="519"/>
    </row>
    <row r="623">
      <c r="A623" s="519"/>
      <c r="B623" s="519"/>
      <c r="C623" s="519"/>
      <c r="D623" s="519"/>
      <c r="E623" s="519"/>
      <c r="F623" s="519"/>
      <c r="G623" s="519"/>
      <c r="H623" s="519"/>
      <c r="I623" s="519"/>
      <c r="J623" s="519"/>
      <c r="K623" s="519"/>
      <c r="L623" s="519"/>
      <c r="M623" s="519"/>
      <c r="N623" s="519"/>
      <c r="O623" s="519"/>
      <c r="P623" s="519"/>
      <c r="Q623" s="519"/>
      <c r="R623" s="519"/>
      <c r="S623" s="519"/>
      <c r="T623" s="519"/>
      <c r="U623" s="519"/>
      <c r="V623" s="519"/>
      <c r="W623" s="519"/>
      <c r="X623" s="519"/>
      <c r="Y623" s="519"/>
      <c r="Z623" s="519"/>
    </row>
    <row r="624">
      <c r="A624" s="519"/>
      <c r="B624" s="519"/>
      <c r="C624" s="519"/>
      <c r="D624" s="519"/>
      <c r="E624" s="519"/>
      <c r="F624" s="519"/>
      <c r="G624" s="519"/>
      <c r="H624" s="519"/>
      <c r="I624" s="519"/>
      <c r="J624" s="519"/>
      <c r="K624" s="519"/>
      <c r="L624" s="519"/>
      <c r="M624" s="519"/>
      <c r="N624" s="519"/>
      <c r="O624" s="519"/>
      <c r="P624" s="519"/>
      <c r="Q624" s="519"/>
      <c r="R624" s="519"/>
      <c r="S624" s="519"/>
      <c r="T624" s="519"/>
      <c r="U624" s="519"/>
      <c r="V624" s="519"/>
      <c r="W624" s="519"/>
      <c r="X624" s="519"/>
      <c r="Y624" s="519"/>
      <c r="Z624" s="519"/>
    </row>
    <row r="625">
      <c r="A625" s="519"/>
      <c r="B625" s="519"/>
      <c r="C625" s="519"/>
      <c r="D625" s="519"/>
      <c r="E625" s="519"/>
      <c r="F625" s="519"/>
      <c r="G625" s="519"/>
      <c r="H625" s="519"/>
      <c r="I625" s="519"/>
      <c r="J625" s="519"/>
      <c r="K625" s="519"/>
      <c r="L625" s="519"/>
      <c r="M625" s="519"/>
      <c r="N625" s="519"/>
      <c r="O625" s="519"/>
      <c r="P625" s="519"/>
      <c r="Q625" s="519"/>
      <c r="R625" s="519"/>
      <c r="S625" s="519"/>
      <c r="T625" s="519"/>
      <c r="U625" s="519"/>
      <c r="V625" s="519"/>
      <c r="W625" s="519"/>
      <c r="X625" s="519"/>
      <c r="Y625" s="519"/>
      <c r="Z625" s="519"/>
    </row>
    <row r="626">
      <c r="A626" s="519"/>
      <c r="B626" s="519"/>
      <c r="C626" s="519"/>
      <c r="D626" s="519"/>
      <c r="E626" s="519"/>
      <c r="F626" s="519"/>
      <c r="G626" s="519"/>
      <c r="H626" s="519"/>
      <c r="I626" s="519"/>
      <c r="J626" s="519"/>
      <c r="K626" s="519"/>
      <c r="L626" s="519"/>
      <c r="M626" s="519"/>
      <c r="N626" s="519"/>
      <c r="O626" s="519"/>
      <c r="P626" s="519"/>
      <c r="Q626" s="519"/>
      <c r="R626" s="519"/>
      <c r="S626" s="519"/>
      <c r="T626" s="519"/>
      <c r="U626" s="519"/>
      <c r="V626" s="519"/>
      <c r="W626" s="519"/>
      <c r="X626" s="519"/>
      <c r="Y626" s="519"/>
      <c r="Z626" s="519"/>
    </row>
    <row r="627">
      <c r="A627" s="519"/>
      <c r="B627" s="519"/>
      <c r="C627" s="519"/>
      <c r="D627" s="519"/>
      <c r="E627" s="519"/>
      <c r="F627" s="519"/>
      <c r="G627" s="519"/>
      <c r="H627" s="519"/>
      <c r="I627" s="519"/>
      <c r="J627" s="519"/>
      <c r="K627" s="519"/>
      <c r="L627" s="519"/>
      <c r="M627" s="519"/>
      <c r="N627" s="519"/>
      <c r="O627" s="519"/>
      <c r="P627" s="519"/>
      <c r="Q627" s="519"/>
      <c r="R627" s="519"/>
      <c r="S627" s="519"/>
      <c r="T627" s="519"/>
      <c r="U627" s="519"/>
      <c r="V627" s="519"/>
      <c r="W627" s="519"/>
      <c r="X627" s="519"/>
      <c r="Y627" s="519"/>
      <c r="Z627" s="519"/>
    </row>
    <row r="628">
      <c r="A628" s="519"/>
      <c r="B628" s="519"/>
      <c r="C628" s="519"/>
      <c r="D628" s="519"/>
      <c r="E628" s="519"/>
      <c r="F628" s="519"/>
      <c r="G628" s="519"/>
      <c r="H628" s="519"/>
      <c r="I628" s="519"/>
      <c r="J628" s="519"/>
      <c r="K628" s="519"/>
      <c r="L628" s="519"/>
      <c r="M628" s="519"/>
      <c r="N628" s="519"/>
      <c r="O628" s="519"/>
      <c r="P628" s="519"/>
      <c r="Q628" s="519"/>
      <c r="R628" s="519"/>
      <c r="S628" s="519"/>
      <c r="T628" s="519"/>
      <c r="U628" s="519"/>
      <c r="V628" s="519"/>
      <c r="W628" s="519"/>
      <c r="X628" s="519"/>
      <c r="Y628" s="519"/>
      <c r="Z628" s="519"/>
    </row>
    <row r="629">
      <c r="A629" s="519"/>
      <c r="B629" s="519"/>
      <c r="C629" s="519"/>
      <c r="D629" s="519"/>
      <c r="E629" s="519"/>
      <c r="F629" s="519"/>
      <c r="G629" s="519"/>
      <c r="H629" s="519"/>
      <c r="I629" s="519"/>
      <c r="J629" s="519"/>
      <c r="K629" s="519"/>
      <c r="L629" s="519"/>
      <c r="M629" s="519"/>
      <c r="N629" s="519"/>
      <c r="O629" s="519"/>
      <c r="P629" s="519"/>
      <c r="Q629" s="519"/>
      <c r="R629" s="519"/>
      <c r="S629" s="519"/>
      <c r="T629" s="519"/>
      <c r="U629" s="519"/>
      <c r="V629" s="519"/>
      <c r="W629" s="519"/>
      <c r="X629" s="519"/>
      <c r="Y629" s="519"/>
      <c r="Z629" s="519"/>
    </row>
    <row r="630">
      <c r="A630" s="519"/>
      <c r="B630" s="519"/>
      <c r="C630" s="519"/>
      <c r="D630" s="519"/>
      <c r="E630" s="519"/>
      <c r="F630" s="519"/>
      <c r="G630" s="519"/>
      <c r="H630" s="519"/>
      <c r="I630" s="519"/>
      <c r="J630" s="519"/>
      <c r="K630" s="519"/>
      <c r="L630" s="519"/>
      <c r="M630" s="519"/>
      <c r="N630" s="519"/>
      <c r="O630" s="519"/>
      <c r="P630" s="519"/>
      <c r="Q630" s="519"/>
      <c r="R630" s="519"/>
      <c r="S630" s="519"/>
      <c r="T630" s="519"/>
      <c r="U630" s="519"/>
      <c r="V630" s="519"/>
      <c r="W630" s="519"/>
      <c r="X630" s="519"/>
      <c r="Y630" s="519"/>
      <c r="Z630" s="519"/>
    </row>
    <row r="631">
      <c r="A631" s="519"/>
      <c r="B631" s="519"/>
      <c r="C631" s="519"/>
      <c r="D631" s="519"/>
      <c r="E631" s="519"/>
      <c r="F631" s="519"/>
      <c r="G631" s="519"/>
      <c r="H631" s="519"/>
      <c r="I631" s="519"/>
      <c r="J631" s="519"/>
      <c r="K631" s="519"/>
      <c r="L631" s="519"/>
      <c r="M631" s="519"/>
      <c r="N631" s="519"/>
      <c r="O631" s="519"/>
      <c r="P631" s="519"/>
      <c r="Q631" s="519"/>
      <c r="R631" s="519"/>
      <c r="S631" s="519"/>
      <c r="T631" s="519"/>
      <c r="U631" s="519"/>
      <c r="V631" s="519"/>
      <c r="W631" s="519"/>
      <c r="X631" s="519"/>
      <c r="Y631" s="519"/>
      <c r="Z631" s="519"/>
    </row>
    <row r="632">
      <c r="A632" s="519"/>
      <c r="B632" s="519"/>
      <c r="C632" s="519"/>
      <c r="D632" s="519"/>
      <c r="E632" s="519"/>
      <c r="F632" s="519"/>
      <c r="G632" s="519"/>
      <c r="H632" s="519"/>
      <c r="I632" s="519"/>
      <c r="J632" s="519"/>
      <c r="K632" s="519"/>
      <c r="L632" s="519"/>
      <c r="M632" s="519"/>
      <c r="N632" s="519"/>
      <c r="O632" s="519"/>
      <c r="P632" s="519"/>
      <c r="Q632" s="519"/>
      <c r="R632" s="519"/>
      <c r="S632" s="519"/>
      <c r="T632" s="519"/>
      <c r="U632" s="519"/>
      <c r="V632" s="519"/>
      <c r="W632" s="519"/>
      <c r="X632" s="519"/>
      <c r="Y632" s="519"/>
      <c r="Z632" s="519"/>
    </row>
    <row r="633">
      <c r="A633" s="519"/>
      <c r="B633" s="519"/>
      <c r="C633" s="519"/>
      <c r="D633" s="519"/>
      <c r="E633" s="519"/>
      <c r="F633" s="519"/>
      <c r="G633" s="519"/>
      <c r="H633" s="519"/>
      <c r="I633" s="519"/>
      <c r="J633" s="519"/>
      <c r="K633" s="519"/>
      <c r="L633" s="519"/>
      <c r="M633" s="519"/>
      <c r="N633" s="519"/>
      <c r="O633" s="519"/>
      <c r="P633" s="519"/>
      <c r="Q633" s="519"/>
      <c r="R633" s="519"/>
      <c r="S633" s="519"/>
      <c r="T633" s="519"/>
      <c r="U633" s="519"/>
      <c r="V633" s="519"/>
      <c r="W633" s="519"/>
      <c r="X633" s="519"/>
      <c r="Y633" s="519"/>
      <c r="Z633" s="519"/>
    </row>
    <row r="634">
      <c r="A634" s="519"/>
      <c r="B634" s="519"/>
      <c r="C634" s="519"/>
      <c r="D634" s="519"/>
      <c r="E634" s="519"/>
      <c r="F634" s="519"/>
      <c r="G634" s="519"/>
      <c r="H634" s="519"/>
      <c r="I634" s="519"/>
      <c r="J634" s="519"/>
      <c r="K634" s="519"/>
      <c r="L634" s="519"/>
      <c r="M634" s="519"/>
      <c r="N634" s="519"/>
      <c r="O634" s="519"/>
      <c r="P634" s="519"/>
      <c r="Q634" s="519"/>
      <c r="R634" s="519"/>
      <c r="S634" s="519"/>
      <c r="T634" s="519"/>
      <c r="U634" s="519"/>
      <c r="V634" s="519"/>
      <c r="W634" s="519"/>
      <c r="X634" s="519"/>
      <c r="Y634" s="519"/>
      <c r="Z634" s="519"/>
    </row>
    <row r="635">
      <c r="A635" s="519"/>
      <c r="B635" s="519"/>
      <c r="C635" s="519"/>
      <c r="D635" s="519"/>
      <c r="E635" s="519"/>
      <c r="F635" s="519"/>
      <c r="G635" s="519"/>
      <c r="H635" s="519"/>
      <c r="I635" s="519"/>
      <c r="J635" s="519"/>
      <c r="K635" s="519"/>
      <c r="L635" s="519"/>
      <c r="M635" s="519"/>
      <c r="N635" s="519"/>
      <c r="O635" s="519"/>
      <c r="P635" s="519"/>
      <c r="Q635" s="519"/>
      <c r="R635" s="519"/>
      <c r="S635" s="519"/>
      <c r="T635" s="519"/>
      <c r="U635" s="519"/>
      <c r="V635" s="519"/>
      <c r="W635" s="519"/>
      <c r="X635" s="519"/>
      <c r="Y635" s="519"/>
      <c r="Z635" s="519"/>
    </row>
    <row r="636">
      <c r="A636" s="519"/>
      <c r="B636" s="519"/>
      <c r="C636" s="519"/>
      <c r="D636" s="519"/>
      <c r="E636" s="519"/>
      <c r="F636" s="519"/>
      <c r="G636" s="519"/>
      <c r="H636" s="519"/>
      <c r="I636" s="519"/>
      <c r="J636" s="519"/>
      <c r="K636" s="519"/>
      <c r="L636" s="519"/>
      <c r="M636" s="519"/>
      <c r="N636" s="519"/>
      <c r="O636" s="519"/>
      <c r="P636" s="519"/>
      <c r="Q636" s="519"/>
      <c r="R636" s="519"/>
      <c r="S636" s="519"/>
      <c r="T636" s="519"/>
      <c r="U636" s="519"/>
      <c r="V636" s="519"/>
      <c r="W636" s="519"/>
      <c r="X636" s="519"/>
      <c r="Y636" s="519"/>
      <c r="Z636" s="519"/>
    </row>
    <row r="637">
      <c r="A637" s="519"/>
      <c r="B637" s="519"/>
      <c r="C637" s="519"/>
      <c r="D637" s="519"/>
      <c r="E637" s="519"/>
      <c r="F637" s="519"/>
      <c r="G637" s="519"/>
      <c r="H637" s="519"/>
      <c r="I637" s="519"/>
      <c r="J637" s="519"/>
      <c r="K637" s="519"/>
      <c r="L637" s="519"/>
      <c r="M637" s="519"/>
      <c r="N637" s="519"/>
      <c r="O637" s="519"/>
      <c r="P637" s="519"/>
      <c r="Q637" s="519"/>
      <c r="R637" s="519"/>
      <c r="S637" s="519"/>
      <c r="T637" s="519"/>
      <c r="U637" s="519"/>
      <c r="V637" s="519"/>
      <c r="W637" s="519"/>
      <c r="X637" s="519"/>
      <c r="Y637" s="519"/>
      <c r="Z637" s="519"/>
    </row>
    <row r="638">
      <c r="A638" s="519"/>
      <c r="B638" s="519"/>
      <c r="C638" s="519"/>
      <c r="D638" s="519"/>
      <c r="E638" s="519"/>
      <c r="F638" s="519"/>
      <c r="G638" s="519"/>
      <c r="H638" s="519"/>
      <c r="I638" s="519"/>
      <c r="J638" s="519"/>
      <c r="K638" s="519"/>
      <c r="L638" s="519"/>
      <c r="M638" s="519"/>
      <c r="N638" s="519"/>
      <c r="O638" s="519"/>
      <c r="P638" s="519"/>
      <c r="Q638" s="519"/>
      <c r="R638" s="519"/>
      <c r="S638" s="519"/>
      <c r="T638" s="519"/>
      <c r="U638" s="519"/>
      <c r="V638" s="519"/>
      <c r="W638" s="519"/>
      <c r="X638" s="519"/>
      <c r="Y638" s="519"/>
      <c r="Z638" s="519"/>
    </row>
    <row r="639">
      <c r="A639" s="519"/>
      <c r="B639" s="519"/>
      <c r="C639" s="519"/>
      <c r="D639" s="519"/>
      <c r="E639" s="519"/>
      <c r="F639" s="519"/>
      <c r="G639" s="519"/>
      <c r="H639" s="519"/>
      <c r="I639" s="519"/>
      <c r="J639" s="519"/>
      <c r="K639" s="519"/>
      <c r="L639" s="519"/>
      <c r="M639" s="519"/>
      <c r="N639" s="519"/>
      <c r="O639" s="519"/>
      <c r="P639" s="519"/>
      <c r="Q639" s="519"/>
      <c r="R639" s="519"/>
      <c r="S639" s="519"/>
      <c r="T639" s="519"/>
      <c r="U639" s="519"/>
      <c r="V639" s="519"/>
      <c r="W639" s="519"/>
      <c r="X639" s="519"/>
      <c r="Y639" s="519"/>
      <c r="Z639" s="519"/>
    </row>
    <row r="640">
      <c r="A640" s="519"/>
      <c r="B640" s="519"/>
      <c r="C640" s="519"/>
      <c r="D640" s="519"/>
      <c r="E640" s="519"/>
      <c r="F640" s="519"/>
      <c r="G640" s="519"/>
      <c r="H640" s="519"/>
      <c r="I640" s="519"/>
      <c r="J640" s="519"/>
      <c r="K640" s="519"/>
      <c r="L640" s="519"/>
      <c r="M640" s="519"/>
      <c r="N640" s="519"/>
      <c r="O640" s="519"/>
      <c r="P640" s="519"/>
      <c r="Q640" s="519"/>
      <c r="R640" s="519"/>
      <c r="S640" s="519"/>
      <c r="T640" s="519"/>
      <c r="U640" s="519"/>
      <c r="V640" s="519"/>
      <c r="W640" s="519"/>
      <c r="X640" s="519"/>
      <c r="Y640" s="519"/>
      <c r="Z640" s="519"/>
    </row>
    <row r="641">
      <c r="A641" s="519"/>
      <c r="B641" s="519"/>
      <c r="C641" s="519"/>
      <c r="D641" s="519"/>
      <c r="E641" s="519"/>
      <c r="F641" s="519"/>
      <c r="G641" s="519"/>
      <c r="H641" s="519"/>
      <c r="I641" s="519"/>
      <c r="J641" s="519"/>
      <c r="K641" s="519"/>
      <c r="L641" s="519"/>
      <c r="M641" s="519"/>
      <c r="N641" s="519"/>
      <c r="O641" s="519"/>
      <c r="P641" s="519"/>
      <c r="Q641" s="519"/>
      <c r="R641" s="519"/>
      <c r="S641" s="519"/>
      <c r="T641" s="519"/>
      <c r="U641" s="519"/>
      <c r="V641" s="519"/>
      <c r="W641" s="519"/>
      <c r="X641" s="519"/>
      <c r="Y641" s="519"/>
      <c r="Z641" s="519"/>
    </row>
    <row r="642">
      <c r="A642" s="519"/>
      <c r="B642" s="519"/>
      <c r="C642" s="519"/>
      <c r="D642" s="519"/>
      <c r="E642" s="519"/>
      <c r="F642" s="519"/>
      <c r="G642" s="519"/>
      <c r="H642" s="519"/>
      <c r="I642" s="519"/>
      <c r="J642" s="519"/>
      <c r="K642" s="519"/>
      <c r="L642" s="519"/>
      <c r="M642" s="519"/>
      <c r="N642" s="519"/>
      <c r="O642" s="519"/>
      <c r="P642" s="519"/>
      <c r="Q642" s="519"/>
      <c r="R642" s="519"/>
      <c r="S642" s="519"/>
      <c r="T642" s="519"/>
      <c r="U642" s="519"/>
      <c r="V642" s="519"/>
      <c r="W642" s="519"/>
      <c r="X642" s="519"/>
      <c r="Y642" s="519"/>
      <c r="Z642" s="519"/>
    </row>
    <row r="643">
      <c r="A643" s="519"/>
      <c r="B643" s="519"/>
      <c r="C643" s="519"/>
      <c r="D643" s="519"/>
      <c r="E643" s="519"/>
      <c r="F643" s="519"/>
      <c r="G643" s="519"/>
      <c r="H643" s="519"/>
      <c r="I643" s="519"/>
      <c r="J643" s="519"/>
      <c r="K643" s="519"/>
      <c r="L643" s="519"/>
      <c r="M643" s="519"/>
      <c r="N643" s="519"/>
      <c r="O643" s="519"/>
      <c r="P643" s="519"/>
      <c r="Q643" s="519"/>
      <c r="R643" s="519"/>
      <c r="S643" s="519"/>
      <c r="T643" s="519"/>
      <c r="U643" s="519"/>
      <c r="V643" s="519"/>
      <c r="W643" s="519"/>
      <c r="X643" s="519"/>
      <c r="Y643" s="519"/>
      <c r="Z643" s="519"/>
    </row>
    <row r="644">
      <c r="A644" s="519"/>
      <c r="B644" s="519"/>
      <c r="C644" s="519"/>
      <c r="D644" s="519"/>
      <c r="E644" s="519"/>
      <c r="F644" s="519"/>
      <c r="G644" s="519"/>
      <c r="H644" s="519"/>
      <c r="I644" s="519"/>
      <c r="J644" s="519"/>
      <c r="K644" s="519"/>
      <c r="L644" s="519"/>
      <c r="M644" s="519"/>
      <c r="N644" s="519"/>
      <c r="O644" s="519"/>
      <c r="P644" s="519"/>
      <c r="Q644" s="519"/>
      <c r="R644" s="519"/>
      <c r="S644" s="519"/>
      <c r="T644" s="519"/>
      <c r="U644" s="519"/>
      <c r="V644" s="519"/>
      <c r="W644" s="519"/>
      <c r="X644" s="519"/>
      <c r="Y644" s="519"/>
      <c r="Z644" s="519"/>
    </row>
    <row r="645">
      <c r="A645" s="519"/>
      <c r="B645" s="519"/>
      <c r="C645" s="519"/>
      <c r="D645" s="519"/>
      <c r="E645" s="519"/>
      <c r="F645" s="519"/>
      <c r="G645" s="519"/>
      <c r="H645" s="519"/>
      <c r="I645" s="519"/>
      <c r="J645" s="519"/>
      <c r="K645" s="519"/>
      <c r="L645" s="519"/>
      <c r="M645" s="519"/>
      <c r="N645" s="519"/>
      <c r="O645" s="519"/>
      <c r="P645" s="519"/>
      <c r="Q645" s="519"/>
      <c r="R645" s="519"/>
      <c r="S645" s="519"/>
      <c r="T645" s="519"/>
      <c r="U645" s="519"/>
      <c r="V645" s="519"/>
      <c r="W645" s="519"/>
      <c r="X645" s="519"/>
      <c r="Y645" s="519"/>
      <c r="Z645" s="519"/>
    </row>
    <row r="646">
      <c r="A646" s="519"/>
      <c r="B646" s="519"/>
      <c r="C646" s="519"/>
      <c r="D646" s="519"/>
      <c r="E646" s="519"/>
      <c r="F646" s="519"/>
      <c r="G646" s="519"/>
      <c r="H646" s="519"/>
      <c r="I646" s="519"/>
      <c r="J646" s="519"/>
      <c r="K646" s="519"/>
      <c r="L646" s="519"/>
      <c r="M646" s="519"/>
      <c r="N646" s="519"/>
      <c r="O646" s="519"/>
      <c r="P646" s="519"/>
      <c r="Q646" s="519"/>
      <c r="R646" s="519"/>
      <c r="S646" s="519"/>
      <c r="T646" s="519"/>
      <c r="U646" s="519"/>
      <c r="V646" s="519"/>
      <c r="W646" s="519"/>
      <c r="X646" s="519"/>
      <c r="Y646" s="519"/>
      <c r="Z646" s="519"/>
    </row>
    <row r="647">
      <c r="A647" s="519"/>
      <c r="B647" s="519"/>
      <c r="C647" s="519"/>
      <c r="D647" s="519"/>
      <c r="E647" s="519"/>
      <c r="F647" s="519"/>
      <c r="G647" s="519"/>
      <c r="H647" s="519"/>
      <c r="I647" s="519"/>
      <c r="J647" s="519"/>
      <c r="K647" s="519"/>
      <c r="L647" s="519"/>
      <c r="M647" s="519"/>
      <c r="N647" s="519"/>
      <c r="O647" s="519"/>
      <c r="P647" s="519"/>
      <c r="Q647" s="519"/>
      <c r="R647" s="519"/>
      <c r="S647" s="519"/>
      <c r="T647" s="519"/>
      <c r="U647" s="519"/>
      <c r="V647" s="519"/>
      <c r="W647" s="519"/>
      <c r="X647" s="519"/>
      <c r="Y647" s="519"/>
      <c r="Z647" s="519"/>
    </row>
    <row r="648">
      <c r="A648" s="519"/>
      <c r="B648" s="519"/>
      <c r="C648" s="519"/>
      <c r="D648" s="519"/>
      <c r="E648" s="519"/>
      <c r="F648" s="519"/>
      <c r="G648" s="519"/>
      <c r="H648" s="519"/>
      <c r="I648" s="519"/>
      <c r="J648" s="519"/>
      <c r="K648" s="519"/>
      <c r="L648" s="519"/>
      <c r="M648" s="519"/>
      <c r="N648" s="519"/>
      <c r="O648" s="519"/>
      <c r="P648" s="519"/>
      <c r="Q648" s="519"/>
      <c r="R648" s="519"/>
      <c r="S648" s="519"/>
      <c r="T648" s="519"/>
      <c r="U648" s="519"/>
      <c r="V648" s="519"/>
      <c r="W648" s="519"/>
      <c r="X648" s="519"/>
      <c r="Y648" s="519"/>
      <c r="Z648" s="519"/>
    </row>
    <row r="649">
      <c r="A649" s="519"/>
      <c r="B649" s="519"/>
      <c r="C649" s="519"/>
      <c r="D649" s="519"/>
      <c r="E649" s="519"/>
      <c r="F649" s="519"/>
      <c r="G649" s="519"/>
      <c r="H649" s="519"/>
      <c r="I649" s="519"/>
      <c r="J649" s="519"/>
      <c r="K649" s="519"/>
      <c r="L649" s="519"/>
      <c r="M649" s="519"/>
      <c r="N649" s="519"/>
      <c r="O649" s="519"/>
      <c r="P649" s="519"/>
      <c r="Q649" s="519"/>
      <c r="R649" s="519"/>
      <c r="S649" s="519"/>
      <c r="T649" s="519"/>
      <c r="U649" s="519"/>
      <c r="V649" s="519"/>
      <c r="W649" s="519"/>
      <c r="X649" s="519"/>
      <c r="Y649" s="519"/>
      <c r="Z649" s="519"/>
    </row>
    <row r="650">
      <c r="A650" s="519"/>
      <c r="B650" s="519"/>
      <c r="C650" s="519"/>
      <c r="D650" s="519"/>
      <c r="E650" s="519"/>
      <c r="F650" s="519"/>
      <c r="G650" s="519"/>
      <c r="H650" s="519"/>
      <c r="I650" s="519"/>
      <c r="J650" s="519"/>
      <c r="K650" s="519"/>
      <c r="L650" s="519"/>
      <c r="M650" s="519"/>
      <c r="N650" s="519"/>
      <c r="O650" s="519"/>
      <c r="P650" s="519"/>
      <c r="Q650" s="519"/>
      <c r="R650" s="519"/>
      <c r="S650" s="519"/>
      <c r="T650" s="519"/>
      <c r="U650" s="519"/>
      <c r="V650" s="519"/>
      <c r="W650" s="519"/>
      <c r="X650" s="519"/>
      <c r="Y650" s="519"/>
      <c r="Z650" s="519"/>
    </row>
    <row r="651">
      <c r="A651" s="519"/>
      <c r="B651" s="519"/>
      <c r="C651" s="519"/>
      <c r="D651" s="519"/>
      <c r="E651" s="519"/>
      <c r="F651" s="519"/>
      <c r="G651" s="519"/>
      <c r="H651" s="519"/>
      <c r="I651" s="519"/>
      <c r="J651" s="519"/>
      <c r="K651" s="519"/>
      <c r="L651" s="519"/>
      <c r="M651" s="519"/>
      <c r="N651" s="519"/>
      <c r="O651" s="519"/>
      <c r="P651" s="519"/>
      <c r="Q651" s="519"/>
      <c r="R651" s="519"/>
      <c r="S651" s="519"/>
      <c r="T651" s="519"/>
      <c r="U651" s="519"/>
      <c r="V651" s="519"/>
      <c r="W651" s="519"/>
      <c r="X651" s="519"/>
      <c r="Y651" s="519"/>
      <c r="Z651" s="519"/>
    </row>
    <row r="652">
      <c r="A652" s="519"/>
      <c r="B652" s="519"/>
      <c r="C652" s="519"/>
      <c r="D652" s="519"/>
      <c r="E652" s="519"/>
      <c r="F652" s="519"/>
      <c r="G652" s="519"/>
      <c r="H652" s="519"/>
      <c r="I652" s="519"/>
      <c r="J652" s="519"/>
      <c r="K652" s="519"/>
      <c r="L652" s="519"/>
      <c r="M652" s="519"/>
      <c r="N652" s="519"/>
      <c r="O652" s="519"/>
      <c r="P652" s="519"/>
      <c r="Q652" s="519"/>
      <c r="R652" s="519"/>
      <c r="S652" s="519"/>
      <c r="T652" s="519"/>
      <c r="U652" s="519"/>
      <c r="V652" s="519"/>
      <c r="W652" s="519"/>
      <c r="X652" s="519"/>
      <c r="Y652" s="519"/>
      <c r="Z652" s="519"/>
    </row>
    <row r="653">
      <c r="A653" s="519"/>
      <c r="B653" s="519"/>
      <c r="C653" s="519"/>
      <c r="D653" s="519"/>
      <c r="E653" s="519"/>
      <c r="F653" s="519"/>
      <c r="G653" s="519"/>
      <c r="H653" s="519"/>
      <c r="I653" s="519"/>
      <c r="J653" s="519"/>
      <c r="K653" s="519"/>
      <c r="L653" s="519"/>
      <c r="M653" s="519"/>
      <c r="N653" s="519"/>
      <c r="O653" s="519"/>
      <c r="P653" s="519"/>
      <c r="Q653" s="519"/>
      <c r="R653" s="519"/>
      <c r="S653" s="519"/>
      <c r="T653" s="519"/>
      <c r="U653" s="519"/>
      <c r="V653" s="519"/>
      <c r="W653" s="519"/>
      <c r="X653" s="519"/>
      <c r="Y653" s="519"/>
      <c r="Z653" s="519"/>
    </row>
    <row r="654">
      <c r="A654" s="519"/>
      <c r="B654" s="519"/>
      <c r="C654" s="519"/>
      <c r="D654" s="519"/>
      <c r="E654" s="519"/>
      <c r="F654" s="519"/>
      <c r="G654" s="519"/>
      <c r="H654" s="519"/>
      <c r="I654" s="519"/>
      <c r="J654" s="519"/>
      <c r="K654" s="519"/>
      <c r="L654" s="519"/>
      <c r="M654" s="519"/>
      <c r="N654" s="519"/>
      <c r="O654" s="519"/>
      <c r="P654" s="519"/>
      <c r="Q654" s="519"/>
      <c r="R654" s="519"/>
      <c r="S654" s="519"/>
      <c r="T654" s="519"/>
      <c r="U654" s="519"/>
      <c r="V654" s="519"/>
      <c r="W654" s="519"/>
      <c r="X654" s="519"/>
      <c r="Y654" s="519"/>
      <c r="Z654" s="519"/>
    </row>
    <row r="655">
      <c r="A655" s="519"/>
      <c r="B655" s="519"/>
      <c r="C655" s="519"/>
      <c r="D655" s="519"/>
      <c r="E655" s="519"/>
      <c r="F655" s="519"/>
      <c r="G655" s="519"/>
      <c r="H655" s="519"/>
      <c r="I655" s="519"/>
      <c r="J655" s="519"/>
      <c r="K655" s="519"/>
      <c r="L655" s="519"/>
      <c r="M655" s="519"/>
      <c r="N655" s="519"/>
      <c r="O655" s="519"/>
      <c r="P655" s="519"/>
      <c r="Q655" s="519"/>
      <c r="R655" s="519"/>
      <c r="S655" s="519"/>
      <c r="T655" s="519"/>
      <c r="U655" s="519"/>
      <c r="V655" s="519"/>
      <c r="W655" s="519"/>
      <c r="X655" s="519"/>
      <c r="Y655" s="519"/>
      <c r="Z655" s="519"/>
    </row>
    <row r="656">
      <c r="A656" s="519"/>
      <c r="B656" s="519"/>
      <c r="C656" s="519"/>
      <c r="D656" s="519"/>
      <c r="E656" s="519"/>
      <c r="F656" s="519"/>
      <c r="G656" s="519"/>
      <c r="H656" s="519"/>
      <c r="I656" s="519"/>
      <c r="J656" s="519"/>
      <c r="K656" s="519"/>
      <c r="L656" s="519"/>
      <c r="M656" s="519"/>
      <c r="N656" s="519"/>
      <c r="O656" s="519"/>
      <c r="P656" s="519"/>
      <c r="Q656" s="519"/>
      <c r="R656" s="519"/>
      <c r="S656" s="519"/>
      <c r="T656" s="519"/>
      <c r="U656" s="519"/>
      <c r="V656" s="519"/>
      <c r="W656" s="519"/>
      <c r="X656" s="519"/>
      <c r="Y656" s="519"/>
      <c r="Z656" s="519"/>
    </row>
    <row r="657">
      <c r="A657" s="519"/>
      <c r="B657" s="519"/>
      <c r="C657" s="519"/>
      <c r="D657" s="519"/>
      <c r="E657" s="519"/>
      <c r="F657" s="519"/>
      <c r="G657" s="519"/>
      <c r="H657" s="519"/>
      <c r="I657" s="519"/>
      <c r="J657" s="519"/>
      <c r="K657" s="519"/>
      <c r="L657" s="519"/>
      <c r="M657" s="519"/>
      <c r="N657" s="519"/>
      <c r="O657" s="519"/>
      <c r="P657" s="519"/>
      <c r="Q657" s="519"/>
      <c r="R657" s="519"/>
      <c r="S657" s="519"/>
      <c r="T657" s="519"/>
      <c r="U657" s="519"/>
      <c r="V657" s="519"/>
      <c r="W657" s="519"/>
      <c r="X657" s="519"/>
      <c r="Y657" s="519"/>
      <c r="Z657" s="519"/>
    </row>
    <row r="658">
      <c r="A658" s="519"/>
      <c r="B658" s="519"/>
      <c r="C658" s="519"/>
      <c r="D658" s="519"/>
      <c r="E658" s="519"/>
      <c r="F658" s="519"/>
      <c r="G658" s="519"/>
      <c r="H658" s="519"/>
      <c r="I658" s="519"/>
      <c r="J658" s="519"/>
      <c r="K658" s="519"/>
      <c r="L658" s="519"/>
      <c r="M658" s="519"/>
      <c r="N658" s="519"/>
      <c r="O658" s="519"/>
      <c r="P658" s="519"/>
      <c r="Q658" s="519"/>
      <c r="R658" s="519"/>
      <c r="S658" s="519"/>
      <c r="T658" s="519"/>
      <c r="U658" s="519"/>
      <c r="V658" s="519"/>
      <c r="W658" s="519"/>
      <c r="X658" s="519"/>
      <c r="Y658" s="519"/>
      <c r="Z658" s="519"/>
    </row>
    <row r="659">
      <c r="A659" s="519"/>
      <c r="B659" s="519"/>
      <c r="C659" s="519"/>
      <c r="D659" s="519"/>
      <c r="E659" s="519"/>
      <c r="F659" s="519"/>
      <c r="G659" s="519"/>
      <c r="H659" s="519"/>
      <c r="I659" s="519"/>
      <c r="J659" s="519"/>
      <c r="K659" s="519"/>
      <c r="L659" s="519"/>
      <c r="M659" s="519"/>
      <c r="N659" s="519"/>
      <c r="O659" s="519"/>
      <c r="P659" s="519"/>
      <c r="Q659" s="519"/>
      <c r="R659" s="519"/>
      <c r="S659" s="519"/>
      <c r="T659" s="519"/>
      <c r="U659" s="519"/>
      <c r="V659" s="519"/>
      <c r="W659" s="519"/>
      <c r="X659" s="519"/>
      <c r="Y659" s="519"/>
      <c r="Z659" s="519"/>
    </row>
    <row r="660">
      <c r="A660" s="519"/>
      <c r="B660" s="519"/>
      <c r="C660" s="519"/>
      <c r="D660" s="519"/>
      <c r="E660" s="519"/>
      <c r="F660" s="519"/>
      <c r="G660" s="519"/>
      <c r="H660" s="519"/>
      <c r="I660" s="519"/>
      <c r="J660" s="519"/>
      <c r="K660" s="519"/>
      <c r="L660" s="519"/>
      <c r="M660" s="519"/>
      <c r="N660" s="519"/>
      <c r="O660" s="519"/>
      <c r="P660" s="519"/>
      <c r="Q660" s="519"/>
      <c r="R660" s="519"/>
      <c r="S660" s="519"/>
      <c r="T660" s="519"/>
      <c r="U660" s="519"/>
      <c r="V660" s="519"/>
      <c r="W660" s="519"/>
      <c r="X660" s="519"/>
      <c r="Y660" s="519"/>
      <c r="Z660" s="519"/>
    </row>
    <row r="661">
      <c r="A661" s="519"/>
      <c r="B661" s="519"/>
      <c r="C661" s="519"/>
      <c r="D661" s="519"/>
      <c r="E661" s="519"/>
      <c r="F661" s="519"/>
      <c r="G661" s="519"/>
      <c r="H661" s="519"/>
      <c r="I661" s="519"/>
      <c r="J661" s="519"/>
      <c r="K661" s="519"/>
      <c r="L661" s="519"/>
      <c r="M661" s="519"/>
      <c r="N661" s="519"/>
      <c r="O661" s="519"/>
      <c r="P661" s="519"/>
      <c r="Q661" s="519"/>
      <c r="R661" s="519"/>
      <c r="S661" s="519"/>
      <c r="T661" s="519"/>
      <c r="U661" s="519"/>
      <c r="V661" s="519"/>
      <c r="W661" s="519"/>
      <c r="X661" s="519"/>
      <c r="Y661" s="519"/>
      <c r="Z661" s="519"/>
    </row>
    <row r="662">
      <c r="A662" s="519"/>
      <c r="B662" s="519"/>
      <c r="C662" s="519"/>
      <c r="D662" s="519"/>
      <c r="E662" s="519"/>
      <c r="F662" s="519"/>
      <c r="G662" s="519"/>
      <c r="H662" s="519"/>
      <c r="I662" s="519"/>
      <c r="J662" s="519"/>
      <c r="K662" s="519"/>
      <c r="L662" s="519"/>
      <c r="M662" s="519"/>
      <c r="N662" s="519"/>
      <c r="O662" s="519"/>
      <c r="P662" s="519"/>
      <c r="Q662" s="519"/>
      <c r="R662" s="519"/>
      <c r="S662" s="519"/>
      <c r="T662" s="519"/>
      <c r="U662" s="519"/>
      <c r="V662" s="519"/>
      <c r="W662" s="519"/>
      <c r="X662" s="519"/>
      <c r="Y662" s="519"/>
      <c r="Z662" s="519"/>
    </row>
    <row r="663">
      <c r="A663" s="519"/>
      <c r="B663" s="519"/>
      <c r="C663" s="519"/>
      <c r="D663" s="519"/>
      <c r="E663" s="519"/>
      <c r="F663" s="519"/>
      <c r="G663" s="519"/>
      <c r="H663" s="519"/>
      <c r="I663" s="519"/>
      <c r="J663" s="519"/>
      <c r="K663" s="519"/>
      <c r="L663" s="519"/>
      <c r="M663" s="519"/>
      <c r="N663" s="519"/>
      <c r="O663" s="519"/>
      <c r="P663" s="519"/>
      <c r="Q663" s="519"/>
      <c r="R663" s="519"/>
      <c r="S663" s="519"/>
      <c r="T663" s="519"/>
      <c r="U663" s="519"/>
      <c r="V663" s="519"/>
      <c r="W663" s="519"/>
      <c r="X663" s="519"/>
      <c r="Y663" s="519"/>
      <c r="Z663" s="519"/>
    </row>
    <row r="664">
      <c r="A664" s="519"/>
      <c r="B664" s="519"/>
      <c r="C664" s="519"/>
      <c r="D664" s="519"/>
      <c r="E664" s="519"/>
      <c r="F664" s="519"/>
      <c r="G664" s="519"/>
      <c r="H664" s="519"/>
      <c r="I664" s="519"/>
      <c r="J664" s="519"/>
      <c r="K664" s="519"/>
      <c r="L664" s="519"/>
      <c r="M664" s="519"/>
      <c r="N664" s="519"/>
      <c r="O664" s="519"/>
      <c r="P664" s="519"/>
      <c r="Q664" s="519"/>
      <c r="R664" s="519"/>
      <c r="S664" s="519"/>
      <c r="T664" s="519"/>
      <c r="U664" s="519"/>
      <c r="V664" s="519"/>
      <c r="W664" s="519"/>
      <c r="X664" s="519"/>
      <c r="Y664" s="519"/>
      <c r="Z664" s="519"/>
    </row>
    <row r="665">
      <c r="A665" s="519"/>
      <c r="B665" s="519"/>
      <c r="C665" s="519"/>
      <c r="D665" s="519"/>
      <c r="E665" s="519"/>
      <c r="F665" s="519"/>
      <c r="G665" s="519"/>
      <c r="H665" s="519"/>
      <c r="I665" s="519"/>
      <c r="J665" s="519"/>
      <c r="K665" s="519"/>
      <c r="L665" s="519"/>
      <c r="M665" s="519"/>
      <c r="N665" s="519"/>
      <c r="O665" s="519"/>
      <c r="P665" s="519"/>
      <c r="Q665" s="519"/>
      <c r="R665" s="519"/>
      <c r="S665" s="519"/>
      <c r="T665" s="519"/>
      <c r="U665" s="519"/>
      <c r="V665" s="519"/>
      <c r="W665" s="519"/>
      <c r="X665" s="519"/>
      <c r="Y665" s="519"/>
      <c r="Z665" s="519"/>
    </row>
    <row r="666">
      <c r="A666" s="519"/>
      <c r="B666" s="519"/>
      <c r="C666" s="519"/>
      <c r="D666" s="519"/>
      <c r="E666" s="519"/>
      <c r="F666" s="519"/>
      <c r="G666" s="519"/>
      <c r="H666" s="519"/>
      <c r="I666" s="519"/>
      <c r="J666" s="519"/>
      <c r="K666" s="519"/>
      <c r="L666" s="519"/>
      <c r="M666" s="519"/>
      <c r="N666" s="519"/>
      <c r="O666" s="519"/>
      <c r="P666" s="519"/>
      <c r="Q666" s="519"/>
      <c r="R666" s="519"/>
      <c r="S666" s="519"/>
      <c r="T666" s="519"/>
      <c r="U666" s="519"/>
      <c r="V666" s="519"/>
      <c r="W666" s="519"/>
      <c r="X666" s="519"/>
      <c r="Y666" s="519"/>
      <c r="Z666" s="519"/>
    </row>
    <row r="667">
      <c r="A667" s="519"/>
      <c r="B667" s="519"/>
      <c r="C667" s="519"/>
      <c r="D667" s="519"/>
      <c r="E667" s="519"/>
      <c r="F667" s="519"/>
      <c r="G667" s="519"/>
      <c r="H667" s="519"/>
      <c r="I667" s="519"/>
      <c r="J667" s="519"/>
      <c r="K667" s="519"/>
      <c r="L667" s="519"/>
      <c r="M667" s="519"/>
      <c r="N667" s="519"/>
      <c r="O667" s="519"/>
      <c r="P667" s="519"/>
      <c r="Q667" s="519"/>
      <c r="R667" s="519"/>
      <c r="S667" s="519"/>
      <c r="T667" s="519"/>
      <c r="U667" s="519"/>
      <c r="V667" s="519"/>
      <c r="W667" s="519"/>
      <c r="X667" s="519"/>
      <c r="Y667" s="519"/>
      <c r="Z667" s="519"/>
    </row>
    <row r="668">
      <c r="A668" s="519"/>
      <c r="B668" s="519"/>
      <c r="C668" s="519"/>
      <c r="D668" s="519"/>
      <c r="E668" s="519"/>
      <c r="F668" s="519"/>
      <c r="G668" s="519"/>
      <c r="H668" s="519"/>
      <c r="I668" s="519"/>
      <c r="J668" s="519"/>
      <c r="K668" s="519"/>
      <c r="L668" s="519"/>
      <c r="M668" s="519"/>
      <c r="N668" s="519"/>
      <c r="O668" s="519"/>
      <c r="P668" s="519"/>
      <c r="Q668" s="519"/>
      <c r="R668" s="519"/>
      <c r="S668" s="519"/>
      <c r="T668" s="519"/>
      <c r="U668" s="519"/>
      <c r="V668" s="519"/>
      <c r="W668" s="519"/>
      <c r="X668" s="519"/>
      <c r="Y668" s="519"/>
      <c r="Z668" s="519"/>
    </row>
    <row r="669">
      <c r="A669" s="519"/>
      <c r="B669" s="519"/>
      <c r="C669" s="519"/>
      <c r="D669" s="519"/>
      <c r="E669" s="519"/>
      <c r="F669" s="519"/>
      <c r="G669" s="519"/>
      <c r="H669" s="519"/>
      <c r="I669" s="519"/>
      <c r="J669" s="519"/>
      <c r="K669" s="519"/>
      <c r="L669" s="519"/>
      <c r="M669" s="519"/>
      <c r="N669" s="519"/>
      <c r="O669" s="519"/>
      <c r="P669" s="519"/>
      <c r="Q669" s="519"/>
      <c r="R669" s="519"/>
      <c r="S669" s="519"/>
      <c r="T669" s="519"/>
      <c r="U669" s="519"/>
      <c r="V669" s="519"/>
      <c r="W669" s="519"/>
      <c r="X669" s="519"/>
      <c r="Y669" s="519"/>
      <c r="Z669" s="519"/>
    </row>
    <row r="670">
      <c r="A670" s="519"/>
      <c r="B670" s="519"/>
      <c r="C670" s="519"/>
      <c r="D670" s="519"/>
      <c r="E670" s="519"/>
      <c r="F670" s="519"/>
      <c r="G670" s="519"/>
      <c r="H670" s="519"/>
      <c r="I670" s="519"/>
      <c r="J670" s="519"/>
      <c r="K670" s="519"/>
      <c r="L670" s="519"/>
      <c r="M670" s="519"/>
      <c r="N670" s="519"/>
      <c r="O670" s="519"/>
      <c r="P670" s="519"/>
      <c r="Q670" s="519"/>
      <c r="R670" s="519"/>
      <c r="S670" s="519"/>
      <c r="T670" s="519"/>
      <c r="U670" s="519"/>
      <c r="V670" s="519"/>
      <c r="W670" s="519"/>
      <c r="X670" s="519"/>
      <c r="Y670" s="519"/>
      <c r="Z670" s="519"/>
    </row>
    <row r="671">
      <c r="A671" s="519"/>
      <c r="B671" s="519"/>
      <c r="C671" s="519"/>
      <c r="D671" s="519"/>
      <c r="E671" s="519"/>
      <c r="F671" s="519"/>
      <c r="G671" s="519"/>
      <c r="H671" s="519"/>
      <c r="I671" s="519"/>
      <c r="J671" s="519"/>
      <c r="K671" s="519"/>
      <c r="L671" s="519"/>
      <c r="M671" s="519"/>
      <c r="N671" s="519"/>
      <c r="O671" s="519"/>
      <c r="P671" s="519"/>
      <c r="Q671" s="519"/>
      <c r="R671" s="519"/>
      <c r="S671" s="519"/>
      <c r="T671" s="519"/>
      <c r="U671" s="519"/>
      <c r="V671" s="519"/>
      <c r="W671" s="519"/>
      <c r="X671" s="519"/>
      <c r="Y671" s="519"/>
      <c r="Z671" s="519"/>
    </row>
    <row r="672">
      <c r="A672" s="519"/>
      <c r="B672" s="519"/>
      <c r="C672" s="519"/>
      <c r="D672" s="519"/>
      <c r="E672" s="519"/>
      <c r="F672" s="519"/>
      <c r="G672" s="519"/>
      <c r="H672" s="519"/>
      <c r="I672" s="519"/>
      <c r="J672" s="519"/>
      <c r="K672" s="519"/>
      <c r="L672" s="519"/>
      <c r="M672" s="519"/>
      <c r="N672" s="519"/>
      <c r="O672" s="519"/>
      <c r="P672" s="519"/>
      <c r="Q672" s="519"/>
      <c r="R672" s="519"/>
      <c r="S672" s="519"/>
      <c r="T672" s="519"/>
      <c r="U672" s="519"/>
      <c r="V672" s="519"/>
      <c r="W672" s="519"/>
      <c r="X672" s="519"/>
      <c r="Y672" s="519"/>
      <c r="Z672" s="519"/>
    </row>
    <row r="673">
      <c r="A673" s="519"/>
      <c r="B673" s="519"/>
      <c r="C673" s="519"/>
      <c r="D673" s="519"/>
      <c r="E673" s="519"/>
      <c r="F673" s="519"/>
      <c r="G673" s="519"/>
      <c r="H673" s="519"/>
      <c r="I673" s="519"/>
      <c r="J673" s="519"/>
      <c r="K673" s="519"/>
      <c r="L673" s="519"/>
      <c r="M673" s="519"/>
      <c r="N673" s="519"/>
      <c r="O673" s="519"/>
      <c r="P673" s="519"/>
      <c r="Q673" s="519"/>
      <c r="R673" s="519"/>
      <c r="S673" s="519"/>
      <c r="T673" s="519"/>
      <c r="U673" s="519"/>
      <c r="V673" s="519"/>
      <c r="W673" s="519"/>
      <c r="X673" s="519"/>
      <c r="Y673" s="519"/>
      <c r="Z673" s="519"/>
    </row>
    <row r="674">
      <c r="A674" s="519"/>
      <c r="B674" s="519"/>
      <c r="C674" s="519"/>
      <c r="D674" s="519"/>
      <c r="E674" s="519"/>
      <c r="F674" s="519"/>
      <c r="G674" s="519"/>
      <c r="H674" s="519"/>
      <c r="I674" s="519"/>
      <c r="J674" s="519"/>
      <c r="K674" s="519"/>
      <c r="L674" s="519"/>
      <c r="M674" s="519"/>
      <c r="N674" s="519"/>
      <c r="O674" s="519"/>
      <c r="P674" s="519"/>
      <c r="Q674" s="519"/>
      <c r="R674" s="519"/>
      <c r="S674" s="519"/>
      <c r="T674" s="519"/>
      <c r="U674" s="519"/>
      <c r="V674" s="519"/>
      <c r="W674" s="519"/>
      <c r="X674" s="519"/>
      <c r="Y674" s="519"/>
      <c r="Z674" s="519"/>
    </row>
    <row r="675">
      <c r="A675" s="519"/>
      <c r="B675" s="519"/>
      <c r="C675" s="519"/>
      <c r="D675" s="519"/>
      <c r="E675" s="519"/>
      <c r="F675" s="519"/>
      <c r="G675" s="519"/>
      <c r="H675" s="519"/>
      <c r="I675" s="519"/>
      <c r="J675" s="519"/>
      <c r="K675" s="519"/>
      <c r="L675" s="519"/>
      <c r="M675" s="519"/>
      <c r="N675" s="519"/>
      <c r="O675" s="519"/>
      <c r="P675" s="519"/>
      <c r="Q675" s="519"/>
      <c r="R675" s="519"/>
      <c r="S675" s="519"/>
      <c r="T675" s="519"/>
      <c r="U675" s="519"/>
      <c r="V675" s="519"/>
      <c r="W675" s="519"/>
      <c r="X675" s="519"/>
      <c r="Y675" s="519"/>
      <c r="Z675" s="519"/>
    </row>
    <row r="676">
      <c r="A676" s="519"/>
      <c r="B676" s="519"/>
      <c r="C676" s="519"/>
      <c r="D676" s="519"/>
      <c r="E676" s="519"/>
      <c r="F676" s="519"/>
      <c r="G676" s="519"/>
      <c r="H676" s="519"/>
      <c r="I676" s="519"/>
      <c r="J676" s="519"/>
      <c r="K676" s="519"/>
      <c r="L676" s="519"/>
      <c r="M676" s="519"/>
      <c r="N676" s="519"/>
      <c r="O676" s="519"/>
      <c r="P676" s="519"/>
      <c r="Q676" s="519"/>
      <c r="R676" s="519"/>
      <c r="S676" s="519"/>
      <c r="T676" s="519"/>
      <c r="U676" s="519"/>
      <c r="V676" s="519"/>
      <c r="W676" s="519"/>
      <c r="X676" s="519"/>
      <c r="Y676" s="519"/>
      <c r="Z676" s="519"/>
    </row>
    <row r="677">
      <c r="A677" s="519"/>
      <c r="B677" s="519"/>
      <c r="C677" s="519"/>
      <c r="D677" s="519"/>
      <c r="E677" s="519"/>
      <c r="F677" s="519"/>
      <c r="G677" s="519"/>
      <c r="H677" s="519"/>
      <c r="I677" s="519"/>
      <c r="J677" s="519"/>
      <c r="K677" s="519"/>
      <c r="L677" s="519"/>
      <c r="M677" s="519"/>
      <c r="N677" s="519"/>
      <c r="O677" s="519"/>
      <c r="P677" s="519"/>
      <c r="Q677" s="519"/>
      <c r="R677" s="519"/>
      <c r="S677" s="519"/>
      <c r="T677" s="519"/>
      <c r="U677" s="519"/>
      <c r="V677" s="519"/>
      <c r="W677" s="519"/>
      <c r="X677" s="519"/>
      <c r="Y677" s="519"/>
      <c r="Z677" s="519"/>
    </row>
    <row r="678">
      <c r="A678" s="519"/>
      <c r="B678" s="519"/>
      <c r="C678" s="519"/>
      <c r="D678" s="519"/>
      <c r="E678" s="519"/>
      <c r="F678" s="519"/>
      <c r="G678" s="519"/>
      <c r="H678" s="519"/>
      <c r="I678" s="519"/>
      <c r="J678" s="519"/>
      <c r="K678" s="519"/>
      <c r="L678" s="519"/>
      <c r="M678" s="519"/>
      <c r="N678" s="519"/>
      <c r="O678" s="519"/>
      <c r="P678" s="519"/>
      <c r="Q678" s="519"/>
      <c r="R678" s="519"/>
      <c r="S678" s="519"/>
      <c r="T678" s="519"/>
      <c r="U678" s="519"/>
      <c r="V678" s="519"/>
      <c r="W678" s="519"/>
      <c r="X678" s="519"/>
      <c r="Y678" s="519"/>
      <c r="Z678" s="519"/>
    </row>
    <row r="679">
      <c r="A679" s="519"/>
      <c r="B679" s="519"/>
      <c r="C679" s="519"/>
      <c r="D679" s="519"/>
      <c r="E679" s="519"/>
      <c r="F679" s="519"/>
      <c r="G679" s="519"/>
      <c r="H679" s="519"/>
      <c r="I679" s="519"/>
      <c r="J679" s="519"/>
      <c r="K679" s="519"/>
      <c r="L679" s="519"/>
      <c r="M679" s="519"/>
      <c r="N679" s="519"/>
      <c r="O679" s="519"/>
      <c r="P679" s="519"/>
      <c r="Q679" s="519"/>
      <c r="R679" s="519"/>
      <c r="S679" s="519"/>
      <c r="T679" s="519"/>
      <c r="U679" s="519"/>
      <c r="V679" s="519"/>
      <c r="W679" s="519"/>
      <c r="X679" s="519"/>
      <c r="Y679" s="519"/>
      <c r="Z679" s="519"/>
    </row>
    <row r="680">
      <c r="A680" s="519"/>
      <c r="B680" s="519"/>
      <c r="C680" s="519"/>
      <c r="D680" s="519"/>
      <c r="E680" s="519"/>
      <c r="F680" s="519"/>
      <c r="G680" s="519"/>
      <c r="H680" s="519"/>
      <c r="I680" s="519"/>
      <c r="J680" s="519"/>
      <c r="K680" s="519"/>
      <c r="L680" s="519"/>
      <c r="M680" s="519"/>
      <c r="N680" s="519"/>
      <c r="O680" s="519"/>
      <c r="P680" s="519"/>
      <c r="Q680" s="519"/>
      <c r="R680" s="519"/>
      <c r="S680" s="519"/>
      <c r="T680" s="519"/>
      <c r="U680" s="519"/>
      <c r="V680" s="519"/>
      <c r="W680" s="519"/>
      <c r="X680" s="519"/>
      <c r="Y680" s="519"/>
      <c r="Z680" s="519"/>
    </row>
    <row r="681">
      <c r="A681" s="519"/>
      <c r="B681" s="519"/>
      <c r="C681" s="519"/>
      <c r="D681" s="519"/>
      <c r="E681" s="519"/>
      <c r="F681" s="519"/>
      <c r="G681" s="519"/>
      <c r="H681" s="519"/>
      <c r="I681" s="519"/>
      <c r="J681" s="519"/>
      <c r="K681" s="519"/>
      <c r="L681" s="519"/>
      <c r="M681" s="519"/>
      <c r="N681" s="519"/>
      <c r="O681" s="519"/>
      <c r="P681" s="519"/>
      <c r="Q681" s="519"/>
      <c r="R681" s="519"/>
      <c r="S681" s="519"/>
      <c r="T681" s="519"/>
      <c r="U681" s="519"/>
      <c r="V681" s="519"/>
      <c r="W681" s="519"/>
      <c r="X681" s="519"/>
      <c r="Y681" s="519"/>
      <c r="Z681" s="519"/>
    </row>
    <row r="682">
      <c r="A682" s="519"/>
      <c r="B682" s="519"/>
      <c r="C682" s="519"/>
      <c r="D682" s="519"/>
      <c r="E682" s="519"/>
      <c r="F682" s="519"/>
      <c r="G682" s="519"/>
      <c r="H682" s="519"/>
      <c r="I682" s="519"/>
      <c r="J682" s="519"/>
      <c r="K682" s="519"/>
      <c r="L682" s="519"/>
      <c r="M682" s="519"/>
      <c r="N682" s="519"/>
      <c r="O682" s="519"/>
      <c r="P682" s="519"/>
      <c r="Q682" s="519"/>
      <c r="R682" s="519"/>
      <c r="S682" s="519"/>
      <c r="T682" s="519"/>
      <c r="U682" s="519"/>
      <c r="V682" s="519"/>
      <c r="W682" s="519"/>
      <c r="X682" s="519"/>
      <c r="Y682" s="519"/>
      <c r="Z682" s="519"/>
    </row>
    <row r="683">
      <c r="A683" s="519"/>
      <c r="B683" s="519"/>
      <c r="C683" s="519"/>
      <c r="D683" s="519"/>
      <c r="E683" s="519"/>
      <c r="F683" s="519"/>
      <c r="G683" s="519"/>
      <c r="H683" s="519"/>
      <c r="I683" s="519"/>
      <c r="J683" s="519"/>
      <c r="K683" s="519"/>
      <c r="L683" s="519"/>
      <c r="M683" s="519"/>
      <c r="N683" s="519"/>
      <c r="O683" s="519"/>
      <c r="P683" s="519"/>
      <c r="Q683" s="519"/>
      <c r="R683" s="519"/>
      <c r="S683" s="519"/>
      <c r="T683" s="519"/>
      <c r="U683" s="519"/>
      <c r="V683" s="519"/>
      <c r="W683" s="519"/>
      <c r="X683" s="519"/>
      <c r="Y683" s="519"/>
      <c r="Z683" s="519"/>
    </row>
    <row r="684">
      <c r="A684" s="519"/>
      <c r="B684" s="519"/>
      <c r="C684" s="519"/>
      <c r="D684" s="519"/>
      <c r="E684" s="519"/>
      <c r="F684" s="519"/>
      <c r="G684" s="519"/>
      <c r="H684" s="519"/>
      <c r="I684" s="519"/>
      <c r="J684" s="519"/>
      <c r="K684" s="519"/>
      <c r="L684" s="519"/>
      <c r="M684" s="519"/>
      <c r="N684" s="519"/>
      <c r="O684" s="519"/>
      <c r="P684" s="519"/>
      <c r="Q684" s="519"/>
      <c r="R684" s="519"/>
      <c r="S684" s="519"/>
      <c r="T684" s="519"/>
      <c r="U684" s="519"/>
      <c r="V684" s="519"/>
      <c r="W684" s="519"/>
      <c r="X684" s="519"/>
      <c r="Y684" s="519"/>
      <c r="Z684" s="519"/>
    </row>
    <row r="685">
      <c r="A685" s="519"/>
      <c r="B685" s="519"/>
      <c r="C685" s="519"/>
      <c r="D685" s="519"/>
      <c r="E685" s="519"/>
      <c r="F685" s="519"/>
      <c r="G685" s="519"/>
      <c r="H685" s="519"/>
      <c r="I685" s="519"/>
      <c r="J685" s="519"/>
      <c r="K685" s="519"/>
      <c r="L685" s="519"/>
      <c r="M685" s="519"/>
      <c r="N685" s="519"/>
      <c r="O685" s="519"/>
      <c r="P685" s="519"/>
      <c r="Q685" s="519"/>
      <c r="R685" s="519"/>
      <c r="S685" s="519"/>
      <c r="T685" s="519"/>
      <c r="U685" s="519"/>
      <c r="V685" s="519"/>
      <c r="W685" s="519"/>
      <c r="X685" s="519"/>
      <c r="Y685" s="519"/>
      <c r="Z685" s="519"/>
    </row>
    <row r="686">
      <c r="A686" s="519"/>
      <c r="B686" s="519"/>
      <c r="C686" s="519"/>
      <c r="D686" s="519"/>
      <c r="E686" s="519"/>
      <c r="F686" s="519"/>
      <c r="G686" s="519"/>
      <c r="H686" s="519"/>
      <c r="I686" s="519"/>
      <c r="J686" s="519"/>
      <c r="K686" s="519"/>
      <c r="L686" s="519"/>
      <c r="M686" s="519"/>
      <c r="N686" s="519"/>
      <c r="O686" s="519"/>
      <c r="P686" s="519"/>
      <c r="Q686" s="519"/>
      <c r="R686" s="519"/>
      <c r="S686" s="519"/>
      <c r="T686" s="519"/>
      <c r="U686" s="519"/>
      <c r="V686" s="519"/>
      <c r="W686" s="519"/>
      <c r="X686" s="519"/>
      <c r="Y686" s="519"/>
      <c r="Z686" s="519"/>
    </row>
    <row r="687">
      <c r="A687" s="519"/>
      <c r="B687" s="519"/>
      <c r="C687" s="519"/>
      <c r="D687" s="519"/>
      <c r="E687" s="519"/>
      <c r="F687" s="519"/>
      <c r="G687" s="519"/>
      <c r="H687" s="519"/>
      <c r="I687" s="519"/>
      <c r="J687" s="519"/>
      <c r="K687" s="519"/>
      <c r="L687" s="519"/>
      <c r="M687" s="519"/>
      <c r="N687" s="519"/>
      <c r="O687" s="519"/>
      <c r="P687" s="519"/>
      <c r="Q687" s="519"/>
      <c r="R687" s="519"/>
      <c r="S687" s="519"/>
      <c r="T687" s="519"/>
      <c r="U687" s="519"/>
      <c r="V687" s="519"/>
      <c r="W687" s="519"/>
      <c r="X687" s="519"/>
      <c r="Y687" s="519"/>
      <c r="Z687" s="519"/>
    </row>
    <row r="688">
      <c r="A688" s="519"/>
      <c r="B688" s="519"/>
      <c r="C688" s="519"/>
      <c r="D688" s="519"/>
      <c r="E688" s="519"/>
      <c r="F688" s="519"/>
      <c r="G688" s="519"/>
      <c r="H688" s="519"/>
      <c r="I688" s="519"/>
      <c r="J688" s="519"/>
      <c r="K688" s="519"/>
      <c r="L688" s="519"/>
      <c r="M688" s="519"/>
      <c r="N688" s="519"/>
      <c r="O688" s="519"/>
      <c r="P688" s="519"/>
      <c r="Q688" s="519"/>
      <c r="R688" s="519"/>
      <c r="S688" s="519"/>
      <c r="T688" s="519"/>
      <c r="U688" s="519"/>
      <c r="V688" s="519"/>
      <c r="W688" s="519"/>
      <c r="X688" s="519"/>
      <c r="Y688" s="519"/>
      <c r="Z688" s="519"/>
    </row>
    <row r="689">
      <c r="A689" s="519"/>
      <c r="B689" s="519"/>
      <c r="C689" s="519"/>
      <c r="D689" s="519"/>
      <c r="E689" s="519"/>
      <c r="F689" s="519"/>
      <c r="G689" s="519"/>
      <c r="H689" s="519"/>
      <c r="I689" s="519"/>
      <c r="J689" s="519"/>
      <c r="K689" s="519"/>
      <c r="L689" s="519"/>
      <c r="M689" s="519"/>
      <c r="N689" s="519"/>
      <c r="O689" s="519"/>
      <c r="P689" s="519"/>
      <c r="Q689" s="519"/>
      <c r="R689" s="519"/>
      <c r="S689" s="519"/>
      <c r="T689" s="519"/>
      <c r="U689" s="519"/>
      <c r="V689" s="519"/>
      <c r="W689" s="519"/>
      <c r="X689" s="519"/>
      <c r="Y689" s="519"/>
      <c r="Z689" s="519"/>
    </row>
    <row r="690">
      <c r="A690" s="519"/>
      <c r="B690" s="519"/>
      <c r="C690" s="519"/>
      <c r="D690" s="519"/>
      <c r="E690" s="519"/>
      <c r="F690" s="519"/>
      <c r="G690" s="519"/>
      <c r="H690" s="519"/>
      <c r="I690" s="519"/>
      <c r="J690" s="519"/>
      <c r="K690" s="519"/>
      <c r="L690" s="519"/>
      <c r="M690" s="519"/>
      <c r="N690" s="519"/>
      <c r="O690" s="519"/>
      <c r="P690" s="519"/>
      <c r="Q690" s="519"/>
      <c r="R690" s="519"/>
      <c r="S690" s="519"/>
      <c r="T690" s="519"/>
      <c r="U690" s="519"/>
      <c r="V690" s="519"/>
      <c r="W690" s="519"/>
      <c r="X690" s="519"/>
      <c r="Y690" s="519"/>
      <c r="Z690" s="519"/>
    </row>
    <row r="691">
      <c r="A691" s="519"/>
      <c r="B691" s="519"/>
      <c r="C691" s="519"/>
      <c r="D691" s="519"/>
      <c r="E691" s="519"/>
      <c r="F691" s="519"/>
      <c r="G691" s="519"/>
      <c r="H691" s="519"/>
      <c r="I691" s="519"/>
      <c r="J691" s="519"/>
      <c r="K691" s="519"/>
      <c r="L691" s="519"/>
      <c r="M691" s="519"/>
      <c r="N691" s="519"/>
      <c r="O691" s="519"/>
      <c r="P691" s="519"/>
      <c r="Q691" s="519"/>
      <c r="R691" s="519"/>
      <c r="S691" s="519"/>
      <c r="T691" s="519"/>
      <c r="U691" s="519"/>
      <c r="V691" s="519"/>
      <c r="W691" s="519"/>
      <c r="X691" s="519"/>
      <c r="Y691" s="519"/>
      <c r="Z691" s="519"/>
    </row>
    <row r="692">
      <c r="A692" s="519"/>
      <c r="B692" s="519"/>
      <c r="C692" s="519"/>
      <c r="D692" s="519"/>
      <c r="E692" s="519"/>
      <c r="F692" s="519"/>
      <c r="G692" s="519"/>
      <c r="H692" s="519"/>
      <c r="I692" s="519"/>
      <c r="J692" s="519"/>
      <c r="K692" s="519"/>
      <c r="L692" s="519"/>
      <c r="M692" s="519"/>
      <c r="N692" s="519"/>
      <c r="O692" s="519"/>
      <c r="P692" s="519"/>
      <c r="Q692" s="519"/>
      <c r="R692" s="519"/>
      <c r="S692" s="519"/>
      <c r="T692" s="519"/>
      <c r="U692" s="519"/>
      <c r="V692" s="519"/>
      <c r="W692" s="519"/>
      <c r="X692" s="519"/>
      <c r="Y692" s="519"/>
      <c r="Z692" s="519"/>
    </row>
    <row r="693">
      <c r="A693" s="519"/>
      <c r="B693" s="519"/>
      <c r="C693" s="519"/>
      <c r="D693" s="519"/>
      <c r="E693" s="519"/>
      <c r="F693" s="519"/>
      <c r="G693" s="519"/>
      <c r="H693" s="519"/>
      <c r="I693" s="519"/>
      <c r="J693" s="519"/>
      <c r="K693" s="519"/>
      <c r="L693" s="519"/>
      <c r="M693" s="519"/>
      <c r="N693" s="519"/>
      <c r="O693" s="519"/>
      <c r="P693" s="519"/>
      <c r="Q693" s="519"/>
      <c r="R693" s="519"/>
      <c r="S693" s="519"/>
      <c r="T693" s="519"/>
      <c r="U693" s="519"/>
      <c r="V693" s="519"/>
      <c r="W693" s="519"/>
      <c r="X693" s="519"/>
      <c r="Y693" s="519"/>
      <c r="Z693" s="519"/>
    </row>
    <row r="694">
      <c r="A694" s="519"/>
      <c r="B694" s="519"/>
      <c r="C694" s="519"/>
      <c r="D694" s="519"/>
      <c r="E694" s="519"/>
      <c r="F694" s="519"/>
      <c r="G694" s="519"/>
      <c r="H694" s="519"/>
      <c r="I694" s="519"/>
      <c r="J694" s="519"/>
      <c r="K694" s="519"/>
      <c r="L694" s="519"/>
      <c r="M694" s="519"/>
      <c r="N694" s="519"/>
      <c r="O694" s="519"/>
      <c r="P694" s="519"/>
      <c r="Q694" s="519"/>
      <c r="R694" s="519"/>
      <c r="S694" s="519"/>
      <c r="T694" s="519"/>
      <c r="U694" s="519"/>
      <c r="V694" s="519"/>
      <c r="W694" s="519"/>
      <c r="X694" s="519"/>
      <c r="Y694" s="519"/>
      <c r="Z694" s="519"/>
    </row>
    <row r="695">
      <c r="A695" s="519"/>
      <c r="B695" s="519"/>
      <c r="C695" s="519"/>
      <c r="D695" s="519"/>
      <c r="E695" s="519"/>
      <c r="F695" s="519"/>
      <c r="G695" s="519"/>
      <c r="H695" s="519"/>
      <c r="I695" s="519"/>
      <c r="J695" s="519"/>
      <c r="K695" s="519"/>
      <c r="L695" s="519"/>
      <c r="M695" s="519"/>
      <c r="N695" s="519"/>
      <c r="O695" s="519"/>
      <c r="P695" s="519"/>
      <c r="Q695" s="519"/>
      <c r="R695" s="519"/>
      <c r="S695" s="519"/>
      <c r="T695" s="519"/>
      <c r="U695" s="519"/>
      <c r="V695" s="519"/>
      <c r="W695" s="519"/>
      <c r="X695" s="519"/>
      <c r="Y695" s="519"/>
      <c r="Z695" s="519"/>
    </row>
    <row r="696">
      <c r="A696" s="519"/>
      <c r="B696" s="519"/>
      <c r="C696" s="519"/>
      <c r="D696" s="519"/>
      <c r="E696" s="519"/>
      <c r="F696" s="519"/>
      <c r="G696" s="519"/>
      <c r="H696" s="519"/>
      <c r="I696" s="519"/>
      <c r="J696" s="519"/>
      <c r="K696" s="519"/>
      <c r="L696" s="519"/>
      <c r="M696" s="519"/>
      <c r="N696" s="519"/>
      <c r="O696" s="519"/>
      <c r="P696" s="519"/>
      <c r="Q696" s="519"/>
      <c r="R696" s="519"/>
      <c r="S696" s="519"/>
      <c r="T696" s="519"/>
      <c r="U696" s="519"/>
      <c r="V696" s="519"/>
      <c r="W696" s="519"/>
      <c r="X696" s="519"/>
      <c r="Y696" s="519"/>
      <c r="Z696" s="519"/>
    </row>
    <row r="697">
      <c r="A697" s="519"/>
      <c r="B697" s="519"/>
      <c r="C697" s="519"/>
      <c r="D697" s="519"/>
      <c r="E697" s="519"/>
      <c r="F697" s="519"/>
      <c r="G697" s="519"/>
      <c r="H697" s="519"/>
      <c r="I697" s="519"/>
      <c r="J697" s="519"/>
      <c r="K697" s="519"/>
      <c r="L697" s="519"/>
      <c r="M697" s="519"/>
      <c r="N697" s="519"/>
      <c r="O697" s="519"/>
      <c r="P697" s="519"/>
      <c r="Q697" s="519"/>
      <c r="R697" s="519"/>
      <c r="S697" s="519"/>
      <c r="T697" s="519"/>
      <c r="U697" s="519"/>
      <c r="V697" s="519"/>
      <c r="W697" s="519"/>
      <c r="X697" s="519"/>
      <c r="Y697" s="519"/>
      <c r="Z697" s="519"/>
    </row>
    <row r="698">
      <c r="A698" s="519"/>
      <c r="B698" s="519"/>
      <c r="C698" s="519"/>
      <c r="D698" s="519"/>
      <c r="E698" s="519"/>
      <c r="F698" s="519"/>
      <c r="G698" s="519"/>
      <c r="H698" s="519"/>
      <c r="I698" s="519"/>
      <c r="J698" s="519"/>
      <c r="K698" s="519"/>
      <c r="L698" s="519"/>
      <c r="M698" s="519"/>
      <c r="N698" s="519"/>
      <c r="O698" s="519"/>
      <c r="P698" s="519"/>
      <c r="Q698" s="519"/>
      <c r="R698" s="519"/>
      <c r="S698" s="519"/>
      <c r="T698" s="519"/>
      <c r="U698" s="519"/>
      <c r="V698" s="519"/>
      <c r="W698" s="519"/>
      <c r="X698" s="519"/>
      <c r="Y698" s="519"/>
      <c r="Z698" s="519"/>
    </row>
    <row r="699">
      <c r="A699" s="519"/>
      <c r="B699" s="519"/>
      <c r="C699" s="519"/>
      <c r="D699" s="519"/>
      <c r="E699" s="519"/>
      <c r="F699" s="519"/>
      <c r="G699" s="519"/>
      <c r="H699" s="519"/>
      <c r="I699" s="519"/>
      <c r="J699" s="519"/>
      <c r="K699" s="519"/>
      <c r="L699" s="519"/>
      <c r="M699" s="519"/>
      <c r="N699" s="519"/>
      <c r="O699" s="519"/>
      <c r="P699" s="519"/>
      <c r="Q699" s="519"/>
      <c r="R699" s="519"/>
      <c r="S699" s="519"/>
      <c r="T699" s="519"/>
      <c r="U699" s="519"/>
      <c r="V699" s="519"/>
      <c r="W699" s="519"/>
      <c r="X699" s="519"/>
      <c r="Y699" s="519"/>
      <c r="Z699" s="519"/>
    </row>
    <row r="700">
      <c r="A700" s="519"/>
      <c r="B700" s="519"/>
      <c r="C700" s="519"/>
      <c r="D700" s="519"/>
      <c r="E700" s="519"/>
      <c r="F700" s="519"/>
      <c r="G700" s="519"/>
      <c r="H700" s="519"/>
      <c r="I700" s="519"/>
      <c r="J700" s="519"/>
      <c r="K700" s="519"/>
      <c r="L700" s="519"/>
      <c r="M700" s="519"/>
      <c r="N700" s="519"/>
      <c r="O700" s="519"/>
      <c r="P700" s="519"/>
      <c r="Q700" s="519"/>
      <c r="R700" s="519"/>
      <c r="S700" s="519"/>
      <c r="T700" s="519"/>
      <c r="U700" s="519"/>
      <c r="V700" s="519"/>
      <c r="W700" s="519"/>
      <c r="X700" s="519"/>
      <c r="Y700" s="519"/>
      <c r="Z700" s="519"/>
    </row>
    <row r="701">
      <c r="A701" s="519"/>
      <c r="B701" s="519"/>
      <c r="C701" s="519"/>
      <c r="D701" s="519"/>
      <c r="E701" s="519"/>
      <c r="F701" s="519"/>
      <c r="G701" s="519"/>
      <c r="H701" s="519"/>
      <c r="I701" s="519"/>
      <c r="J701" s="519"/>
      <c r="K701" s="519"/>
      <c r="L701" s="519"/>
      <c r="M701" s="519"/>
      <c r="N701" s="519"/>
      <c r="O701" s="519"/>
      <c r="P701" s="519"/>
      <c r="Q701" s="519"/>
      <c r="R701" s="519"/>
      <c r="S701" s="519"/>
      <c r="T701" s="519"/>
      <c r="U701" s="519"/>
      <c r="V701" s="519"/>
      <c r="W701" s="519"/>
      <c r="X701" s="519"/>
      <c r="Y701" s="519"/>
      <c r="Z701" s="519"/>
    </row>
    <row r="702">
      <c r="A702" s="519"/>
      <c r="B702" s="519"/>
      <c r="C702" s="519"/>
      <c r="D702" s="519"/>
      <c r="E702" s="519"/>
      <c r="F702" s="519"/>
      <c r="G702" s="519"/>
      <c r="H702" s="519"/>
      <c r="I702" s="519"/>
      <c r="J702" s="519"/>
      <c r="K702" s="519"/>
      <c r="L702" s="519"/>
      <c r="M702" s="519"/>
      <c r="N702" s="519"/>
      <c r="O702" s="519"/>
      <c r="P702" s="519"/>
      <c r="Q702" s="519"/>
      <c r="R702" s="519"/>
      <c r="S702" s="519"/>
      <c r="T702" s="519"/>
      <c r="U702" s="519"/>
      <c r="V702" s="519"/>
      <c r="W702" s="519"/>
      <c r="X702" s="519"/>
      <c r="Y702" s="519"/>
      <c r="Z702" s="519"/>
    </row>
    <row r="703">
      <c r="A703" s="519"/>
      <c r="B703" s="519"/>
      <c r="C703" s="519"/>
      <c r="D703" s="519"/>
      <c r="E703" s="519"/>
      <c r="F703" s="519"/>
      <c r="G703" s="519"/>
      <c r="H703" s="519"/>
      <c r="I703" s="519"/>
      <c r="J703" s="519"/>
      <c r="K703" s="519"/>
      <c r="L703" s="519"/>
      <c r="M703" s="519"/>
      <c r="N703" s="519"/>
      <c r="O703" s="519"/>
      <c r="P703" s="519"/>
      <c r="Q703" s="519"/>
      <c r="R703" s="519"/>
      <c r="S703" s="519"/>
      <c r="T703" s="519"/>
      <c r="U703" s="519"/>
      <c r="V703" s="519"/>
      <c r="W703" s="519"/>
      <c r="X703" s="519"/>
      <c r="Y703" s="519"/>
      <c r="Z703" s="519"/>
    </row>
    <row r="704">
      <c r="A704" s="519"/>
      <c r="B704" s="519"/>
      <c r="C704" s="519"/>
      <c r="D704" s="519"/>
      <c r="E704" s="519"/>
      <c r="F704" s="519"/>
      <c r="G704" s="519"/>
      <c r="H704" s="519"/>
      <c r="I704" s="519"/>
      <c r="J704" s="519"/>
      <c r="K704" s="519"/>
      <c r="L704" s="519"/>
      <c r="M704" s="519"/>
      <c r="N704" s="519"/>
      <c r="O704" s="519"/>
      <c r="P704" s="519"/>
      <c r="Q704" s="519"/>
      <c r="R704" s="519"/>
      <c r="S704" s="519"/>
      <c r="T704" s="519"/>
      <c r="U704" s="519"/>
      <c r="V704" s="519"/>
      <c r="W704" s="519"/>
      <c r="X704" s="519"/>
      <c r="Y704" s="519"/>
      <c r="Z704" s="519"/>
    </row>
    <row r="705">
      <c r="A705" s="519"/>
      <c r="B705" s="519"/>
      <c r="C705" s="519"/>
      <c r="D705" s="519"/>
      <c r="E705" s="519"/>
      <c r="F705" s="519"/>
      <c r="G705" s="519"/>
      <c r="H705" s="519"/>
      <c r="I705" s="519"/>
      <c r="J705" s="519"/>
      <c r="K705" s="519"/>
      <c r="L705" s="519"/>
      <c r="M705" s="519"/>
      <c r="N705" s="519"/>
      <c r="O705" s="519"/>
      <c r="P705" s="519"/>
      <c r="Q705" s="519"/>
      <c r="R705" s="519"/>
      <c r="S705" s="519"/>
      <c r="T705" s="519"/>
      <c r="U705" s="519"/>
      <c r="V705" s="519"/>
      <c r="W705" s="519"/>
      <c r="X705" s="519"/>
      <c r="Y705" s="519"/>
      <c r="Z705" s="519"/>
    </row>
    <row r="706">
      <c r="A706" s="519"/>
      <c r="B706" s="519"/>
      <c r="C706" s="519"/>
      <c r="D706" s="519"/>
      <c r="E706" s="519"/>
      <c r="F706" s="519"/>
      <c r="G706" s="519"/>
      <c r="H706" s="519"/>
      <c r="I706" s="519"/>
      <c r="J706" s="519"/>
      <c r="K706" s="519"/>
      <c r="L706" s="519"/>
      <c r="M706" s="519"/>
      <c r="N706" s="519"/>
      <c r="O706" s="519"/>
      <c r="P706" s="519"/>
      <c r="Q706" s="519"/>
      <c r="R706" s="519"/>
      <c r="S706" s="519"/>
      <c r="T706" s="519"/>
      <c r="U706" s="519"/>
      <c r="V706" s="519"/>
      <c r="W706" s="519"/>
      <c r="X706" s="519"/>
      <c r="Y706" s="519"/>
      <c r="Z706" s="519"/>
    </row>
    <row r="707">
      <c r="A707" s="519"/>
      <c r="B707" s="519"/>
      <c r="C707" s="519"/>
      <c r="D707" s="519"/>
      <c r="E707" s="519"/>
      <c r="F707" s="519"/>
      <c r="G707" s="519"/>
      <c r="H707" s="519"/>
      <c r="I707" s="519"/>
      <c r="J707" s="519"/>
      <c r="K707" s="519"/>
      <c r="L707" s="519"/>
      <c r="M707" s="519"/>
      <c r="N707" s="519"/>
      <c r="O707" s="519"/>
      <c r="P707" s="519"/>
      <c r="Q707" s="519"/>
      <c r="R707" s="519"/>
      <c r="S707" s="519"/>
      <c r="T707" s="519"/>
      <c r="U707" s="519"/>
      <c r="V707" s="519"/>
      <c r="W707" s="519"/>
      <c r="X707" s="519"/>
      <c r="Y707" s="519"/>
      <c r="Z707" s="519"/>
    </row>
    <row r="708">
      <c r="A708" s="519"/>
      <c r="B708" s="519"/>
      <c r="C708" s="519"/>
      <c r="D708" s="519"/>
      <c r="E708" s="519"/>
      <c r="F708" s="519"/>
      <c r="G708" s="519"/>
      <c r="H708" s="519"/>
      <c r="I708" s="519"/>
      <c r="J708" s="519"/>
      <c r="K708" s="519"/>
      <c r="L708" s="519"/>
      <c r="M708" s="519"/>
      <c r="N708" s="519"/>
      <c r="O708" s="519"/>
      <c r="P708" s="519"/>
      <c r="Q708" s="519"/>
      <c r="R708" s="519"/>
      <c r="S708" s="519"/>
      <c r="T708" s="519"/>
      <c r="U708" s="519"/>
      <c r="V708" s="519"/>
      <c r="W708" s="519"/>
      <c r="X708" s="519"/>
      <c r="Y708" s="519"/>
      <c r="Z708" s="519"/>
    </row>
    <row r="709">
      <c r="A709" s="519"/>
      <c r="B709" s="519"/>
      <c r="C709" s="519"/>
      <c r="D709" s="519"/>
      <c r="E709" s="519"/>
      <c r="F709" s="519"/>
      <c r="G709" s="519"/>
      <c r="H709" s="519"/>
      <c r="I709" s="519"/>
      <c r="J709" s="519"/>
      <c r="K709" s="519"/>
      <c r="L709" s="519"/>
      <c r="M709" s="519"/>
      <c r="N709" s="519"/>
      <c r="O709" s="519"/>
      <c r="P709" s="519"/>
      <c r="Q709" s="519"/>
      <c r="R709" s="519"/>
      <c r="S709" s="519"/>
      <c r="T709" s="519"/>
      <c r="U709" s="519"/>
      <c r="V709" s="519"/>
      <c r="W709" s="519"/>
      <c r="X709" s="519"/>
      <c r="Y709" s="519"/>
      <c r="Z709" s="519"/>
    </row>
    <row r="710">
      <c r="A710" s="519"/>
      <c r="B710" s="519"/>
      <c r="C710" s="519"/>
      <c r="D710" s="519"/>
      <c r="E710" s="519"/>
      <c r="F710" s="519"/>
      <c r="G710" s="519"/>
      <c r="H710" s="519"/>
      <c r="I710" s="519"/>
      <c r="J710" s="519"/>
      <c r="K710" s="519"/>
      <c r="L710" s="519"/>
      <c r="M710" s="519"/>
      <c r="N710" s="519"/>
      <c r="O710" s="519"/>
      <c r="P710" s="519"/>
      <c r="Q710" s="519"/>
      <c r="R710" s="519"/>
      <c r="S710" s="519"/>
      <c r="T710" s="519"/>
      <c r="U710" s="519"/>
      <c r="V710" s="519"/>
      <c r="W710" s="519"/>
      <c r="X710" s="519"/>
      <c r="Y710" s="519"/>
      <c r="Z710" s="519"/>
    </row>
    <row r="711">
      <c r="A711" s="519"/>
      <c r="B711" s="519"/>
      <c r="C711" s="519"/>
      <c r="D711" s="519"/>
      <c r="E711" s="519"/>
      <c r="F711" s="519"/>
      <c r="G711" s="519"/>
      <c r="H711" s="519"/>
      <c r="I711" s="519"/>
      <c r="J711" s="519"/>
      <c r="K711" s="519"/>
      <c r="L711" s="519"/>
      <c r="M711" s="519"/>
      <c r="N711" s="519"/>
      <c r="O711" s="519"/>
      <c r="P711" s="519"/>
      <c r="Q711" s="519"/>
      <c r="R711" s="519"/>
      <c r="S711" s="519"/>
      <c r="T711" s="519"/>
      <c r="U711" s="519"/>
      <c r="V711" s="519"/>
      <c r="W711" s="519"/>
      <c r="X711" s="519"/>
      <c r="Y711" s="519"/>
      <c r="Z711" s="519"/>
    </row>
    <row r="712">
      <c r="A712" s="519"/>
      <c r="B712" s="519"/>
      <c r="C712" s="519"/>
      <c r="D712" s="519"/>
      <c r="E712" s="519"/>
      <c r="F712" s="519"/>
      <c r="G712" s="519"/>
      <c r="H712" s="519"/>
      <c r="I712" s="519"/>
      <c r="J712" s="519"/>
      <c r="K712" s="519"/>
      <c r="L712" s="519"/>
      <c r="M712" s="519"/>
      <c r="N712" s="519"/>
      <c r="O712" s="519"/>
      <c r="P712" s="519"/>
      <c r="Q712" s="519"/>
      <c r="R712" s="519"/>
      <c r="S712" s="519"/>
      <c r="T712" s="519"/>
      <c r="U712" s="519"/>
      <c r="V712" s="519"/>
      <c r="W712" s="519"/>
      <c r="X712" s="519"/>
      <c r="Y712" s="519"/>
      <c r="Z712" s="519"/>
    </row>
    <row r="713">
      <c r="A713" s="519"/>
      <c r="B713" s="519"/>
      <c r="C713" s="519"/>
      <c r="D713" s="519"/>
      <c r="E713" s="519"/>
      <c r="F713" s="519"/>
      <c r="G713" s="519"/>
      <c r="H713" s="519"/>
      <c r="I713" s="519"/>
      <c r="J713" s="519"/>
      <c r="K713" s="519"/>
      <c r="L713" s="519"/>
      <c r="M713" s="519"/>
      <c r="N713" s="519"/>
      <c r="O713" s="519"/>
      <c r="P713" s="519"/>
      <c r="Q713" s="519"/>
      <c r="R713" s="519"/>
      <c r="S713" s="519"/>
      <c r="T713" s="519"/>
      <c r="U713" s="519"/>
      <c r="V713" s="519"/>
      <c r="W713" s="519"/>
      <c r="X713" s="519"/>
      <c r="Y713" s="519"/>
      <c r="Z713" s="519"/>
    </row>
    <row r="714">
      <c r="A714" s="519"/>
      <c r="B714" s="519"/>
      <c r="C714" s="519"/>
      <c r="D714" s="519"/>
      <c r="E714" s="519"/>
      <c r="F714" s="519"/>
      <c r="G714" s="519"/>
      <c r="H714" s="519"/>
      <c r="I714" s="519"/>
      <c r="J714" s="519"/>
      <c r="K714" s="519"/>
      <c r="L714" s="519"/>
      <c r="M714" s="519"/>
      <c r="N714" s="519"/>
      <c r="O714" s="519"/>
      <c r="P714" s="519"/>
      <c r="Q714" s="519"/>
      <c r="R714" s="519"/>
      <c r="S714" s="519"/>
      <c r="T714" s="519"/>
      <c r="U714" s="519"/>
      <c r="V714" s="519"/>
      <c r="W714" s="519"/>
      <c r="X714" s="519"/>
      <c r="Y714" s="519"/>
      <c r="Z714" s="519"/>
    </row>
    <row r="715">
      <c r="A715" s="519"/>
      <c r="B715" s="519"/>
      <c r="C715" s="519"/>
      <c r="D715" s="519"/>
      <c r="E715" s="519"/>
      <c r="F715" s="519"/>
      <c r="G715" s="519"/>
      <c r="H715" s="519"/>
      <c r="I715" s="519"/>
      <c r="J715" s="519"/>
      <c r="K715" s="519"/>
      <c r="L715" s="519"/>
      <c r="M715" s="519"/>
      <c r="N715" s="519"/>
      <c r="O715" s="519"/>
      <c r="P715" s="519"/>
      <c r="Q715" s="519"/>
      <c r="R715" s="519"/>
      <c r="S715" s="519"/>
      <c r="T715" s="519"/>
      <c r="U715" s="519"/>
      <c r="V715" s="519"/>
      <c r="W715" s="519"/>
      <c r="X715" s="519"/>
      <c r="Y715" s="519"/>
      <c r="Z715" s="519"/>
    </row>
    <row r="716">
      <c r="A716" s="519"/>
      <c r="B716" s="519"/>
      <c r="C716" s="519"/>
      <c r="D716" s="519"/>
      <c r="E716" s="519"/>
      <c r="F716" s="519"/>
      <c r="G716" s="519"/>
      <c r="H716" s="519"/>
      <c r="I716" s="519"/>
      <c r="J716" s="519"/>
      <c r="K716" s="519"/>
      <c r="L716" s="519"/>
      <c r="M716" s="519"/>
      <c r="N716" s="519"/>
      <c r="O716" s="519"/>
      <c r="P716" s="519"/>
      <c r="Q716" s="519"/>
      <c r="R716" s="519"/>
      <c r="S716" s="519"/>
      <c r="T716" s="519"/>
      <c r="U716" s="519"/>
      <c r="V716" s="519"/>
      <c r="W716" s="519"/>
      <c r="X716" s="519"/>
      <c r="Y716" s="519"/>
      <c r="Z716" s="519"/>
    </row>
    <row r="717">
      <c r="A717" s="519"/>
      <c r="B717" s="519"/>
      <c r="C717" s="519"/>
      <c r="D717" s="519"/>
      <c r="E717" s="519"/>
      <c r="F717" s="519"/>
      <c r="G717" s="519"/>
      <c r="H717" s="519"/>
      <c r="I717" s="519"/>
      <c r="J717" s="519"/>
      <c r="K717" s="519"/>
      <c r="L717" s="519"/>
      <c r="M717" s="519"/>
      <c r="N717" s="519"/>
      <c r="O717" s="519"/>
      <c r="P717" s="519"/>
      <c r="Q717" s="519"/>
      <c r="R717" s="519"/>
      <c r="S717" s="519"/>
      <c r="T717" s="519"/>
      <c r="U717" s="519"/>
      <c r="V717" s="519"/>
      <c r="W717" s="519"/>
      <c r="X717" s="519"/>
      <c r="Y717" s="519"/>
      <c r="Z717" s="519"/>
    </row>
    <row r="718">
      <c r="A718" s="519"/>
      <c r="B718" s="519"/>
      <c r="C718" s="519"/>
      <c r="D718" s="519"/>
      <c r="E718" s="519"/>
      <c r="F718" s="519"/>
      <c r="G718" s="519"/>
      <c r="H718" s="519"/>
      <c r="I718" s="519"/>
      <c r="J718" s="519"/>
      <c r="K718" s="519"/>
      <c r="L718" s="519"/>
      <c r="M718" s="519"/>
      <c r="N718" s="519"/>
      <c r="O718" s="519"/>
      <c r="P718" s="519"/>
      <c r="Q718" s="519"/>
      <c r="R718" s="519"/>
      <c r="S718" s="519"/>
      <c r="T718" s="519"/>
      <c r="U718" s="519"/>
      <c r="V718" s="519"/>
      <c r="W718" s="519"/>
      <c r="X718" s="519"/>
      <c r="Y718" s="519"/>
      <c r="Z718" s="519"/>
    </row>
    <row r="719">
      <c r="A719" s="519"/>
      <c r="B719" s="519"/>
      <c r="C719" s="519"/>
      <c r="D719" s="519"/>
      <c r="E719" s="519"/>
      <c r="F719" s="519"/>
      <c r="G719" s="519"/>
      <c r="H719" s="519"/>
      <c r="I719" s="519"/>
      <c r="J719" s="519"/>
      <c r="K719" s="519"/>
      <c r="L719" s="519"/>
      <c r="M719" s="519"/>
      <c r="N719" s="519"/>
      <c r="O719" s="519"/>
      <c r="P719" s="519"/>
      <c r="Q719" s="519"/>
      <c r="R719" s="519"/>
      <c r="S719" s="519"/>
      <c r="T719" s="519"/>
      <c r="U719" s="519"/>
      <c r="V719" s="519"/>
      <c r="W719" s="519"/>
      <c r="X719" s="519"/>
      <c r="Y719" s="519"/>
      <c r="Z719" s="519"/>
    </row>
    <row r="720">
      <c r="A720" s="519"/>
      <c r="B720" s="519"/>
      <c r="C720" s="519"/>
      <c r="D720" s="519"/>
      <c r="E720" s="519"/>
      <c r="F720" s="519"/>
      <c r="G720" s="519"/>
      <c r="H720" s="519"/>
      <c r="I720" s="519"/>
      <c r="J720" s="519"/>
      <c r="K720" s="519"/>
      <c r="L720" s="519"/>
      <c r="M720" s="519"/>
      <c r="N720" s="519"/>
      <c r="O720" s="519"/>
      <c r="P720" s="519"/>
      <c r="Q720" s="519"/>
      <c r="R720" s="519"/>
      <c r="S720" s="519"/>
      <c r="T720" s="519"/>
      <c r="U720" s="519"/>
      <c r="V720" s="519"/>
      <c r="W720" s="519"/>
      <c r="X720" s="519"/>
      <c r="Y720" s="519"/>
      <c r="Z720" s="519"/>
    </row>
    <row r="721">
      <c r="A721" s="519"/>
      <c r="B721" s="519"/>
      <c r="C721" s="519"/>
      <c r="D721" s="519"/>
      <c r="E721" s="519"/>
      <c r="F721" s="519"/>
      <c r="G721" s="519"/>
      <c r="H721" s="519"/>
      <c r="I721" s="519"/>
      <c r="J721" s="519"/>
      <c r="K721" s="519"/>
      <c r="L721" s="519"/>
      <c r="M721" s="519"/>
      <c r="N721" s="519"/>
      <c r="O721" s="519"/>
      <c r="P721" s="519"/>
      <c r="Q721" s="519"/>
      <c r="R721" s="519"/>
      <c r="S721" s="519"/>
      <c r="T721" s="519"/>
      <c r="U721" s="519"/>
      <c r="V721" s="519"/>
      <c r="W721" s="519"/>
      <c r="X721" s="519"/>
      <c r="Y721" s="519"/>
      <c r="Z721" s="519"/>
    </row>
    <row r="722">
      <c r="A722" s="519"/>
      <c r="B722" s="519"/>
      <c r="C722" s="519"/>
      <c r="D722" s="519"/>
      <c r="E722" s="519"/>
      <c r="F722" s="519"/>
      <c r="G722" s="519"/>
      <c r="H722" s="519"/>
      <c r="I722" s="519"/>
      <c r="J722" s="519"/>
      <c r="K722" s="519"/>
      <c r="L722" s="519"/>
      <c r="M722" s="519"/>
      <c r="N722" s="519"/>
      <c r="O722" s="519"/>
      <c r="P722" s="519"/>
      <c r="Q722" s="519"/>
      <c r="R722" s="519"/>
      <c r="S722" s="519"/>
      <c r="T722" s="519"/>
      <c r="U722" s="519"/>
      <c r="V722" s="519"/>
      <c r="W722" s="519"/>
      <c r="X722" s="519"/>
      <c r="Y722" s="519"/>
      <c r="Z722" s="519"/>
    </row>
    <row r="723">
      <c r="A723" s="519"/>
      <c r="B723" s="519"/>
      <c r="C723" s="519"/>
      <c r="D723" s="519"/>
      <c r="E723" s="519"/>
      <c r="F723" s="519"/>
      <c r="G723" s="519"/>
      <c r="H723" s="519"/>
      <c r="I723" s="519"/>
      <c r="J723" s="519"/>
      <c r="K723" s="519"/>
      <c r="L723" s="519"/>
      <c r="M723" s="519"/>
      <c r="N723" s="519"/>
      <c r="O723" s="519"/>
      <c r="P723" s="519"/>
      <c r="Q723" s="519"/>
      <c r="R723" s="519"/>
      <c r="S723" s="519"/>
      <c r="T723" s="519"/>
      <c r="U723" s="519"/>
      <c r="V723" s="519"/>
      <c r="W723" s="519"/>
      <c r="X723" s="519"/>
      <c r="Y723" s="519"/>
      <c r="Z723" s="519"/>
    </row>
    <row r="724">
      <c r="A724" s="519"/>
      <c r="B724" s="519"/>
      <c r="C724" s="519"/>
      <c r="D724" s="519"/>
      <c r="E724" s="519"/>
      <c r="F724" s="519"/>
      <c r="G724" s="519"/>
      <c r="H724" s="519"/>
      <c r="I724" s="519"/>
      <c r="J724" s="519"/>
      <c r="K724" s="519"/>
      <c r="L724" s="519"/>
      <c r="M724" s="519"/>
      <c r="N724" s="519"/>
      <c r="O724" s="519"/>
      <c r="P724" s="519"/>
      <c r="Q724" s="519"/>
      <c r="R724" s="519"/>
      <c r="S724" s="519"/>
      <c r="T724" s="519"/>
      <c r="U724" s="519"/>
      <c r="V724" s="519"/>
      <c r="W724" s="519"/>
      <c r="X724" s="519"/>
      <c r="Y724" s="519"/>
      <c r="Z724" s="519"/>
    </row>
    <row r="725">
      <c r="A725" s="519"/>
      <c r="B725" s="519"/>
      <c r="C725" s="519"/>
      <c r="D725" s="519"/>
      <c r="E725" s="519"/>
      <c r="F725" s="519"/>
      <c r="G725" s="519"/>
      <c r="H725" s="519"/>
      <c r="I725" s="519"/>
      <c r="J725" s="519"/>
      <c r="K725" s="519"/>
      <c r="L725" s="519"/>
      <c r="M725" s="519"/>
      <c r="N725" s="519"/>
      <c r="O725" s="519"/>
      <c r="P725" s="519"/>
      <c r="Q725" s="519"/>
      <c r="R725" s="519"/>
      <c r="S725" s="519"/>
      <c r="T725" s="519"/>
      <c r="U725" s="519"/>
      <c r="V725" s="519"/>
      <c r="W725" s="519"/>
      <c r="X725" s="519"/>
      <c r="Y725" s="519"/>
      <c r="Z725" s="519"/>
    </row>
    <row r="726">
      <c r="A726" s="519"/>
      <c r="B726" s="519"/>
      <c r="C726" s="519"/>
      <c r="D726" s="519"/>
      <c r="E726" s="519"/>
      <c r="F726" s="519"/>
      <c r="G726" s="519"/>
      <c r="H726" s="519"/>
      <c r="I726" s="519"/>
      <c r="J726" s="519"/>
      <c r="K726" s="519"/>
      <c r="L726" s="519"/>
      <c r="M726" s="519"/>
      <c r="N726" s="519"/>
      <c r="O726" s="519"/>
      <c r="P726" s="519"/>
      <c r="Q726" s="519"/>
      <c r="R726" s="519"/>
      <c r="S726" s="519"/>
      <c r="T726" s="519"/>
      <c r="U726" s="519"/>
      <c r="V726" s="519"/>
      <c r="W726" s="519"/>
      <c r="X726" s="519"/>
      <c r="Y726" s="519"/>
      <c r="Z726" s="519"/>
    </row>
    <row r="727">
      <c r="A727" s="519"/>
      <c r="B727" s="519"/>
      <c r="C727" s="519"/>
      <c r="D727" s="519"/>
      <c r="E727" s="519"/>
      <c r="F727" s="519"/>
      <c r="G727" s="519"/>
      <c r="H727" s="519"/>
      <c r="I727" s="519"/>
      <c r="J727" s="519"/>
      <c r="K727" s="519"/>
      <c r="L727" s="519"/>
      <c r="M727" s="519"/>
      <c r="N727" s="519"/>
      <c r="O727" s="519"/>
      <c r="P727" s="519"/>
      <c r="Q727" s="519"/>
      <c r="R727" s="519"/>
      <c r="S727" s="519"/>
      <c r="T727" s="519"/>
      <c r="U727" s="519"/>
      <c r="V727" s="519"/>
      <c r="W727" s="519"/>
      <c r="X727" s="519"/>
      <c r="Y727" s="519"/>
      <c r="Z727" s="519"/>
    </row>
    <row r="728">
      <c r="A728" s="519"/>
      <c r="B728" s="519"/>
      <c r="C728" s="519"/>
      <c r="D728" s="519"/>
      <c r="E728" s="519"/>
      <c r="F728" s="519"/>
      <c r="G728" s="519"/>
      <c r="H728" s="519"/>
      <c r="I728" s="519"/>
      <c r="J728" s="519"/>
      <c r="K728" s="519"/>
      <c r="L728" s="519"/>
      <c r="M728" s="519"/>
      <c r="N728" s="519"/>
      <c r="O728" s="519"/>
      <c r="P728" s="519"/>
      <c r="Q728" s="519"/>
      <c r="R728" s="519"/>
      <c r="S728" s="519"/>
      <c r="T728" s="519"/>
      <c r="U728" s="519"/>
      <c r="V728" s="519"/>
      <c r="W728" s="519"/>
      <c r="X728" s="519"/>
      <c r="Y728" s="519"/>
      <c r="Z728" s="519"/>
    </row>
    <row r="729">
      <c r="A729" s="519"/>
      <c r="B729" s="519"/>
      <c r="C729" s="519"/>
      <c r="D729" s="519"/>
      <c r="E729" s="519"/>
      <c r="F729" s="519"/>
      <c r="G729" s="519"/>
      <c r="H729" s="519"/>
      <c r="I729" s="519"/>
      <c r="J729" s="519"/>
      <c r="K729" s="519"/>
      <c r="L729" s="519"/>
      <c r="M729" s="519"/>
      <c r="N729" s="519"/>
      <c r="O729" s="519"/>
      <c r="P729" s="519"/>
      <c r="Q729" s="519"/>
      <c r="R729" s="519"/>
      <c r="S729" s="519"/>
      <c r="T729" s="519"/>
      <c r="U729" s="519"/>
      <c r="V729" s="519"/>
      <c r="W729" s="519"/>
      <c r="X729" s="519"/>
      <c r="Y729" s="519"/>
      <c r="Z729" s="519"/>
    </row>
    <row r="730">
      <c r="A730" s="519"/>
      <c r="B730" s="519"/>
      <c r="C730" s="519"/>
      <c r="D730" s="519"/>
      <c r="E730" s="519"/>
      <c r="F730" s="519"/>
      <c r="G730" s="519"/>
      <c r="H730" s="519"/>
      <c r="I730" s="519"/>
      <c r="J730" s="519"/>
      <c r="K730" s="519"/>
      <c r="L730" s="519"/>
      <c r="M730" s="519"/>
      <c r="N730" s="519"/>
      <c r="O730" s="519"/>
      <c r="P730" s="519"/>
      <c r="Q730" s="519"/>
      <c r="R730" s="519"/>
      <c r="S730" s="519"/>
      <c r="T730" s="519"/>
      <c r="U730" s="519"/>
      <c r="V730" s="519"/>
      <c r="W730" s="519"/>
      <c r="X730" s="519"/>
      <c r="Y730" s="519"/>
      <c r="Z730" s="519"/>
    </row>
    <row r="731">
      <c r="A731" s="519"/>
      <c r="B731" s="519"/>
      <c r="C731" s="519"/>
      <c r="D731" s="519"/>
      <c r="E731" s="519"/>
      <c r="F731" s="519"/>
      <c r="G731" s="519"/>
      <c r="H731" s="519"/>
      <c r="I731" s="519"/>
      <c r="J731" s="519"/>
      <c r="K731" s="519"/>
      <c r="L731" s="519"/>
      <c r="M731" s="519"/>
      <c r="N731" s="519"/>
      <c r="O731" s="519"/>
      <c r="P731" s="519"/>
      <c r="Q731" s="519"/>
      <c r="R731" s="519"/>
      <c r="S731" s="519"/>
      <c r="T731" s="519"/>
      <c r="U731" s="519"/>
      <c r="V731" s="519"/>
      <c r="W731" s="519"/>
      <c r="X731" s="519"/>
      <c r="Y731" s="519"/>
      <c r="Z731" s="519"/>
    </row>
    <row r="732">
      <c r="A732" s="519"/>
      <c r="B732" s="519"/>
      <c r="C732" s="519"/>
      <c r="D732" s="519"/>
      <c r="E732" s="519"/>
      <c r="F732" s="519"/>
      <c r="G732" s="519"/>
      <c r="H732" s="519"/>
      <c r="I732" s="519"/>
      <c r="J732" s="519"/>
      <c r="K732" s="519"/>
      <c r="L732" s="519"/>
      <c r="M732" s="519"/>
      <c r="N732" s="519"/>
      <c r="O732" s="519"/>
      <c r="P732" s="519"/>
      <c r="Q732" s="519"/>
      <c r="R732" s="519"/>
      <c r="S732" s="519"/>
      <c r="T732" s="519"/>
      <c r="U732" s="519"/>
      <c r="V732" s="519"/>
      <c r="W732" s="519"/>
      <c r="X732" s="519"/>
      <c r="Y732" s="519"/>
      <c r="Z732" s="519"/>
    </row>
    <row r="733">
      <c r="A733" s="519"/>
      <c r="B733" s="519"/>
      <c r="C733" s="519"/>
      <c r="D733" s="519"/>
      <c r="E733" s="519"/>
      <c r="F733" s="519"/>
      <c r="G733" s="519"/>
      <c r="H733" s="519"/>
      <c r="I733" s="519"/>
      <c r="J733" s="519"/>
      <c r="K733" s="519"/>
      <c r="L733" s="519"/>
      <c r="M733" s="519"/>
      <c r="N733" s="519"/>
      <c r="O733" s="519"/>
      <c r="P733" s="519"/>
      <c r="Q733" s="519"/>
      <c r="R733" s="519"/>
      <c r="S733" s="519"/>
      <c r="T733" s="519"/>
      <c r="U733" s="519"/>
      <c r="V733" s="519"/>
      <c r="W733" s="519"/>
      <c r="X733" s="519"/>
      <c r="Y733" s="519"/>
      <c r="Z733" s="519"/>
    </row>
    <row r="734">
      <c r="A734" s="519"/>
      <c r="B734" s="519"/>
      <c r="C734" s="519"/>
      <c r="D734" s="519"/>
      <c r="E734" s="519"/>
      <c r="F734" s="519"/>
      <c r="G734" s="519"/>
      <c r="H734" s="519"/>
      <c r="I734" s="519"/>
      <c r="J734" s="519"/>
      <c r="K734" s="519"/>
      <c r="L734" s="519"/>
      <c r="M734" s="519"/>
      <c r="N734" s="519"/>
      <c r="O734" s="519"/>
      <c r="P734" s="519"/>
      <c r="Q734" s="519"/>
      <c r="R734" s="519"/>
      <c r="S734" s="519"/>
      <c r="T734" s="519"/>
      <c r="U734" s="519"/>
      <c r="V734" s="519"/>
      <c r="W734" s="519"/>
      <c r="X734" s="519"/>
      <c r="Y734" s="519"/>
      <c r="Z734" s="519"/>
    </row>
    <row r="735">
      <c r="A735" s="519"/>
      <c r="B735" s="519"/>
      <c r="C735" s="519"/>
      <c r="D735" s="519"/>
      <c r="E735" s="519"/>
      <c r="F735" s="519"/>
      <c r="G735" s="519"/>
      <c r="H735" s="519"/>
      <c r="I735" s="519"/>
      <c r="J735" s="519"/>
      <c r="K735" s="519"/>
      <c r="L735" s="519"/>
      <c r="M735" s="519"/>
      <c r="N735" s="519"/>
      <c r="O735" s="519"/>
      <c r="P735" s="519"/>
      <c r="Q735" s="519"/>
      <c r="R735" s="519"/>
      <c r="S735" s="519"/>
      <c r="T735" s="519"/>
      <c r="U735" s="519"/>
      <c r="V735" s="519"/>
      <c r="W735" s="519"/>
      <c r="X735" s="519"/>
      <c r="Y735" s="519"/>
      <c r="Z735" s="519"/>
    </row>
    <row r="736">
      <c r="A736" s="519"/>
      <c r="B736" s="519"/>
      <c r="C736" s="519"/>
      <c r="D736" s="519"/>
      <c r="E736" s="519"/>
      <c r="F736" s="519"/>
      <c r="G736" s="519"/>
      <c r="H736" s="519"/>
      <c r="I736" s="519"/>
      <c r="J736" s="519"/>
      <c r="K736" s="519"/>
      <c r="L736" s="519"/>
      <c r="M736" s="519"/>
      <c r="N736" s="519"/>
      <c r="O736" s="519"/>
      <c r="P736" s="519"/>
      <c r="Q736" s="519"/>
      <c r="R736" s="519"/>
      <c r="S736" s="519"/>
      <c r="T736" s="519"/>
      <c r="U736" s="519"/>
      <c r="V736" s="519"/>
      <c r="W736" s="519"/>
      <c r="X736" s="519"/>
      <c r="Y736" s="519"/>
      <c r="Z736" s="519"/>
    </row>
    <row r="737">
      <c r="A737" s="519"/>
      <c r="B737" s="519"/>
      <c r="C737" s="519"/>
      <c r="D737" s="519"/>
      <c r="E737" s="519"/>
      <c r="F737" s="519"/>
      <c r="G737" s="519"/>
      <c r="H737" s="519"/>
      <c r="I737" s="519"/>
      <c r="J737" s="519"/>
      <c r="K737" s="519"/>
      <c r="L737" s="519"/>
      <c r="M737" s="519"/>
      <c r="N737" s="519"/>
      <c r="O737" s="519"/>
      <c r="P737" s="519"/>
      <c r="Q737" s="519"/>
      <c r="R737" s="519"/>
      <c r="S737" s="519"/>
      <c r="T737" s="519"/>
      <c r="U737" s="519"/>
      <c r="V737" s="519"/>
      <c r="W737" s="519"/>
      <c r="X737" s="519"/>
      <c r="Y737" s="519"/>
      <c r="Z737" s="519"/>
    </row>
    <row r="738">
      <c r="A738" s="519"/>
      <c r="B738" s="519"/>
      <c r="C738" s="519"/>
      <c r="D738" s="519"/>
      <c r="E738" s="519"/>
      <c r="F738" s="519"/>
      <c r="G738" s="519"/>
      <c r="H738" s="519"/>
      <c r="I738" s="519"/>
      <c r="J738" s="519"/>
      <c r="K738" s="519"/>
      <c r="L738" s="519"/>
      <c r="M738" s="519"/>
      <c r="N738" s="519"/>
      <c r="O738" s="519"/>
      <c r="P738" s="519"/>
      <c r="Q738" s="519"/>
      <c r="R738" s="519"/>
      <c r="S738" s="519"/>
      <c r="T738" s="519"/>
      <c r="U738" s="519"/>
      <c r="V738" s="519"/>
      <c r="W738" s="519"/>
      <c r="X738" s="519"/>
      <c r="Y738" s="519"/>
      <c r="Z738" s="519"/>
    </row>
    <row r="739">
      <c r="A739" s="519"/>
      <c r="B739" s="519"/>
      <c r="C739" s="519"/>
      <c r="D739" s="519"/>
      <c r="E739" s="519"/>
      <c r="F739" s="519"/>
      <c r="G739" s="519"/>
      <c r="H739" s="519"/>
      <c r="I739" s="519"/>
      <c r="J739" s="519"/>
      <c r="K739" s="519"/>
      <c r="L739" s="519"/>
      <c r="M739" s="519"/>
      <c r="N739" s="519"/>
      <c r="O739" s="519"/>
      <c r="P739" s="519"/>
      <c r="Q739" s="519"/>
      <c r="R739" s="519"/>
      <c r="S739" s="519"/>
      <c r="T739" s="519"/>
      <c r="U739" s="519"/>
      <c r="V739" s="519"/>
      <c r="W739" s="519"/>
      <c r="X739" s="519"/>
      <c r="Y739" s="519"/>
      <c r="Z739" s="519"/>
    </row>
    <row r="740">
      <c r="A740" s="519"/>
      <c r="B740" s="519"/>
      <c r="C740" s="519"/>
      <c r="D740" s="519"/>
      <c r="E740" s="519"/>
      <c r="F740" s="519"/>
      <c r="G740" s="519"/>
      <c r="H740" s="519"/>
      <c r="I740" s="519"/>
      <c r="J740" s="519"/>
      <c r="K740" s="519"/>
      <c r="L740" s="519"/>
      <c r="M740" s="519"/>
      <c r="N740" s="519"/>
      <c r="O740" s="519"/>
      <c r="P740" s="519"/>
      <c r="Q740" s="519"/>
      <c r="R740" s="519"/>
      <c r="S740" s="519"/>
      <c r="T740" s="519"/>
      <c r="U740" s="519"/>
      <c r="V740" s="519"/>
      <c r="W740" s="519"/>
      <c r="X740" s="519"/>
      <c r="Y740" s="519"/>
      <c r="Z740" s="519"/>
    </row>
    <row r="741">
      <c r="A741" s="519"/>
      <c r="B741" s="519"/>
      <c r="C741" s="519"/>
      <c r="D741" s="519"/>
      <c r="E741" s="519"/>
      <c r="F741" s="519"/>
      <c r="G741" s="519"/>
      <c r="H741" s="519"/>
      <c r="I741" s="519"/>
      <c r="J741" s="519"/>
      <c r="K741" s="519"/>
      <c r="L741" s="519"/>
      <c r="M741" s="519"/>
      <c r="N741" s="519"/>
      <c r="O741" s="519"/>
      <c r="P741" s="519"/>
      <c r="Q741" s="519"/>
      <c r="R741" s="519"/>
      <c r="S741" s="519"/>
      <c r="T741" s="519"/>
      <c r="U741" s="519"/>
      <c r="V741" s="519"/>
      <c r="W741" s="519"/>
      <c r="X741" s="519"/>
      <c r="Y741" s="519"/>
      <c r="Z741" s="519"/>
    </row>
    <row r="742">
      <c r="A742" s="519"/>
      <c r="B742" s="519"/>
      <c r="C742" s="519"/>
      <c r="D742" s="519"/>
      <c r="E742" s="519"/>
      <c r="F742" s="519"/>
      <c r="G742" s="519"/>
      <c r="H742" s="519"/>
      <c r="I742" s="519"/>
      <c r="J742" s="519"/>
      <c r="K742" s="519"/>
      <c r="L742" s="519"/>
      <c r="M742" s="519"/>
      <c r="N742" s="519"/>
      <c r="O742" s="519"/>
      <c r="P742" s="519"/>
      <c r="Q742" s="519"/>
      <c r="R742" s="519"/>
      <c r="S742" s="519"/>
      <c r="T742" s="519"/>
      <c r="U742" s="519"/>
      <c r="V742" s="519"/>
      <c r="W742" s="519"/>
      <c r="X742" s="519"/>
      <c r="Y742" s="519"/>
      <c r="Z742" s="519"/>
    </row>
    <row r="743">
      <c r="A743" s="519"/>
      <c r="B743" s="519"/>
      <c r="C743" s="519"/>
      <c r="D743" s="519"/>
      <c r="E743" s="519"/>
      <c r="F743" s="519"/>
      <c r="G743" s="519"/>
      <c r="H743" s="519"/>
      <c r="I743" s="519"/>
      <c r="J743" s="519"/>
      <c r="K743" s="519"/>
      <c r="L743" s="519"/>
      <c r="M743" s="519"/>
      <c r="N743" s="519"/>
      <c r="O743" s="519"/>
      <c r="P743" s="519"/>
      <c r="Q743" s="519"/>
      <c r="R743" s="519"/>
      <c r="S743" s="519"/>
      <c r="T743" s="519"/>
      <c r="U743" s="519"/>
      <c r="V743" s="519"/>
      <c r="W743" s="519"/>
      <c r="X743" s="519"/>
      <c r="Y743" s="519"/>
      <c r="Z743" s="519"/>
    </row>
    <row r="744">
      <c r="A744" s="519"/>
      <c r="B744" s="519"/>
      <c r="C744" s="519"/>
      <c r="D744" s="519"/>
      <c r="E744" s="519"/>
      <c r="F744" s="519"/>
      <c r="G744" s="519"/>
      <c r="H744" s="519"/>
      <c r="I744" s="519"/>
      <c r="J744" s="519"/>
      <c r="K744" s="519"/>
      <c r="L744" s="519"/>
      <c r="M744" s="519"/>
      <c r="N744" s="519"/>
      <c r="O744" s="519"/>
      <c r="P744" s="519"/>
      <c r="Q744" s="519"/>
      <c r="R744" s="519"/>
      <c r="S744" s="519"/>
      <c r="T744" s="519"/>
      <c r="U744" s="519"/>
      <c r="V744" s="519"/>
      <c r="W744" s="519"/>
      <c r="X744" s="519"/>
      <c r="Y744" s="519"/>
      <c r="Z744" s="519"/>
    </row>
    <row r="745">
      <c r="A745" s="519"/>
      <c r="B745" s="519"/>
      <c r="C745" s="519"/>
      <c r="D745" s="519"/>
      <c r="E745" s="519"/>
      <c r="F745" s="519"/>
      <c r="G745" s="519"/>
      <c r="H745" s="519"/>
      <c r="I745" s="519"/>
      <c r="J745" s="519"/>
      <c r="K745" s="519"/>
      <c r="L745" s="519"/>
      <c r="M745" s="519"/>
      <c r="N745" s="519"/>
      <c r="O745" s="519"/>
      <c r="P745" s="519"/>
      <c r="Q745" s="519"/>
      <c r="R745" s="519"/>
      <c r="S745" s="519"/>
      <c r="T745" s="519"/>
      <c r="U745" s="519"/>
      <c r="V745" s="519"/>
      <c r="W745" s="519"/>
      <c r="X745" s="519"/>
      <c r="Y745" s="519"/>
      <c r="Z745" s="519"/>
    </row>
    <row r="746">
      <c r="A746" s="519"/>
      <c r="B746" s="519"/>
      <c r="C746" s="519"/>
      <c r="D746" s="519"/>
      <c r="E746" s="519"/>
      <c r="F746" s="519"/>
      <c r="G746" s="519"/>
      <c r="H746" s="519"/>
      <c r="I746" s="519"/>
      <c r="J746" s="519"/>
      <c r="K746" s="519"/>
      <c r="L746" s="519"/>
      <c r="M746" s="519"/>
      <c r="N746" s="519"/>
      <c r="O746" s="519"/>
      <c r="P746" s="519"/>
      <c r="Q746" s="519"/>
      <c r="R746" s="519"/>
      <c r="S746" s="519"/>
      <c r="T746" s="519"/>
      <c r="U746" s="519"/>
      <c r="V746" s="519"/>
      <c r="W746" s="519"/>
      <c r="X746" s="519"/>
      <c r="Y746" s="519"/>
      <c r="Z746" s="519"/>
    </row>
    <row r="747">
      <c r="A747" s="519"/>
      <c r="B747" s="519"/>
      <c r="C747" s="519"/>
      <c r="D747" s="519"/>
      <c r="E747" s="519"/>
      <c r="F747" s="519"/>
      <c r="G747" s="519"/>
      <c r="H747" s="519"/>
      <c r="I747" s="519"/>
      <c r="J747" s="519"/>
      <c r="K747" s="519"/>
      <c r="L747" s="519"/>
      <c r="M747" s="519"/>
      <c r="N747" s="519"/>
      <c r="O747" s="519"/>
      <c r="P747" s="519"/>
      <c r="Q747" s="519"/>
      <c r="R747" s="519"/>
      <c r="S747" s="519"/>
      <c r="T747" s="519"/>
      <c r="U747" s="519"/>
      <c r="V747" s="519"/>
      <c r="W747" s="519"/>
      <c r="X747" s="519"/>
      <c r="Y747" s="519"/>
      <c r="Z747" s="519"/>
    </row>
    <row r="748">
      <c r="A748" s="519"/>
      <c r="B748" s="519"/>
      <c r="C748" s="519"/>
      <c r="D748" s="519"/>
      <c r="E748" s="519"/>
      <c r="F748" s="519"/>
      <c r="G748" s="519"/>
      <c r="H748" s="519"/>
      <c r="I748" s="519"/>
      <c r="J748" s="519"/>
      <c r="K748" s="519"/>
      <c r="L748" s="519"/>
      <c r="M748" s="519"/>
      <c r="N748" s="519"/>
      <c r="O748" s="519"/>
      <c r="P748" s="519"/>
      <c r="Q748" s="519"/>
      <c r="R748" s="519"/>
      <c r="S748" s="519"/>
      <c r="T748" s="519"/>
      <c r="U748" s="519"/>
      <c r="V748" s="519"/>
      <c r="W748" s="519"/>
      <c r="X748" s="519"/>
      <c r="Y748" s="519"/>
      <c r="Z748" s="519"/>
    </row>
    <row r="749">
      <c r="A749" s="519"/>
      <c r="B749" s="519"/>
      <c r="C749" s="519"/>
      <c r="D749" s="519"/>
      <c r="E749" s="519"/>
      <c r="F749" s="519"/>
      <c r="G749" s="519"/>
      <c r="H749" s="519"/>
      <c r="I749" s="519"/>
      <c r="J749" s="519"/>
      <c r="K749" s="519"/>
      <c r="L749" s="519"/>
      <c r="M749" s="519"/>
      <c r="N749" s="519"/>
      <c r="O749" s="519"/>
      <c r="P749" s="519"/>
      <c r="Q749" s="519"/>
      <c r="R749" s="519"/>
      <c r="S749" s="519"/>
      <c r="T749" s="519"/>
      <c r="U749" s="519"/>
      <c r="V749" s="519"/>
      <c r="W749" s="519"/>
      <c r="X749" s="519"/>
      <c r="Y749" s="519"/>
      <c r="Z749" s="519"/>
    </row>
    <row r="750">
      <c r="A750" s="519"/>
      <c r="B750" s="519"/>
      <c r="C750" s="519"/>
      <c r="D750" s="519"/>
      <c r="E750" s="519"/>
      <c r="F750" s="519"/>
      <c r="G750" s="519"/>
      <c r="H750" s="519"/>
      <c r="I750" s="519"/>
      <c r="J750" s="519"/>
      <c r="K750" s="519"/>
      <c r="L750" s="519"/>
      <c r="M750" s="519"/>
      <c r="N750" s="519"/>
      <c r="O750" s="519"/>
      <c r="P750" s="519"/>
      <c r="Q750" s="519"/>
      <c r="R750" s="519"/>
      <c r="S750" s="519"/>
      <c r="T750" s="519"/>
      <c r="U750" s="519"/>
      <c r="V750" s="519"/>
      <c r="W750" s="519"/>
      <c r="X750" s="519"/>
      <c r="Y750" s="519"/>
      <c r="Z750" s="519"/>
    </row>
    <row r="751">
      <c r="A751" s="519"/>
      <c r="B751" s="519"/>
      <c r="C751" s="519"/>
      <c r="D751" s="519"/>
      <c r="E751" s="519"/>
      <c r="F751" s="519"/>
      <c r="G751" s="519"/>
      <c r="H751" s="519"/>
      <c r="I751" s="519"/>
      <c r="J751" s="519"/>
      <c r="K751" s="519"/>
      <c r="L751" s="519"/>
      <c r="M751" s="519"/>
      <c r="N751" s="519"/>
      <c r="O751" s="519"/>
      <c r="P751" s="519"/>
      <c r="Q751" s="519"/>
      <c r="R751" s="519"/>
      <c r="S751" s="519"/>
      <c r="T751" s="519"/>
      <c r="U751" s="519"/>
      <c r="V751" s="519"/>
      <c r="W751" s="519"/>
      <c r="X751" s="519"/>
      <c r="Y751" s="519"/>
      <c r="Z751" s="519"/>
    </row>
    <row r="752">
      <c r="A752" s="519"/>
      <c r="B752" s="519"/>
      <c r="C752" s="519"/>
      <c r="D752" s="519"/>
      <c r="E752" s="519"/>
      <c r="F752" s="519"/>
      <c r="G752" s="519"/>
      <c r="H752" s="519"/>
      <c r="I752" s="519"/>
      <c r="J752" s="519"/>
      <c r="K752" s="519"/>
      <c r="L752" s="519"/>
      <c r="M752" s="519"/>
      <c r="N752" s="519"/>
      <c r="O752" s="519"/>
      <c r="P752" s="519"/>
      <c r="Q752" s="519"/>
      <c r="R752" s="519"/>
      <c r="S752" s="519"/>
      <c r="T752" s="519"/>
      <c r="U752" s="519"/>
      <c r="V752" s="519"/>
      <c r="W752" s="519"/>
      <c r="X752" s="519"/>
      <c r="Y752" s="519"/>
      <c r="Z752" s="519"/>
    </row>
    <row r="753">
      <c r="A753" s="519"/>
      <c r="B753" s="519"/>
      <c r="C753" s="519"/>
      <c r="D753" s="519"/>
      <c r="E753" s="519"/>
      <c r="F753" s="519"/>
      <c r="G753" s="519"/>
      <c r="H753" s="519"/>
      <c r="I753" s="519"/>
      <c r="J753" s="519"/>
      <c r="K753" s="519"/>
      <c r="L753" s="519"/>
      <c r="M753" s="519"/>
      <c r="N753" s="519"/>
      <c r="O753" s="519"/>
      <c r="P753" s="519"/>
      <c r="Q753" s="519"/>
      <c r="R753" s="519"/>
      <c r="S753" s="519"/>
      <c r="T753" s="519"/>
      <c r="U753" s="519"/>
      <c r="V753" s="519"/>
      <c r="W753" s="519"/>
      <c r="X753" s="519"/>
      <c r="Y753" s="519"/>
      <c r="Z753" s="519"/>
    </row>
    <row r="754">
      <c r="A754" s="519"/>
      <c r="B754" s="519"/>
      <c r="C754" s="519"/>
      <c r="D754" s="519"/>
      <c r="E754" s="519"/>
      <c r="F754" s="519"/>
      <c r="G754" s="519"/>
      <c r="H754" s="519"/>
      <c r="I754" s="519"/>
      <c r="J754" s="519"/>
      <c r="K754" s="519"/>
      <c r="L754" s="519"/>
      <c r="M754" s="519"/>
      <c r="N754" s="519"/>
      <c r="O754" s="519"/>
      <c r="P754" s="519"/>
      <c r="Q754" s="519"/>
      <c r="R754" s="519"/>
      <c r="S754" s="519"/>
      <c r="T754" s="519"/>
      <c r="U754" s="519"/>
      <c r="V754" s="519"/>
      <c r="W754" s="519"/>
      <c r="X754" s="519"/>
      <c r="Y754" s="519"/>
      <c r="Z754" s="519"/>
    </row>
    <row r="755">
      <c r="A755" s="519"/>
      <c r="B755" s="519"/>
      <c r="C755" s="519"/>
      <c r="D755" s="519"/>
      <c r="E755" s="519"/>
      <c r="F755" s="519"/>
      <c r="G755" s="519"/>
      <c r="H755" s="519"/>
      <c r="I755" s="519"/>
      <c r="J755" s="519"/>
      <c r="K755" s="519"/>
      <c r="L755" s="519"/>
      <c r="M755" s="519"/>
      <c r="N755" s="519"/>
      <c r="O755" s="519"/>
      <c r="P755" s="519"/>
      <c r="Q755" s="519"/>
      <c r="R755" s="519"/>
      <c r="S755" s="519"/>
      <c r="T755" s="519"/>
      <c r="U755" s="519"/>
      <c r="V755" s="519"/>
      <c r="W755" s="519"/>
      <c r="X755" s="519"/>
      <c r="Y755" s="519"/>
      <c r="Z755" s="519"/>
    </row>
    <row r="756">
      <c r="A756" s="519"/>
      <c r="B756" s="519"/>
      <c r="C756" s="519"/>
      <c r="D756" s="519"/>
      <c r="E756" s="519"/>
      <c r="F756" s="519"/>
      <c r="G756" s="519"/>
      <c r="H756" s="519"/>
      <c r="I756" s="519"/>
      <c r="J756" s="519"/>
      <c r="K756" s="519"/>
      <c r="L756" s="519"/>
      <c r="M756" s="519"/>
      <c r="N756" s="519"/>
      <c r="O756" s="519"/>
      <c r="P756" s="519"/>
      <c r="Q756" s="519"/>
      <c r="R756" s="519"/>
      <c r="S756" s="519"/>
      <c r="T756" s="519"/>
      <c r="U756" s="519"/>
      <c r="V756" s="519"/>
      <c r="W756" s="519"/>
      <c r="X756" s="519"/>
      <c r="Y756" s="519"/>
      <c r="Z756" s="519"/>
    </row>
    <row r="757">
      <c r="A757" s="519"/>
      <c r="B757" s="519"/>
      <c r="C757" s="519"/>
      <c r="D757" s="519"/>
      <c r="E757" s="519"/>
      <c r="F757" s="519"/>
      <c r="G757" s="519"/>
      <c r="H757" s="519"/>
      <c r="I757" s="519"/>
      <c r="J757" s="519"/>
      <c r="K757" s="519"/>
      <c r="L757" s="519"/>
      <c r="M757" s="519"/>
      <c r="N757" s="519"/>
      <c r="O757" s="519"/>
      <c r="P757" s="519"/>
      <c r="Q757" s="519"/>
      <c r="R757" s="519"/>
      <c r="S757" s="519"/>
      <c r="T757" s="519"/>
      <c r="U757" s="519"/>
      <c r="V757" s="519"/>
      <c r="W757" s="519"/>
      <c r="X757" s="519"/>
      <c r="Y757" s="519"/>
      <c r="Z757" s="519"/>
    </row>
    <row r="758">
      <c r="A758" s="519"/>
      <c r="B758" s="519"/>
      <c r="C758" s="519"/>
      <c r="D758" s="519"/>
      <c r="E758" s="519"/>
      <c r="F758" s="519"/>
      <c r="G758" s="519"/>
      <c r="H758" s="519"/>
      <c r="I758" s="519"/>
      <c r="J758" s="519"/>
      <c r="K758" s="519"/>
      <c r="L758" s="519"/>
      <c r="M758" s="519"/>
      <c r="N758" s="519"/>
      <c r="O758" s="519"/>
      <c r="P758" s="519"/>
      <c r="Q758" s="519"/>
      <c r="R758" s="519"/>
      <c r="S758" s="519"/>
      <c r="T758" s="519"/>
      <c r="U758" s="519"/>
      <c r="V758" s="519"/>
      <c r="W758" s="519"/>
      <c r="X758" s="519"/>
      <c r="Y758" s="519"/>
      <c r="Z758" s="519"/>
    </row>
    <row r="759">
      <c r="A759" s="519"/>
      <c r="B759" s="519"/>
      <c r="C759" s="519"/>
      <c r="D759" s="519"/>
      <c r="E759" s="519"/>
      <c r="F759" s="519"/>
      <c r="G759" s="519"/>
      <c r="H759" s="519"/>
      <c r="I759" s="519"/>
      <c r="J759" s="519"/>
      <c r="K759" s="519"/>
      <c r="L759" s="519"/>
      <c r="M759" s="519"/>
      <c r="N759" s="519"/>
      <c r="O759" s="519"/>
      <c r="P759" s="519"/>
      <c r="Q759" s="519"/>
      <c r="R759" s="519"/>
      <c r="S759" s="519"/>
      <c r="T759" s="519"/>
      <c r="U759" s="519"/>
      <c r="V759" s="519"/>
      <c r="W759" s="519"/>
      <c r="X759" s="519"/>
      <c r="Y759" s="519"/>
      <c r="Z759" s="519"/>
    </row>
    <row r="760">
      <c r="A760" s="519"/>
      <c r="B760" s="519"/>
      <c r="C760" s="519"/>
      <c r="D760" s="519"/>
      <c r="E760" s="519"/>
      <c r="F760" s="519"/>
      <c r="G760" s="519"/>
      <c r="H760" s="519"/>
      <c r="I760" s="519"/>
      <c r="J760" s="519"/>
      <c r="K760" s="519"/>
      <c r="L760" s="519"/>
      <c r="M760" s="519"/>
      <c r="N760" s="519"/>
      <c r="O760" s="519"/>
      <c r="P760" s="519"/>
      <c r="Q760" s="519"/>
      <c r="R760" s="519"/>
      <c r="S760" s="519"/>
      <c r="T760" s="519"/>
      <c r="U760" s="519"/>
      <c r="V760" s="519"/>
      <c r="W760" s="519"/>
      <c r="X760" s="519"/>
      <c r="Y760" s="519"/>
      <c r="Z760" s="519"/>
    </row>
    <row r="761">
      <c r="A761" s="519"/>
      <c r="B761" s="519"/>
      <c r="C761" s="519"/>
      <c r="D761" s="519"/>
      <c r="E761" s="519"/>
      <c r="F761" s="519"/>
      <c r="G761" s="519"/>
      <c r="H761" s="519"/>
      <c r="I761" s="519"/>
      <c r="J761" s="519"/>
      <c r="K761" s="519"/>
      <c r="L761" s="519"/>
      <c r="M761" s="519"/>
      <c r="N761" s="519"/>
      <c r="O761" s="519"/>
      <c r="P761" s="519"/>
      <c r="Q761" s="519"/>
      <c r="R761" s="519"/>
      <c r="S761" s="519"/>
      <c r="T761" s="519"/>
      <c r="U761" s="519"/>
      <c r="V761" s="519"/>
      <c r="W761" s="519"/>
      <c r="X761" s="519"/>
      <c r="Y761" s="519"/>
      <c r="Z761" s="519"/>
    </row>
    <row r="762">
      <c r="A762" s="519"/>
      <c r="B762" s="519"/>
      <c r="C762" s="519"/>
      <c r="D762" s="519"/>
      <c r="E762" s="519"/>
      <c r="F762" s="519"/>
      <c r="G762" s="519"/>
      <c r="H762" s="519"/>
      <c r="I762" s="519"/>
      <c r="J762" s="519"/>
      <c r="K762" s="519"/>
      <c r="L762" s="519"/>
      <c r="M762" s="519"/>
      <c r="N762" s="519"/>
      <c r="O762" s="519"/>
      <c r="P762" s="519"/>
      <c r="Q762" s="519"/>
      <c r="R762" s="519"/>
      <c r="S762" s="519"/>
      <c r="T762" s="519"/>
      <c r="U762" s="519"/>
      <c r="V762" s="519"/>
      <c r="W762" s="519"/>
      <c r="X762" s="519"/>
      <c r="Y762" s="519"/>
      <c r="Z762" s="519"/>
    </row>
    <row r="763">
      <c r="A763" s="519"/>
      <c r="B763" s="519"/>
      <c r="C763" s="519"/>
      <c r="D763" s="519"/>
      <c r="E763" s="519"/>
      <c r="F763" s="519"/>
      <c r="G763" s="519"/>
      <c r="H763" s="519"/>
      <c r="I763" s="519"/>
      <c r="J763" s="519"/>
      <c r="K763" s="519"/>
      <c r="L763" s="519"/>
      <c r="M763" s="519"/>
      <c r="N763" s="519"/>
      <c r="O763" s="519"/>
      <c r="P763" s="519"/>
      <c r="Q763" s="519"/>
      <c r="R763" s="519"/>
      <c r="S763" s="519"/>
      <c r="T763" s="519"/>
      <c r="U763" s="519"/>
      <c r="V763" s="519"/>
      <c r="W763" s="519"/>
      <c r="X763" s="519"/>
      <c r="Y763" s="519"/>
      <c r="Z763" s="519"/>
    </row>
    <row r="764">
      <c r="A764" s="519"/>
      <c r="B764" s="519"/>
      <c r="C764" s="519"/>
      <c r="D764" s="519"/>
      <c r="E764" s="519"/>
      <c r="F764" s="519"/>
      <c r="G764" s="519"/>
      <c r="H764" s="519"/>
      <c r="I764" s="519"/>
      <c r="J764" s="519"/>
      <c r="K764" s="519"/>
      <c r="L764" s="519"/>
      <c r="M764" s="519"/>
      <c r="N764" s="519"/>
      <c r="O764" s="519"/>
      <c r="P764" s="519"/>
      <c r="Q764" s="519"/>
      <c r="R764" s="519"/>
      <c r="S764" s="519"/>
      <c r="T764" s="519"/>
      <c r="U764" s="519"/>
      <c r="V764" s="519"/>
      <c r="W764" s="519"/>
      <c r="X764" s="519"/>
      <c r="Y764" s="519"/>
      <c r="Z764" s="519"/>
    </row>
    <row r="765">
      <c r="A765" s="519"/>
      <c r="B765" s="519"/>
      <c r="C765" s="519"/>
      <c r="D765" s="519"/>
      <c r="E765" s="519"/>
      <c r="F765" s="519"/>
      <c r="G765" s="519"/>
      <c r="H765" s="519"/>
      <c r="I765" s="519"/>
      <c r="J765" s="519"/>
      <c r="K765" s="519"/>
      <c r="L765" s="519"/>
      <c r="M765" s="519"/>
      <c r="N765" s="519"/>
      <c r="O765" s="519"/>
      <c r="P765" s="519"/>
      <c r="Q765" s="519"/>
      <c r="R765" s="519"/>
      <c r="S765" s="519"/>
      <c r="T765" s="519"/>
      <c r="U765" s="519"/>
      <c r="V765" s="519"/>
      <c r="W765" s="519"/>
      <c r="X765" s="519"/>
      <c r="Y765" s="519"/>
      <c r="Z765" s="519"/>
    </row>
    <row r="766">
      <c r="A766" s="519"/>
      <c r="B766" s="519"/>
      <c r="C766" s="519"/>
      <c r="D766" s="519"/>
      <c r="E766" s="519"/>
      <c r="F766" s="519"/>
      <c r="G766" s="519"/>
      <c r="H766" s="519"/>
      <c r="I766" s="519"/>
      <c r="J766" s="519"/>
      <c r="K766" s="519"/>
      <c r="L766" s="519"/>
      <c r="M766" s="519"/>
      <c r="N766" s="519"/>
      <c r="O766" s="519"/>
      <c r="P766" s="519"/>
      <c r="Q766" s="519"/>
      <c r="R766" s="519"/>
      <c r="S766" s="519"/>
      <c r="T766" s="519"/>
      <c r="U766" s="519"/>
      <c r="V766" s="519"/>
      <c r="W766" s="519"/>
      <c r="X766" s="519"/>
      <c r="Y766" s="519"/>
      <c r="Z766" s="519"/>
    </row>
    <row r="767">
      <c r="A767" s="519"/>
      <c r="B767" s="519"/>
      <c r="C767" s="519"/>
      <c r="D767" s="519"/>
      <c r="E767" s="519"/>
      <c r="F767" s="519"/>
      <c r="G767" s="519"/>
      <c r="H767" s="519"/>
      <c r="I767" s="519"/>
      <c r="J767" s="519"/>
      <c r="K767" s="519"/>
      <c r="L767" s="519"/>
      <c r="M767" s="519"/>
      <c r="N767" s="519"/>
      <c r="O767" s="519"/>
      <c r="P767" s="519"/>
      <c r="Q767" s="519"/>
      <c r="R767" s="519"/>
      <c r="S767" s="519"/>
      <c r="T767" s="519"/>
      <c r="U767" s="519"/>
      <c r="V767" s="519"/>
      <c r="W767" s="519"/>
      <c r="X767" s="519"/>
      <c r="Y767" s="519"/>
      <c r="Z767" s="519"/>
    </row>
    <row r="768">
      <c r="A768" s="519"/>
      <c r="B768" s="519"/>
      <c r="C768" s="519"/>
      <c r="D768" s="519"/>
      <c r="E768" s="519"/>
      <c r="F768" s="519"/>
      <c r="G768" s="519"/>
      <c r="H768" s="519"/>
      <c r="I768" s="519"/>
      <c r="J768" s="519"/>
      <c r="K768" s="519"/>
      <c r="L768" s="519"/>
      <c r="M768" s="519"/>
      <c r="N768" s="519"/>
      <c r="O768" s="519"/>
      <c r="P768" s="519"/>
      <c r="Q768" s="519"/>
      <c r="R768" s="519"/>
      <c r="S768" s="519"/>
      <c r="T768" s="519"/>
      <c r="U768" s="519"/>
      <c r="V768" s="519"/>
      <c r="W768" s="519"/>
      <c r="X768" s="519"/>
      <c r="Y768" s="519"/>
      <c r="Z768" s="519"/>
    </row>
    <row r="769">
      <c r="A769" s="519"/>
      <c r="B769" s="519"/>
      <c r="C769" s="519"/>
      <c r="D769" s="519"/>
      <c r="E769" s="519"/>
      <c r="F769" s="519"/>
      <c r="G769" s="519"/>
      <c r="H769" s="519"/>
      <c r="I769" s="519"/>
      <c r="J769" s="519"/>
      <c r="K769" s="519"/>
      <c r="L769" s="519"/>
      <c r="M769" s="519"/>
      <c r="N769" s="519"/>
      <c r="O769" s="519"/>
      <c r="P769" s="519"/>
      <c r="Q769" s="519"/>
      <c r="R769" s="519"/>
      <c r="S769" s="519"/>
      <c r="T769" s="519"/>
      <c r="U769" s="519"/>
      <c r="V769" s="519"/>
      <c r="W769" s="519"/>
      <c r="X769" s="519"/>
      <c r="Y769" s="519"/>
      <c r="Z769" s="519"/>
    </row>
    <row r="770">
      <c r="A770" s="519"/>
      <c r="B770" s="519"/>
      <c r="C770" s="519"/>
      <c r="D770" s="519"/>
      <c r="E770" s="519"/>
      <c r="F770" s="519"/>
      <c r="G770" s="519"/>
      <c r="H770" s="519"/>
      <c r="I770" s="519"/>
      <c r="J770" s="519"/>
      <c r="K770" s="519"/>
      <c r="L770" s="519"/>
      <c r="M770" s="519"/>
      <c r="N770" s="519"/>
      <c r="O770" s="519"/>
      <c r="P770" s="519"/>
      <c r="Q770" s="519"/>
      <c r="R770" s="519"/>
      <c r="S770" s="519"/>
      <c r="T770" s="519"/>
      <c r="U770" s="519"/>
      <c r="V770" s="519"/>
      <c r="W770" s="519"/>
      <c r="X770" s="519"/>
      <c r="Y770" s="519"/>
      <c r="Z770" s="519"/>
    </row>
    <row r="771">
      <c r="A771" s="519"/>
      <c r="B771" s="519"/>
      <c r="C771" s="519"/>
      <c r="D771" s="519"/>
      <c r="E771" s="519"/>
      <c r="F771" s="519"/>
      <c r="G771" s="519"/>
      <c r="H771" s="519"/>
      <c r="I771" s="519"/>
      <c r="J771" s="519"/>
      <c r="K771" s="519"/>
      <c r="L771" s="519"/>
      <c r="M771" s="519"/>
      <c r="N771" s="519"/>
      <c r="O771" s="519"/>
      <c r="P771" s="519"/>
      <c r="Q771" s="519"/>
      <c r="R771" s="519"/>
      <c r="S771" s="519"/>
      <c r="T771" s="519"/>
      <c r="U771" s="519"/>
      <c r="V771" s="519"/>
      <c r="W771" s="519"/>
      <c r="X771" s="519"/>
      <c r="Y771" s="519"/>
      <c r="Z771" s="519"/>
    </row>
    <row r="772">
      <c r="A772" s="519"/>
      <c r="B772" s="519"/>
      <c r="C772" s="519"/>
      <c r="D772" s="519"/>
      <c r="E772" s="519"/>
      <c r="F772" s="519"/>
      <c r="G772" s="519"/>
      <c r="H772" s="519"/>
      <c r="I772" s="519"/>
      <c r="J772" s="519"/>
      <c r="K772" s="519"/>
      <c r="L772" s="519"/>
      <c r="M772" s="519"/>
      <c r="N772" s="519"/>
      <c r="O772" s="519"/>
      <c r="P772" s="519"/>
      <c r="Q772" s="519"/>
      <c r="R772" s="519"/>
      <c r="S772" s="519"/>
      <c r="T772" s="519"/>
      <c r="U772" s="519"/>
      <c r="V772" s="519"/>
      <c r="W772" s="519"/>
      <c r="X772" s="519"/>
      <c r="Y772" s="519"/>
      <c r="Z772" s="519"/>
    </row>
    <row r="773">
      <c r="A773" s="519"/>
      <c r="B773" s="519"/>
      <c r="C773" s="519"/>
      <c r="D773" s="519"/>
      <c r="E773" s="519"/>
      <c r="F773" s="519"/>
      <c r="G773" s="519"/>
      <c r="H773" s="519"/>
      <c r="I773" s="519"/>
      <c r="J773" s="519"/>
      <c r="K773" s="519"/>
      <c r="L773" s="519"/>
      <c r="M773" s="519"/>
      <c r="N773" s="519"/>
      <c r="O773" s="519"/>
      <c r="P773" s="519"/>
      <c r="Q773" s="519"/>
      <c r="R773" s="519"/>
      <c r="S773" s="519"/>
      <c r="T773" s="519"/>
      <c r="U773" s="519"/>
      <c r="V773" s="519"/>
      <c r="W773" s="519"/>
      <c r="X773" s="519"/>
      <c r="Y773" s="519"/>
      <c r="Z773" s="519"/>
    </row>
    <row r="774">
      <c r="A774" s="519"/>
      <c r="B774" s="519"/>
      <c r="C774" s="519"/>
      <c r="D774" s="519"/>
      <c r="E774" s="519"/>
      <c r="F774" s="519"/>
      <c r="G774" s="519"/>
      <c r="H774" s="519"/>
      <c r="I774" s="519"/>
      <c r="J774" s="519"/>
      <c r="K774" s="519"/>
      <c r="L774" s="519"/>
      <c r="M774" s="519"/>
      <c r="N774" s="519"/>
      <c r="O774" s="519"/>
      <c r="P774" s="519"/>
      <c r="Q774" s="519"/>
      <c r="R774" s="519"/>
      <c r="S774" s="519"/>
      <c r="T774" s="519"/>
      <c r="U774" s="519"/>
      <c r="V774" s="519"/>
      <c r="W774" s="519"/>
      <c r="X774" s="519"/>
      <c r="Y774" s="519"/>
      <c r="Z774" s="519"/>
    </row>
    <row r="775">
      <c r="A775" s="519"/>
      <c r="B775" s="519"/>
      <c r="C775" s="519"/>
      <c r="D775" s="519"/>
      <c r="E775" s="519"/>
      <c r="F775" s="519"/>
      <c r="G775" s="519"/>
      <c r="H775" s="519"/>
      <c r="I775" s="519"/>
      <c r="J775" s="519"/>
      <c r="K775" s="519"/>
      <c r="L775" s="519"/>
      <c r="M775" s="519"/>
      <c r="N775" s="519"/>
      <c r="O775" s="519"/>
      <c r="P775" s="519"/>
      <c r="Q775" s="519"/>
      <c r="R775" s="519"/>
      <c r="S775" s="519"/>
      <c r="T775" s="519"/>
      <c r="U775" s="519"/>
      <c r="V775" s="519"/>
      <c r="W775" s="519"/>
      <c r="X775" s="519"/>
      <c r="Y775" s="519"/>
      <c r="Z775" s="519"/>
    </row>
    <row r="776">
      <c r="A776" s="519"/>
      <c r="B776" s="519"/>
      <c r="C776" s="519"/>
      <c r="D776" s="519"/>
      <c r="E776" s="519"/>
      <c r="F776" s="519"/>
      <c r="G776" s="519"/>
      <c r="H776" s="519"/>
      <c r="I776" s="519"/>
      <c r="J776" s="519"/>
      <c r="K776" s="519"/>
      <c r="L776" s="519"/>
      <c r="M776" s="519"/>
      <c r="N776" s="519"/>
      <c r="O776" s="519"/>
      <c r="P776" s="519"/>
      <c r="Q776" s="519"/>
      <c r="R776" s="519"/>
      <c r="S776" s="519"/>
      <c r="T776" s="519"/>
      <c r="U776" s="519"/>
      <c r="V776" s="519"/>
      <c r="W776" s="519"/>
      <c r="X776" s="519"/>
      <c r="Y776" s="519"/>
      <c r="Z776" s="519"/>
    </row>
    <row r="777">
      <c r="A777" s="519"/>
      <c r="B777" s="519"/>
      <c r="C777" s="519"/>
      <c r="D777" s="519"/>
      <c r="E777" s="519"/>
      <c r="F777" s="519"/>
      <c r="G777" s="519"/>
      <c r="H777" s="519"/>
      <c r="I777" s="519"/>
      <c r="J777" s="519"/>
      <c r="K777" s="519"/>
      <c r="L777" s="519"/>
      <c r="M777" s="519"/>
      <c r="N777" s="519"/>
      <c r="O777" s="519"/>
      <c r="P777" s="519"/>
      <c r="Q777" s="519"/>
      <c r="R777" s="519"/>
      <c r="S777" s="519"/>
      <c r="T777" s="519"/>
      <c r="U777" s="519"/>
      <c r="V777" s="519"/>
      <c r="W777" s="519"/>
      <c r="X777" s="519"/>
      <c r="Y777" s="519"/>
      <c r="Z777" s="519"/>
    </row>
    <row r="778">
      <c r="A778" s="519"/>
      <c r="B778" s="519"/>
      <c r="C778" s="519"/>
      <c r="D778" s="519"/>
      <c r="E778" s="519"/>
      <c r="F778" s="519"/>
      <c r="G778" s="519"/>
      <c r="H778" s="519"/>
      <c r="I778" s="519"/>
      <c r="J778" s="519"/>
      <c r="K778" s="519"/>
      <c r="L778" s="519"/>
      <c r="M778" s="519"/>
      <c r="N778" s="519"/>
      <c r="O778" s="519"/>
      <c r="P778" s="519"/>
      <c r="Q778" s="519"/>
      <c r="R778" s="519"/>
      <c r="S778" s="519"/>
      <c r="T778" s="519"/>
      <c r="U778" s="519"/>
      <c r="V778" s="519"/>
      <c r="W778" s="519"/>
      <c r="X778" s="519"/>
      <c r="Y778" s="519"/>
      <c r="Z778" s="519"/>
    </row>
    <row r="779">
      <c r="A779" s="519"/>
      <c r="B779" s="519"/>
      <c r="C779" s="519"/>
      <c r="D779" s="519"/>
      <c r="E779" s="519"/>
      <c r="F779" s="519"/>
      <c r="G779" s="519"/>
      <c r="H779" s="519"/>
      <c r="I779" s="519"/>
      <c r="J779" s="519"/>
      <c r="K779" s="519"/>
      <c r="L779" s="519"/>
      <c r="M779" s="519"/>
      <c r="N779" s="519"/>
      <c r="O779" s="519"/>
      <c r="P779" s="519"/>
      <c r="Q779" s="519"/>
      <c r="R779" s="519"/>
      <c r="S779" s="519"/>
      <c r="T779" s="519"/>
      <c r="U779" s="519"/>
      <c r="V779" s="519"/>
      <c r="W779" s="519"/>
      <c r="X779" s="519"/>
      <c r="Y779" s="519"/>
      <c r="Z779" s="519"/>
    </row>
    <row r="780">
      <c r="A780" s="519"/>
      <c r="B780" s="519"/>
      <c r="C780" s="519"/>
      <c r="D780" s="519"/>
      <c r="E780" s="519"/>
      <c r="F780" s="519"/>
      <c r="G780" s="519"/>
      <c r="H780" s="519"/>
      <c r="I780" s="519"/>
      <c r="J780" s="519"/>
      <c r="K780" s="519"/>
      <c r="L780" s="519"/>
      <c r="M780" s="519"/>
      <c r="N780" s="519"/>
      <c r="O780" s="519"/>
      <c r="P780" s="519"/>
      <c r="Q780" s="519"/>
      <c r="R780" s="519"/>
      <c r="S780" s="519"/>
      <c r="T780" s="519"/>
      <c r="U780" s="519"/>
      <c r="V780" s="519"/>
      <c r="W780" s="519"/>
      <c r="X780" s="519"/>
      <c r="Y780" s="519"/>
      <c r="Z780" s="519"/>
    </row>
    <row r="781">
      <c r="A781" s="519"/>
      <c r="B781" s="519"/>
      <c r="C781" s="519"/>
      <c r="D781" s="519"/>
      <c r="E781" s="519"/>
      <c r="F781" s="519"/>
      <c r="G781" s="519"/>
      <c r="H781" s="519"/>
      <c r="I781" s="519"/>
      <c r="J781" s="519"/>
      <c r="K781" s="519"/>
      <c r="L781" s="519"/>
      <c r="M781" s="519"/>
      <c r="N781" s="519"/>
      <c r="O781" s="519"/>
      <c r="P781" s="519"/>
      <c r="Q781" s="519"/>
      <c r="R781" s="519"/>
      <c r="S781" s="519"/>
      <c r="T781" s="519"/>
      <c r="U781" s="519"/>
      <c r="V781" s="519"/>
      <c r="W781" s="519"/>
      <c r="X781" s="519"/>
      <c r="Y781" s="519"/>
      <c r="Z781" s="519"/>
    </row>
    <row r="782">
      <c r="A782" s="519"/>
      <c r="B782" s="519"/>
      <c r="C782" s="519"/>
      <c r="D782" s="519"/>
      <c r="E782" s="519"/>
      <c r="F782" s="519"/>
      <c r="G782" s="519"/>
      <c r="H782" s="519"/>
      <c r="I782" s="519"/>
      <c r="J782" s="519"/>
      <c r="K782" s="519"/>
      <c r="L782" s="519"/>
      <c r="M782" s="519"/>
      <c r="N782" s="519"/>
      <c r="O782" s="519"/>
      <c r="P782" s="519"/>
      <c r="Q782" s="519"/>
      <c r="R782" s="519"/>
      <c r="S782" s="519"/>
      <c r="T782" s="519"/>
      <c r="U782" s="519"/>
      <c r="V782" s="519"/>
      <c r="W782" s="519"/>
      <c r="X782" s="519"/>
      <c r="Y782" s="519"/>
      <c r="Z782" s="519"/>
    </row>
    <row r="783">
      <c r="A783" s="519"/>
      <c r="B783" s="519"/>
      <c r="C783" s="519"/>
      <c r="D783" s="519"/>
      <c r="E783" s="519"/>
      <c r="F783" s="519"/>
      <c r="G783" s="519"/>
      <c r="H783" s="519"/>
      <c r="I783" s="519"/>
      <c r="J783" s="519"/>
      <c r="K783" s="519"/>
      <c r="L783" s="519"/>
      <c r="M783" s="519"/>
      <c r="N783" s="519"/>
      <c r="O783" s="519"/>
      <c r="P783" s="519"/>
      <c r="Q783" s="519"/>
      <c r="R783" s="519"/>
      <c r="S783" s="519"/>
      <c r="T783" s="519"/>
      <c r="U783" s="519"/>
      <c r="V783" s="519"/>
      <c r="W783" s="519"/>
      <c r="X783" s="519"/>
      <c r="Y783" s="519"/>
      <c r="Z783" s="519"/>
    </row>
    <row r="784">
      <c r="A784" s="519"/>
      <c r="B784" s="519"/>
      <c r="C784" s="519"/>
      <c r="D784" s="519"/>
      <c r="E784" s="519"/>
      <c r="F784" s="519"/>
      <c r="G784" s="519"/>
      <c r="H784" s="519"/>
      <c r="I784" s="519"/>
      <c r="J784" s="519"/>
      <c r="K784" s="519"/>
      <c r="L784" s="519"/>
      <c r="M784" s="519"/>
      <c r="N784" s="519"/>
      <c r="O784" s="519"/>
      <c r="P784" s="519"/>
      <c r="Q784" s="519"/>
      <c r="R784" s="519"/>
      <c r="S784" s="519"/>
      <c r="T784" s="519"/>
      <c r="U784" s="519"/>
      <c r="V784" s="519"/>
      <c r="W784" s="519"/>
      <c r="X784" s="519"/>
      <c r="Y784" s="519"/>
      <c r="Z784" s="519"/>
    </row>
    <row r="785">
      <c r="A785" s="519"/>
      <c r="B785" s="519"/>
      <c r="C785" s="519"/>
      <c r="D785" s="519"/>
      <c r="E785" s="519"/>
      <c r="F785" s="519"/>
      <c r="G785" s="519"/>
      <c r="H785" s="519"/>
      <c r="I785" s="519"/>
      <c r="J785" s="519"/>
      <c r="K785" s="519"/>
      <c r="L785" s="519"/>
      <c r="M785" s="519"/>
      <c r="N785" s="519"/>
      <c r="O785" s="519"/>
      <c r="P785" s="519"/>
      <c r="Q785" s="519"/>
      <c r="R785" s="519"/>
      <c r="S785" s="519"/>
      <c r="T785" s="519"/>
      <c r="U785" s="519"/>
      <c r="V785" s="519"/>
      <c r="W785" s="519"/>
      <c r="X785" s="519"/>
      <c r="Y785" s="519"/>
      <c r="Z785" s="519"/>
    </row>
    <row r="786">
      <c r="A786" s="519"/>
      <c r="B786" s="519"/>
      <c r="C786" s="519"/>
      <c r="D786" s="519"/>
      <c r="E786" s="519"/>
      <c r="F786" s="519"/>
      <c r="G786" s="519"/>
      <c r="H786" s="519"/>
      <c r="I786" s="519"/>
      <c r="J786" s="519"/>
      <c r="K786" s="519"/>
      <c r="L786" s="519"/>
      <c r="M786" s="519"/>
      <c r="N786" s="519"/>
      <c r="O786" s="519"/>
      <c r="P786" s="519"/>
      <c r="Q786" s="519"/>
      <c r="R786" s="519"/>
      <c r="S786" s="519"/>
      <c r="T786" s="519"/>
      <c r="U786" s="519"/>
      <c r="V786" s="519"/>
      <c r="W786" s="519"/>
      <c r="X786" s="519"/>
      <c r="Y786" s="519"/>
      <c r="Z786" s="519"/>
    </row>
    <row r="787">
      <c r="A787" s="519"/>
      <c r="B787" s="519"/>
      <c r="C787" s="519"/>
      <c r="D787" s="519"/>
      <c r="E787" s="519"/>
      <c r="F787" s="519"/>
      <c r="G787" s="519"/>
      <c r="H787" s="519"/>
      <c r="I787" s="519"/>
      <c r="J787" s="519"/>
      <c r="K787" s="519"/>
      <c r="L787" s="519"/>
      <c r="M787" s="519"/>
      <c r="N787" s="519"/>
      <c r="O787" s="519"/>
      <c r="P787" s="519"/>
      <c r="Q787" s="519"/>
      <c r="R787" s="519"/>
      <c r="S787" s="519"/>
      <c r="T787" s="519"/>
      <c r="U787" s="519"/>
      <c r="V787" s="519"/>
      <c r="W787" s="519"/>
      <c r="X787" s="519"/>
      <c r="Y787" s="519"/>
      <c r="Z787" s="519"/>
    </row>
    <row r="788">
      <c r="A788" s="519"/>
      <c r="B788" s="519"/>
      <c r="C788" s="519"/>
      <c r="D788" s="519"/>
      <c r="E788" s="519"/>
      <c r="F788" s="519"/>
      <c r="G788" s="519"/>
      <c r="H788" s="519"/>
      <c r="I788" s="519"/>
      <c r="J788" s="519"/>
      <c r="K788" s="519"/>
      <c r="L788" s="519"/>
      <c r="M788" s="519"/>
      <c r="N788" s="519"/>
      <c r="O788" s="519"/>
      <c r="P788" s="519"/>
      <c r="Q788" s="519"/>
      <c r="R788" s="519"/>
      <c r="S788" s="519"/>
      <c r="T788" s="519"/>
      <c r="U788" s="519"/>
      <c r="V788" s="519"/>
      <c r="W788" s="519"/>
      <c r="X788" s="519"/>
      <c r="Y788" s="519"/>
      <c r="Z788" s="519"/>
    </row>
    <row r="789">
      <c r="A789" s="519"/>
      <c r="B789" s="519"/>
      <c r="C789" s="519"/>
      <c r="D789" s="519"/>
      <c r="E789" s="519"/>
      <c r="F789" s="519"/>
      <c r="G789" s="519"/>
      <c r="H789" s="519"/>
      <c r="I789" s="519"/>
      <c r="J789" s="519"/>
      <c r="K789" s="519"/>
      <c r="L789" s="519"/>
      <c r="M789" s="519"/>
      <c r="N789" s="519"/>
      <c r="O789" s="519"/>
      <c r="P789" s="519"/>
      <c r="Q789" s="519"/>
      <c r="R789" s="519"/>
      <c r="S789" s="519"/>
      <c r="T789" s="519"/>
      <c r="U789" s="519"/>
      <c r="V789" s="519"/>
      <c r="W789" s="519"/>
      <c r="X789" s="519"/>
      <c r="Y789" s="519"/>
      <c r="Z789" s="519"/>
    </row>
    <row r="790">
      <c r="A790" s="519"/>
      <c r="B790" s="519"/>
      <c r="C790" s="519"/>
      <c r="D790" s="519"/>
      <c r="E790" s="519"/>
      <c r="F790" s="519"/>
      <c r="G790" s="519"/>
      <c r="H790" s="519"/>
      <c r="I790" s="519"/>
      <c r="J790" s="519"/>
      <c r="K790" s="519"/>
      <c r="L790" s="519"/>
      <c r="M790" s="519"/>
      <c r="N790" s="519"/>
      <c r="O790" s="519"/>
      <c r="P790" s="519"/>
      <c r="Q790" s="519"/>
      <c r="R790" s="519"/>
      <c r="S790" s="519"/>
      <c r="T790" s="519"/>
      <c r="U790" s="519"/>
      <c r="V790" s="519"/>
      <c r="W790" s="519"/>
      <c r="X790" s="519"/>
      <c r="Y790" s="519"/>
      <c r="Z790" s="519"/>
    </row>
    <row r="791">
      <c r="A791" s="519"/>
      <c r="B791" s="519"/>
      <c r="C791" s="519"/>
      <c r="D791" s="519"/>
      <c r="E791" s="519"/>
      <c r="F791" s="519"/>
      <c r="G791" s="519"/>
      <c r="H791" s="519"/>
      <c r="I791" s="519"/>
      <c r="J791" s="519"/>
      <c r="K791" s="519"/>
      <c r="L791" s="519"/>
      <c r="M791" s="519"/>
      <c r="N791" s="519"/>
      <c r="O791" s="519"/>
      <c r="P791" s="519"/>
      <c r="Q791" s="519"/>
      <c r="R791" s="519"/>
      <c r="S791" s="519"/>
      <c r="T791" s="519"/>
      <c r="U791" s="519"/>
      <c r="V791" s="519"/>
      <c r="W791" s="519"/>
      <c r="X791" s="519"/>
      <c r="Y791" s="519"/>
      <c r="Z791" s="519"/>
    </row>
    <row r="792">
      <c r="A792" s="519"/>
      <c r="B792" s="519"/>
      <c r="C792" s="519"/>
      <c r="D792" s="519"/>
      <c r="E792" s="519"/>
      <c r="F792" s="519"/>
      <c r="G792" s="519"/>
      <c r="H792" s="519"/>
      <c r="I792" s="519"/>
      <c r="J792" s="519"/>
      <c r="K792" s="519"/>
      <c r="L792" s="519"/>
      <c r="M792" s="519"/>
      <c r="N792" s="519"/>
      <c r="O792" s="519"/>
      <c r="P792" s="519"/>
      <c r="Q792" s="519"/>
      <c r="R792" s="519"/>
      <c r="S792" s="519"/>
      <c r="T792" s="519"/>
      <c r="U792" s="519"/>
      <c r="V792" s="519"/>
      <c r="W792" s="519"/>
      <c r="X792" s="519"/>
      <c r="Y792" s="519"/>
      <c r="Z792" s="519"/>
    </row>
    <row r="793">
      <c r="A793" s="519"/>
      <c r="B793" s="519"/>
      <c r="C793" s="519"/>
      <c r="D793" s="519"/>
      <c r="E793" s="519"/>
      <c r="F793" s="519"/>
      <c r="G793" s="519"/>
      <c r="H793" s="519"/>
      <c r="I793" s="519"/>
      <c r="J793" s="519"/>
      <c r="K793" s="519"/>
      <c r="L793" s="519"/>
      <c r="M793" s="519"/>
      <c r="N793" s="519"/>
      <c r="O793" s="519"/>
      <c r="P793" s="519"/>
      <c r="Q793" s="519"/>
      <c r="R793" s="519"/>
      <c r="S793" s="519"/>
      <c r="T793" s="519"/>
      <c r="U793" s="519"/>
      <c r="V793" s="519"/>
      <c r="W793" s="519"/>
      <c r="X793" s="519"/>
      <c r="Y793" s="519"/>
      <c r="Z793" s="519"/>
    </row>
    <row r="794">
      <c r="A794" s="519"/>
      <c r="B794" s="519"/>
      <c r="C794" s="519"/>
      <c r="D794" s="519"/>
      <c r="E794" s="519"/>
      <c r="F794" s="519"/>
      <c r="G794" s="519"/>
      <c r="H794" s="519"/>
      <c r="I794" s="519"/>
      <c r="J794" s="519"/>
      <c r="K794" s="519"/>
      <c r="L794" s="519"/>
      <c r="M794" s="519"/>
      <c r="N794" s="519"/>
      <c r="O794" s="519"/>
      <c r="P794" s="519"/>
      <c r="Q794" s="519"/>
      <c r="R794" s="519"/>
      <c r="S794" s="519"/>
      <c r="T794" s="519"/>
      <c r="U794" s="519"/>
      <c r="V794" s="519"/>
      <c r="W794" s="519"/>
      <c r="X794" s="519"/>
      <c r="Y794" s="519"/>
      <c r="Z794" s="519"/>
    </row>
    <row r="795">
      <c r="A795" s="519"/>
      <c r="B795" s="519"/>
      <c r="C795" s="519"/>
      <c r="D795" s="519"/>
      <c r="E795" s="519"/>
      <c r="F795" s="519"/>
      <c r="G795" s="519"/>
      <c r="H795" s="519"/>
      <c r="I795" s="519"/>
      <c r="J795" s="519"/>
      <c r="K795" s="519"/>
      <c r="L795" s="519"/>
      <c r="M795" s="519"/>
      <c r="N795" s="519"/>
      <c r="O795" s="519"/>
      <c r="P795" s="519"/>
      <c r="Q795" s="519"/>
      <c r="R795" s="519"/>
      <c r="S795" s="519"/>
      <c r="T795" s="519"/>
      <c r="U795" s="519"/>
      <c r="V795" s="519"/>
      <c r="W795" s="519"/>
      <c r="X795" s="519"/>
      <c r="Y795" s="519"/>
      <c r="Z795" s="519"/>
    </row>
    <row r="796">
      <c r="A796" s="519"/>
      <c r="B796" s="519"/>
      <c r="C796" s="519"/>
      <c r="D796" s="519"/>
      <c r="E796" s="519"/>
      <c r="F796" s="519"/>
      <c r="G796" s="519"/>
      <c r="H796" s="519"/>
      <c r="I796" s="519"/>
      <c r="J796" s="519"/>
      <c r="K796" s="519"/>
      <c r="L796" s="519"/>
      <c r="M796" s="519"/>
      <c r="N796" s="519"/>
      <c r="O796" s="519"/>
      <c r="P796" s="519"/>
      <c r="Q796" s="519"/>
      <c r="R796" s="519"/>
      <c r="S796" s="519"/>
      <c r="T796" s="519"/>
      <c r="U796" s="519"/>
      <c r="V796" s="519"/>
      <c r="W796" s="519"/>
      <c r="X796" s="519"/>
      <c r="Y796" s="519"/>
      <c r="Z796" s="519"/>
    </row>
    <row r="797">
      <c r="A797" s="519"/>
      <c r="B797" s="519"/>
      <c r="C797" s="519"/>
      <c r="D797" s="519"/>
      <c r="E797" s="519"/>
      <c r="F797" s="519"/>
      <c r="G797" s="519"/>
      <c r="H797" s="519"/>
      <c r="I797" s="519"/>
      <c r="J797" s="519"/>
      <c r="K797" s="519"/>
      <c r="L797" s="519"/>
      <c r="M797" s="519"/>
      <c r="N797" s="519"/>
      <c r="O797" s="519"/>
      <c r="P797" s="519"/>
      <c r="Q797" s="519"/>
      <c r="R797" s="519"/>
      <c r="S797" s="519"/>
      <c r="T797" s="519"/>
      <c r="U797" s="519"/>
      <c r="V797" s="519"/>
      <c r="W797" s="519"/>
      <c r="X797" s="519"/>
      <c r="Y797" s="519"/>
      <c r="Z797" s="519"/>
    </row>
    <row r="798">
      <c r="A798" s="519"/>
      <c r="B798" s="519"/>
      <c r="C798" s="519"/>
      <c r="D798" s="519"/>
      <c r="E798" s="519"/>
      <c r="F798" s="519"/>
      <c r="G798" s="519"/>
      <c r="H798" s="519"/>
      <c r="I798" s="519"/>
      <c r="J798" s="519"/>
      <c r="K798" s="519"/>
      <c r="L798" s="519"/>
      <c r="M798" s="519"/>
      <c r="N798" s="519"/>
      <c r="O798" s="519"/>
      <c r="P798" s="519"/>
      <c r="Q798" s="519"/>
      <c r="R798" s="519"/>
      <c r="S798" s="519"/>
      <c r="T798" s="519"/>
      <c r="U798" s="519"/>
      <c r="V798" s="519"/>
      <c r="W798" s="519"/>
      <c r="X798" s="519"/>
      <c r="Y798" s="519"/>
      <c r="Z798" s="519"/>
    </row>
    <row r="799">
      <c r="A799" s="519"/>
      <c r="B799" s="519"/>
      <c r="C799" s="519"/>
      <c r="D799" s="519"/>
      <c r="E799" s="519"/>
      <c r="F799" s="519"/>
      <c r="G799" s="519"/>
      <c r="H799" s="519"/>
      <c r="I799" s="519"/>
      <c r="J799" s="519"/>
      <c r="K799" s="519"/>
      <c r="L799" s="519"/>
      <c r="M799" s="519"/>
      <c r="N799" s="519"/>
      <c r="O799" s="519"/>
      <c r="P799" s="519"/>
      <c r="Q799" s="519"/>
      <c r="R799" s="519"/>
      <c r="S799" s="519"/>
      <c r="T799" s="519"/>
      <c r="U799" s="519"/>
      <c r="V799" s="519"/>
      <c r="W799" s="519"/>
      <c r="X799" s="519"/>
      <c r="Y799" s="519"/>
      <c r="Z799" s="519"/>
    </row>
    <row r="800">
      <c r="A800" s="519"/>
      <c r="B800" s="519"/>
      <c r="C800" s="519"/>
      <c r="D800" s="519"/>
      <c r="E800" s="519"/>
      <c r="F800" s="519"/>
      <c r="G800" s="519"/>
      <c r="H800" s="519"/>
      <c r="I800" s="519"/>
      <c r="J800" s="519"/>
      <c r="K800" s="519"/>
      <c r="L800" s="519"/>
      <c r="M800" s="519"/>
      <c r="N800" s="519"/>
      <c r="O800" s="519"/>
      <c r="P800" s="519"/>
      <c r="Q800" s="519"/>
      <c r="R800" s="519"/>
      <c r="S800" s="519"/>
      <c r="T800" s="519"/>
      <c r="U800" s="519"/>
      <c r="V800" s="519"/>
      <c r="W800" s="519"/>
      <c r="X800" s="519"/>
      <c r="Y800" s="519"/>
      <c r="Z800" s="519"/>
    </row>
    <row r="801">
      <c r="A801" s="519"/>
      <c r="B801" s="519"/>
      <c r="C801" s="519"/>
      <c r="D801" s="519"/>
      <c r="E801" s="519"/>
      <c r="F801" s="519"/>
      <c r="G801" s="519"/>
      <c r="H801" s="519"/>
      <c r="I801" s="519"/>
      <c r="J801" s="519"/>
      <c r="K801" s="519"/>
      <c r="L801" s="519"/>
      <c r="M801" s="519"/>
      <c r="N801" s="519"/>
      <c r="O801" s="519"/>
      <c r="P801" s="519"/>
      <c r="Q801" s="519"/>
      <c r="R801" s="519"/>
      <c r="S801" s="519"/>
      <c r="T801" s="519"/>
      <c r="U801" s="519"/>
      <c r="V801" s="519"/>
      <c r="W801" s="519"/>
      <c r="X801" s="519"/>
      <c r="Y801" s="519"/>
      <c r="Z801" s="519"/>
    </row>
    <row r="802">
      <c r="A802" s="519"/>
      <c r="B802" s="519"/>
      <c r="C802" s="519"/>
      <c r="D802" s="519"/>
      <c r="E802" s="519"/>
      <c r="F802" s="519"/>
      <c r="G802" s="519"/>
      <c r="H802" s="519"/>
      <c r="I802" s="519"/>
      <c r="J802" s="519"/>
      <c r="K802" s="519"/>
      <c r="L802" s="519"/>
      <c r="M802" s="519"/>
      <c r="N802" s="519"/>
      <c r="O802" s="519"/>
      <c r="P802" s="519"/>
      <c r="Q802" s="519"/>
      <c r="R802" s="519"/>
      <c r="S802" s="519"/>
      <c r="T802" s="519"/>
      <c r="U802" s="519"/>
      <c r="V802" s="519"/>
      <c r="W802" s="519"/>
      <c r="X802" s="519"/>
      <c r="Y802" s="519"/>
      <c r="Z802" s="519"/>
    </row>
    <row r="803">
      <c r="A803" s="519"/>
      <c r="B803" s="519"/>
      <c r="C803" s="519"/>
      <c r="D803" s="519"/>
      <c r="E803" s="519"/>
      <c r="F803" s="519"/>
      <c r="G803" s="519"/>
      <c r="H803" s="519"/>
      <c r="I803" s="519"/>
      <c r="J803" s="519"/>
      <c r="K803" s="519"/>
      <c r="L803" s="519"/>
      <c r="M803" s="519"/>
      <c r="N803" s="519"/>
      <c r="O803" s="519"/>
      <c r="P803" s="519"/>
      <c r="Q803" s="519"/>
      <c r="R803" s="519"/>
      <c r="S803" s="519"/>
      <c r="T803" s="519"/>
      <c r="U803" s="519"/>
      <c r="V803" s="519"/>
      <c r="W803" s="519"/>
      <c r="X803" s="519"/>
      <c r="Y803" s="519"/>
      <c r="Z803" s="519"/>
    </row>
    <row r="804">
      <c r="A804" s="519"/>
      <c r="B804" s="519"/>
      <c r="C804" s="519"/>
      <c r="D804" s="519"/>
      <c r="E804" s="519"/>
      <c r="F804" s="519"/>
      <c r="G804" s="519"/>
      <c r="H804" s="519"/>
      <c r="I804" s="519"/>
      <c r="J804" s="519"/>
      <c r="K804" s="519"/>
      <c r="L804" s="519"/>
      <c r="M804" s="519"/>
      <c r="N804" s="519"/>
      <c r="O804" s="519"/>
      <c r="P804" s="519"/>
      <c r="Q804" s="519"/>
      <c r="R804" s="519"/>
      <c r="S804" s="519"/>
      <c r="T804" s="519"/>
      <c r="U804" s="519"/>
      <c r="V804" s="519"/>
      <c r="W804" s="519"/>
      <c r="X804" s="519"/>
      <c r="Y804" s="519"/>
      <c r="Z804" s="519"/>
    </row>
    <row r="805">
      <c r="A805" s="519"/>
      <c r="B805" s="519"/>
      <c r="C805" s="519"/>
      <c r="D805" s="519"/>
      <c r="E805" s="519"/>
      <c r="F805" s="519"/>
      <c r="G805" s="519"/>
      <c r="H805" s="519"/>
      <c r="I805" s="519"/>
      <c r="J805" s="519"/>
      <c r="K805" s="519"/>
      <c r="L805" s="519"/>
      <c r="M805" s="519"/>
      <c r="N805" s="519"/>
      <c r="O805" s="519"/>
      <c r="P805" s="519"/>
      <c r="Q805" s="519"/>
      <c r="R805" s="519"/>
      <c r="S805" s="519"/>
      <c r="T805" s="519"/>
      <c r="U805" s="519"/>
      <c r="V805" s="519"/>
      <c r="W805" s="519"/>
      <c r="X805" s="519"/>
      <c r="Y805" s="519"/>
      <c r="Z805" s="519"/>
    </row>
    <row r="806">
      <c r="A806" s="519"/>
      <c r="B806" s="519"/>
      <c r="C806" s="519"/>
      <c r="D806" s="519"/>
      <c r="E806" s="519"/>
      <c r="F806" s="519"/>
      <c r="G806" s="519"/>
      <c r="H806" s="519"/>
      <c r="I806" s="519"/>
      <c r="J806" s="519"/>
      <c r="K806" s="519"/>
      <c r="L806" s="519"/>
      <c r="M806" s="519"/>
      <c r="N806" s="519"/>
      <c r="O806" s="519"/>
      <c r="P806" s="519"/>
      <c r="Q806" s="519"/>
      <c r="R806" s="519"/>
      <c r="S806" s="519"/>
      <c r="T806" s="519"/>
      <c r="U806" s="519"/>
      <c r="V806" s="519"/>
      <c r="W806" s="519"/>
      <c r="X806" s="519"/>
      <c r="Y806" s="519"/>
      <c r="Z806" s="519"/>
    </row>
    <row r="807">
      <c r="A807" s="519"/>
      <c r="B807" s="519"/>
      <c r="C807" s="519"/>
      <c r="D807" s="519"/>
      <c r="E807" s="519"/>
      <c r="F807" s="519"/>
      <c r="G807" s="519"/>
      <c r="H807" s="519"/>
      <c r="I807" s="519"/>
      <c r="J807" s="519"/>
      <c r="K807" s="519"/>
      <c r="L807" s="519"/>
      <c r="M807" s="519"/>
      <c r="N807" s="519"/>
      <c r="O807" s="519"/>
      <c r="P807" s="519"/>
      <c r="Q807" s="519"/>
      <c r="R807" s="519"/>
      <c r="S807" s="519"/>
      <c r="T807" s="519"/>
      <c r="U807" s="519"/>
      <c r="V807" s="519"/>
      <c r="W807" s="519"/>
      <c r="X807" s="519"/>
      <c r="Y807" s="519"/>
      <c r="Z807" s="519"/>
    </row>
    <row r="808">
      <c r="A808" s="519"/>
      <c r="B808" s="519"/>
      <c r="C808" s="519"/>
      <c r="D808" s="519"/>
      <c r="E808" s="519"/>
      <c r="F808" s="519"/>
      <c r="G808" s="519"/>
      <c r="H808" s="519"/>
      <c r="I808" s="519"/>
      <c r="J808" s="519"/>
      <c r="K808" s="519"/>
      <c r="L808" s="519"/>
      <c r="M808" s="519"/>
      <c r="N808" s="519"/>
      <c r="O808" s="519"/>
      <c r="P808" s="519"/>
      <c r="Q808" s="519"/>
      <c r="R808" s="519"/>
      <c r="S808" s="519"/>
      <c r="T808" s="519"/>
      <c r="U808" s="519"/>
      <c r="V808" s="519"/>
      <c r="W808" s="519"/>
      <c r="X808" s="519"/>
      <c r="Y808" s="519"/>
      <c r="Z808" s="519"/>
    </row>
    <row r="809">
      <c r="A809" s="519"/>
      <c r="B809" s="519"/>
      <c r="C809" s="519"/>
      <c r="D809" s="519"/>
      <c r="E809" s="519"/>
      <c r="F809" s="519"/>
      <c r="G809" s="519"/>
      <c r="H809" s="519"/>
      <c r="I809" s="519"/>
      <c r="J809" s="519"/>
      <c r="K809" s="519"/>
      <c r="L809" s="519"/>
      <c r="M809" s="519"/>
      <c r="N809" s="519"/>
      <c r="O809" s="519"/>
      <c r="P809" s="519"/>
      <c r="Q809" s="519"/>
      <c r="R809" s="519"/>
      <c r="S809" s="519"/>
      <c r="T809" s="519"/>
      <c r="U809" s="519"/>
      <c r="V809" s="519"/>
      <c r="W809" s="519"/>
      <c r="X809" s="519"/>
      <c r="Y809" s="519"/>
      <c r="Z809" s="519"/>
    </row>
    <row r="810">
      <c r="A810" s="519"/>
      <c r="B810" s="519"/>
      <c r="C810" s="519"/>
      <c r="D810" s="519"/>
      <c r="E810" s="519"/>
      <c r="F810" s="519"/>
      <c r="G810" s="519"/>
      <c r="H810" s="519"/>
      <c r="I810" s="519"/>
      <c r="J810" s="519"/>
      <c r="K810" s="519"/>
      <c r="L810" s="519"/>
      <c r="M810" s="519"/>
      <c r="N810" s="519"/>
      <c r="O810" s="519"/>
      <c r="P810" s="519"/>
      <c r="Q810" s="519"/>
      <c r="R810" s="519"/>
      <c r="S810" s="519"/>
      <c r="T810" s="519"/>
      <c r="U810" s="519"/>
      <c r="V810" s="519"/>
      <c r="W810" s="519"/>
      <c r="X810" s="519"/>
      <c r="Y810" s="519"/>
      <c r="Z810" s="519"/>
    </row>
    <row r="811">
      <c r="A811" s="519"/>
      <c r="B811" s="519"/>
      <c r="C811" s="519"/>
      <c r="D811" s="519"/>
      <c r="E811" s="519"/>
      <c r="F811" s="519"/>
      <c r="G811" s="519"/>
      <c r="H811" s="519"/>
      <c r="I811" s="519"/>
      <c r="J811" s="519"/>
      <c r="K811" s="519"/>
      <c r="L811" s="519"/>
      <c r="M811" s="519"/>
      <c r="N811" s="519"/>
      <c r="O811" s="519"/>
      <c r="P811" s="519"/>
      <c r="Q811" s="519"/>
      <c r="R811" s="519"/>
      <c r="S811" s="519"/>
      <c r="T811" s="519"/>
      <c r="U811" s="519"/>
      <c r="V811" s="519"/>
      <c r="W811" s="519"/>
      <c r="X811" s="519"/>
      <c r="Y811" s="519"/>
      <c r="Z811" s="519"/>
    </row>
    <row r="812">
      <c r="A812" s="519"/>
      <c r="B812" s="519"/>
      <c r="C812" s="519"/>
      <c r="D812" s="519"/>
      <c r="E812" s="519"/>
      <c r="F812" s="519"/>
      <c r="G812" s="519"/>
      <c r="H812" s="519"/>
      <c r="I812" s="519"/>
      <c r="J812" s="519"/>
      <c r="K812" s="519"/>
      <c r="L812" s="519"/>
      <c r="M812" s="519"/>
      <c r="N812" s="519"/>
      <c r="O812" s="519"/>
      <c r="P812" s="519"/>
      <c r="Q812" s="519"/>
      <c r="R812" s="519"/>
      <c r="S812" s="519"/>
      <c r="T812" s="519"/>
      <c r="U812" s="519"/>
      <c r="V812" s="519"/>
      <c r="W812" s="519"/>
      <c r="X812" s="519"/>
      <c r="Y812" s="519"/>
      <c r="Z812" s="519"/>
    </row>
    <row r="813">
      <c r="A813" s="519"/>
      <c r="B813" s="519"/>
      <c r="C813" s="519"/>
      <c r="D813" s="519"/>
      <c r="E813" s="519"/>
      <c r="F813" s="519"/>
      <c r="G813" s="519"/>
      <c r="H813" s="519"/>
      <c r="I813" s="519"/>
      <c r="J813" s="519"/>
      <c r="K813" s="519"/>
      <c r="L813" s="519"/>
      <c r="M813" s="519"/>
      <c r="N813" s="519"/>
      <c r="O813" s="519"/>
      <c r="P813" s="519"/>
      <c r="Q813" s="519"/>
      <c r="R813" s="519"/>
      <c r="S813" s="519"/>
      <c r="T813" s="519"/>
      <c r="U813" s="519"/>
      <c r="V813" s="519"/>
      <c r="W813" s="519"/>
      <c r="X813" s="519"/>
      <c r="Y813" s="519"/>
      <c r="Z813" s="519"/>
    </row>
    <row r="814">
      <c r="A814" s="519"/>
      <c r="B814" s="519"/>
      <c r="C814" s="519"/>
      <c r="D814" s="519"/>
      <c r="E814" s="519"/>
      <c r="F814" s="519"/>
      <c r="G814" s="519"/>
      <c r="H814" s="519"/>
      <c r="I814" s="519"/>
      <c r="J814" s="519"/>
      <c r="K814" s="519"/>
      <c r="L814" s="519"/>
      <c r="M814" s="519"/>
      <c r="N814" s="519"/>
      <c r="O814" s="519"/>
      <c r="P814" s="519"/>
      <c r="Q814" s="519"/>
      <c r="R814" s="519"/>
      <c r="S814" s="519"/>
      <c r="T814" s="519"/>
      <c r="U814" s="519"/>
      <c r="V814" s="519"/>
      <c r="W814" s="519"/>
      <c r="X814" s="519"/>
      <c r="Y814" s="519"/>
      <c r="Z814" s="519"/>
    </row>
    <row r="815">
      <c r="A815" s="519"/>
      <c r="B815" s="519"/>
      <c r="C815" s="519"/>
      <c r="D815" s="519"/>
      <c r="E815" s="519"/>
      <c r="F815" s="519"/>
      <c r="G815" s="519"/>
      <c r="H815" s="519"/>
      <c r="I815" s="519"/>
      <c r="J815" s="519"/>
      <c r="K815" s="519"/>
      <c r="L815" s="519"/>
      <c r="M815" s="519"/>
      <c r="N815" s="519"/>
      <c r="O815" s="519"/>
      <c r="P815" s="519"/>
      <c r="Q815" s="519"/>
      <c r="R815" s="519"/>
      <c r="S815" s="519"/>
      <c r="T815" s="519"/>
      <c r="U815" s="519"/>
      <c r="V815" s="519"/>
      <c r="W815" s="519"/>
      <c r="X815" s="519"/>
      <c r="Y815" s="519"/>
      <c r="Z815" s="519"/>
    </row>
    <row r="816">
      <c r="A816" s="519"/>
      <c r="B816" s="519"/>
      <c r="C816" s="519"/>
      <c r="D816" s="519"/>
      <c r="E816" s="519"/>
      <c r="F816" s="519"/>
      <c r="G816" s="519"/>
      <c r="H816" s="519"/>
      <c r="I816" s="519"/>
      <c r="J816" s="519"/>
      <c r="K816" s="519"/>
      <c r="L816" s="519"/>
      <c r="M816" s="519"/>
      <c r="N816" s="519"/>
      <c r="O816" s="519"/>
      <c r="P816" s="519"/>
      <c r="Q816" s="519"/>
      <c r="R816" s="519"/>
      <c r="S816" s="519"/>
      <c r="T816" s="519"/>
      <c r="U816" s="519"/>
      <c r="V816" s="519"/>
      <c r="W816" s="519"/>
      <c r="X816" s="519"/>
      <c r="Y816" s="519"/>
      <c r="Z816" s="519"/>
    </row>
    <row r="817">
      <c r="A817" s="519"/>
      <c r="B817" s="519"/>
      <c r="C817" s="519"/>
      <c r="D817" s="519"/>
      <c r="E817" s="519"/>
      <c r="F817" s="519"/>
      <c r="G817" s="519"/>
      <c r="H817" s="519"/>
      <c r="I817" s="519"/>
      <c r="J817" s="519"/>
      <c r="K817" s="519"/>
      <c r="L817" s="519"/>
      <c r="M817" s="519"/>
      <c r="N817" s="519"/>
      <c r="O817" s="519"/>
      <c r="P817" s="519"/>
      <c r="Q817" s="519"/>
      <c r="R817" s="519"/>
      <c r="S817" s="519"/>
      <c r="T817" s="519"/>
      <c r="U817" s="519"/>
      <c r="V817" s="519"/>
      <c r="W817" s="519"/>
      <c r="X817" s="519"/>
      <c r="Y817" s="519"/>
      <c r="Z817" s="519"/>
    </row>
    <row r="818">
      <c r="A818" s="519"/>
      <c r="B818" s="519"/>
      <c r="C818" s="519"/>
      <c r="D818" s="519"/>
      <c r="E818" s="519"/>
      <c r="F818" s="519"/>
      <c r="G818" s="519"/>
      <c r="H818" s="519"/>
      <c r="I818" s="519"/>
      <c r="J818" s="519"/>
      <c r="K818" s="519"/>
      <c r="L818" s="519"/>
      <c r="M818" s="519"/>
      <c r="N818" s="519"/>
      <c r="O818" s="519"/>
      <c r="P818" s="519"/>
      <c r="Q818" s="519"/>
      <c r="R818" s="519"/>
      <c r="S818" s="519"/>
      <c r="T818" s="519"/>
      <c r="U818" s="519"/>
      <c r="V818" s="519"/>
      <c r="W818" s="519"/>
      <c r="X818" s="519"/>
      <c r="Y818" s="519"/>
      <c r="Z818" s="519"/>
    </row>
    <row r="819">
      <c r="A819" s="519"/>
      <c r="B819" s="519"/>
      <c r="C819" s="519"/>
      <c r="D819" s="519"/>
      <c r="E819" s="519"/>
      <c r="F819" s="519"/>
      <c r="G819" s="519"/>
      <c r="H819" s="519"/>
      <c r="I819" s="519"/>
      <c r="J819" s="519"/>
      <c r="K819" s="519"/>
      <c r="L819" s="519"/>
      <c r="M819" s="519"/>
      <c r="N819" s="519"/>
      <c r="O819" s="519"/>
      <c r="P819" s="519"/>
      <c r="Q819" s="519"/>
      <c r="R819" s="519"/>
      <c r="S819" s="519"/>
      <c r="T819" s="519"/>
      <c r="U819" s="519"/>
      <c r="V819" s="519"/>
      <c r="W819" s="519"/>
      <c r="X819" s="519"/>
      <c r="Y819" s="519"/>
      <c r="Z819" s="519"/>
    </row>
    <row r="820">
      <c r="A820" s="519"/>
      <c r="B820" s="519"/>
      <c r="C820" s="519"/>
      <c r="D820" s="519"/>
      <c r="E820" s="519"/>
      <c r="F820" s="519"/>
      <c r="G820" s="519"/>
      <c r="H820" s="519"/>
      <c r="I820" s="519"/>
      <c r="J820" s="519"/>
      <c r="K820" s="519"/>
      <c r="L820" s="519"/>
      <c r="M820" s="519"/>
      <c r="N820" s="519"/>
      <c r="O820" s="519"/>
      <c r="P820" s="519"/>
      <c r="Q820" s="519"/>
      <c r="R820" s="519"/>
      <c r="S820" s="519"/>
      <c r="T820" s="519"/>
      <c r="U820" s="519"/>
      <c r="V820" s="519"/>
      <c r="W820" s="519"/>
      <c r="X820" s="519"/>
      <c r="Y820" s="519"/>
      <c r="Z820" s="519"/>
    </row>
    <row r="821">
      <c r="A821" s="519"/>
      <c r="B821" s="519"/>
      <c r="C821" s="519"/>
      <c r="D821" s="519"/>
      <c r="E821" s="519"/>
      <c r="F821" s="519"/>
      <c r="G821" s="519"/>
      <c r="H821" s="519"/>
      <c r="I821" s="519"/>
      <c r="J821" s="519"/>
      <c r="K821" s="519"/>
      <c r="L821" s="519"/>
      <c r="M821" s="519"/>
      <c r="N821" s="519"/>
      <c r="O821" s="519"/>
      <c r="P821" s="519"/>
      <c r="Q821" s="519"/>
      <c r="R821" s="519"/>
      <c r="S821" s="519"/>
      <c r="T821" s="519"/>
      <c r="U821" s="519"/>
      <c r="V821" s="519"/>
      <c r="W821" s="519"/>
      <c r="X821" s="519"/>
      <c r="Y821" s="519"/>
      <c r="Z821" s="519"/>
    </row>
    <row r="822">
      <c r="A822" s="519"/>
      <c r="B822" s="519"/>
      <c r="C822" s="519"/>
      <c r="D822" s="519"/>
      <c r="E822" s="519"/>
      <c r="F822" s="519"/>
      <c r="G822" s="519"/>
      <c r="H822" s="519"/>
      <c r="I822" s="519"/>
      <c r="J822" s="519"/>
      <c r="K822" s="519"/>
      <c r="L822" s="519"/>
      <c r="M822" s="519"/>
      <c r="N822" s="519"/>
      <c r="O822" s="519"/>
      <c r="P822" s="519"/>
      <c r="Q822" s="519"/>
      <c r="R822" s="519"/>
      <c r="S822" s="519"/>
      <c r="T822" s="519"/>
      <c r="U822" s="519"/>
      <c r="V822" s="519"/>
      <c r="W822" s="519"/>
      <c r="X822" s="519"/>
      <c r="Y822" s="519"/>
      <c r="Z822" s="519"/>
    </row>
    <row r="823">
      <c r="A823" s="519"/>
      <c r="B823" s="519"/>
      <c r="C823" s="519"/>
      <c r="D823" s="519"/>
      <c r="E823" s="519"/>
      <c r="F823" s="519"/>
      <c r="G823" s="519"/>
      <c r="H823" s="519"/>
      <c r="I823" s="519"/>
      <c r="J823" s="519"/>
      <c r="K823" s="519"/>
      <c r="L823" s="519"/>
      <c r="M823" s="519"/>
      <c r="N823" s="519"/>
      <c r="O823" s="519"/>
      <c r="P823" s="519"/>
      <c r="Q823" s="519"/>
      <c r="R823" s="519"/>
      <c r="S823" s="519"/>
      <c r="T823" s="519"/>
      <c r="U823" s="519"/>
      <c r="V823" s="519"/>
      <c r="W823" s="519"/>
      <c r="X823" s="519"/>
      <c r="Y823" s="519"/>
      <c r="Z823" s="519"/>
    </row>
    <row r="824">
      <c r="A824" s="519"/>
      <c r="B824" s="519"/>
      <c r="C824" s="519"/>
      <c r="D824" s="519"/>
      <c r="E824" s="519"/>
      <c r="F824" s="519"/>
      <c r="G824" s="519"/>
      <c r="H824" s="519"/>
      <c r="I824" s="519"/>
      <c r="J824" s="519"/>
      <c r="K824" s="519"/>
      <c r="L824" s="519"/>
      <c r="M824" s="519"/>
      <c r="N824" s="519"/>
      <c r="O824" s="519"/>
      <c r="P824" s="519"/>
      <c r="Q824" s="519"/>
      <c r="R824" s="519"/>
      <c r="S824" s="519"/>
      <c r="T824" s="519"/>
      <c r="U824" s="519"/>
      <c r="V824" s="519"/>
      <c r="W824" s="519"/>
      <c r="X824" s="519"/>
      <c r="Y824" s="519"/>
      <c r="Z824" s="519"/>
    </row>
    <row r="825">
      <c r="A825" s="519"/>
      <c r="B825" s="519"/>
      <c r="C825" s="519"/>
      <c r="D825" s="519"/>
      <c r="E825" s="519"/>
      <c r="F825" s="519"/>
      <c r="G825" s="519"/>
      <c r="H825" s="519"/>
      <c r="I825" s="519"/>
      <c r="J825" s="519"/>
      <c r="K825" s="519"/>
      <c r="L825" s="519"/>
      <c r="M825" s="519"/>
      <c r="N825" s="519"/>
      <c r="O825" s="519"/>
      <c r="P825" s="519"/>
      <c r="Q825" s="519"/>
      <c r="R825" s="519"/>
      <c r="S825" s="519"/>
      <c r="T825" s="519"/>
      <c r="U825" s="519"/>
      <c r="V825" s="519"/>
      <c r="W825" s="519"/>
      <c r="X825" s="519"/>
      <c r="Y825" s="519"/>
      <c r="Z825" s="519"/>
    </row>
    <row r="826">
      <c r="A826" s="519"/>
      <c r="B826" s="519"/>
      <c r="C826" s="519"/>
      <c r="D826" s="519"/>
      <c r="E826" s="519"/>
      <c r="F826" s="519"/>
      <c r="G826" s="519"/>
      <c r="H826" s="519"/>
      <c r="I826" s="519"/>
      <c r="J826" s="519"/>
      <c r="K826" s="519"/>
      <c r="L826" s="519"/>
      <c r="M826" s="519"/>
      <c r="N826" s="519"/>
      <c r="O826" s="519"/>
      <c r="P826" s="519"/>
      <c r="Q826" s="519"/>
      <c r="R826" s="519"/>
      <c r="S826" s="519"/>
      <c r="T826" s="519"/>
      <c r="U826" s="519"/>
      <c r="V826" s="519"/>
      <c r="W826" s="519"/>
      <c r="X826" s="519"/>
      <c r="Y826" s="519"/>
      <c r="Z826" s="519"/>
    </row>
    <row r="827">
      <c r="A827" s="519"/>
      <c r="B827" s="519"/>
      <c r="C827" s="519"/>
      <c r="D827" s="519"/>
      <c r="E827" s="519"/>
      <c r="F827" s="519"/>
      <c r="G827" s="519"/>
      <c r="H827" s="519"/>
      <c r="I827" s="519"/>
      <c r="J827" s="519"/>
      <c r="K827" s="519"/>
      <c r="L827" s="519"/>
      <c r="M827" s="519"/>
      <c r="N827" s="519"/>
      <c r="O827" s="519"/>
      <c r="P827" s="519"/>
      <c r="Q827" s="519"/>
      <c r="R827" s="519"/>
      <c r="S827" s="519"/>
      <c r="T827" s="519"/>
      <c r="U827" s="519"/>
      <c r="V827" s="519"/>
      <c r="W827" s="519"/>
      <c r="X827" s="519"/>
      <c r="Y827" s="519"/>
      <c r="Z827" s="519"/>
    </row>
    <row r="828">
      <c r="A828" s="519"/>
      <c r="B828" s="519"/>
      <c r="C828" s="519"/>
      <c r="D828" s="519"/>
      <c r="E828" s="519"/>
      <c r="F828" s="519"/>
      <c r="G828" s="519"/>
      <c r="H828" s="519"/>
      <c r="I828" s="519"/>
      <c r="J828" s="519"/>
      <c r="K828" s="519"/>
      <c r="L828" s="519"/>
      <c r="M828" s="519"/>
      <c r="N828" s="519"/>
      <c r="O828" s="519"/>
      <c r="P828" s="519"/>
      <c r="Q828" s="519"/>
      <c r="R828" s="519"/>
      <c r="S828" s="519"/>
      <c r="T828" s="519"/>
      <c r="U828" s="519"/>
      <c r="V828" s="519"/>
      <c r="W828" s="519"/>
      <c r="X828" s="519"/>
      <c r="Y828" s="519"/>
      <c r="Z828" s="519"/>
    </row>
    <row r="829">
      <c r="A829" s="519"/>
      <c r="B829" s="519"/>
      <c r="C829" s="519"/>
      <c r="D829" s="519"/>
      <c r="E829" s="519"/>
      <c r="F829" s="519"/>
      <c r="G829" s="519"/>
      <c r="H829" s="519"/>
      <c r="I829" s="519"/>
      <c r="J829" s="519"/>
      <c r="K829" s="519"/>
      <c r="L829" s="519"/>
      <c r="M829" s="519"/>
      <c r="N829" s="519"/>
      <c r="O829" s="519"/>
      <c r="P829" s="519"/>
      <c r="Q829" s="519"/>
      <c r="R829" s="519"/>
      <c r="S829" s="519"/>
      <c r="T829" s="519"/>
      <c r="U829" s="519"/>
      <c r="V829" s="519"/>
      <c r="W829" s="519"/>
      <c r="X829" s="519"/>
      <c r="Y829" s="519"/>
      <c r="Z829" s="519"/>
    </row>
    <row r="830">
      <c r="A830" s="519"/>
      <c r="B830" s="519"/>
      <c r="C830" s="519"/>
      <c r="D830" s="519"/>
      <c r="E830" s="519"/>
      <c r="F830" s="519"/>
      <c r="G830" s="519"/>
      <c r="H830" s="519"/>
      <c r="I830" s="519"/>
      <c r="J830" s="519"/>
      <c r="K830" s="519"/>
      <c r="L830" s="519"/>
      <c r="M830" s="519"/>
      <c r="N830" s="519"/>
      <c r="O830" s="519"/>
      <c r="P830" s="519"/>
      <c r="Q830" s="519"/>
      <c r="R830" s="519"/>
      <c r="S830" s="519"/>
      <c r="T830" s="519"/>
      <c r="U830" s="519"/>
      <c r="V830" s="519"/>
      <c r="W830" s="519"/>
      <c r="X830" s="519"/>
      <c r="Y830" s="519"/>
      <c r="Z830" s="519"/>
    </row>
    <row r="831">
      <c r="A831" s="519"/>
      <c r="B831" s="519"/>
      <c r="C831" s="519"/>
      <c r="D831" s="519"/>
      <c r="E831" s="519"/>
      <c r="F831" s="519"/>
      <c r="G831" s="519"/>
      <c r="H831" s="519"/>
      <c r="I831" s="519"/>
      <c r="J831" s="519"/>
      <c r="K831" s="519"/>
      <c r="L831" s="519"/>
      <c r="M831" s="519"/>
      <c r="N831" s="519"/>
      <c r="O831" s="519"/>
      <c r="P831" s="519"/>
      <c r="Q831" s="519"/>
      <c r="R831" s="519"/>
      <c r="S831" s="519"/>
      <c r="T831" s="519"/>
      <c r="U831" s="519"/>
      <c r="V831" s="519"/>
      <c r="W831" s="519"/>
      <c r="X831" s="519"/>
      <c r="Y831" s="519"/>
      <c r="Z831" s="519"/>
    </row>
    <row r="832">
      <c r="A832" s="519"/>
      <c r="B832" s="519"/>
      <c r="C832" s="519"/>
      <c r="D832" s="519"/>
      <c r="E832" s="519"/>
      <c r="F832" s="519"/>
      <c r="G832" s="519"/>
      <c r="H832" s="519"/>
      <c r="I832" s="519"/>
      <c r="J832" s="519"/>
      <c r="K832" s="519"/>
      <c r="L832" s="519"/>
      <c r="M832" s="519"/>
      <c r="N832" s="519"/>
      <c r="O832" s="519"/>
      <c r="P832" s="519"/>
      <c r="Q832" s="519"/>
      <c r="R832" s="519"/>
      <c r="S832" s="519"/>
      <c r="T832" s="519"/>
      <c r="U832" s="519"/>
      <c r="V832" s="519"/>
      <c r="W832" s="519"/>
      <c r="X832" s="519"/>
      <c r="Y832" s="519"/>
      <c r="Z832" s="519"/>
    </row>
    <row r="833">
      <c r="A833" s="519"/>
      <c r="B833" s="519"/>
      <c r="C833" s="519"/>
      <c r="D833" s="519"/>
      <c r="E833" s="519"/>
      <c r="F833" s="519"/>
      <c r="G833" s="519"/>
      <c r="H833" s="519"/>
      <c r="I833" s="519"/>
      <c r="J833" s="519"/>
      <c r="K833" s="519"/>
      <c r="L833" s="519"/>
      <c r="M833" s="519"/>
      <c r="N833" s="519"/>
      <c r="O833" s="519"/>
      <c r="P833" s="519"/>
      <c r="Q833" s="519"/>
      <c r="R833" s="519"/>
      <c r="S833" s="519"/>
      <c r="T833" s="519"/>
      <c r="U833" s="519"/>
      <c r="V833" s="519"/>
      <c r="W833" s="519"/>
      <c r="X833" s="519"/>
      <c r="Y833" s="519"/>
      <c r="Z833" s="519"/>
    </row>
    <row r="834">
      <c r="A834" s="519"/>
      <c r="B834" s="519"/>
      <c r="C834" s="519"/>
      <c r="D834" s="519"/>
      <c r="E834" s="519"/>
      <c r="F834" s="519"/>
      <c r="G834" s="519"/>
      <c r="H834" s="519"/>
      <c r="I834" s="519"/>
      <c r="J834" s="519"/>
      <c r="K834" s="519"/>
      <c r="L834" s="519"/>
      <c r="M834" s="519"/>
      <c r="N834" s="519"/>
      <c r="O834" s="519"/>
      <c r="P834" s="519"/>
      <c r="Q834" s="519"/>
      <c r="R834" s="519"/>
      <c r="S834" s="519"/>
      <c r="T834" s="519"/>
      <c r="U834" s="519"/>
      <c r="V834" s="519"/>
      <c r="W834" s="519"/>
      <c r="X834" s="519"/>
      <c r="Y834" s="519"/>
      <c r="Z834" s="519"/>
    </row>
    <row r="835">
      <c r="A835" s="519"/>
      <c r="B835" s="519"/>
      <c r="C835" s="519"/>
      <c r="D835" s="519"/>
      <c r="E835" s="519"/>
      <c r="F835" s="519"/>
      <c r="G835" s="519"/>
      <c r="H835" s="519"/>
      <c r="I835" s="519"/>
      <c r="J835" s="519"/>
      <c r="K835" s="519"/>
      <c r="L835" s="519"/>
      <c r="M835" s="519"/>
      <c r="N835" s="519"/>
      <c r="O835" s="519"/>
      <c r="P835" s="519"/>
      <c r="Q835" s="519"/>
      <c r="R835" s="519"/>
      <c r="S835" s="519"/>
      <c r="T835" s="519"/>
      <c r="U835" s="519"/>
      <c r="V835" s="519"/>
      <c r="W835" s="519"/>
      <c r="X835" s="519"/>
      <c r="Y835" s="519"/>
      <c r="Z835" s="519"/>
    </row>
    <row r="836">
      <c r="A836" s="519"/>
      <c r="B836" s="519"/>
      <c r="C836" s="519"/>
      <c r="D836" s="519"/>
      <c r="E836" s="519"/>
      <c r="F836" s="519"/>
      <c r="G836" s="519"/>
      <c r="H836" s="519"/>
      <c r="I836" s="519"/>
      <c r="J836" s="519"/>
      <c r="K836" s="519"/>
      <c r="L836" s="519"/>
      <c r="M836" s="519"/>
      <c r="N836" s="519"/>
      <c r="O836" s="519"/>
      <c r="P836" s="519"/>
      <c r="Q836" s="519"/>
      <c r="R836" s="519"/>
      <c r="S836" s="519"/>
      <c r="T836" s="519"/>
      <c r="U836" s="519"/>
      <c r="V836" s="519"/>
      <c r="W836" s="519"/>
      <c r="X836" s="519"/>
      <c r="Y836" s="519"/>
      <c r="Z836" s="519"/>
    </row>
    <row r="837">
      <c r="A837" s="519"/>
      <c r="B837" s="519"/>
      <c r="C837" s="519"/>
      <c r="D837" s="519"/>
      <c r="E837" s="519"/>
      <c r="F837" s="519"/>
      <c r="G837" s="519"/>
      <c r="H837" s="519"/>
      <c r="I837" s="519"/>
      <c r="J837" s="519"/>
      <c r="K837" s="519"/>
      <c r="L837" s="519"/>
      <c r="M837" s="519"/>
      <c r="N837" s="519"/>
      <c r="O837" s="519"/>
      <c r="P837" s="519"/>
      <c r="Q837" s="519"/>
      <c r="R837" s="519"/>
      <c r="S837" s="519"/>
      <c r="T837" s="519"/>
      <c r="U837" s="519"/>
      <c r="V837" s="519"/>
      <c r="W837" s="519"/>
      <c r="X837" s="519"/>
      <c r="Y837" s="519"/>
      <c r="Z837" s="519"/>
    </row>
    <row r="838">
      <c r="A838" s="519"/>
      <c r="B838" s="519"/>
      <c r="C838" s="519"/>
      <c r="D838" s="519"/>
      <c r="E838" s="519"/>
      <c r="F838" s="519"/>
      <c r="G838" s="519"/>
      <c r="H838" s="519"/>
      <c r="I838" s="519"/>
      <c r="J838" s="519"/>
      <c r="K838" s="519"/>
      <c r="L838" s="519"/>
      <c r="M838" s="519"/>
      <c r="N838" s="519"/>
      <c r="O838" s="519"/>
      <c r="P838" s="519"/>
      <c r="Q838" s="519"/>
      <c r="R838" s="519"/>
      <c r="S838" s="519"/>
      <c r="T838" s="519"/>
      <c r="U838" s="519"/>
      <c r="V838" s="519"/>
      <c r="W838" s="519"/>
      <c r="X838" s="519"/>
      <c r="Y838" s="519"/>
      <c r="Z838" s="519"/>
    </row>
    <row r="839">
      <c r="A839" s="519"/>
      <c r="B839" s="519"/>
      <c r="C839" s="519"/>
      <c r="D839" s="519"/>
      <c r="E839" s="519"/>
      <c r="F839" s="519"/>
      <c r="G839" s="519"/>
      <c r="H839" s="519"/>
      <c r="I839" s="519"/>
      <c r="J839" s="519"/>
      <c r="K839" s="519"/>
      <c r="L839" s="519"/>
      <c r="M839" s="519"/>
      <c r="N839" s="519"/>
      <c r="O839" s="519"/>
      <c r="P839" s="519"/>
      <c r="Q839" s="519"/>
      <c r="R839" s="519"/>
      <c r="S839" s="519"/>
      <c r="T839" s="519"/>
      <c r="U839" s="519"/>
      <c r="V839" s="519"/>
      <c r="W839" s="519"/>
      <c r="X839" s="519"/>
      <c r="Y839" s="519"/>
      <c r="Z839" s="519"/>
    </row>
    <row r="840">
      <c r="A840" s="519"/>
      <c r="B840" s="519"/>
      <c r="C840" s="519"/>
      <c r="D840" s="519"/>
      <c r="E840" s="519"/>
      <c r="F840" s="519"/>
      <c r="G840" s="519"/>
      <c r="H840" s="519"/>
      <c r="I840" s="519"/>
      <c r="J840" s="519"/>
      <c r="K840" s="519"/>
      <c r="L840" s="519"/>
      <c r="M840" s="519"/>
      <c r="N840" s="519"/>
      <c r="O840" s="519"/>
      <c r="P840" s="519"/>
      <c r="Q840" s="519"/>
      <c r="R840" s="519"/>
      <c r="S840" s="519"/>
      <c r="T840" s="519"/>
      <c r="U840" s="519"/>
      <c r="V840" s="519"/>
      <c r="W840" s="519"/>
      <c r="X840" s="519"/>
      <c r="Y840" s="519"/>
      <c r="Z840" s="519"/>
    </row>
    <row r="841">
      <c r="A841" s="519"/>
      <c r="B841" s="519"/>
      <c r="C841" s="519"/>
      <c r="D841" s="519"/>
      <c r="E841" s="519"/>
      <c r="F841" s="519"/>
      <c r="G841" s="519"/>
      <c r="H841" s="519"/>
      <c r="I841" s="519"/>
      <c r="J841" s="519"/>
      <c r="K841" s="519"/>
      <c r="L841" s="519"/>
      <c r="M841" s="519"/>
      <c r="N841" s="519"/>
      <c r="O841" s="519"/>
      <c r="P841" s="519"/>
      <c r="Q841" s="519"/>
      <c r="R841" s="519"/>
      <c r="S841" s="519"/>
      <c r="T841" s="519"/>
      <c r="U841" s="519"/>
      <c r="V841" s="519"/>
      <c r="W841" s="519"/>
      <c r="X841" s="519"/>
      <c r="Y841" s="519"/>
      <c r="Z841" s="519"/>
    </row>
    <row r="842">
      <c r="A842" s="519"/>
      <c r="B842" s="519"/>
      <c r="C842" s="519"/>
      <c r="D842" s="519"/>
      <c r="E842" s="519"/>
      <c r="F842" s="519"/>
      <c r="G842" s="519"/>
      <c r="H842" s="519"/>
      <c r="I842" s="519"/>
      <c r="J842" s="519"/>
      <c r="K842" s="519"/>
      <c r="L842" s="519"/>
      <c r="M842" s="519"/>
      <c r="N842" s="519"/>
      <c r="O842" s="519"/>
      <c r="P842" s="519"/>
      <c r="Q842" s="519"/>
      <c r="R842" s="519"/>
      <c r="S842" s="519"/>
      <c r="T842" s="519"/>
      <c r="U842" s="519"/>
      <c r="V842" s="519"/>
      <c r="W842" s="519"/>
      <c r="X842" s="519"/>
      <c r="Y842" s="519"/>
      <c r="Z842" s="519"/>
    </row>
    <row r="843">
      <c r="A843" s="519"/>
      <c r="B843" s="519"/>
      <c r="C843" s="519"/>
      <c r="D843" s="519"/>
      <c r="E843" s="519"/>
      <c r="F843" s="519"/>
      <c r="G843" s="519"/>
      <c r="H843" s="519"/>
      <c r="I843" s="519"/>
      <c r="J843" s="519"/>
      <c r="K843" s="519"/>
      <c r="L843" s="519"/>
      <c r="M843" s="519"/>
      <c r="N843" s="519"/>
      <c r="O843" s="519"/>
      <c r="P843" s="519"/>
      <c r="Q843" s="519"/>
      <c r="R843" s="519"/>
      <c r="S843" s="519"/>
      <c r="T843" s="519"/>
      <c r="U843" s="519"/>
      <c r="V843" s="519"/>
      <c r="W843" s="519"/>
      <c r="X843" s="519"/>
      <c r="Y843" s="519"/>
      <c r="Z843" s="519"/>
    </row>
    <row r="844">
      <c r="A844" s="519"/>
      <c r="B844" s="519"/>
      <c r="C844" s="519"/>
      <c r="D844" s="519"/>
      <c r="E844" s="519"/>
      <c r="F844" s="519"/>
      <c r="G844" s="519"/>
      <c r="H844" s="519"/>
      <c r="I844" s="519"/>
      <c r="J844" s="519"/>
      <c r="K844" s="519"/>
      <c r="L844" s="519"/>
      <c r="M844" s="519"/>
      <c r="N844" s="519"/>
      <c r="O844" s="519"/>
      <c r="P844" s="519"/>
      <c r="Q844" s="519"/>
      <c r="R844" s="519"/>
      <c r="S844" s="519"/>
      <c r="T844" s="519"/>
      <c r="U844" s="519"/>
      <c r="V844" s="519"/>
      <c r="W844" s="519"/>
      <c r="X844" s="519"/>
      <c r="Y844" s="519"/>
      <c r="Z844" s="519"/>
    </row>
    <row r="845">
      <c r="A845" s="519"/>
      <c r="B845" s="519"/>
      <c r="C845" s="519"/>
      <c r="D845" s="519"/>
      <c r="E845" s="519"/>
      <c r="F845" s="519"/>
      <c r="G845" s="519"/>
      <c r="H845" s="519"/>
      <c r="I845" s="519"/>
      <c r="J845" s="519"/>
      <c r="K845" s="519"/>
      <c r="L845" s="519"/>
      <c r="M845" s="519"/>
      <c r="N845" s="519"/>
      <c r="O845" s="519"/>
      <c r="P845" s="519"/>
      <c r="Q845" s="519"/>
      <c r="R845" s="519"/>
      <c r="S845" s="519"/>
      <c r="T845" s="519"/>
      <c r="U845" s="519"/>
      <c r="V845" s="519"/>
      <c r="W845" s="519"/>
      <c r="X845" s="519"/>
      <c r="Y845" s="519"/>
      <c r="Z845" s="519"/>
    </row>
    <row r="846">
      <c r="A846" s="519"/>
      <c r="B846" s="519"/>
      <c r="C846" s="519"/>
      <c r="D846" s="519"/>
      <c r="E846" s="519"/>
      <c r="F846" s="519"/>
      <c r="G846" s="519"/>
      <c r="H846" s="519"/>
      <c r="I846" s="519"/>
      <c r="J846" s="519"/>
      <c r="K846" s="519"/>
      <c r="L846" s="519"/>
      <c r="M846" s="519"/>
      <c r="N846" s="519"/>
      <c r="O846" s="519"/>
      <c r="P846" s="519"/>
      <c r="Q846" s="519"/>
      <c r="R846" s="519"/>
      <c r="S846" s="519"/>
      <c r="T846" s="519"/>
      <c r="U846" s="519"/>
      <c r="V846" s="519"/>
      <c r="W846" s="519"/>
      <c r="X846" s="519"/>
      <c r="Y846" s="519"/>
      <c r="Z846" s="519"/>
    </row>
    <row r="847">
      <c r="A847" s="519"/>
      <c r="B847" s="519"/>
      <c r="C847" s="519"/>
      <c r="D847" s="519"/>
      <c r="E847" s="519"/>
      <c r="F847" s="519"/>
      <c r="G847" s="519"/>
      <c r="H847" s="519"/>
      <c r="I847" s="519"/>
      <c r="J847" s="519"/>
      <c r="K847" s="519"/>
      <c r="L847" s="519"/>
      <c r="M847" s="519"/>
      <c r="N847" s="519"/>
      <c r="O847" s="519"/>
      <c r="P847" s="519"/>
      <c r="Q847" s="519"/>
      <c r="R847" s="519"/>
      <c r="S847" s="519"/>
      <c r="T847" s="519"/>
      <c r="U847" s="519"/>
      <c r="V847" s="519"/>
      <c r="W847" s="519"/>
      <c r="X847" s="519"/>
      <c r="Y847" s="519"/>
      <c r="Z847" s="519"/>
    </row>
    <row r="848">
      <c r="A848" s="519"/>
      <c r="B848" s="519"/>
      <c r="C848" s="519"/>
      <c r="D848" s="519"/>
      <c r="E848" s="519"/>
      <c r="F848" s="519"/>
      <c r="G848" s="519"/>
      <c r="H848" s="519"/>
      <c r="I848" s="519"/>
      <c r="J848" s="519"/>
      <c r="K848" s="519"/>
      <c r="L848" s="519"/>
      <c r="M848" s="519"/>
      <c r="N848" s="519"/>
      <c r="O848" s="519"/>
      <c r="P848" s="519"/>
      <c r="Q848" s="519"/>
      <c r="R848" s="519"/>
      <c r="S848" s="519"/>
      <c r="T848" s="519"/>
      <c r="U848" s="519"/>
      <c r="V848" s="519"/>
      <c r="W848" s="519"/>
      <c r="X848" s="519"/>
      <c r="Y848" s="519"/>
      <c r="Z848" s="519"/>
    </row>
    <row r="849">
      <c r="A849" s="519"/>
      <c r="B849" s="519"/>
      <c r="C849" s="519"/>
      <c r="D849" s="519"/>
      <c r="E849" s="519"/>
      <c r="F849" s="519"/>
      <c r="G849" s="519"/>
      <c r="H849" s="519"/>
      <c r="I849" s="519"/>
      <c r="J849" s="519"/>
      <c r="K849" s="519"/>
      <c r="L849" s="519"/>
      <c r="M849" s="519"/>
      <c r="N849" s="519"/>
      <c r="O849" s="519"/>
      <c r="P849" s="519"/>
      <c r="Q849" s="519"/>
      <c r="R849" s="519"/>
      <c r="S849" s="519"/>
      <c r="T849" s="519"/>
      <c r="U849" s="519"/>
      <c r="V849" s="519"/>
      <c r="W849" s="519"/>
      <c r="X849" s="519"/>
      <c r="Y849" s="519"/>
      <c r="Z849" s="519"/>
    </row>
    <row r="850">
      <c r="A850" s="519"/>
      <c r="B850" s="519"/>
      <c r="C850" s="519"/>
      <c r="D850" s="519"/>
      <c r="E850" s="519"/>
      <c r="F850" s="519"/>
      <c r="G850" s="519"/>
      <c r="H850" s="519"/>
      <c r="I850" s="519"/>
      <c r="J850" s="519"/>
      <c r="K850" s="519"/>
      <c r="L850" s="519"/>
      <c r="M850" s="519"/>
      <c r="N850" s="519"/>
      <c r="O850" s="519"/>
      <c r="P850" s="519"/>
      <c r="Q850" s="519"/>
      <c r="R850" s="519"/>
      <c r="S850" s="519"/>
      <c r="T850" s="519"/>
      <c r="U850" s="519"/>
      <c r="V850" s="519"/>
      <c r="W850" s="519"/>
      <c r="X850" s="519"/>
      <c r="Y850" s="519"/>
      <c r="Z850" s="519"/>
    </row>
    <row r="851">
      <c r="A851" s="519"/>
      <c r="B851" s="519"/>
      <c r="C851" s="519"/>
      <c r="D851" s="519"/>
      <c r="E851" s="519"/>
      <c r="F851" s="519"/>
      <c r="G851" s="519"/>
      <c r="H851" s="519"/>
      <c r="I851" s="519"/>
      <c r="J851" s="519"/>
      <c r="K851" s="519"/>
      <c r="L851" s="519"/>
      <c r="M851" s="519"/>
      <c r="N851" s="519"/>
      <c r="O851" s="519"/>
      <c r="P851" s="519"/>
      <c r="Q851" s="519"/>
      <c r="R851" s="519"/>
      <c r="S851" s="519"/>
      <c r="T851" s="519"/>
      <c r="U851" s="519"/>
      <c r="V851" s="519"/>
      <c r="W851" s="519"/>
      <c r="X851" s="519"/>
      <c r="Y851" s="519"/>
      <c r="Z851" s="519"/>
    </row>
    <row r="852">
      <c r="A852" s="519"/>
      <c r="B852" s="519"/>
      <c r="C852" s="519"/>
      <c r="D852" s="519"/>
      <c r="E852" s="519"/>
      <c r="F852" s="519"/>
      <c r="G852" s="519"/>
      <c r="H852" s="519"/>
      <c r="I852" s="519"/>
      <c r="J852" s="519"/>
      <c r="K852" s="519"/>
      <c r="L852" s="519"/>
      <c r="M852" s="519"/>
      <c r="N852" s="519"/>
      <c r="O852" s="519"/>
      <c r="P852" s="519"/>
      <c r="Q852" s="519"/>
      <c r="R852" s="519"/>
      <c r="S852" s="519"/>
      <c r="T852" s="519"/>
      <c r="U852" s="519"/>
      <c r="V852" s="519"/>
      <c r="W852" s="519"/>
      <c r="X852" s="519"/>
      <c r="Y852" s="519"/>
      <c r="Z852" s="519"/>
    </row>
    <row r="853">
      <c r="A853" s="519"/>
      <c r="B853" s="519"/>
      <c r="C853" s="519"/>
      <c r="D853" s="519"/>
      <c r="E853" s="519"/>
      <c r="F853" s="519"/>
      <c r="G853" s="519"/>
      <c r="H853" s="519"/>
      <c r="I853" s="519"/>
      <c r="J853" s="519"/>
      <c r="K853" s="519"/>
      <c r="L853" s="519"/>
      <c r="M853" s="519"/>
      <c r="N853" s="519"/>
      <c r="O853" s="519"/>
      <c r="P853" s="519"/>
      <c r="Q853" s="519"/>
      <c r="R853" s="519"/>
      <c r="S853" s="519"/>
      <c r="T853" s="519"/>
      <c r="U853" s="519"/>
      <c r="V853" s="519"/>
      <c r="W853" s="519"/>
      <c r="X853" s="519"/>
      <c r="Y853" s="519"/>
      <c r="Z853" s="519"/>
    </row>
    <row r="854">
      <c r="A854" s="519"/>
      <c r="B854" s="519"/>
      <c r="C854" s="519"/>
      <c r="D854" s="519"/>
      <c r="E854" s="519"/>
      <c r="F854" s="519"/>
      <c r="G854" s="519"/>
      <c r="H854" s="519"/>
      <c r="I854" s="519"/>
      <c r="J854" s="519"/>
      <c r="K854" s="519"/>
      <c r="L854" s="519"/>
      <c r="M854" s="519"/>
      <c r="N854" s="519"/>
      <c r="O854" s="519"/>
      <c r="P854" s="519"/>
      <c r="Q854" s="519"/>
      <c r="R854" s="519"/>
      <c r="S854" s="519"/>
      <c r="T854" s="519"/>
      <c r="U854" s="519"/>
      <c r="V854" s="519"/>
      <c r="W854" s="519"/>
      <c r="X854" s="519"/>
      <c r="Y854" s="519"/>
      <c r="Z854" s="519"/>
    </row>
    <row r="855">
      <c r="A855" s="519"/>
      <c r="B855" s="519"/>
      <c r="C855" s="519"/>
      <c r="D855" s="519"/>
      <c r="E855" s="519"/>
      <c r="F855" s="519"/>
      <c r="G855" s="519"/>
      <c r="H855" s="519"/>
      <c r="I855" s="519"/>
      <c r="J855" s="519"/>
      <c r="K855" s="519"/>
      <c r="L855" s="519"/>
      <c r="M855" s="519"/>
      <c r="N855" s="519"/>
      <c r="O855" s="519"/>
      <c r="P855" s="519"/>
      <c r="Q855" s="519"/>
      <c r="R855" s="519"/>
      <c r="S855" s="519"/>
      <c r="T855" s="519"/>
      <c r="U855" s="519"/>
      <c r="V855" s="519"/>
      <c r="W855" s="519"/>
      <c r="X855" s="519"/>
      <c r="Y855" s="519"/>
      <c r="Z855" s="519"/>
    </row>
    <row r="856">
      <c r="A856" s="519"/>
      <c r="B856" s="519"/>
      <c r="C856" s="519"/>
      <c r="D856" s="519"/>
      <c r="E856" s="519"/>
      <c r="F856" s="519"/>
      <c r="G856" s="519"/>
      <c r="H856" s="519"/>
      <c r="I856" s="519"/>
      <c r="J856" s="519"/>
      <c r="K856" s="519"/>
      <c r="L856" s="519"/>
      <c r="M856" s="519"/>
      <c r="N856" s="519"/>
      <c r="O856" s="519"/>
      <c r="P856" s="519"/>
      <c r="Q856" s="519"/>
      <c r="R856" s="519"/>
      <c r="S856" s="519"/>
      <c r="T856" s="519"/>
      <c r="U856" s="519"/>
      <c r="V856" s="519"/>
      <c r="W856" s="519"/>
      <c r="X856" s="519"/>
      <c r="Y856" s="519"/>
      <c r="Z856" s="519"/>
    </row>
    <row r="857">
      <c r="A857" s="519"/>
      <c r="B857" s="519"/>
      <c r="C857" s="519"/>
      <c r="D857" s="519"/>
      <c r="E857" s="519"/>
      <c r="F857" s="519"/>
      <c r="G857" s="519"/>
      <c r="H857" s="519"/>
      <c r="I857" s="519"/>
      <c r="J857" s="519"/>
      <c r="K857" s="519"/>
      <c r="L857" s="519"/>
      <c r="M857" s="519"/>
      <c r="N857" s="519"/>
      <c r="O857" s="519"/>
      <c r="P857" s="519"/>
      <c r="Q857" s="519"/>
      <c r="R857" s="519"/>
      <c r="S857" s="519"/>
      <c r="T857" s="519"/>
      <c r="U857" s="519"/>
      <c r="V857" s="519"/>
      <c r="W857" s="519"/>
      <c r="X857" s="519"/>
      <c r="Y857" s="519"/>
      <c r="Z857" s="519"/>
    </row>
    <row r="858">
      <c r="A858" s="519"/>
      <c r="B858" s="519"/>
      <c r="C858" s="519"/>
      <c r="D858" s="519"/>
      <c r="E858" s="519"/>
      <c r="F858" s="519"/>
      <c r="G858" s="519"/>
      <c r="H858" s="519"/>
      <c r="I858" s="519"/>
      <c r="J858" s="519"/>
      <c r="K858" s="519"/>
      <c r="L858" s="519"/>
      <c r="M858" s="519"/>
      <c r="N858" s="519"/>
      <c r="O858" s="519"/>
      <c r="P858" s="519"/>
      <c r="Q858" s="519"/>
      <c r="R858" s="519"/>
      <c r="S858" s="519"/>
      <c r="T858" s="519"/>
      <c r="U858" s="519"/>
      <c r="V858" s="519"/>
      <c r="W858" s="519"/>
      <c r="X858" s="519"/>
      <c r="Y858" s="519"/>
      <c r="Z858" s="519"/>
    </row>
    <row r="859">
      <c r="A859" s="519"/>
      <c r="B859" s="519"/>
      <c r="C859" s="519"/>
      <c r="D859" s="519"/>
      <c r="E859" s="519"/>
      <c r="F859" s="519"/>
      <c r="G859" s="519"/>
      <c r="H859" s="519"/>
      <c r="I859" s="519"/>
      <c r="J859" s="519"/>
      <c r="K859" s="519"/>
      <c r="L859" s="519"/>
      <c r="M859" s="519"/>
      <c r="N859" s="519"/>
      <c r="O859" s="519"/>
      <c r="P859" s="519"/>
      <c r="Q859" s="519"/>
      <c r="R859" s="519"/>
      <c r="S859" s="519"/>
      <c r="T859" s="519"/>
      <c r="U859" s="519"/>
      <c r="V859" s="519"/>
      <c r="W859" s="519"/>
      <c r="X859" s="519"/>
      <c r="Y859" s="519"/>
      <c r="Z859" s="519"/>
    </row>
    <row r="860">
      <c r="A860" s="519"/>
      <c r="B860" s="519"/>
      <c r="C860" s="519"/>
      <c r="D860" s="519"/>
      <c r="E860" s="519"/>
      <c r="F860" s="519"/>
      <c r="G860" s="519"/>
      <c r="H860" s="519"/>
      <c r="I860" s="519"/>
      <c r="J860" s="519"/>
      <c r="K860" s="519"/>
      <c r="L860" s="519"/>
      <c r="M860" s="519"/>
      <c r="N860" s="519"/>
      <c r="O860" s="519"/>
      <c r="P860" s="519"/>
      <c r="Q860" s="519"/>
      <c r="R860" s="519"/>
      <c r="S860" s="519"/>
      <c r="T860" s="519"/>
      <c r="U860" s="519"/>
      <c r="V860" s="519"/>
      <c r="W860" s="519"/>
      <c r="X860" s="519"/>
      <c r="Y860" s="519"/>
      <c r="Z860" s="519"/>
    </row>
    <row r="861">
      <c r="A861" s="519"/>
      <c r="B861" s="519"/>
      <c r="C861" s="519"/>
      <c r="D861" s="519"/>
      <c r="E861" s="519"/>
      <c r="F861" s="519"/>
      <c r="G861" s="519"/>
      <c r="H861" s="519"/>
      <c r="I861" s="519"/>
      <c r="J861" s="519"/>
      <c r="K861" s="519"/>
      <c r="L861" s="519"/>
      <c r="M861" s="519"/>
      <c r="N861" s="519"/>
      <c r="O861" s="519"/>
      <c r="P861" s="519"/>
      <c r="Q861" s="519"/>
      <c r="R861" s="519"/>
      <c r="S861" s="519"/>
      <c r="T861" s="519"/>
      <c r="U861" s="519"/>
      <c r="V861" s="519"/>
      <c r="W861" s="519"/>
      <c r="X861" s="519"/>
      <c r="Y861" s="519"/>
      <c r="Z861" s="519"/>
    </row>
    <row r="862">
      <c r="A862" s="519"/>
      <c r="B862" s="519"/>
      <c r="C862" s="519"/>
      <c r="D862" s="519"/>
      <c r="E862" s="519"/>
      <c r="F862" s="519"/>
      <c r="G862" s="519"/>
      <c r="H862" s="519"/>
      <c r="I862" s="519"/>
      <c r="J862" s="519"/>
      <c r="K862" s="519"/>
      <c r="L862" s="519"/>
      <c r="M862" s="519"/>
      <c r="N862" s="519"/>
      <c r="O862" s="519"/>
      <c r="P862" s="519"/>
      <c r="Q862" s="519"/>
      <c r="R862" s="519"/>
      <c r="S862" s="519"/>
      <c r="T862" s="519"/>
      <c r="U862" s="519"/>
      <c r="V862" s="519"/>
      <c r="W862" s="519"/>
      <c r="X862" s="519"/>
      <c r="Y862" s="519"/>
      <c r="Z862" s="519"/>
    </row>
    <row r="863">
      <c r="A863" s="519"/>
      <c r="B863" s="519"/>
      <c r="C863" s="519"/>
      <c r="D863" s="519"/>
      <c r="E863" s="519"/>
      <c r="F863" s="519"/>
      <c r="G863" s="519"/>
      <c r="H863" s="519"/>
      <c r="I863" s="519"/>
      <c r="J863" s="519"/>
      <c r="K863" s="519"/>
      <c r="L863" s="519"/>
      <c r="M863" s="519"/>
      <c r="N863" s="519"/>
      <c r="O863" s="519"/>
      <c r="P863" s="519"/>
      <c r="Q863" s="519"/>
      <c r="R863" s="519"/>
      <c r="S863" s="519"/>
      <c r="T863" s="519"/>
      <c r="U863" s="519"/>
      <c r="V863" s="519"/>
      <c r="W863" s="519"/>
      <c r="X863" s="519"/>
      <c r="Y863" s="519"/>
      <c r="Z863" s="519"/>
    </row>
    <row r="864">
      <c r="A864" s="519"/>
      <c r="B864" s="519"/>
      <c r="C864" s="519"/>
      <c r="D864" s="519"/>
      <c r="E864" s="519"/>
      <c r="F864" s="519"/>
      <c r="G864" s="519"/>
      <c r="H864" s="519"/>
      <c r="I864" s="519"/>
      <c r="J864" s="519"/>
      <c r="K864" s="519"/>
      <c r="L864" s="519"/>
      <c r="M864" s="519"/>
      <c r="N864" s="519"/>
      <c r="O864" s="519"/>
      <c r="P864" s="519"/>
      <c r="Q864" s="519"/>
      <c r="R864" s="519"/>
      <c r="S864" s="519"/>
      <c r="T864" s="519"/>
      <c r="U864" s="519"/>
      <c r="V864" s="519"/>
      <c r="W864" s="519"/>
      <c r="X864" s="519"/>
      <c r="Y864" s="519"/>
      <c r="Z864" s="519"/>
    </row>
    <row r="865">
      <c r="A865" s="519"/>
      <c r="B865" s="519"/>
      <c r="C865" s="519"/>
      <c r="D865" s="519"/>
      <c r="E865" s="519"/>
      <c r="F865" s="519"/>
      <c r="G865" s="519"/>
      <c r="H865" s="519"/>
      <c r="I865" s="519"/>
      <c r="J865" s="519"/>
      <c r="K865" s="519"/>
      <c r="L865" s="519"/>
      <c r="M865" s="519"/>
      <c r="N865" s="519"/>
      <c r="O865" s="519"/>
      <c r="P865" s="519"/>
      <c r="Q865" s="519"/>
      <c r="R865" s="519"/>
      <c r="S865" s="519"/>
      <c r="T865" s="519"/>
      <c r="U865" s="519"/>
      <c r="V865" s="519"/>
      <c r="W865" s="519"/>
      <c r="X865" s="519"/>
      <c r="Y865" s="519"/>
      <c r="Z865" s="519"/>
    </row>
    <row r="866">
      <c r="A866" s="519"/>
      <c r="B866" s="519"/>
      <c r="C866" s="519"/>
      <c r="D866" s="519"/>
      <c r="E866" s="519"/>
      <c r="F866" s="519"/>
      <c r="G866" s="519"/>
      <c r="H866" s="519"/>
      <c r="I866" s="519"/>
      <c r="J866" s="519"/>
      <c r="K866" s="519"/>
      <c r="L866" s="519"/>
      <c r="M866" s="519"/>
      <c r="N866" s="519"/>
      <c r="O866" s="519"/>
      <c r="P866" s="519"/>
      <c r="Q866" s="519"/>
      <c r="R866" s="519"/>
      <c r="S866" s="519"/>
      <c r="T866" s="519"/>
      <c r="U866" s="519"/>
      <c r="V866" s="519"/>
      <c r="W866" s="519"/>
      <c r="X866" s="519"/>
      <c r="Y866" s="519"/>
      <c r="Z866" s="519"/>
    </row>
    <row r="867">
      <c r="A867" s="519"/>
      <c r="B867" s="519"/>
      <c r="C867" s="519"/>
      <c r="D867" s="519"/>
      <c r="E867" s="519"/>
      <c r="F867" s="519"/>
      <c r="G867" s="519"/>
      <c r="H867" s="519"/>
      <c r="I867" s="519"/>
      <c r="J867" s="519"/>
      <c r="K867" s="519"/>
      <c r="L867" s="519"/>
      <c r="M867" s="519"/>
      <c r="N867" s="519"/>
      <c r="O867" s="519"/>
      <c r="P867" s="519"/>
      <c r="Q867" s="519"/>
      <c r="R867" s="519"/>
      <c r="S867" s="519"/>
      <c r="T867" s="519"/>
      <c r="U867" s="519"/>
      <c r="V867" s="519"/>
      <c r="W867" s="519"/>
      <c r="X867" s="519"/>
      <c r="Y867" s="519"/>
      <c r="Z867" s="519"/>
    </row>
    <row r="868">
      <c r="A868" s="519"/>
      <c r="B868" s="519"/>
      <c r="C868" s="519"/>
      <c r="D868" s="519"/>
      <c r="E868" s="519"/>
      <c r="F868" s="519"/>
      <c r="G868" s="519"/>
      <c r="H868" s="519"/>
      <c r="I868" s="519"/>
      <c r="J868" s="519"/>
      <c r="K868" s="519"/>
      <c r="L868" s="519"/>
      <c r="M868" s="519"/>
      <c r="N868" s="519"/>
      <c r="O868" s="519"/>
      <c r="P868" s="519"/>
      <c r="Q868" s="519"/>
      <c r="R868" s="519"/>
      <c r="S868" s="519"/>
      <c r="T868" s="519"/>
      <c r="U868" s="519"/>
      <c r="V868" s="519"/>
      <c r="W868" s="519"/>
      <c r="X868" s="519"/>
      <c r="Y868" s="519"/>
      <c r="Z868" s="519"/>
    </row>
    <row r="869">
      <c r="A869" s="519"/>
      <c r="B869" s="519"/>
      <c r="C869" s="519"/>
      <c r="D869" s="519"/>
      <c r="E869" s="519"/>
      <c r="F869" s="519"/>
      <c r="G869" s="519"/>
      <c r="H869" s="519"/>
      <c r="I869" s="519"/>
      <c r="J869" s="519"/>
      <c r="K869" s="519"/>
      <c r="L869" s="519"/>
      <c r="M869" s="519"/>
      <c r="N869" s="519"/>
      <c r="O869" s="519"/>
      <c r="P869" s="519"/>
      <c r="Q869" s="519"/>
      <c r="R869" s="519"/>
      <c r="S869" s="519"/>
      <c r="T869" s="519"/>
      <c r="U869" s="519"/>
      <c r="V869" s="519"/>
      <c r="W869" s="519"/>
      <c r="X869" s="519"/>
      <c r="Y869" s="519"/>
      <c r="Z869" s="519"/>
    </row>
    <row r="870">
      <c r="A870" s="519"/>
      <c r="B870" s="519"/>
      <c r="C870" s="519"/>
      <c r="D870" s="519"/>
      <c r="E870" s="519"/>
      <c r="F870" s="519"/>
      <c r="G870" s="519"/>
      <c r="H870" s="519"/>
      <c r="I870" s="519"/>
      <c r="J870" s="519"/>
      <c r="K870" s="519"/>
      <c r="L870" s="519"/>
      <c r="M870" s="519"/>
      <c r="N870" s="519"/>
      <c r="O870" s="519"/>
      <c r="P870" s="519"/>
      <c r="Q870" s="519"/>
      <c r="R870" s="519"/>
      <c r="S870" s="519"/>
      <c r="T870" s="519"/>
      <c r="U870" s="519"/>
      <c r="V870" s="519"/>
      <c r="W870" s="519"/>
      <c r="X870" s="519"/>
      <c r="Y870" s="519"/>
      <c r="Z870" s="519"/>
    </row>
    <row r="871">
      <c r="A871" s="519"/>
      <c r="B871" s="519"/>
      <c r="C871" s="519"/>
      <c r="D871" s="519"/>
      <c r="E871" s="519"/>
      <c r="F871" s="519"/>
      <c r="G871" s="519"/>
      <c r="H871" s="519"/>
      <c r="I871" s="519"/>
      <c r="J871" s="519"/>
      <c r="K871" s="519"/>
      <c r="L871" s="519"/>
      <c r="M871" s="519"/>
      <c r="N871" s="519"/>
      <c r="O871" s="519"/>
      <c r="P871" s="519"/>
      <c r="Q871" s="519"/>
      <c r="R871" s="519"/>
      <c r="S871" s="519"/>
      <c r="T871" s="519"/>
      <c r="U871" s="519"/>
      <c r="V871" s="519"/>
      <c r="W871" s="519"/>
      <c r="X871" s="519"/>
      <c r="Y871" s="519"/>
      <c r="Z871" s="519"/>
    </row>
    <row r="872">
      <c r="A872" s="519"/>
      <c r="B872" s="519"/>
      <c r="C872" s="519"/>
      <c r="D872" s="519"/>
      <c r="E872" s="519"/>
      <c r="F872" s="519"/>
      <c r="G872" s="519"/>
      <c r="H872" s="519"/>
      <c r="I872" s="519"/>
      <c r="J872" s="519"/>
      <c r="K872" s="519"/>
      <c r="L872" s="519"/>
      <c r="M872" s="519"/>
      <c r="N872" s="519"/>
      <c r="O872" s="519"/>
      <c r="P872" s="519"/>
      <c r="Q872" s="519"/>
      <c r="R872" s="519"/>
      <c r="S872" s="519"/>
      <c r="T872" s="519"/>
      <c r="U872" s="519"/>
      <c r="V872" s="519"/>
      <c r="W872" s="519"/>
      <c r="X872" s="519"/>
      <c r="Y872" s="519"/>
      <c r="Z872" s="519"/>
    </row>
    <row r="873">
      <c r="A873" s="519"/>
      <c r="B873" s="519"/>
      <c r="C873" s="519"/>
      <c r="D873" s="519"/>
      <c r="E873" s="519"/>
      <c r="F873" s="519"/>
      <c r="G873" s="519"/>
      <c r="H873" s="519"/>
      <c r="I873" s="519"/>
      <c r="J873" s="519"/>
      <c r="K873" s="519"/>
      <c r="L873" s="519"/>
      <c r="M873" s="519"/>
      <c r="N873" s="519"/>
      <c r="O873" s="519"/>
      <c r="P873" s="519"/>
      <c r="Q873" s="519"/>
      <c r="R873" s="519"/>
      <c r="S873" s="519"/>
      <c r="T873" s="519"/>
      <c r="U873" s="519"/>
      <c r="V873" s="519"/>
      <c r="W873" s="519"/>
      <c r="X873" s="519"/>
      <c r="Y873" s="519"/>
      <c r="Z873" s="519"/>
    </row>
    <row r="874">
      <c r="A874" s="519"/>
      <c r="B874" s="519"/>
      <c r="C874" s="519"/>
      <c r="D874" s="519"/>
      <c r="E874" s="519"/>
      <c r="F874" s="519"/>
      <c r="G874" s="519"/>
      <c r="H874" s="519"/>
      <c r="I874" s="519"/>
      <c r="J874" s="519"/>
      <c r="K874" s="519"/>
      <c r="L874" s="519"/>
      <c r="M874" s="519"/>
      <c r="N874" s="519"/>
      <c r="O874" s="519"/>
      <c r="P874" s="519"/>
      <c r="Q874" s="519"/>
      <c r="R874" s="519"/>
      <c r="S874" s="519"/>
      <c r="T874" s="519"/>
      <c r="U874" s="519"/>
      <c r="V874" s="519"/>
      <c r="W874" s="519"/>
      <c r="X874" s="519"/>
      <c r="Y874" s="519"/>
      <c r="Z874" s="519"/>
    </row>
    <row r="875">
      <c r="A875" s="519"/>
      <c r="B875" s="519"/>
      <c r="C875" s="519"/>
      <c r="D875" s="519"/>
      <c r="E875" s="519"/>
      <c r="F875" s="519"/>
      <c r="G875" s="519"/>
      <c r="H875" s="519"/>
      <c r="I875" s="519"/>
      <c r="J875" s="519"/>
      <c r="K875" s="519"/>
      <c r="L875" s="519"/>
      <c r="M875" s="519"/>
      <c r="N875" s="519"/>
      <c r="O875" s="519"/>
      <c r="P875" s="519"/>
      <c r="Q875" s="519"/>
      <c r="R875" s="519"/>
      <c r="S875" s="519"/>
      <c r="T875" s="519"/>
      <c r="U875" s="519"/>
      <c r="V875" s="519"/>
      <c r="W875" s="519"/>
      <c r="X875" s="519"/>
      <c r="Y875" s="519"/>
      <c r="Z875" s="519"/>
    </row>
    <row r="876">
      <c r="A876" s="519"/>
      <c r="B876" s="519"/>
      <c r="C876" s="519"/>
      <c r="D876" s="519"/>
      <c r="E876" s="519"/>
      <c r="F876" s="519"/>
      <c r="G876" s="519"/>
      <c r="H876" s="519"/>
      <c r="I876" s="519"/>
      <c r="J876" s="519"/>
      <c r="K876" s="519"/>
      <c r="L876" s="519"/>
      <c r="M876" s="519"/>
      <c r="N876" s="519"/>
      <c r="O876" s="519"/>
      <c r="P876" s="519"/>
      <c r="Q876" s="519"/>
      <c r="R876" s="519"/>
      <c r="S876" s="519"/>
      <c r="T876" s="519"/>
      <c r="U876" s="519"/>
      <c r="V876" s="519"/>
      <c r="W876" s="519"/>
      <c r="X876" s="519"/>
      <c r="Y876" s="519"/>
      <c r="Z876" s="519"/>
    </row>
    <row r="877">
      <c r="A877" s="519"/>
      <c r="B877" s="519"/>
      <c r="C877" s="519"/>
      <c r="D877" s="519"/>
      <c r="E877" s="519"/>
      <c r="F877" s="519"/>
      <c r="G877" s="519"/>
      <c r="H877" s="519"/>
      <c r="I877" s="519"/>
      <c r="J877" s="519"/>
      <c r="K877" s="519"/>
      <c r="L877" s="519"/>
      <c r="M877" s="519"/>
      <c r="N877" s="519"/>
      <c r="O877" s="519"/>
      <c r="P877" s="519"/>
      <c r="Q877" s="519"/>
      <c r="R877" s="519"/>
      <c r="S877" s="519"/>
      <c r="T877" s="519"/>
      <c r="U877" s="519"/>
      <c r="V877" s="519"/>
      <c r="W877" s="519"/>
      <c r="X877" s="519"/>
      <c r="Y877" s="519"/>
      <c r="Z877" s="519"/>
    </row>
    <row r="878">
      <c r="A878" s="519"/>
      <c r="B878" s="519"/>
      <c r="C878" s="519"/>
      <c r="D878" s="519"/>
      <c r="E878" s="519"/>
      <c r="F878" s="519"/>
      <c r="G878" s="519"/>
      <c r="H878" s="519"/>
      <c r="I878" s="519"/>
      <c r="J878" s="519"/>
      <c r="K878" s="519"/>
      <c r="L878" s="519"/>
      <c r="M878" s="519"/>
      <c r="N878" s="519"/>
      <c r="O878" s="519"/>
      <c r="P878" s="519"/>
      <c r="Q878" s="519"/>
      <c r="R878" s="519"/>
      <c r="S878" s="519"/>
      <c r="T878" s="519"/>
      <c r="U878" s="519"/>
      <c r="V878" s="519"/>
      <c r="W878" s="519"/>
      <c r="X878" s="519"/>
      <c r="Y878" s="519"/>
      <c r="Z878" s="519"/>
    </row>
    <row r="879">
      <c r="A879" s="519"/>
      <c r="B879" s="519"/>
      <c r="C879" s="519"/>
      <c r="D879" s="519"/>
      <c r="E879" s="519"/>
      <c r="F879" s="519"/>
      <c r="G879" s="519"/>
      <c r="H879" s="519"/>
      <c r="I879" s="519"/>
      <c r="J879" s="519"/>
      <c r="K879" s="519"/>
      <c r="L879" s="519"/>
      <c r="M879" s="519"/>
      <c r="N879" s="519"/>
      <c r="O879" s="519"/>
      <c r="P879" s="519"/>
      <c r="Q879" s="519"/>
      <c r="R879" s="519"/>
      <c r="S879" s="519"/>
      <c r="T879" s="519"/>
      <c r="U879" s="519"/>
      <c r="V879" s="519"/>
      <c r="W879" s="519"/>
      <c r="X879" s="519"/>
      <c r="Y879" s="519"/>
      <c r="Z879" s="519"/>
    </row>
    <row r="880">
      <c r="A880" s="519"/>
      <c r="B880" s="519"/>
      <c r="C880" s="519"/>
      <c r="D880" s="519"/>
      <c r="E880" s="519"/>
      <c r="F880" s="519"/>
      <c r="G880" s="519"/>
      <c r="H880" s="519"/>
      <c r="I880" s="519"/>
      <c r="J880" s="519"/>
      <c r="K880" s="519"/>
      <c r="L880" s="519"/>
      <c r="M880" s="519"/>
      <c r="N880" s="519"/>
      <c r="O880" s="519"/>
      <c r="P880" s="519"/>
      <c r="Q880" s="519"/>
      <c r="R880" s="519"/>
      <c r="S880" s="519"/>
      <c r="T880" s="519"/>
      <c r="U880" s="519"/>
      <c r="V880" s="519"/>
      <c r="W880" s="519"/>
      <c r="X880" s="519"/>
      <c r="Y880" s="519"/>
      <c r="Z880" s="519"/>
    </row>
    <row r="881">
      <c r="A881" s="519"/>
      <c r="B881" s="519"/>
      <c r="C881" s="519"/>
      <c r="D881" s="519"/>
      <c r="E881" s="519"/>
      <c r="F881" s="519"/>
      <c r="G881" s="519"/>
      <c r="H881" s="519"/>
      <c r="I881" s="519"/>
      <c r="J881" s="519"/>
      <c r="K881" s="519"/>
      <c r="L881" s="519"/>
      <c r="M881" s="519"/>
      <c r="N881" s="519"/>
      <c r="O881" s="519"/>
      <c r="P881" s="519"/>
      <c r="Q881" s="519"/>
      <c r="R881" s="519"/>
      <c r="S881" s="519"/>
      <c r="T881" s="519"/>
      <c r="U881" s="519"/>
      <c r="V881" s="519"/>
      <c r="W881" s="519"/>
      <c r="X881" s="519"/>
      <c r="Y881" s="519"/>
      <c r="Z881" s="519"/>
    </row>
    <row r="882">
      <c r="A882" s="519"/>
      <c r="B882" s="519"/>
      <c r="C882" s="519"/>
      <c r="D882" s="519"/>
      <c r="E882" s="519"/>
      <c r="F882" s="519"/>
      <c r="G882" s="519"/>
      <c r="H882" s="519"/>
      <c r="I882" s="519"/>
      <c r="J882" s="519"/>
      <c r="K882" s="519"/>
      <c r="L882" s="519"/>
      <c r="M882" s="519"/>
      <c r="N882" s="519"/>
      <c r="O882" s="519"/>
      <c r="P882" s="519"/>
      <c r="Q882" s="519"/>
      <c r="R882" s="519"/>
      <c r="S882" s="519"/>
      <c r="T882" s="519"/>
      <c r="U882" s="519"/>
      <c r="V882" s="519"/>
      <c r="W882" s="519"/>
      <c r="X882" s="519"/>
      <c r="Y882" s="519"/>
      <c r="Z882" s="519"/>
    </row>
    <row r="883">
      <c r="A883" s="519"/>
      <c r="B883" s="519"/>
      <c r="C883" s="519"/>
      <c r="D883" s="519"/>
      <c r="E883" s="519"/>
      <c r="F883" s="519"/>
      <c r="G883" s="519"/>
      <c r="H883" s="519"/>
      <c r="I883" s="519"/>
      <c r="J883" s="519"/>
      <c r="K883" s="519"/>
      <c r="L883" s="519"/>
      <c r="M883" s="519"/>
      <c r="N883" s="519"/>
      <c r="O883" s="519"/>
      <c r="P883" s="519"/>
      <c r="Q883" s="519"/>
      <c r="R883" s="519"/>
      <c r="S883" s="519"/>
      <c r="T883" s="519"/>
      <c r="U883" s="519"/>
      <c r="V883" s="519"/>
      <c r="W883" s="519"/>
      <c r="X883" s="519"/>
      <c r="Y883" s="519"/>
      <c r="Z883" s="519"/>
    </row>
    <row r="884">
      <c r="A884" s="519"/>
      <c r="B884" s="519"/>
      <c r="C884" s="519"/>
      <c r="D884" s="519"/>
      <c r="E884" s="519"/>
      <c r="F884" s="519"/>
      <c r="G884" s="519"/>
      <c r="H884" s="519"/>
      <c r="I884" s="519"/>
      <c r="J884" s="519"/>
      <c r="K884" s="519"/>
      <c r="L884" s="519"/>
      <c r="M884" s="519"/>
      <c r="N884" s="519"/>
      <c r="O884" s="519"/>
      <c r="P884" s="519"/>
      <c r="Q884" s="519"/>
      <c r="R884" s="519"/>
      <c r="S884" s="519"/>
      <c r="T884" s="519"/>
      <c r="U884" s="519"/>
      <c r="V884" s="519"/>
      <c r="W884" s="519"/>
      <c r="X884" s="519"/>
      <c r="Y884" s="519"/>
      <c r="Z884" s="519"/>
    </row>
    <row r="885">
      <c r="A885" s="519"/>
      <c r="B885" s="519"/>
      <c r="C885" s="519"/>
      <c r="D885" s="519"/>
      <c r="E885" s="519"/>
      <c r="F885" s="519"/>
      <c r="G885" s="519"/>
      <c r="H885" s="519"/>
      <c r="I885" s="519"/>
      <c r="J885" s="519"/>
      <c r="K885" s="519"/>
      <c r="L885" s="519"/>
      <c r="M885" s="519"/>
      <c r="N885" s="519"/>
      <c r="O885" s="519"/>
      <c r="P885" s="519"/>
      <c r="Q885" s="519"/>
      <c r="R885" s="519"/>
      <c r="S885" s="519"/>
      <c r="T885" s="519"/>
      <c r="U885" s="519"/>
      <c r="V885" s="519"/>
      <c r="W885" s="519"/>
      <c r="X885" s="519"/>
      <c r="Y885" s="519"/>
      <c r="Z885" s="519"/>
    </row>
    <row r="886">
      <c r="A886" s="519"/>
      <c r="B886" s="519"/>
      <c r="C886" s="519"/>
      <c r="D886" s="519"/>
      <c r="E886" s="519"/>
      <c r="F886" s="519"/>
      <c r="G886" s="519"/>
      <c r="H886" s="519"/>
      <c r="I886" s="519"/>
      <c r="J886" s="519"/>
      <c r="K886" s="519"/>
      <c r="L886" s="519"/>
      <c r="M886" s="519"/>
      <c r="N886" s="519"/>
      <c r="O886" s="519"/>
      <c r="P886" s="519"/>
      <c r="Q886" s="519"/>
      <c r="R886" s="519"/>
      <c r="S886" s="519"/>
      <c r="T886" s="519"/>
      <c r="U886" s="519"/>
      <c r="V886" s="519"/>
      <c r="W886" s="519"/>
      <c r="X886" s="519"/>
      <c r="Y886" s="519"/>
      <c r="Z886" s="519"/>
    </row>
    <row r="887">
      <c r="A887" s="519"/>
      <c r="B887" s="519"/>
      <c r="C887" s="519"/>
      <c r="D887" s="519"/>
      <c r="E887" s="519"/>
      <c r="F887" s="519"/>
      <c r="G887" s="519"/>
      <c r="H887" s="519"/>
      <c r="I887" s="519"/>
      <c r="J887" s="519"/>
      <c r="K887" s="519"/>
      <c r="L887" s="519"/>
      <c r="M887" s="519"/>
      <c r="N887" s="519"/>
      <c r="O887" s="519"/>
      <c r="P887" s="519"/>
      <c r="Q887" s="519"/>
      <c r="R887" s="519"/>
      <c r="S887" s="519"/>
      <c r="T887" s="519"/>
      <c r="U887" s="519"/>
      <c r="V887" s="519"/>
      <c r="W887" s="519"/>
      <c r="X887" s="519"/>
      <c r="Y887" s="519"/>
      <c r="Z887" s="519"/>
    </row>
    <row r="888">
      <c r="A888" s="519"/>
      <c r="B888" s="519"/>
      <c r="C888" s="519"/>
      <c r="D888" s="519"/>
      <c r="E888" s="519"/>
      <c r="F888" s="519"/>
      <c r="G888" s="519"/>
      <c r="H888" s="519"/>
      <c r="I888" s="519"/>
      <c r="J888" s="519"/>
      <c r="K888" s="519"/>
      <c r="L888" s="519"/>
      <c r="M888" s="519"/>
      <c r="N888" s="519"/>
      <c r="O888" s="519"/>
      <c r="P888" s="519"/>
      <c r="Q888" s="519"/>
      <c r="R888" s="519"/>
      <c r="S888" s="519"/>
      <c r="T888" s="519"/>
      <c r="U888" s="519"/>
      <c r="V888" s="519"/>
      <c r="W888" s="519"/>
      <c r="X888" s="519"/>
      <c r="Y888" s="519"/>
      <c r="Z888" s="519"/>
    </row>
    <row r="889">
      <c r="A889" s="519"/>
      <c r="B889" s="519"/>
      <c r="C889" s="519"/>
      <c r="D889" s="519"/>
      <c r="E889" s="519"/>
      <c r="F889" s="519"/>
      <c r="G889" s="519"/>
      <c r="H889" s="519"/>
      <c r="I889" s="519"/>
      <c r="J889" s="519"/>
      <c r="K889" s="519"/>
      <c r="L889" s="519"/>
      <c r="M889" s="519"/>
      <c r="N889" s="519"/>
      <c r="O889" s="519"/>
      <c r="P889" s="519"/>
      <c r="Q889" s="519"/>
      <c r="R889" s="519"/>
      <c r="S889" s="519"/>
      <c r="T889" s="519"/>
      <c r="U889" s="519"/>
      <c r="V889" s="519"/>
      <c r="W889" s="519"/>
      <c r="X889" s="519"/>
      <c r="Y889" s="519"/>
      <c r="Z889" s="519"/>
    </row>
    <row r="890">
      <c r="A890" s="519"/>
      <c r="B890" s="519"/>
      <c r="C890" s="519"/>
      <c r="D890" s="519"/>
      <c r="E890" s="519"/>
      <c r="F890" s="519"/>
      <c r="G890" s="519"/>
      <c r="H890" s="519"/>
      <c r="I890" s="519"/>
      <c r="J890" s="519"/>
      <c r="K890" s="519"/>
      <c r="L890" s="519"/>
      <c r="M890" s="519"/>
      <c r="N890" s="519"/>
      <c r="O890" s="519"/>
      <c r="P890" s="519"/>
      <c r="Q890" s="519"/>
      <c r="R890" s="519"/>
      <c r="S890" s="519"/>
      <c r="T890" s="519"/>
      <c r="U890" s="519"/>
      <c r="V890" s="519"/>
      <c r="W890" s="519"/>
      <c r="X890" s="519"/>
      <c r="Y890" s="519"/>
      <c r="Z890" s="519"/>
    </row>
    <row r="891">
      <c r="A891" s="519"/>
      <c r="B891" s="519"/>
      <c r="C891" s="519"/>
      <c r="D891" s="519"/>
      <c r="E891" s="519"/>
      <c r="F891" s="519"/>
      <c r="G891" s="519"/>
      <c r="H891" s="519"/>
      <c r="I891" s="519"/>
      <c r="J891" s="519"/>
      <c r="K891" s="519"/>
      <c r="L891" s="519"/>
      <c r="M891" s="519"/>
      <c r="N891" s="519"/>
      <c r="O891" s="519"/>
      <c r="P891" s="519"/>
      <c r="Q891" s="519"/>
      <c r="R891" s="519"/>
      <c r="S891" s="519"/>
      <c r="T891" s="519"/>
      <c r="U891" s="519"/>
      <c r="V891" s="519"/>
      <c r="W891" s="519"/>
      <c r="X891" s="519"/>
      <c r="Y891" s="519"/>
      <c r="Z891" s="519"/>
    </row>
    <row r="892">
      <c r="A892" s="519"/>
      <c r="B892" s="519"/>
      <c r="C892" s="519"/>
      <c r="D892" s="519"/>
      <c r="E892" s="519"/>
      <c r="F892" s="519"/>
      <c r="G892" s="519"/>
      <c r="H892" s="519"/>
      <c r="I892" s="519"/>
      <c r="J892" s="519"/>
      <c r="K892" s="519"/>
      <c r="L892" s="519"/>
      <c r="M892" s="519"/>
      <c r="N892" s="519"/>
      <c r="O892" s="519"/>
      <c r="P892" s="519"/>
      <c r="Q892" s="519"/>
      <c r="R892" s="519"/>
      <c r="S892" s="519"/>
      <c r="T892" s="519"/>
      <c r="U892" s="519"/>
      <c r="V892" s="519"/>
      <c r="W892" s="519"/>
      <c r="X892" s="519"/>
      <c r="Y892" s="519"/>
      <c r="Z892" s="519"/>
    </row>
    <row r="893">
      <c r="A893" s="519"/>
      <c r="B893" s="519"/>
      <c r="C893" s="519"/>
      <c r="D893" s="519"/>
      <c r="E893" s="519"/>
      <c r="F893" s="519"/>
      <c r="G893" s="519"/>
      <c r="H893" s="519"/>
      <c r="I893" s="519"/>
      <c r="J893" s="519"/>
      <c r="K893" s="519"/>
      <c r="L893" s="519"/>
      <c r="M893" s="519"/>
      <c r="N893" s="519"/>
      <c r="O893" s="519"/>
      <c r="P893" s="519"/>
      <c r="Q893" s="519"/>
      <c r="R893" s="519"/>
      <c r="S893" s="519"/>
      <c r="T893" s="519"/>
      <c r="U893" s="519"/>
      <c r="V893" s="519"/>
      <c r="W893" s="519"/>
      <c r="X893" s="519"/>
      <c r="Y893" s="519"/>
      <c r="Z893" s="519"/>
    </row>
    <row r="894">
      <c r="A894" s="519"/>
      <c r="B894" s="519"/>
      <c r="C894" s="519"/>
      <c r="D894" s="519"/>
      <c r="E894" s="519"/>
      <c r="F894" s="519"/>
      <c r="G894" s="519"/>
      <c r="H894" s="519"/>
      <c r="I894" s="519"/>
      <c r="J894" s="519"/>
      <c r="K894" s="519"/>
      <c r="L894" s="519"/>
      <c r="M894" s="519"/>
      <c r="N894" s="519"/>
      <c r="O894" s="519"/>
      <c r="P894" s="519"/>
      <c r="Q894" s="519"/>
      <c r="R894" s="519"/>
      <c r="S894" s="519"/>
      <c r="T894" s="519"/>
      <c r="U894" s="519"/>
      <c r="V894" s="519"/>
      <c r="W894" s="519"/>
      <c r="X894" s="519"/>
      <c r="Y894" s="519"/>
      <c r="Z894" s="519"/>
    </row>
    <row r="895">
      <c r="A895" s="519"/>
      <c r="B895" s="519"/>
      <c r="C895" s="519"/>
      <c r="D895" s="519"/>
      <c r="E895" s="519"/>
      <c r="F895" s="519"/>
      <c r="G895" s="519"/>
      <c r="H895" s="519"/>
      <c r="I895" s="519"/>
      <c r="J895" s="519"/>
      <c r="K895" s="519"/>
      <c r="L895" s="519"/>
      <c r="M895" s="519"/>
      <c r="N895" s="519"/>
      <c r="O895" s="519"/>
      <c r="P895" s="519"/>
      <c r="Q895" s="519"/>
      <c r="R895" s="519"/>
      <c r="S895" s="519"/>
      <c r="T895" s="519"/>
      <c r="U895" s="519"/>
      <c r="V895" s="519"/>
      <c r="W895" s="519"/>
      <c r="X895" s="519"/>
      <c r="Y895" s="519"/>
      <c r="Z895" s="519"/>
    </row>
    <row r="896">
      <c r="A896" s="519"/>
      <c r="B896" s="519"/>
      <c r="C896" s="519"/>
      <c r="D896" s="519"/>
      <c r="E896" s="519"/>
      <c r="F896" s="519"/>
      <c r="G896" s="519"/>
      <c r="H896" s="519"/>
      <c r="I896" s="519"/>
      <c r="J896" s="519"/>
      <c r="K896" s="519"/>
      <c r="L896" s="519"/>
      <c r="M896" s="519"/>
      <c r="N896" s="519"/>
      <c r="O896" s="519"/>
      <c r="P896" s="519"/>
      <c r="Q896" s="519"/>
      <c r="R896" s="519"/>
      <c r="S896" s="519"/>
      <c r="T896" s="519"/>
      <c r="U896" s="519"/>
      <c r="V896" s="519"/>
      <c r="W896" s="519"/>
      <c r="X896" s="519"/>
      <c r="Y896" s="519"/>
      <c r="Z896" s="519"/>
    </row>
    <row r="897">
      <c r="A897" s="519"/>
      <c r="B897" s="519"/>
      <c r="C897" s="519"/>
      <c r="D897" s="519"/>
      <c r="E897" s="519"/>
      <c r="F897" s="519"/>
      <c r="G897" s="519"/>
      <c r="H897" s="519"/>
      <c r="I897" s="519"/>
      <c r="J897" s="519"/>
      <c r="K897" s="519"/>
      <c r="L897" s="519"/>
      <c r="M897" s="519"/>
      <c r="N897" s="519"/>
      <c r="O897" s="519"/>
      <c r="P897" s="519"/>
      <c r="Q897" s="519"/>
      <c r="R897" s="519"/>
      <c r="S897" s="519"/>
      <c r="T897" s="519"/>
      <c r="U897" s="519"/>
      <c r="V897" s="519"/>
      <c r="W897" s="519"/>
      <c r="X897" s="519"/>
      <c r="Y897" s="519"/>
      <c r="Z897" s="519"/>
    </row>
    <row r="898">
      <c r="A898" s="519"/>
      <c r="B898" s="519"/>
      <c r="C898" s="519"/>
      <c r="D898" s="519"/>
      <c r="E898" s="519"/>
      <c r="F898" s="519"/>
      <c r="G898" s="519"/>
      <c r="H898" s="519"/>
      <c r="I898" s="519"/>
      <c r="J898" s="519"/>
      <c r="K898" s="519"/>
      <c r="L898" s="519"/>
      <c r="M898" s="519"/>
      <c r="N898" s="519"/>
      <c r="O898" s="519"/>
      <c r="P898" s="519"/>
      <c r="Q898" s="519"/>
      <c r="R898" s="519"/>
      <c r="S898" s="519"/>
      <c r="T898" s="519"/>
      <c r="U898" s="519"/>
      <c r="V898" s="519"/>
      <c r="W898" s="519"/>
      <c r="X898" s="519"/>
      <c r="Y898" s="519"/>
      <c r="Z898" s="519"/>
    </row>
    <row r="899">
      <c r="A899" s="519"/>
      <c r="B899" s="519"/>
      <c r="C899" s="519"/>
      <c r="D899" s="519"/>
      <c r="E899" s="519"/>
      <c r="F899" s="519"/>
      <c r="G899" s="519"/>
      <c r="H899" s="519"/>
      <c r="I899" s="519"/>
      <c r="J899" s="519"/>
      <c r="K899" s="519"/>
      <c r="L899" s="519"/>
      <c r="M899" s="519"/>
      <c r="N899" s="519"/>
      <c r="O899" s="519"/>
      <c r="P899" s="519"/>
      <c r="Q899" s="519"/>
      <c r="R899" s="519"/>
      <c r="S899" s="519"/>
      <c r="T899" s="519"/>
      <c r="U899" s="519"/>
      <c r="V899" s="519"/>
      <c r="W899" s="519"/>
      <c r="X899" s="519"/>
      <c r="Y899" s="519"/>
      <c r="Z899" s="519"/>
    </row>
    <row r="900">
      <c r="A900" s="519"/>
      <c r="B900" s="519"/>
      <c r="C900" s="519"/>
      <c r="D900" s="519"/>
      <c r="E900" s="519"/>
      <c r="F900" s="519"/>
      <c r="G900" s="519"/>
      <c r="H900" s="519"/>
      <c r="I900" s="519"/>
      <c r="J900" s="519"/>
      <c r="K900" s="519"/>
      <c r="L900" s="519"/>
      <c r="M900" s="519"/>
      <c r="N900" s="519"/>
      <c r="O900" s="519"/>
      <c r="P900" s="519"/>
      <c r="Q900" s="519"/>
      <c r="R900" s="519"/>
      <c r="S900" s="519"/>
      <c r="T900" s="519"/>
      <c r="U900" s="519"/>
      <c r="V900" s="519"/>
      <c r="W900" s="519"/>
      <c r="X900" s="519"/>
      <c r="Y900" s="519"/>
      <c r="Z900" s="519"/>
    </row>
    <row r="901">
      <c r="A901" s="519"/>
      <c r="B901" s="519"/>
      <c r="C901" s="519"/>
      <c r="D901" s="519"/>
      <c r="E901" s="519"/>
      <c r="F901" s="519"/>
      <c r="G901" s="519"/>
      <c r="H901" s="519"/>
      <c r="I901" s="519"/>
      <c r="J901" s="519"/>
      <c r="K901" s="519"/>
      <c r="L901" s="519"/>
      <c r="M901" s="519"/>
      <c r="N901" s="519"/>
      <c r="O901" s="519"/>
      <c r="P901" s="519"/>
      <c r="Q901" s="519"/>
      <c r="R901" s="519"/>
      <c r="S901" s="519"/>
      <c r="T901" s="519"/>
      <c r="U901" s="519"/>
      <c r="V901" s="519"/>
      <c r="W901" s="519"/>
      <c r="X901" s="519"/>
      <c r="Y901" s="519"/>
      <c r="Z901" s="519"/>
    </row>
    <row r="902">
      <c r="A902" s="519"/>
      <c r="B902" s="519"/>
      <c r="C902" s="519"/>
      <c r="D902" s="519"/>
      <c r="E902" s="519"/>
      <c r="F902" s="519"/>
      <c r="G902" s="519"/>
      <c r="H902" s="519"/>
      <c r="I902" s="519"/>
      <c r="J902" s="519"/>
      <c r="K902" s="519"/>
      <c r="L902" s="519"/>
      <c r="M902" s="519"/>
      <c r="N902" s="519"/>
      <c r="O902" s="519"/>
      <c r="P902" s="519"/>
      <c r="Q902" s="519"/>
      <c r="R902" s="519"/>
      <c r="S902" s="519"/>
      <c r="T902" s="519"/>
      <c r="U902" s="519"/>
      <c r="V902" s="519"/>
      <c r="W902" s="519"/>
      <c r="X902" s="519"/>
      <c r="Y902" s="519"/>
      <c r="Z902" s="519"/>
    </row>
    <row r="903">
      <c r="A903" s="519"/>
      <c r="B903" s="519"/>
      <c r="C903" s="519"/>
      <c r="D903" s="519"/>
      <c r="E903" s="519"/>
      <c r="F903" s="519"/>
      <c r="G903" s="519"/>
      <c r="H903" s="519"/>
      <c r="I903" s="519"/>
      <c r="J903" s="519"/>
      <c r="K903" s="519"/>
      <c r="L903" s="519"/>
      <c r="M903" s="519"/>
      <c r="N903" s="519"/>
      <c r="O903" s="519"/>
      <c r="P903" s="519"/>
      <c r="Q903" s="519"/>
      <c r="R903" s="519"/>
      <c r="S903" s="519"/>
      <c r="T903" s="519"/>
      <c r="U903" s="519"/>
      <c r="V903" s="519"/>
      <c r="W903" s="519"/>
      <c r="X903" s="519"/>
      <c r="Y903" s="519"/>
      <c r="Z903" s="519"/>
    </row>
    <row r="904">
      <c r="A904" s="519"/>
      <c r="B904" s="519"/>
      <c r="C904" s="519"/>
      <c r="D904" s="519"/>
      <c r="E904" s="519"/>
      <c r="F904" s="519"/>
      <c r="G904" s="519"/>
      <c r="H904" s="519"/>
      <c r="I904" s="519"/>
      <c r="J904" s="519"/>
      <c r="K904" s="519"/>
      <c r="L904" s="519"/>
      <c r="M904" s="519"/>
      <c r="N904" s="519"/>
      <c r="O904" s="519"/>
      <c r="P904" s="519"/>
      <c r="Q904" s="519"/>
      <c r="R904" s="519"/>
      <c r="S904" s="519"/>
      <c r="T904" s="519"/>
      <c r="U904" s="519"/>
      <c r="V904" s="519"/>
      <c r="W904" s="519"/>
      <c r="X904" s="519"/>
      <c r="Y904" s="519"/>
      <c r="Z904" s="519"/>
    </row>
    <row r="905">
      <c r="A905" s="519"/>
      <c r="B905" s="519"/>
      <c r="C905" s="519"/>
      <c r="D905" s="519"/>
      <c r="E905" s="519"/>
      <c r="F905" s="519"/>
      <c r="G905" s="519"/>
      <c r="H905" s="519"/>
      <c r="I905" s="519"/>
      <c r="J905" s="519"/>
      <c r="K905" s="519"/>
      <c r="L905" s="519"/>
      <c r="M905" s="519"/>
      <c r="N905" s="519"/>
      <c r="O905" s="519"/>
      <c r="P905" s="519"/>
      <c r="Q905" s="519"/>
      <c r="R905" s="519"/>
      <c r="S905" s="519"/>
      <c r="T905" s="519"/>
      <c r="U905" s="519"/>
      <c r="V905" s="519"/>
      <c r="W905" s="519"/>
      <c r="X905" s="519"/>
      <c r="Y905" s="519"/>
      <c r="Z905" s="519"/>
    </row>
    <row r="906">
      <c r="A906" s="519"/>
      <c r="B906" s="519"/>
      <c r="C906" s="519"/>
      <c r="D906" s="519"/>
      <c r="E906" s="519"/>
      <c r="F906" s="519"/>
      <c r="G906" s="519"/>
      <c r="H906" s="519"/>
      <c r="I906" s="519"/>
      <c r="J906" s="519"/>
      <c r="K906" s="519"/>
      <c r="L906" s="519"/>
      <c r="M906" s="519"/>
      <c r="N906" s="519"/>
      <c r="O906" s="519"/>
      <c r="P906" s="519"/>
      <c r="Q906" s="519"/>
      <c r="R906" s="519"/>
      <c r="S906" s="519"/>
      <c r="T906" s="519"/>
      <c r="U906" s="519"/>
      <c r="V906" s="519"/>
      <c r="W906" s="519"/>
      <c r="X906" s="519"/>
      <c r="Y906" s="519"/>
      <c r="Z906" s="519"/>
    </row>
    <row r="907">
      <c r="A907" s="519"/>
      <c r="B907" s="519"/>
      <c r="C907" s="519"/>
      <c r="D907" s="519"/>
      <c r="E907" s="519"/>
      <c r="F907" s="519"/>
      <c r="G907" s="519"/>
      <c r="H907" s="519"/>
      <c r="I907" s="519"/>
      <c r="J907" s="519"/>
      <c r="K907" s="519"/>
      <c r="L907" s="519"/>
      <c r="M907" s="519"/>
      <c r="N907" s="519"/>
      <c r="O907" s="519"/>
      <c r="P907" s="519"/>
      <c r="Q907" s="519"/>
      <c r="R907" s="519"/>
      <c r="S907" s="519"/>
      <c r="T907" s="519"/>
      <c r="U907" s="519"/>
      <c r="V907" s="519"/>
      <c r="W907" s="519"/>
      <c r="X907" s="519"/>
      <c r="Y907" s="519"/>
      <c r="Z907" s="519"/>
    </row>
    <row r="908">
      <c r="A908" s="519"/>
      <c r="B908" s="519"/>
      <c r="C908" s="519"/>
      <c r="D908" s="519"/>
      <c r="E908" s="519"/>
      <c r="F908" s="519"/>
      <c r="G908" s="519"/>
      <c r="H908" s="519"/>
      <c r="I908" s="519"/>
      <c r="J908" s="519"/>
      <c r="K908" s="519"/>
      <c r="L908" s="519"/>
      <c r="M908" s="519"/>
      <c r="N908" s="519"/>
      <c r="O908" s="519"/>
      <c r="P908" s="519"/>
      <c r="Q908" s="519"/>
      <c r="R908" s="519"/>
      <c r="S908" s="519"/>
      <c r="T908" s="519"/>
      <c r="U908" s="519"/>
      <c r="V908" s="519"/>
      <c r="W908" s="519"/>
      <c r="X908" s="519"/>
      <c r="Y908" s="519"/>
      <c r="Z908" s="519"/>
    </row>
    <row r="909">
      <c r="A909" s="519"/>
      <c r="B909" s="519"/>
      <c r="C909" s="519"/>
      <c r="D909" s="519"/>
      <c r="E909" s="519"/>
      <c r="F909" s="519"/>
      <c r="G909" s="519"/>
      <c r="H909" s="519"/>
      <c r="I909" s="519"/>
      <c r="J909" s="519"/>
      <c r="K909" s="519"/>
      <c r="L909" s="519"/>
      <c r="M909" s="519"/>
      <c r="N909" s="519"/>
      <c r="O909" s="519"/>
      <c r="P909" s="519"/>
      <c r="Q909" s="519"/>
      <c r="R909" s="519"/>
      <c r="S909" s="519"/>
      <c r="T909" s="519"/>
      <c r="U909" s="519"/>
      <c r="V909" s="519"/>
      <c r="W909" s="519"/>
      <c r="X909" s="519"/>
      <c r="Y909" s="519"/>
      <c r="Z909" s="519"/>
    </row>
    <row r="910">
      <c r="A910" s="519"/>
      <c r="B910" s="519"/>
      <c r="C910" s="519"/>
      <c r="D910" s="519"/>
      <c r="E910" s="519"/>
      <c r="F910" s="519"/>
      <c r="G910" s="519"/>
      <c r="H910" s="519"/>
      <c r="I910" s="519"/>
      <c r="J910" s="519"/>
      <c r="K910" s="519"/>
      <c r="L910" s="519"/>
      <c r="M910" s="519"/>
      <c r="N910" s="519"/>
      <c r="O910" s="519"/>
      <c r="P910" s="519"/>
      <c r="Q910" s="519"/>
      <c r="R910" s="519"/>
      <c r="S910" s="519"/>
      <c r="T910" s="519"/>
      <c r="U910" s="519"/>
      <c r="V910" s="519"/>
      <c r="W910" s="519"/>
      <c r="X910" s="519"/>
      <c r="Y910" s="519"/>
      <c r="Z910" s="519"/>
    </row>
    <row r="911">
      <c r="A911" s="519"/>
      <c r="B911" s="519"/>
      <c r="C911" s="519"/>
      <c r="D911" s="519"/>
      <c r="E911" s="519"/>
      <c r="F911" s="519"/>
      <c r="G911" s="519"/>
      <c r="H911" s="519"/>
      <c r="I911" s="519"/>
      <c r="J911" s="519"/>
      <c r="K911" s="519"/>
      <c r="L911" s="519"/>
      <c r="M911" s="519"/>
      <c r="N911" s="519"/>
      <c r="O911" s="519"/>
      <c r="P911" s="519"/>
      <c r="Q911" s="519"/>
      <c r="R911" s="519"/>
      <c r="S911" s="519"/>
      <c r="T911" s="519"/>
      <c r="U911" s="519"/>
      <c r="V911" s="519"/>
      <c r="W911" s="519"/>
      <c r="X911" s="519"/>
      <c r="Y911" s="519"/>
      <c r="Z911" s="519"/>
    </row>
    <row r="912">
      <c r="A912" s="519"/>
      <c r="B912" s="519"/>
      <c r="C912" s="519"/>
      <c r="D912" s="519"/>
      <c r="E912" s="519"/>
      <c r="F912" s="519"/>
      <c r="G912" s="519"/>
      <c r="H912" s="519"/>
      <c r="I912" s="519"/>
      <c r="J912" s="519"/>
      <c r="K912" s="519"/>
      <c r="L912" s="519"/>
      <c r="M912" s="519"/>
      <c r="N912" s="519"/>
      <c r="O912" s="519"/>
      <c r="P912" s="519"/>
      <c r="Q912" s="519"/>
      <c r="R912" s="519"/>
      <c r="S912" s="519"/>
      <c r="T912" s="519"/>
      <c r="U912" s="519"/>
      <c r="V912" s="519"/>
      <c r="W912" s="519"/>
      <c r="X912" s="519"/>
      <c r="Y912" s="519"/>
      <c r="Z912" s="519"/>
    </row>
    <row r="913">
      <c r="A913" s="519"/>
      <c r="B913" s="519"/>
      <c r="C913" s="519"/>
      <c r="D913" s="519"/>
      <c r="E913" s="519"/>
      <c r="F913" s="519"/>
      <c r="G913" s="519"/>
      <c r="H913" s="519"/>
      <c r="I913" s="519"/>
      <c r="J913" s="519"/>
      <c r="K913" s="519"/>
      <c r="L913" s="519"/>
      <c r="M913" s="519"/>
      <c r="N913" s="519"/>
      <c r="O913" s="519"/>
      <c r="P913" s="519"/>
      <c r="Q913" s="519"/>
      <c r="R913" s="519"/>
      <c r="S913" s="519"/>
      <c r="T913" s="519"/>
      <c r="U913" s="519"/>
      <c r="V913" s="519"/>
      <c r="W913" s="519"/>
      <c r="X913" s="519"/>
      <c r="Y913" s="519"/>
      <c r="Z913" s="519"/>
    </row>
    <row r="914">
      <c r="A914" s="519"/>
      <c r="B914" s="519"/>
      <c r="C914" s="519"/>
      <c r="D914" s="519"/>
      <c r="E914" s="519"/>
      <c r="F914" s="519"/>
      <c r="G914" s="519"/>
      <c r="H914" s="519"/>
      <c r="I914" s="519"/>
      <c r="J914" s="519"/>
      <c r="K914" s="519"/>
      <c r="L914" s="519"/>
      <c r="M914" s="519"/>
      <c r="N914" s="519"/>
      <c r="O914" s="519"/>
      <c r="P914" s="519"/>
      <c r="Q914" s="519"/>
      <c r="R914" s="519"/>
      <c r="S914" s="519"/>
      <c r="T914" s="519"/>
      <c r="U914" s="519"/>
      <c r="V914" s="519"/>
      <c r="W914" s="519"/>
      <c r="X914" s="519"/>
      <c r="Y914" s="519"/>
      <c r="Z914" s="519"/>
    </row>
    <row r="915">
      <c r="A915" s="519"/>
      <c r="B915" s="519"/>
      <c r="C915" s="519"/>
      <c r="D915" s="519"/>
      <c r="E915" s="519"/>
      <c r="F915" s="519"/>
      <c r="G915" s="519"/>
      <c r="H915" s="519"/>
      <c r="I915" s="519"/>
      <c r="J915" s="519"/>
      <c r="K915" s="519"/>
      <c r="L915" s="519"/>
      <c r="M915" s="519"/>
      <c r="N915" s="519"/>
      <c r="O915" s="519"/>
      <c r="P915" s="519"/>
      <c r="Q915" s="519"/>
      <c r="R915" s="519"/>
      <c r="S915" s="519"/>
      <c r="T915" s="519"/>
      <c r="U915" s="519"/>
      <c r="V915" s="519"/>
      <c r="W915" s="519"/>
      <c r="X915" s="519"/>
      <c r="Y915" s="519"/>
      <c r="Z915" s="519"/>
    </row>
    <row r="916">
      <c r="A916" s="519"/>
      <c r="B916" s="519"/>
      <c r="C916" s="519"/>
      <c r="D916" s="519"/>
      <c r="E916" s="519"/>
      <c r="F916" s="519"/>
      <c r="G916" s="519"/>
      <c r="H916" s="519"/>
      <c r="I916" s="519"/>
      <c r="J916" s="519"/>
      <c r="K916" s="519"/>
      <c r="L916" s="519"/>
      <c r="M916" s="519"/>
      <c r="N916" s="519"/>
      <c r="O916" s="519"/>
      <c r="P916" s="519"/>
      <c r="Q916" s="519"/>
      <c r="R916" s="519"/>
      <c r="S916" s="519"/>
      <c r="T916" s="519"/>
      <c r="U916" s="519"/>
      <c r="V916" s="519"/>
      <c r="W916" s="519"/>
      <c r="X916" s="519"/>
      <c r="Y916" s="519"/>
      <c r="Z916" s="519"/>
    </row>
    <row r="917">
      <c r="A917" s="519"/>
      <c r="B917" s="519"/>
      <c r="C917" s="519"/>
      <c r="D917" s="519"/>
      <c r="E917" s="519"/>
      <c r="F917" s="519"/>
      <c r="G917" s="519"/>
      <c r="H917" s="519"/>
      <c r="I917" s="519"/>
      <c r="J917" s="519"/>
      <c r="K917" s="519"/>
      <c r="L917" s="519"/>
      <c r="M917" s="519"/>
      <c r="N917" s="519"/>
      <c r="O917" s="519"/>
      <c r="P917" s="519"/>
      <c r="Q917" s="519"/>
      <c r="R917" s="519"/>
      <c r="S917" s="519"/>
      <c r="T917" s="519"/>
      <c r="U917" s="519"/>
      <c r="V917" s="519"/>
      <c r="W917" s="519"/>
      <c r="X917" s="519"/>
      <c r="Y917" s="519"/>
      <c r="Z917" s="519"/>
    </row>
    <row r="918">
      <c r="A918" s="519"/>
      <c r="B918" s="519"/>
      <c r="C918" s="519"/>
      <c r="D918" s="519"/>
      <c r="E918" s="519"/>
      <c r="F918" s="519"/>
      <c r="G918" s="519"/>
      <c r="H918" s="519"/>
      <c r="I918" s="519"/>
      <c r="J918" s="519"/>
      <c r="K918" s="519"/>
      <c r="L918" s="519"/>
      <c r="M918" s="519"/>
      <c r="N918" s="519"/>
      <c r="O918" s="519"/>
      <c r="P918" s="519"/>
      <c r="Q918" s="519"/>
      <c r="R918" s="519"/>
      <c r="S918" s="519"/>
      <c r="T918" s="519"/>
      <c r="U918" s="519"/>
      <c r="V918" s="519"/>
      <c r="W918" s="519"/>
      <c r="X918" s="519"/>
      <c r="Y918" s="519"/>
      <c r="Z918" s="519"/>
    </row>
    <row r="919">
      <c r="A919" s="519"/>
      <c r="B919" s="519"/>
      <c r="C919" s="519"/>
      <c r="D919" s="519"/>
      <c r="E919" s="519"/>
      <c r="F919" s="519"/>
      <c r="G919" s="519"/>
      <c r="H919" s="519"/>
      <c r="I919" s="519"/>
      <c r="J919" s="519"/>
      <c r="K919" s="519"/>
      <c r="L919" s="519"/>
      <c r="M919" s="519"/>
      <c r="N919" s="519"/>
      <c r="O919" s="519"/>
      <c r="P919" s="519"/>
      <c r="Q919" s="519"/>
      <c r="R919" s="519"/>
      <c r="S919" s="519"/>
      <c r="T919" s="519"/>
      <c r="U919" s="519"/>
      <c r="V919" s="519"/>
      <c r="W919" s="519"/>
      <c r="X919" s="519"/>
      <c r="Y919" s="519"/>
      <c r="Z919" s="519"/>
    </row>
    <row r="920">
      <c r="A920" s="519"/>
      <c r="B920" s="519"/>
      <c r="C920" s="519"/>
      <c r="D920" s="519"/>
      <c r="E920" s="519"/>
      <c r="F920" s="519"/>
      <c r="G920" s="519"/>
      <c r="H920" s="519"/>
      <c r="I920" s="519"/>
      <c r="J920" s="519"/>
      <c r="K920" s="519"/>
      <c r="L920" s="519"/>
      <c r="M920" s="519"/>
      <c r="N920" s="519"/>
      <c r="O920" s="519"/>
      <c r="P920" s="519"/>
      <c r="Q920" s="519"/>
      <c r="R920" s="519"/>
      <c r="S920" s="519"/>
      <c r="T920" s="519"/>
      <c r="U920" s="519"/>
      <c r="V920" s="519"/>
      <c r="W920" s="519"/>
      <c r="X920" s="519"/>
      <c r="Y920" s="519"/>
      <c r="Z920" s="519"/>
    </row>
    <row r="921">
      <c r="A921" s="519"/>
      <c r="B921" s="519"/>
      <c r="C921" s="519"/>
      <c r="D921" s="519"/>
      <c r="E921" s="519"/>
      <c r="F921" s="519"/>
      <c r="G921" s="519"/>
      <c r="H921" s="519"/>
      <c r="I921" s="519"/>
      <c r="J921" s="519"/>
      <c r="K921" s="519"/>
      <c r="L921" s="519"/>
      <c r="M921" s="519"/>
      <c r="N921" s="519"/>
      <c r="O921" s="519"/>
      <c r="P921" s="519"/>
      <c r="Q921" s="519"/>
      <c r="R921" s="519"/>
      <c r="S921" s="519"/>
      <c r="T921" s="519"/>
      <c r="U921" s="519"/>
      <c r="V921" s="519"/>
      <c r="W921" s="519"/>
      <c r="X921" s="519"/>
      <c r="Y921" s="519"/>
      <c r="Z921" s="519"/>
    </row>
    <row r="922">
      <c r="A922" s="519"/>
      <c r="B922" s="519"/>
      <c r="C922" s="519"/>
      <c r="D922" s="519"/>
      <c r="E922" s="519"/>
      <c r="F922" s="519"/>
      <c r="G922" s="519"/>
      <c r="H922" s="519"/>
      <c r="I922" s="519"/>
      <c r="J922" s="519"/>
      <c r="K922" s="519"/>
      <c r="L922" s="519"/>
      <c r="M922" s="519"/>
      <c r="N922" s="519"/>
      <c r="O922" s="519"/>
      <c r="P922" s="519"/>
      <c r="Q922" s="519"/>
      <c r="R922" s="519"/>
      <c r="S922" s="519"/>
      <c r="T922" s="519"/>
      <c r="U922" s="519"/>
      <c r="V922" s="519"/>
      <c r="W922" s="519"/>
      <c r="X922" s="519"/>
      <c r="Y922" s="519"/>
      <c r="Z922" s="519"/>
    </row>
    <row r="923">
      <c r="A923" s="519"/>
      <c r="B923" s="519"/>
      <c r="C923" s="519"/>
      <c r="D923" s="519"/>
      <c r="E923" s="519"/>
      <c r="F923" s="519"/>
      <c r="G923" s="519"/>
      <c r="H923" s="519"/>
      <c r="I923" s="519"/>
      <c r="J923" s="519"/>
      <c r="K923" s="519"/>
      <c r="L923" s="519"/>
      <c r="M923" s="519"/>
      <c r="N923" s="519"/>
      <c r="O923" s="519"/>
      <c r="P923" s="519"/>
      <c r="Q923" s="519"/>
      <c r="R923" s="519"/>
      <c r="S923" s="519"/>
      <c r="T923" s="519"/>
      <c r="U923" s="519"/>
      <c r="V923" s="519"/>
      <c r="W923" s="519"/>
      <c r="X923" s="519"/>
      <c r="Y923" s="519"/>
      <c r="Z923" s="519"/>
    </row>
    <row r="924">
      <c r="A924" s="519"/>
      <c r="B924" s="519"/>
      <c r="C924" s="519"/>
      <c r="D924" s="519"/>
      <c r="E924" s="519"/>
      <c r="F924" s="519"/>
      <c r="G924" s="519"/>
      <c r="H924" s="519"/>
      <c r="I924" s="519"/>
      <c r="J924" s="519"/>
      <c r="K924" s="519"/>
      <c r="L924" s="519"/>
      <c r="M924" s="519"/>
      <c r="N924" s="519"/>
      <c r="O924" s="519"/>
      <c r="P924" s="519"/>
      <c r="Q924" s="519"/>
      <c r="R924" s="519"/>
      <c r="S924" s="519"/>
      <c r="T924" s="519"/>
      <c r="U924" s="519"/>
      <c r="V924" s="519"/>
      <c r="W924" s="519"/>
      <c r="X924" s="519"/>
      <c r="Y924" s="519"/>
      <c r="Z924" s="519"/>
    </row>
    <row r="925">
      <c r="A925" s="519"/>
      <c r="B925" s="519"/>
      <c r="C925" s="519"/>
      <c r="D925" s="519"/>
      <c r="E925" s="519"/>
      <c r="F925" s="519"/>
      <c r="G925" s="519"/>
      <c r="H925" s="519"/>
      <c r="I925" s="519"/>
      <c r="J925" s="519"/>
      <c r="K925" s="519"/>
      <c r="L925" s="519"/>
      <c r="M925" s="519"/>
      <c r="N925" s="519"/>
      <c r="O925" s="519"/>
      <c r="P925" s="519"/>
      <c r="Q925" s="519"/>
      <c r="R925" s="519"/>
      <c r="S925" s="519"/>
      <c r="T925" s="519"/>
      <c r="U925" s="519"/>
      <c r="V925" s="519"/>
      <c r="W925" s="519"/>
      <c r="X925" s="519"/>
      <c r="Y925" s="519"/>
      <c r="Z925" s="519"/>
    </row>
    <row r="926">
      <c r="A926" s="519"/>
      <c r="B926" s="519"/>
      <c r="C926" s="519"/>
      <c r="D926" s="519"/>
      <c r="E926" s="519"/>
      <c r="F926" s="519"/>
      <c r="G926" s="519"/>
      <c r="H926" s="519"/>
      <c r="I926" s="519"/>
      <c r="J926" s="519"/>
      <c r="K926" s="519"/>
      <c r="L926" s="519"/>
      <c r="M926" s="519"/>
      <c r="N926" s="519"/>
      <c r="O926" s="519"/>
      <c r="P926" s="519"/>
      <c r="Q926" s="519"/>
      <c r="R926" s="519"/>
      <c r="S926" s="519"/>
      <c r="T926" s="519"/>
      <c r="U926" s="519"/>
      <c r="V926" s="519"/>
      <c r="W926" s="519"/>
      <c r="X926" s="519"/>
      <c r="Y926" s="519"/>
      <c r="Z926" s="519"/>
    </row>
    <row r="927">
      <c r="A927" s="519"/>
      <c r="B927" s="519"/>
      <c r="C927" s="519"/>
      <c r="D927" s="519"/>
      <c r="E927" s="519"/>
      <c r="F927" s="519"/>
      <c r="G927" s="519"/>
      <c r="H927" s="519"/>
      <c r="I927" s="519"/>
      <c r="J927" s="519"/>
      <c r="K927" s="519"/>
      <c r="L927" s="519"/>
      <c r="M927" s="519"/>
      <c r="N927" s="519"/>
      <c r="O927" s="519"/>
      <c r="P927" s="519"/>
      <c r="Q927" s="519"/>
      <c r="R927" s="519"/>
      <c r="S927" s="519"/>
      <c r="T927" s="519"/>
      <c r="U927" s="519"/>
      <c r="V927" s="519"/>
      <c r="W927" s="519"/>
      <c r="X927" s="519"/>
      <c r="Y927" s="519"/>
      <c r="Z927" s="519"/>
    </row>
    <row r="928">
      <c r="A928" s="519"/>
      <c r="B928" s="519"/>
      <c r="C928" s="519"/>
      <c r="D928" s="519"/>
      <c r="E928" s="519"/>
      <c r="F928" s="519"/>
      <c r="G928" s="519"/>
      <c r="H928" s="519"/>
      <c r="I928" s="519"/>
      <c r="J928" s="519"/>
      <c r="K928" s="519"/>
      <c r="L928" s="519"/>
      <c r="M928" s="519"/>
      <c r="N928" s="519"/>
      <c r="O928" s="519"/>
      <c r="P928" s="519"/>
      <c r="Q928" s="519"/>
      <c r="R928" s="519"/>
      <c r="S928" s="519"/>
      <c r="T928" s="519"/>
      <c r="U928" s="519"/>
      <c r="V928" s="519"/>
      <c r="W928" s="519"/>
      <c r="X928" s="519"/>
      <c r="Y928" s="519"/>
      <c r="Z928" s="519"/>
    </row>
    <row r="929">
      <c r="A929" s="519"/>
      <c r="B929" s="519"/>
      <c r="C929" s="519"/>
      <c r="D929" s="519"/>
      <c r="E929" s="519"/>
      <c r="F929" s="519"/>
      <c r="G929" s="519"/>
      <c r="H929" s="519"/>
      <c r="I929" s="519"/>
      <c r="J929" s="519"/>
      <c r="K929" s="519"/>
      <c r="L929" s="519"/>
      <c r="M929" s="519"/>
      <c r="N929" s="519"/>
      <c r="O929" s="519"/>
      <c r="P929" s="519"/>
      <c r="Q929" s="519"/>
      <c r="R929" s="519"/>
      <c r="S929" s="519"/>
      <c r="T929" s="519"/>
      <c r="U929" s="519"/>
      <c r="V929" s="519"/>
      <c r="W929" s="519"/>
      <c r="X929" s="519"/>
      <c r="Y929" s="519"/>
      <c r="Z929" s="519"/>
    </row>
    <row r="930">
      <c r="A930" s="519"/>
      <c r="B930" s="519"/>
      <c r="C930" s="519"/>
      <c r="D930" s="519"/>
      <c r="E930" s="519"/>
      <c r="F930" s="519"/>
      <c r="G930" s="519"/>
      <c r="H930" s="519"/>
      <c r="I930" s="519"/>
      <c r="J930" s="519"/>
      <c r="K930" s="519"/>
      <c r="L930" s="519"/>
      <c r="M930" s="519"/>
      <c r="N930" s="519"/>
      <c r="O930" s="519"/>
      <c r="P930" s="519"/>
      <c r="Q930" s="519"/>
      <c r="R930" s="519"/>
      <c r="S930" s="519"/>
      <c r="T930" s="519"/>
      <c r="U930" s="519"/>
      <c r="V930" s="519"/>
      <c r="W930" s="519"/>
      <c r="X930" s="519"/>
      <c r="Y930" s="519"/>
      <c r="Z930" s="519"/>
    </row>
    <row r="931">
      <c r="A931" s="519"/>
      <c r="B931" s="519"/>
      <c r="C931" s="519"/>
      <c r="D931" s="519"/>
      <c r="E931" s="519"/>
      <c r="F931" s="519"/>
      <c r="G931" s="519"/>
      <c r="H931" s="519"/>
      <c r="I931" s="519"/>
      <c r="J931" s="519"/>
      <c r="K931" s="519"/>
      <c r="L931" s="519"/>
      <c r="M931" s="519"/>
      <c r="N931" s="519"/>
      <c r="O931" s="519"/>
      <c r="P931" s="519"/>
      <c r="Q931" s="519"/>
      <c r="R931" s="519"/>
      <c r="S931" s="519"/>
      <c r="T931" s="519"/>
      <c r="U931" s="519"/>
      <c r="V931" s="519"/>
      <c r="W931" s="519"/>
      <c r="X931" s="519"/>
      <c r="Y931" s="519"/>
      <c r="Z931" s="519"/>
    </row>
    <row r="932">
      <c r="A932" s="519"/>
      <c r="B932" s="519"/>
      <c r="C932" s="519"/>
      <c r="D932" s="519"/>
      <c r="E932" s="519"/>
      <c r="F932" s="519"/>
      <c r="G932" s="519"/>
      <c r="H932" s="519"/>
      <c r="I932" s="519"/>
      <c r="J932" s="519"/>
      <c r="K932" s="519"/>
      <c r="L932" s="519"/>
      <c r="M932" s="519"/>
      <c r="N932" s="519"/>
      <c r="O932" s="519"/>
      <c r="P932" s="519"/>
      <c r="Q932" s="519"/>
      <c r="R932" s="519"/>
      <c r="S932" s="519"/>
      <c r="T932" s="519"/>
      <c r="U932" s="519"/>
      <c r="V932" s="519"/>
      <c r="W932" s="519"/>
      <c r="X932" s="519"/>
      <c r="Y932" s="519"/>
      <c r="Z932" s="519"/>
    </row>
    <row r="933">
      <c r="A933" s="519"/>
      <c r="B933" s="519"/>
      <c r="C933" s="519"/>
      <c r="D933" s="519"/>
      <c r="E933" s="519"/>
      <c r="F933" s="519"/>
      <c r="G933" s="519"/>
      <c r="H933" s="519"/>
      <c r="I933" s="519"/>
      <c r="J933" s="519"/>
      <c r="K933" s="519"/>
      <c r="L933" s="519"/>
      <c r="M933" s="519"/>
      <c r="N933" s="519"/>
      <c r="O933" s="519"/>
      <c r="P933" s="519"/>
      <c r="Q933" s="519"/>
      <c r="R933" s="519"/>
      <c r="S933" s="519"/>
      <c r="T933" s="519"/>
      <c r="U933" s="519"/>
      <c r="V933" s="519"/>
      <c r="W933" s="519"/>
      <c r="X933" s="519"/>
      <c r="Y933" s="519"/>
      <c r="Z933" s="519"/>
    </row>
    <row r="934">
      <c r="A934" s="519"/>
      <c r="B934" s="519"/>
      <c r="C934" s="519"/>
      <c r="D934" s="519"/>
      <c r="E934" s="519"/>
      <c r="F934" s="519"/>
      <c r="G934" s="519"/>
      <c r="H934" s="519"/>
      <c r="I934" s="519"/>
      <c r="J934" s="519"/>
      <c r="K934" s="519"/>
      <c r="L934" s="519"/>
      <c r="M934" s="519"/>
      <c r="N934" s="519"/>
      <c r="O934" s="519"/>
      <c r="P934" s="519"/>
      <c r="Q934" s="519"/>
      <c r="R934" s="519"/>
      <c r="S934" s="519"/>
      <c r="T934" s="519"/>
      <c r="U934" s="519"/>
      <c r="V934" s="519"/>
      <c r="W934" s="519"/>
      <c r="X934" s="519"/>
      <c r="Y934" s="519"/>
      <c r="Z934" s="519"/>
    </row>
    <row r="935">
      <c r="A935" s="519"/>
      <c r="B935" s="519"/>
      <c r="C935" s="519"/>
      <c r="D935" s="519"/>
      <c r="E935" s="519"/>
      <c r="F935" s="519"/>
      <c r="G935" s="519"/>
      <c r="H935" s="519"/>
      <c r="I935" s="519"/>
      <c r="J935" s="519"/>
      <c r="K935" s="519"/>
      <c r="L935" s="519"/>
      <c r="M935" s="519"/>
      <c r="N935" s="519"/>
      <c r="O935" s="519"/>
      <c r="P935" s="519"/>
      <c r="Q935" s="519"/>
      <c r="R935" s="519"/>
      <c r="S935" s="519"/>
      <c r="T935" s="519"/>
      <c r="U935" s="519"/>
      <c r="V935" s="519"/>
      <c r="W935" s="519"/>
      <c r="X935" s="519"/>
      <c r="Y935" s="519"/>
      <c r="Z935" s="519"/>
    </row>
    <row r="936">
      <c r="A936" s="519"/>
      <c r="B936" s="519"/>
      <c r="C936" s="519"/>
      <c r="D936" s="519"/>
      <c r="E936" s="519"/>
      <c r="F936" s="519"/>
      <c r="G936" s="519"/>
      <c r="H936" s="519"/>
      <c r="I936" s="519"/>
      <c r="J936" s="519"/>
      <c r="K936" s="519"/>
      <c r="L936" s="519"/>
      <c r="M936" s="519"/>
      <c r="N936" s="519"/>
      <c r="O936" s="519"/>
      <c r="P936" s="519"/>
      <c r="Q936" s="519"/>
      <c r="R936" s="519"/>
      <c r="S936" s="519"/>
      <c r="T936" s="519"/>
      <c r="U936" s="519"/>
      <c r="V936" s="519"/>
      <c r="W936" s="519"/>
      <c r="X936" s="519"/>
      <c r="Y936" s="519"/>
      <c r="Z936" s="519"/>
    </row>
    <row r="937">
      <c r="A937" s="519"/>
      <c r="B937" s="519"/>
      <c r="C937" s="519"/>
      <c r="D937" s="519"/>
      <c r="E937" s="519"/>
      <c r="F937" s="519"/>
      <c r="G937" s="519"/>
      <c r="H937" s="519"/>
      <c r="I937" s="519"/>
      <c r="J937" s="519"/>
      <c r="K937" s="519"/>
      <c r="L937" s="519"/>
      <c r="M937" s="519"/>
      <c r="N937" s="519"/>
      <c r="O937" s="519"/>
      <c r="P937" s="519"/>
      <c r="Q937" s="519"/>
      <c r="R937" s="519"/>
      <c r="S937" s="519"/>
      <c r="T937" s="519"/>
      <c r="U937" s="519"/>
      <c r="V937" s="519"/>
      <c r="W937" s="519"/>
      <c r="X937" s="519"/>
      <c r="Y937" s="519"/>
      <c r="Z937" s="519"/>
    </row>
    <row r="938">
      <c r="A938" s="519"/>
      <c r="B938" s="519"/>
      <c r="C938" s="519"/>
      <c r="D938" s="519"/>
      <c r="E938" s="519"/>
      <c r="F938" s="519"/>
      <c r="G938" s="519"/>
      <c r="H938" s="519"/>
      <c r="I938" s="519"/>
      <c r="J938" s="519"/>
      <c r="K938" s="519"/>
      <c r="L938" s="519"/>
      <c r="M938" s="519"/>
      <c r="N938" s="519"/>
      <c r="O938" s="519"/>
      <c r="P938" s="519"/>
      <c r="Q938" s="519"/>
      <c r="R938" s="519"/>
      <c r="S938" s="519"/>
      <c r="T938" s="519"/>
      <c r="U938" s="519"/>
      <c r="V938" s="519"/>
      <c r="W938" s="519"/>
      <c r="X938" s="519"/>
      <c r="Y938" s="519"/>
      <c r="Z938" s="519"/>
    </row>
    <row r="939">
      <c r="A939" s="519"/>
      <c r="B939" s="519"/>
      <c r="C939" s="519"/>
      <c r="D939" s="519"/>
      <c r="E939" s="519"/>
      <c r="F939" s="519"/>
      <c r="G939" s="519"/>
      <c r="H939" s="519"/>
      <c r="I939" s="519"/>
      <c r="J939" s="519"/>
      <c r="K939" s="519"/>
      <c r="L939" s="519"/>
      <c r="M939" s="519"/>
      <c r="N939" s="519"/>
      <c r="O939" s="519"/>
      <c r="P939" s="519"/>
      <c r="Q939" s="519"/>
      <c r="R939" s="519"/>
      <c r="S939" s="519"/>
      <c r="T939" s="519"/>
      <c r="U939" s="519"/>
      <c r="V939" s="519"/>
      <c r="W939" s="519"/>
      <c r="X939" s="519"/>
      <c r="Y939" s="519"/>
      <c r="Z939" s="519"/>
    </row>
    <row r="940">
      <c r="A940" s="519"/>
      <c r="B940" s="519"/>
      <c r="C940" s="519"/>
      <c r="D940" s="519"/>
      <c r="E940" s="519"/>
      <c r="F940" s="519"/>
      <c r="G940" s="519"/>
      <c r="H940" s="519"/>
      <c r="I940" s="519"/>
      <c r="J940" s="519"/>
      <c r="K940" s="519"/>
      <c r="L940" s="519"/>
      <c r="M940" s="519"/>
      <c r="N940" s="519"/>
      <c r="O940" s="519"/>
      <c r="P940" s="519"/>
      <c r="Q940" s="519"/>
      <c r="R940" s="519"/>
      <c r="S940" s="519"/>
      <c r="T940" s="519"/>
      <c r="U940" s="519"/>
      <c r="V940" s="519"/>
      <c r="W940" s="519"/>
      <c r="X940" s="519"/>
      <c r="Y940" s="519"/>
      <c r="Z940" s="519"/>
    </row>
    <row r="941">
      <c r="A941" s="519"/>
      <c r="B941" s="519"/>
      <c r="C941" s="519"/>
      <c r="D941" s="519"/>
      <c r="E941" s="519"/>
      <c r="F941" s="519"/>
      <c r="G941" s="519"/>
      <c r="H941" s="519"/>
      <c r="I941" s="519"/>
      <c r="J941" s="519"/>
      <c r="K941" s="519"/>
      <c r="L941" s="519"/>
      <c r="M941" s="519"/>
      <c r="N941" s="519"/>
      <c r="O941" s="519"/>
      <c r="P941" s="519"/>
      <c r="Q941" s="519"/>
      <c r="R941" s="519"/>
      <c r="S941" s="519"/>
      <c r="T941" s="519"/>
      <c r="U941" s="519"/>
      <c r="V941" s="519"/>
      <c r="W941" s="519"/>
      <c r="X941" s="519"/>
      <c r="Y941" s="519"/>
      <c r="Z941" s="519"/>
    </row>
    <row r="942">
      <c r="A942" s="519"/>
      <c r="B942" s="519"/>
      <c r="C942" s="519"/>
      <c r="D942" s="519"/>
      <c r="E942" s="519"/>
      <c r="F942" s="519"/>
      <c r="G942" s="519"/>
      <c r="H942" s="519"/>
      <c r="I942" s="519"/>
      <c r="J942" s="519"/>
      <c r="K942" s="519"/>
      <c r="L942" s="519"/>
      <c r="M942" s="519"/>
      <c r="N942" s="519"/>
      <c r="O942" s="519"/>
      <c r="P942" s="519"/>
      <c r="Q942" s="519"/>
      <c r="R942" s="519"/>
      <c r="S942" s="519"/>
      <c r="T942" s="519"/>
      <c r="U942" s="519"/>
      <c r="V942" s="519"/>
      <c r="W942" s="519"/>
      <c r="X942" s="519"/>
      <c r="Y942" s="519"/>
      <c r="Z942" s="519"/>
    </row>
    <row r="943">
      <c r="A943" s="519"/>
      <c r="B943" s="519"/>
      <c r="C943" s="519"/>
      <c r="D943" s="519"/>
      <c r="E943" s="519"/>
      <c r="F943" s="519"/>
      <c r="G943" s="519"/>
      <c r="H943" s="519"/>
      <c r="I943" s="519"/>
      <c r="J943" s="519"/>
      <c r="K943" s="519"/>
      <c r="L943" s="519"/>
      <c r="M943" s="519"/>
      <c r="N943" s="519"/>
      <c r="O943" s="519"/>
      <c r="P943" s="519"/>
      <c r="Q943" s="519"/>
      <c r="R943" s="519"/>
      <c r="S943" s="519"/>
      <c r="T943" s="519"/>
      <c r="U943" s="519"/>
      <c r="V943" s="519"/>
      <c r="W943" s="519"/>
      <c r="X943" s="519"/>
      <c r="Y943" s="519"/>
      <c r="Z943" s="519"/>
    </row>
    <row r="944">
      <c r="A944" s="519"/>
      <c r="B944" s="519"/>
      <c r="C944" s="519"/>
      <c r="D944" s="519"/>
      <c r="E944" s="519"/>
      <c r="F944" s="519"/>
      <c r="G944" s="519"/>
      <c r="H944" s="519"/>
      <c r="I944" s="519"/>
      <c r="J944" s="519"/>
      <c r="K944" s="519"/>
      <c r="L944" s="519"/>
      <c r="M944" s="519"/>
      <c r="N944" s="519"/>
      <c r="O944" s="519"/>
      <c r="P944" s="519"/>
      <c r="Q944" s="519"/>
      <c r="R944" s="519"/>
      <c r="S944" s="519"/>
      <c r="T944" s="519"/>
      <c r="U944" s="519"/>
      <c r="V944" s="519"/>
      <c r="W944" s="519"/>
      <c r="X944" s="519"/>
      <c r="Y944" s="519"/>
      <c r="Z944" s="519"/>
    </row>
    <row r="945">
      <c r="A945" s="519"/>
      <c r="B945" s="519"/>
      <c r="C945" s="519"/>
      <c r="D945" s="519"/>
      <c r="E945" s="519"/>
      <c r="F945" s="519"/>
      <c r="G945" s="519"/>
      <c r="H945" s="519"/>
      <c r="I945" s="519"/>
      <c r="J945" s="519"/>
      <c r="K945" s="519"/>
      <c r="L945" s="519"/>
      <c r="M945" s="519"/>
      <c r="N945" s="519"/>
      <c r="O945" s="519"/>
      <c r="P945" s="519"/>
      <c r="Q945" s="519"/>
      <c r="R945" s="519"/>
      <c r="S945" s="519"/>
      <c r="T945" s="519"/>
      <c r="U945" s="519"/>
      <c r="V945" s="519"/>
      <c r="W945" s="519"/>
      <c r="X945" s="519"/>
      <c r="Y945" s="519"/>
      <c r="Z945" s="519"/>
    </row>
    <row r="946">
      <c r="A946" s="519"/>
      <c r="B946" s="519"/>
      <c r="C946" s="519"/>
      <c r="D946" s="519"/>
      <c r="E946" s="519"/>
      <c r="F946" s="519"/>
      <c r="G946" s="519"/>
      <c r="H946" s="519"/>
      <c r="I946" s="519"/>
      <c r="J946" s="519"/>
      <c r="K946" s="519"/>
      <c r="L946" s="519"/>
      <c r="M946" s="519"/>
      <c r="N946" s="519"/>
      <c r="O946" s="519"/>
      <c r="P946" s="519"/>
      <c r="Q946" s="519"/>
      <c r="R946" s="519"/>
      <c r="S946" s="519"/>
      <c r="T946" s="519"/>
      <c r="U946" s="519"/>
      <c r="V946" s="519"/>
      <c r="W946" s="519"/>
      <c r="X946" s="519"/>
      <c r="Y946" s="519"/>
      <c r="Z946" s="519"/>
    </row>
    <row r="947">
      <c r="A947" s="519"/>
      <c r="B947" s="519"/>
      <c r="C947" s="519"/>
      <c r="D947" s="519"/>
      <c r="E947" s="519"/>
      <c r="F947" s="519"/>
      <c r="G947" s="519"/>
      <c r="H947" s="519"/>
      <c r="I947" s="519"/>
      <c r="J947" s="519"/>
      <c r="K947" s="519"/>
      <c r="L947" s="519"/>
      <c r="M947" s="519"/>
      <c r="N947" s="519"/>
      <c r="O947" s="519"/>
      <c r="P947" s="519"/>
      <c r="Q947" s="519"/>
      <c r="R947" s="519"/>
      <c r="S947" s="519"/>
      <c r="T947" s="519"/>
      <c r="U947" s="519"/>
      <c r="V947" s="519"/>
      <c r="W947" s="519"/>
      <c r="X947" s="519"/>
      <c r="Y947" s="519"/>
      <c r="Z947" s="519"/>
    </row>
    <row r="948">
      <c r="A948" s="519"/>
      <c r="B948" s="519"/>
      <c r="C948" s="519"/>
      <c r="D948" s="519"/>
      <c r="E948" s="519"/>
      <c r="F948" s="519"/>
      <c r="G948" s="519"/>
      <c r="H948" s="519"/>
      <c r="I948" s="519"/>
      <c r="J948" s="519"/>
      <c r="K948" s="519"/>
      <c r="L948" s="519"/>
      <c r="M948" s="519"/>
      <c r="N948" s="519"/>
      <c r="O948" s="519"/>
      <c r="P948" s="519"/>
      <c r="Q948" s="519"/>
      <c r="R948" s="519"/>
      <c r="S948" s="519"/>
      <c r="T948" s="519"/>
      <c r="U948" s="519"/>
      <c r="V948" s="519"/>
      <c r="W948" s="519"/>
      <c r="X948" s="519"/>
      <c r="Y948" s="519"/>
      <c r="Z948" s="519"/>
    </row>
    <row r="949">
      <c r="A949" s="519"/>
      <c r="B949" s="519"/>
      <c r="C949" s="519"/>
      <c r="D949" s="519"/>
      <c r="E949" s="519"/>
      <c r="F949" s="519"/>
      <c r="G949" s="519"/>
      <c r="H949" s="519"/>
      <c r="I949" s="519"/>
      <c r="J949" s="519"/>
      <c r="K949" s="519"/>
      <c r="L949" s="519"/>
      <c r="M949" s="519"/>
      <c r="N949" s="519"/>
      <c r="O949" s="519"/>
      <c r="P949" s="519"/>
      <c r="Q949" s="519"/>
      <c r="R949" s="519"/>
      <c r="S949" s="519"/>
      <c r="T949" s="519"/>
      <c r="U949" s="519"/>
      <c r="V949" s="519"/>
      <c r="W949" s="519"/>
      <c r="X949" s="519"/>
      <c r="Y949" s="519"/>
      <c r="Z949" s="519"/>
    </row>
    <row r="950">
      <c r="A950" s="519"/>
      <c r="B950" s="519"/>
      <c r="C950" s="519"/>
      <c r="D950" s="519"/>
      <c r="E950" s="519"/>
      <c r="F950" s="519"/>
      <c r="G950" s="519"/>
      <c r="H950" s="519"/>
      <c r="I950" s="519"/>
      <c r="J950" s="519"/>
      <c r="K950" s="519"/>
      <c r="L950" s="519"/>
      <c r="M950" s="519"/>
      <c r="N950" s="519"/>
      <c r="O950" s="519"/>
      <c r="P950" s="519"/>
      <c r="Q950" s="519"/>
      <c r="R950" s="519"/>
      <c r="S950" s="519"/>
      <c r="T950" s="519"/>
      <c r="U950" s="519"/>
      <c r="V950" s="519"/>
      <c r="W950" s="519"/>
      <c r="X950" s="519"/>
      <c r="Y950" s="519"/>
      <c r="Z950" s="519"/>
    </row>
    <row r="951">
      <c r="A951" s="519"/>
      <c r="B951" s="519"/>
      <c r="C951" s="519"/>
      <c r="D951" s="519"/>
      <c r="E951" s="519"/>
      <c r="F951" s="519"/>
      <c r="G951" s="519"/>
      <c r="H951" s="519"/>
      <c r="I951" s="519"/>
      <c r="J951" s="519"/>
      <c r="K951" s="519"/>
      <c r="L951" s="519"/>
      <c r="M951" s="519"/>
      <c r="N951" s="519"/>
      <c r="O951" s="519"/>
      <c r="P951" s="519"/>
      <c r="Q951" s="519"/>
      <c r="R951" s="519"/>
      <c r="S951" s="519"/>
      <c r="T951" s="519"/>
      <c r="U951" s="519"/>
      <c r="V951" s="519"/>
      <c r="W951" s="519"/>
      <c r="X951" s="519"/>
      <c r="Y951" s="519"/>
      <c r="Z951" s="519"/>
    </row>
    <row r="952">
      <c r="A952" s="519"/>
      <c r="B952" s="519"/>
      <c r="C952" s="519"/>
      <c r="D952" s="519"/>
      <c r="E952" s="519"/>
      <c r="F952" s="519"/>
      <c r="G952" s="519"/>
      <c r="H952" s="519"/>
      <c r="I952" s="519"/>
      <c r="J952" s="519"/>
      <c r="K952" s="519"/>
      <c r="L952" s="519"/>
      <c r="M952" s="519"/>
      <c r="N952" s="519"/>
      <c r="O952" s="519"/>
      <c r="P952" s="519"/>
      <c r="Q952" s="519"/>
      <c r="R952" s="519"/>
      <c r="S952" s="519"/>
      <c r="T952" s="519"/>
      <c r="U952" s="519"/>
      <c r="V952" s="519"/>
      <c r="W952" s="519"/>
      <c r="X952" s="519"/>
      <c r="Y952" s="519"/>
      <c r="Z952" s="519"/>
    </row>
    <row r="953">
      <c r="A953" s="519"/>
      <c r="B953" s="519"/>
      <c r="C953" s="519"/>
      <c r="D953" s="519"/>
      <c r="E953" s="519"/>
      <c r="F953" s="519"/>
      <c r="G953" s="519"/>
      <c r="H953" s="519"/>
      <c r="I953" s="519"/>
      <c r="J953" s="519"/>
      <c r="K953" s="519"/>
      <c r="L953" s="519"/>
      <c r="M953" s="519"/>
      <c r="N953" s="519"/>
      <c r="O953" s="519"/>
      <c r="P953" s="519"/>
      <c r="Q953" s="519"/>
      <c r="R953" s="519"/>
      <c r="S953" s="519"/>
      <c r="T953" s="519"/>
      <c r="U953" s="519"/>
      <c r="V953" s="519"/>
      <c r="W953" s="519"/>
      <c r="X953" s="519"/>
      <c r="Y953" s="519"/>
      <c r="Z953" s="519"/>
    </row>
    <row r="954">
      <c r="A954" s="519"/>
      <c r="B954" s="519"/>
      <c r="C954" s="519"/>
      <c r="D954" s="519"/>
      <c r="E954" s="519"/>
      <c r="F954" s="519"/>
      <c r="G954" s="519"/>
      <c r="H954" s="519"/>
      <c r="I954" s="519"/>
      <c r="J954" s="519"/>
      <c r="K954" s="519"/>
      <c r="L954" s="519"/>
      <c r="M954" s="519"/>
      <c r="N954" s="519"/>
      <c r="O954" s="519"/>
      <c r="P954" s="519"/>
      <c r="Q954" s="519"/>
      <c r="R954" s="519"/>
      <c r="S954" s="519"/>
      <c r="T954" s="519"/>
      <c r="U954" s="519"/>
      <c r="V954" s="519"/>
      <c r="W954" s="519"/>
      <c r="X954" s="519"/>
      <c r="Y954" s="519"/>
      <c r="Z954" s="519"/>
    </row>
    <row r="955">
      <c r="A955" s="519"/>
      <c r="B955" s="519"/>
      <c r="C955" s="519"/>
      <c r="D955" s="519"/>
      <c r="E955" s="519"/>
      <c r="F955" s="519"/>
      <c r="G955" s="519"/>
      <c r="H955" s="519"/>
      <c r="I955" s="519"/>
      <c r="J955" s="519"/>
      <c r="K955" s="519"/>
      <c r="L955" s="519"/>
      <c r="M955" s="519"/>
      <c r="N955" s="519"/>
      <c r="O955" s="519"/>
      <c r="P955" s="519"/>
      <c r="Q955" s="519"/>
      <c r="R955" s="519"/>
      <c r="S955" s="519"/>
      <c r="T955" s="519"/>
      <c r="U955" s="519"/>
      <c r="V955" s="519"/>
      <c r="W955" s="519"/>
      <c r="X955" s="519"/>
      <c r="Y955" s="519"/>
      <c r="Z955" s="519"/>
    </row>
    <row r="956">
      <c r="A956" s="519"/>
      <c r="B956" s="519"/>
      <c r="C956" s="519"/>
      <c r="D956" s="519"/>
      <c r="E956" s="519"/>
      <c r="F956" s="519"/>
      <c r="G956" s="519"/>
      <c r="H956" s="519"/>
      <c r="I956" s="519"/>
      <c r="J956" s="519"/>
      <c r="K956" s="519"/>
      <c r="L956" s="519"/>
      <c r="M956" s="519"/>
      <c r="N956" s="519"/>
      <c r="O956" s="519"/>
      <c r="P956" s="519"/>
      <c r="Q956" s="519"/>
      <c r="R956" s="519"/>
      <c r="S956" s="519"/>
      <c r="T956" s="519"/>
      <c r="U956" s="519"/>
      <c r="V956" s="519"/>
      <c r="W956" s="519"/>
      <c r="X956" s="519"/>
      <c r="Y956" s="519"/>
      <c r="Z956" s="519"/>
    </row>
    <row r="957">
      <c r="A957" s="519"/>
      <c r="B957" s="519"/>
      <c r="C957" s="519"/>
      <c r="D957" s="519"/>
      <c r="E957" s="519"/>
      <c r="F957" s="519"/>
      <c r="G957" s="519"/>
      <c r="H957" s="519"/>
      <c r="I957" s="519"/>
      <c r="J957" s="519"/>
      <c r="K957" s="519"/>
      <c r="L957" s="519"/>
      <c r="M957" s="519"/>
      <c r="N957" s="519"/>
      <c r="O957" s="519"/>
      <c r="P957" s="519"/>
      <c r="Q957" s="519"/>
      <c r="R957" s="519"/>
      <c r="S957" s="519"/>
      <c r="T957" s="519"/>
      <c r="U957" s="519"/>
      <c r="V957" s="519"/>
      <c r="W957" s="519"/>
      <c r="X957" s="519"/>
      <c r="Y957" s="519"/>
      <c r="Z957" s="519"/>
    </row>
    <row r="958">
      <c r="A958" s="519"/>
      <c r="B958" s="519"/>
      <c r="C958" s="519"/>
      <c r="D958" s="519"/>
      <c r="E958" s="519"/>
      <c r="F958" s="519"/>
      <c r="G958" s="519"/>
      <c r="H958" s="519"/>
      <c r="I958" s="519"/>
      <c r="J958" s="519"/>
      <c r="K958" s="519"/>
      <c r="L958" s="519"/>
      <c r="M958" s="519"/>
      <c r="N958" s="519"/>
      <c r="O958" s="519"/>
      <c r="P958" s="519"/>
      <c r="Q958" s="519"/>
      <c r="R958" s="519"/>
      <c r="S958" s="519"/>
      <c r="T958" s="519"/>
      <c r="U958" s="519"/>
      <c r="V958" s="519"/>
      <c r="W958" s="519"/>
      <c r="X958" s="519"/>
      <c r="Y958" s="519"/>
      <c r="Z958" s="519"/>
    </row>
    <row r="959">
      <c r="A959" s="519"/>
      <c r="B959" s="519"/>
      <c r="C959" s="519"/>
      <c r="D959" s="519"/>
      <c r="E959" s="519"/>
      <c r="F959" s="519"/>
      <c r="G959" s="519"/>
      <c r="H959" s="519"/>
      <c r="I959" s="519"/>
      <c r="J959" s="519"/>
      <c r="K959" s="519"/>
      <c r="L959" s="519"/>
      <c r="M959" s="519"/>
      <c r="N959" s="519"/>
      <c r="O959" s="519"/>
      <c r="P959" s="519"/>
      <c r="Q959" s="519"/>
      <c r="R959" s="519"/>
      <c r="S959" s="519"/>
      <c r="T959" s="519"/>
      <c r="U959" s="519"/>
      <c r="V959" s="519"/>
      <c r="W959" s="519"/>
      <c r="X959" s="519"/>
      <c r="Y959" s="519"/>
      <c r="Z959" s="519"/>
    </row>
    <row r="960">
      <c r="A960" s="519"/>
      <c r="B960" s="519"/>
      <c r="C960" s="519"/>
      <c r="D960" s="519"/>
      <c r="E960" s="519"/>
      <c r="F960" s="519"/>
      <c r="G960" s="519"/>
      <c r="H960" s="519"/>
      <c r="I960" s="519"/>
      <c r="J960" s="519"/>
      <c r="K960" s="519"/>
      <c r="L960" s="519"/>
      <c r="M960" s="519"/>
      <c r="N960" s="519"/>
      <c r="O960" s="519"/>
      <c r="P960" s="519"/>
      <c r="Q960" s="519"/>
      <c r="R960" s="519"/>
      <c r="S960" s="519"/>
      <c r="T960" s="519"/>
      <c r="U960" s="519"/>
      <c r="V960" s="519"/>
      <c r="W960" s="519"/>
      <c r="X960" s="519"/>
      <c r="Y960" s="519"/>
      <c r="Z960" s="519"/>
    </row>
    <row r="961">
      <c r="A961" s="519"/>
      <c r="B961" s="519"/>
      <c r="C961" s="519"/>
      <c r="D961" s="519"/>
      <c r="E961" s="519"/>
      <c r="F961" s="519"/>
      <c r="G961" s="519"/>
      <c r="H961" s="519"/>
      <c r="I961" s="519"/>
      <c r="J961" s="519"/>
      <c r="K961" s="519"/>
      <c r="L961" s="519"/>
      <c r="M961" s="519"/>
      <c r="N961" s="519"/>
      <c r="O961" s="519"/>
      <c r="P961" s="519"/>
      <c r="Q961" s="519"/>
      <c r="R961" s="519"/>
      <c r="S961" s="519"/>
      <c r="T961" s="519"/>
      <c r="U961" s="519"/>
      <c r="V961" s="519"/>
      <c r="W961" s="519"/>
      <c r="X961" s="519"/>
      <c r="Y961" s="519"/>
      <c r="Z961" s="519"/>
    </row>
    <row r="962">
      <c r="A962" s="519"/>
      <c r="B962" s="519"/>
      <c r="C962" s="519"/>
      <c r="D962" s="519"/>
      <c r="E962" s="519"/>
      <c r="F962" s="519"/>
      <c r="G962" s="519"/>
      <c r="H962" s="519"/>
      <c r="I962" s="519"/>
      <c r="J962" s="519"/>
      <c r="K962" s="519"/>
      <c r="L962" s="519"/>
      <c r="M962" s="519"/>
      <c r="N962" s="519"/>
      <c r="O962" s="519"/>
      <c r="P962" s="519"/>
      <c r="Q962" s="519"/>
      <c r="R962" s="519"/>
      <c r="S962" s="519"/>
      <c r="T962" s="519"/>
      <c r="U962" s="519"/>
      <c r="V962" s="519"/>
      <c r="W962" s="519"/>
      <c r="X962" s="519"/>
      <c r="Y962" s="519"/>
      <c r="Z962" s="519"/>
    </row>
    <row r="963">
      <c r="A963" s="519"/>
      <c r="B963" s="519"/>
      <c r="C963" s="519"/>
      <c r="D963" s="519"/>
      <c r="E963" s="519"/>
      <c r="F963" s="519"/>
      <c r="G963" s="519"/>
      <c r="H963" s="519"/>
      <c r="I963" s="519"/>
      <c r="J963" s="519"/>
      <c r="K963" s="519"/>
      <c r="L963" s="519"/>
      <c r="M963" s="519"/>
      <c r="N963" s="519"/>
      <c r="O963" s="519"/>
      <c r="P963" s="519"/>
      <c r="Q963" s="519"/>
      <c r="R963" s="519"/>
      <c r="S963" s="519"/>
      <c r="T963" s="519"/>
      <c r="U963" s="519"/>
      <c r="V963" s="519"/>
      <c r="W963" s="519"/>
      <c r="X963" s="519"/>
      <c r="Y963" s="519"/>
      <c r="Z963" s="519"/>
    </row>
    <row r="964">
      <c r="A964" s="519"/>
      <c r="B964" s="519"/>
      <c r="C964" s="519"/>
      <c r="D964" s="519"/>
      <c r="E964" s="519"/>
      <c r="F964" s="519"/>
      <c r="G964" s="519"/>
      <c r="H964" s="519"/>
      <c r="I964" s="519"/>
      <c r="J964" s="519"/>
      <c r="K964" s="519"/>
      <c r="L964" s="519"/>
      <c r="M964" s="519"/>
      <c r="N964" s="519"/>
      <c r="O964" s="519"/>
      <c r="P964" s="519"/>
      <c r="Q964" s="519"/>
      <c r="R964" s="519"/>
      <c r="S964" s="519"/>
      <c r="T964" s="519"/>
      <c r="U964" s="519"/>
      <c r="V964" s="519"/>
      <c r="W964" s="519"/>
      <c r="X964" s="519"/>
      <c r="Y964" s="519"/>
      <c r="Z964" s="519"/>
    </row>
    <row r="965">
      <c r="A965" s="519"/>
      <c r="B965" s="519"/>
      <c r="C965" s="519"/>
      <c r="D965" s="519"/>
      <c r="E965" s="519"/>
      <c r="F965" s="519"/>
      <c r="G965" s="519"/>
      <c r="H965" s="519"/>
      <c r="I965" s="519"/>
      <c r="J965" s="519"/>
      <c r="K965" s="519"/>
      <c r="L965" s="519"/>
      <c r="M965" s="519"/>
      <c r="N965" s="519"/>
      <c r="O965" s="519"/>
      <c r="P965" s="519"/>
      <c r="Q965" s="519"/>
      <c r="R965" s="519"/>
      <c r="S965" s="519"/>
      <c r="T965" s="519"/>
      <c r="U965" s="519"/>
      <c r="V965" s="519"/>
      <c r="W965" s="519"/>
      <c r="X965" s="519"/>
      <c r="Y965" s="519"/>
      <c r="Z965" s="519"/>
    </row>
    <row r="966">
      <c r="A966" s="519"/>
      <c r="B966" s="519"/>
      <c r="C966" s="519"/>
      <c r="D966" s="519"/>
      <c r="E966" s="519"/>
      <c r="F966" s="519"/>
      <c r="G966" s="519"/>
      <c r="H966" s="519"/>
      <c r="I966" s="519"/>
      <c r="J966" s="519"/>
      <c r="K966" s="519"/>
      <c r="L966" s="519"/>
      <c r="M966" s="519"/>
      <c r="N966" s="519"/>
      <c r="O966" s="519"/>
      <c r="P966" s="519"/>
      <c r="Q966" s="519"/>
      <c r="R966" s="519"/>
      <c r="S966" s="519"/>
      <c r="T966" s="519"/>
      <c r="U966" s="519"/>
      <c r="V966" s="519"/>
      <c r="W966" s="519"/>
      <c r="X966" s="519"/>
      <c r="Y966" s="519"/>
      <c r="Z966" s="519"/>
    </row>
    <row r="967">
      <c r="A967" s="519"/>
      <c r="B967" s="519"/>
      <c r="C967" s="519"/>
      <c r="D967" s="519"/>
      <c r="E967" s="519"/>
      <c r="F967" s="519"/>
      <c r="G967" s="519"/>
      <c r="H967" s="519"/>
      <c r="I967" s="519"/>
      <c r="J967" s="519"/>
      <c r="K967" s="519"/>
      <c r="L967" s="519"/>
      <c r="M967" s="519"/>
      <c r="N967" s="519"/>
      <c r="O967" s="519"/>
      <c r="P967" s="519"/>
      <c r="Q967" s="519"/>
      <c r="R967" s="519"/>
      <c r="S967" s="519"/>
      <c r="T967" s="519"/>
      <c r="U967" s="519"/>
      <c r="V967" s="519"/>
      <c r="W967" s="519"/>
      <c r="X967" s="519"/>
      <c r="Y967" s="519"/>
      <c r="Z967" s="519"/>
    </row>
    <row r="968">
      <c r="A968" s="519"/>
      <c r="B968" s="519"/>
      <c r="C968" s="519"/>
      <c r="D968" s="519"/>
      <c r="E968" s="519"/>
      <c r="F968" s="519"/>
      <c r="G968" s="519"/>
      <c r="H968" s="519"/>
      <c r="I968" s="519"/>
      <c r="J968" s="519"/>
      <c r="K968" s="519"/>
      <c r="L968" s="519"/>
      <c r="M968" s="519"/>
      <c r="N968" s="519"/>
      <c r="O968" s="519"/>
      <c r="P968" s="519"/>
      <c r="Q968" s="519"/>
      <c r="R968" s="519"/>
      <c r="S968" s="519"/>
      <c r="T968" s="519"/>
      <c r="U968" s="519"/>
      <c r="V968" s="519"/>
      <c r="W968" s="519"/>
      <c r="X968" s="519"/>
      <c r="Y968" s="519"/>
      <c r="Z968" s="519"/>
    </row>
    <row r="969">
      <c r="A969" s="519"/>
      <c r="B969" s="519"/>
      <c r="C969" s="519"/>
      <c r="D969" s="519"/>
      <c r="E969" s="519"/>
      <c r="F969" s="519"/>
      <c r="G969" s="519"/>
      <c r="H969" s="519"/>
      <c r="I969" s="519"/>
      <c r="J969" s="519"/>
      <c r="K969" s="519"/>
      <c r="L969" s="519"/>
      <c r="M969" s="519"/>
      <c r="N969" s="519"/>
      <c r="O969" s="519"/>
      <c r="P969" s="519"/>
      <c r="Q969" s="519"/>
      <c r="R969" s="519"/>
      <c r="S969" s="519"/>
      <c r="T969" s="519"/>
      <c r="U969" s="519"/>
      <c r="V969" s="519"/>
      <c r="W969" s="519"/>
      <c r="X969" s="519"/>
      <c r="Y969" s="519"/>
      <c r="Z969" s="519"/>
    </row>
    <row r="970">
      <c r="A970" s="519"/>
      <c r="B970" s="519"/>
      <c r="C970" s="519"/>
      <c r="D970" s="519"/>
      <c r="E970" s="519"/>
      <c r="F970" s="519"/>
      <c r="G970" s="519"/>
      <c r="H970" s="519"/>
      <c r="I970" s="519"/>
      <c r="J970" s="519"/>
      <c r="K970" s="519"/>
      <c r="L970" s="519"/>
      <c r="M970" s="519"/>
      <c r="N970" s="519"/>
      <c r="O970" s="519"/>
      <c r="P970" s="519"/>
      <c r="Q970" s="519"/>
      <c r="R970" s="519"/>
      <c r="S970" s="519"/>
      <c r="T970" s="519"/>
      <c r="U970" s="519"/>
      <c r="V970" s="519"/>
      <c r="W970" s="519"/>
      <c r="X970" s="519"/>
      <c r="Y970" s="519"/>
      <c r="Z970" s="519"/>
    </row>
    <row r="971">
      <c r="A971" s="519"/>
      <c r="B971" s="519"/>
      <c r="C971" s="519"/>
      <c r="D971" s="519"/>
      <c r="E971" s="519"/>
      <c r="F971" s="519"/>
      <c r="G971" s="519"/>
      <c r="H971" s="519"/>
      <c r="I971" s="519"/>
      <c r="J971" s="519"/>
      <c r="K971" s="519"/>
      <c r="L971" s="519"/>
      <c r="M971" s="519"/>
      <c r="N971" s="519"/>
      <c r="O971" s="519"/>
      <c r="P971" s="519"/>
      <c r="Q971" s="519"/>
      <c r="R971" s="519"/>
      <c r="S971" s="519"/>
      <c r="T971" s="519"/>
      <c r="U971" s="519"/>
      <c r="V971" s="519"/>
      <c r="W971" s="519"/>
      <c r="X971" s="519"/>
      <c r="Y971" s="519"/>
      <c r="Z971" s="519"/>
    </row>
    <row r="972">
      <c r="A972" s="519"/>
      <c r="B972" s="519"/>
      <c r="C972" s="519"/>
      <c r="D972" s="519"/>
      <c r="E972" s="519"/>
      <c r="F972" s="519"/>
      <c r="G972" s="519"/>
      <c r="H972" s="519"/>
      <c r="I972" s="519"/>
      <c r="J972" s="519"/>
      <c r="K972" s="519"/>
      <c r="L972" s="519"/>
      <c r="M972" s="519"/>
      <c r="N972" s="519"/>
      <c r="O972" s="519"/>
      <c r="P972" s="519"/>
      <c r="Q972" s="519"/>
      <c r="R972" s="519"/>
      <c r="S972" s="519"/>
      <c r="T972" s="519"/>
      <c r="U972" s="519"/>
      <c r="V972" s="519"/>
      <c r="W972" s="519"/>
      <c r="X972" s="519"/>
      <c r="Y972" s="519"/>
      <c r="Z972" s="519"/>
    </row>
    <row r="973">
      <c r="A973" s="519"/>
      <c r="B973" s="519"/>
      <c r="C973" s="519"/>
      <c r="D973" s="519"/>
      <c r="E973" s="519"/>
      <c r="F973" s="519"/>
      <c r="G973" s="519"/>
      <c r="H973" s="519"/>
      <c r="I973" s="519"/>
      <c r="J973" s="519"/>
      <c r="K973" s="519"/>
      <c r="L973" s="519"/>
      <c r="M973" s="519"/>
      <c r="N973" s="519"/>
      <c r="O973" s="519"/>
      <c r="P973" s="519"/>
      <c r="Q973" s="519"/>
      <c r="R973" s="519"/>
      <c r="S973" s="519"/>
      <c r="T973" s="519"/>
      <c r="U973" s="519"/>
      <c r="V973" s="519"/>
      <c r="W973" s="519"/>
      <c r="X973" s="519"/>
      <c r="Y973" s="519"/>
      <c r="Z973" s="519"/>
    </row>
    <row r="974">
      <c r="A974" s="519"/>
      <c r="B974" s="519"/>
      <c r="C974" s="519"/>
      <c r="D974" s="519"/>
      <c r="E974" s="519"/>
      <c r="F974" s="519"/>
      <c r="G974" s="519"/>
      <c r="H974" s="519"/>
      <c r="I974" s="519"/>
      <c r="J974" s="519"/>
      <c r="K974" s="519"/>
      <c r="L974" s="519"/>
      <c r="M974" s="519"/>
      <c r="N974" s="519"/>
      <c r="O974" s="519"/>
      <c r="P974" s="519"/>
      <c r="Q974" s="519"/>
      <c r="R974" s="519"/>
      <c r="S974" s="519"/>
      <c r="T974" s="519"/>
      <c r="U974" s="519"/>
      <c r="V974" s="519"/>
      <c r="W974" s="519"/>
      <c r="X974" s="519"/>
      <c r="Y974" s="519"/>
      <c r="Z974" s="519"/>
    </row>
    <row r="975">
      <c r="A975" s="519"/>
      <c r="B975" s="519"/>
      <c r="C975" s="519"/>
      <c r="D975" s="519"/>
      <c r="E975" s="519"/>
      <c r="F975" s="519"/>
      <c r="G975" s="519"/>
      <c r="H975" s="519"/>
      <c r="I975" s="519"/>
      <c r="J975" s="519"/>
      <c r="K975" s="519"/>
      <c r="L975" s="519"/>
      <c r="M975" s="519"/>
      <c r="N975" s="519"/>
      <c r="O975" s="519"/>
      <c r="P975" s="519"/>
      <c r="Q975" s="519"/>
      <c r="R975" s="519"/>
      <c r="S975" s="519"/>
      <c r="T975" s="519"/>
      <c r="U975" s="519"/>
      <c r="V975" s="519"/>
      <c r="W975" s="519"/>
      <c r="X975" s="519"/>
      <c r="Y975" s="519"/>
      <c r="Z975" s="519"/>
    </row>
    <row r="976">
      <c r="A976" s="519"/>
      <c r="B976" s="519"/>
      <c r="C976" s="519"/>
      <c r="D976" s="519"/>
      <c r="E976" s="519"/>
      <c r="F976" s="519"/>
      <c r="G976" s="519"/>
      <c r="H976" s="519"/>
      <c r="I976" s="519"/>
      <c r="J976" s="519"/>
      <c r="K976" s="519"/>
      <c r="L976" s="519"/>
      <c r="M976" s="519"/>
      <c r="N976" s="519"/>
      <c r="O976" s="519"/>
      <c r="P976" s="519"/>
      <c r="Q976" s="519"/>
      <c r="R976" s="519"/>
      <c r="S976" s="519"/>
      <c r="T976" s="519"/>
      <c r="U976" s="519"/>
      <c r="V976" s="519"/>
      <c r="W976" s="519"/>
      <c r="X976" s="519"/>
      <c r="Y976" s="519"/>
      <c r="Z976" s="519"/>
    </row>
    <row r="977">
      <c r="A977" s="519"/>
      <c r="B977" s="519"/>
      <c r="C977" s="519"/>
      <c r="D977" s="519"/>
      <c r="E977" s="519"/>
      <c r="F977" s="519"/>
      <c r="G977" s="519"/>
      <c r="H977" s="519"/>
      <c r="I977" s="519"/>
      <c r="J977" s="519"/>
      <c r="K977" s="519"/>
      <c r="L977" s="519"/>
      <c r="M977" s="519"/>
      <c r="N977" s="519"/>
      <c r="O977" s="519"/>
      <c r="P977" s="519"/>
      <c r="Q977" s="519"/>
      <c r="R977" s="519"/>
      <c r="S977" s="519"/>
      <c r="T977" s="519"/>
      <c r="U977" s="519"/>
      <c r="V977" s="519"/>
      <c r="W977" s="519"/>
      <c r="X977" s="519"/>
      <c r="Y977" s="519"/>
      <c r="Z977" s="519"/>
    </row>
    <row r="978">
      <c r="A978" s="519"/>
      <c r="B978" s="519"/>
      <c r="C978" s="519"/>
      <c r="D978" s="519"/>
      <c r="E978" s="519"/>
      <c r="F978" s="519"/>
      <c r="G978" s="519"/>
      <c r="H978" s="519"/>
      <c r="I978" s="519"/>
      <c r="J978" s="519"/>
      <c r="K978" s="519"/>
      <c r="L978" s="519"/>
      <c r="M978" s="519"/>
      <c r="N978" s="519"/>
      <c r="O978" s="519"/>
      <c r="P978" s="519"/>
      <c r="Q978" s="519"/>
      <c r="R978" s="519"/>
      <c r="S978" s="519"/>
      <c r="T978" s="519"/>
      <c r="U978" s="519"/>
      <c r="V978" s="519"/>
      <c r="W978" s="519"/>
      <c r="X978" s="519"/>
      <c r="Y978" s="519"/>
      <c r="Z978" s="519"/>
    </row>
    <row r="979">
      <c r="A979" s="519"/>
      <c r="B979" s="519"/>
      <c r="C979" s="519"/>
      <c r="D979" s="519"/>
      <c r="E979" s="519"/>
      <c r="F979" s="519"/>
      <c r="G979" s="519"/>
      <c r="H979" s="519"/>
      <c r="I979" s="519"/>
      <c r="J979" s="519"/>
      <c r="K979" s="519"/>
      <c r="L979" s="519"/>
      <c r="M979" s="519"/>
      <c r="N979" s="519"/>
      <c r="O979" s="519"/>
      <c r="P979" s="519"/>
      <c r="Q979" s="519"/>
      <c r="R979" s="519"/>
      <c r="S979" s="519"/>
      <c r="T979" s="519"/>
      <c r="U979" s="519"/>
      <c r="V979" s="519"/>
      <c r="W979" s="519"/>
      <c r="X979" s="519"/>
      <c r="Y979" s="519"/>
      <c r="Z979" s="519"/>
    </row>
    <row r="980">
      <c r="A980" s="519"/>
      <c r="B980" s="519"/>
      <c r="C980" s="519"/>
      <c r="D980" s="519"/>
      <c r="E980" s="519"/>
      <c r="F980" s="519"/>
      <c r="G980" s="519"/>
      <c r="H980" s="519"/>
      <c r="I980" s="519"/>
      <c r="J980" s="519"/>
      <c r="K980" s="519"/>
      <c r="L980" s="519"/>
      <c r="M980" s="519"/>
      <c r="N980" s="519"/>
      <c r="O980" s="519"/>
      <c r="P980" s="519"/>
      <c r="Q980" s="519"/>
      <c r="R980" s="519"/>
      <c r="S980" s="519"/>
      <c r="T980" s="519"/>
      <c r="U980" s="519"/>
      <c r="V980" s="519"/>
      <c r="W980" s="519"/>
      <c r="X980" s="519"/>
      <c r="Y980" s="519"/>
      <c r="Z980" s="519"/>
    </row>
    <row r="981">
      <c r="A981" s="519"/>
      <c r="B981" s="519"/>
      <c r="C981" s="519"/>
      <c r="D981" s="519"/>
      <c r="E981" s="519"/>
      <c r="F981" s="519"/>
      <c r="G981" s="519"/>
      <c r="H981" s="519"/>
      <c r="I981" s="519"/>
      <c r="J981" s="519"/>
      <c r="K981" s="519"/>
      <c r="L981" s="519"/>
      <c r="M981" s="519"/>
      <c r="N981" s="519"/>
      <c r="O981" s="519"/>
      <c r="P981" s="519"/>
      <c r="Q981" s="519"/>
      <c r="R981" s="519"/>
      <c r="S981" s="519"/>
      <c r="T981" s="519"/>
      <c r="U981" s="519"/>
      <c r="V981" s="519"/>
      <c r="W981" s="519"/>
      <c r="X981" s="519"/>
      <c r="Y981" s="519"/>
      <c r="Z981" s="519"/>
    </row>
    <row r="982">
      <c r="A982" s="519"/>
      <c r="B982" s="519"/>
      <c r="C982" s="519"/>
      <c r="D982" s="519"/>
      <c r="E982" s="519"/>
      <c r="F982" s="519"/>
      <c r="G982" s="519"/>
      <c r="H982" s="519"/>
      <c r="I982" s="519"/>
      <c r="J982" s="519"/>
      <c r="K982" s="519"/>
      <c r="L982" s="519"/>
      <c r="M982" s="519"/>
      <c r="N982" s="519"/>
      <c r="O982" s="519"/>
      <c r="P982" s="519"/>
      <c r="Q982" s="519"/>
      <c r="R982" s="519"/>
      <c r="S982" s="519"/>
      <c r="T982" s="519"/>
      <c r="U982" s="519"/>
      <c r="V982" s="519"/>
      <c r="W982" s="519"/>
      <c r="X982" s="519"/>
      <c r="Y982" s="519"/>
      <c r="Z982" s="519"/>
    </row>
    <row r="983">
      <c r="A983" s="519"/>
      <c r="B983" s="519"/>
      <c r="C983" s="519"/>
      <c r="D983" s="519"/>
      <c r="E983" s="519"/>
      <c r="F983" s="519"/>
      <c r="G983" s="519"/>
      <c r="H983" s="519"/>
      <c r="I983" s="519"/>
      <c r="J983" s="519"/>
      <c r="K983" s="519"/>
      <c r="L983" s="519"/>
      <c r="M983" s="519"/>
      <c r="N983" s="519"/>
      <c r="O983" s="519"/>
      <c r="P983" s="519"/>
      <c r="Q983" s="519"/>
      <c r="R983" s="519"/>
      <c r="S983" s="519"/>
      <c r="T983" s="519"/>
      <c r="U983" s="519"/>
      <c r="V983" s="519"/>
      <c r="W983" s="519"/>
      <c r="X983" s="519"/>
      <c r="Y983" s="519"/>
      <c r="Z983" s="519"/>
    </row>
    <row r="984">
      <c r="A984" s="519"/>
      <c r="B984" s="519"/>
      <c r="C984" s="519"/>
      <c r="D984" s="519"/>
      <c r="E984" s="519"/>
      <c r="F984" s="519"/>
      <c r="G984" s="519"/>
      <c r="H984" s="519"/>
      <c r="I984" s="519"/>
      <c r="J984" s="519"/>
      <c r="K984" s="519"/>
      <c r="L984" s="519"/>
      <c r="M984" s="519"/>
      <c r="N984" s="519"/>
      <c r="O984" s="519"/>
      <c r="P984" s="519"/>
      <c r="Q984" s="519"/>
      <c r="R984" s="519"/>
      <c r="S984" s="519"/>
      <c r="T984" s="519"/>
      <c r="U984" s="519"/>
      <c r="V984" s="519"/>
      <c r="W984" s="519"/>
      <c r="X984" s="519"/>
      <c r="Y984" s="519"/>
      <c r="Z984" s="519"/>
    </row>
    <row r="985">
      <c r="A985" s="519"/>
      <c r="B985" s="519"/>
      <c r="C985" s="519"/>
      <c r="D985" s="519"/>
      <c r="E985" s="519"/>
      <c r="F985" s="519"/>
      <c r="G985" s="519"/>
      <c r="H985" s="519"/>
      <c r="I985" s="519"/>
      <c r="J985" s="519"/>
      <c r="K985" s="519"/>
      <c r="L985" s="519"/>
      <c r="M985" s="519"/>
      <c r="N985" s="519"/>
      <c r="O985" s="519"/>
      <c r="P985" s="519"/>
      <c r="Q985" s="519"/>
      <c r="R985" s="519"/>
      <c r="S985" s="519"/>
      <c r="T985" s="519"/>
      <c r="U985" s="519"/>
      <c r="V985" s="519"/>
      <c r="W985" s="519"/>
      <c r="X985" s="519"/>
      <c r="Y985" s="519"/>
      <c r="Z985" s="519"/>
    </row>
    <row r="986">
      <c r="A986" s="519"/>
      <c r="B986" s="519"/>
      <c r="C986" s="519"/>
      <c r="D986" s="519"/>
      <c r="E986" s="519"/>
      <c r="F986" s="519"/>
      <c r="G986" s="519"/>
      <c r="H986" s="519"/>
      <c r="I986" s="519"/>
      <c r="J986" s="519"/>
      <c r="K986" s="519"/>
      <c r="L986" s="519"/>
      <c r="M986" s="519"/>
      <c r="N986" s="519"/>
      <c r="O986" s="519"/>
      <c r="P986" s="519"/>
      <c r="Q986" s="519"/>
      <c r="R986" s="519"/>
      <c r="S986" s="519"/>
      <c r="T986" s="519"/>
      <c r="U986" s="519"/>
      <c r="V986" s="519"/>
      <c r="W986" s="519"/>
      <c r="X986" s="519"/>
      <c r="Y986" s="519"/>
      <c r="Z986" s="519"/>
    </row>
    <row r="987">
      <c r="A987" s="519"/>
      <c r="B987" s="519"/>
      <c r="C987" s="519"/>
      <c r="D987" s="519"/>
      <c r="E987" s="519"/>
      <c r="F987" s="519"/>
      <c r="G987" s="519"/>
      <c r="H987" s="519"/>
      <c r="I987" s="519"/>
      <c r="J987" s="519"/>
      <c r="K987" s="519"/>
      <c r="L987" s="519"/>
      <c r="M987" s="519"/>
      <c r="N987" s="519"/>
      <c r="O987" s="519"/>
      <c r="P987" s="519"/>
      <c r="Q987" s="519"/>
      <c r="R987" s="519"/>
      <c r="S987" s="519"/>
      <c r="T987" s="519"/>
      <c r="U987" s="519"/>
      <c r="V987" s="519"/>
      <c r="W987" s="519"/>
      <c r="X987" s="519"/>
      <c r="Y987" s="519"/>
      <c r="Z987" s="519"/>
    </row>
    <row r="988">
      <c r="A988" s="519"/>
      <c r="B988" s="519"/>
      <c r="C988" s="519"/>
      <c r="D988" s="519"/>
      <c r="E988" s="519"/>
      <c r="F988" s="519"/>
      <c r="G988" s="519"/>
      <c r="H988" s="519"/>
      <c r="I988" s="519"/>
      <c r="J988" s="519"/>
      <c r="K988" s="519"/>
      <c r="L988" s="519"/>
      <c r="M988" s="519"/>
      <c r="N988" s="519"/>
      <c r="O988" s="519"/>
      <c r="P988" s="519"/>
      <c r="Q988" s="519"/>
      <c r="R988" s="519"/>
      <c r="S988" s="519"/>
      <c r="T988" s="519"/>
      <c r="U988" s="519"/>
      <c r="V988" s="519"/>
      <c r="W988" s="519"/>
      <c r="X988" s="519"/>
      <c r="Y988" s="519"/>
      <c r="Z988" s="519"/>
    </row>
    <row r="989">
      <c r="A989" s="519"/>
      <c r="B989" s="519"/>
      <c r="C989" s="519"/>
      <c r="D989" s="519"/>
      <c r="E989" s="519"/>
      <c r="F989" s="519"/>
      <c r="G989" s="519"/>
      <c r="H989" s="519"/>
      <c r="I989" s="519"/>
      <c r="J989" s="519"/>
      <c r="K989" s="519"/>
      <c r="L989" s="519"/>
      <c r="M989" s="519"/>
      <c r="N989" s="519"/>
      <c r="O989" s="519"/>
      <c r="P989" s="519"/>
      <c r="Q989" s="519"/>
      <c r="R989" s="519"/>
      <c r="S989" s="519"/>
      <c r="T989" s="519"/>
      <c r="U989" s="519"/>
      <c r="V989" s="519"/>
      <c r="W989" s="519"/>
      <c r="X989" s="519"/>
      <c r="Y989" s="519"/>
      <c r="Z989" s="519"/>
    </row>
    <row r="990">
      <c r="A990" s="519"/>
      <c r="B990" s="519"/>
      <c r="C990" s="519"/>
      <c r="D990" s="519"/>
      <c r="E990" s="519"/>
      <c r="F990" s="519"/>
      <c r="G990" s="519"/>
      <c r="H990" s="519"/>
      <c r="I990" s="519"/>
      <c r="J990" s="519"/>
      <c r="K990" s="519"/>
      <c r="L990" s="519"/>
      <c r="M990" s="519"/>
      <c r="N990" s="519"/>
      <c r="O990" s="519"/>
      <c r="P990" s="519"/>
      <c r="Q990" s="519"/>
      <c r="R990" s="519"/>
      <c r="S990" s="519"/>
      <c r="T990" s="519"/>
      <c r="U990" s="519"/>
      <c r="V990" s="519"/>
      <c r="W990" s="519"/>
      <c r="X990" s="519"/>
      <c r="Y990" s="519"/>
      <c r="Z990" s="519"/>
    </row>
    <row r="991">
      <c r="A991" s="519"/>
      <c r="B991" s="519"/>
      <c r="C991" s="519"/>
      <c r="D991" s="519"/>
      <c r="E991" s="519"/>
      <c r="F991" s="519"/>
      <c r="G991" s="519"/>
      <c r="H991" s="519"/>
      <c r="I991" s="519"/>
      <c r="J991" s="519"/>
      <c r="K991" s="519"/>
      <c r="L991" s="519"/>
      <c r="M991" s="519"/>
      <c r="N991" s="519"/>
      <c r="O991" s="519"/>
      <c r="P991" s="519"/>
      <c r="Q991" s="519"/>
      <c r="R991" s="519"/>
      <c r="S991" s="519"/>
      <c r="T991" s="519"/>
      <c r="U991" s="519"/>
      <c r="V991" s="519"/>
      <c r="W991" s="519"/>
      <c r="X991" s="519"/>
      <c r="Y991" s="519"/>
      <c r="Z991" s="519"/>
    </row>
    <row r="992">
      <c r="A992" s="519"/>
      <c r="B992" s="519"/>
      <c r="C992" s="519"/>
      <c r="D992" s="519"/>
      <c r="E992" s="519"/>
      <c r="F992" s="519"/>
      <c r="G992" s="519"/>
      <c r="H992" s="519"/>
      <c r="I992" s="519"/>
      <c r="J992" s="519"/>
      <c r="K992" s="519"/>
      <c r="L992" s="519"/>
      <c r="M992" s="519"/>
      <c r="N992" s="519"/>
      <c r="O992" s="519"/>
      <c r="P992" s="519"/>
      <c r="Q992" s="519"/>
      <c r="R992" s="519"/>
      <c r="S992" s="519"/>
      <c r="T992" s="519"/>
      <c r="U992" s="519"/>
      <c r="V992" s="519"/>
      <c r="W992" s="519"/>
      <c r="X992" s="519"/>
      <c r="Y992" s="519"/>
      <c r="Z992" s="519"/>
    </row>
    <row r="993">
      <c r="A993" s="519"/>
      <c r="B993" s="519"/>
      <c r="C993" s="519"/>
      <c r="D993" s="519"/>
      <c r="E993" s="519"/>
      <c r="F993" s="519"/>
      <c r="G993" s="519"/>
      <c r="H993" s="519"/>
      <c r="I993" s="519"/>
      <c r="J993" s="519"/>
      <c r="K993" s="519"/>
      <c r="L993" s="519"/>
      <c r="M993" s="519"/>
      <c r="N993" s="519"/>
      <c r="O993" s="519"/>
      <c r="P993" s="519"/>
      <c r="Q993" s="519"/>
      <c r="R993" s="519"/>
      <c r="S993" s="519"/>
      <c r="T993" s="519"/>
      <c r="U993" s="519"/>
      <c r="V993" s="519"/>
      <c r="W993" s="519"/>
      <c r="X993" s="519"/>
      <c r="Y993" s="519"/>
      <c r="Z993" s="519"/>
    </row>
    <row r="994">
      <c r="A994" s="519"/>
      <c r="B994" s="519"/>
      <c r="C994" s="519"/>
      <c r="D994" s="519"/>
      <c r="E994" s="519"/>
      <c r="F994" s="519"/>
      <c r="G994" s="519"/>
      <c r="H994" s="519"/>
      <c r="I994" s="519"/>
      <c r="J994" s="519"/>
      <c r="K994" s="519"/>
      <c r="L994" s="519"/>
      <c r="M994" s="519"/>
      <c r="N994" s="519"/>
      <c r="O994" s="519"/>
      <c r="P994" s="519"/>
      <c r="Q994" s="519"/>
      <c r="R994" s="519"/>
      <c r="S994" s="519"/>
      <c r="T994" s="519"/>
      <c r="U994" s="519"/>
      <c r="V994" s="519"/>
      <c r="W994" s="519"/>
      <c r="X994" s="519"/>
      <c r="Y994" s="519"/>
      <c r="Z994" s="519"/>
    </row>
    <row r="995">
      <c r="A995" s="519"/>
      <c r="B995" s="519"/>
      <c r="C995" s="519"/>
      <c r="D995" s="519"/>
      <c r="E995" s="519"/>
      <c r="F995" s="519"/>
      <c r="G995" s="519"/>
      <c r="H995" s="519"/>
      <c r="I995" s="519"/>
      <c r="J995" s="519"/>
      <c r="K995" s="519"/>
      <c r="L995" s="519"/>
      <c r="M995" s="519"/>
      <c r="N995" s="519"/>
      <c r="O995" s="519"/>
      <c r="P995" s="519"/>
      <c r="Q995" s="519"/>
      <c r="R995" s="519"/>
      <c r="S995" s="519"/>
      <c r="T995" s="519"/>
      <c r="U995" s="519"/>
      <c r="V995" s="519"/>
      <c r="W995" s="519"/>
      <c r="X995" s="519"/>
      <c r="Y995" s="519"/>
      <c r="Z995" s="519"/>
    </row>
    <row r="996">
      <c r="A996" s="519"/>
      <c r="B996" s="519"/>
      <c r="C996" s="519"/>
      <c r="D996" s="519"/>
      <c r="E996" s="519"/>
      <c r="F996" s="519"/>
      <c r="G996" s="519"/>
      <c r="H996" s="519"/>
      <c r="I996" s="519"/>
      <c r="J996" s="519"/>
      <c r="K996" s="519"/>
      <c r="L996" s="519"/>
      <c r="M996" s="519"/>
      <c r="N996" s="519"/>
      <c r="O996" s="519"/>
      <c r="P996" s="519"/>
      <c r="Q996" s="519"/>
      <c r="R996" s="519"/>
      <c r="S996" s="519"/>
      <c r="T996" s="519"/>
      <c r="U996" s="519"/>
      <c r="V996" s="519"/>
      <c r="W996" s="519"/>
      <c r="X996" s="519"/>
      <c r="Y996" s="519"/>
      <c r="Z996" s="519"/>
    </row>
    <row r="997">
      <c r="A997" s="519"/>
      <c r="B997" s="519"/>
      <c r="C997" s="519"/>
      <c r="D997" s="519"/>
      <c r="E997" s="519"/>
      <c r="F997" s="519"/>
      <c r="G997" s="519"/>
      <c r="H997" s="519"/>
      <c r="I997" s="519"/>
      <c r="J997" s="519"/>
      <c r="K997" s="519"/>
      <c r="L997" s="519"/>
      <c r="M997" s="519"/>
      <c r="N997" s="519"/>
      <c r="O997" s="519"/>
      <c r="P997" s="519"/>
      <c r="Q997" s="519"/>
      <c r="R997" s="519"/>
      <c r="S997" s="519"/>
      <c r="T997" s="519"/>
      <c r="U997" s="519"/>
      <c r="V997" s="519"/>
      <c r="W997" s="519"/>
      <c r="X997" s="519"/>
      <c r="Y997" s="519"/>
      <c r="Z997" s="519"/>
    </row>
    <row r="998">
      <c r="A998" s="519"/>
      <c r="B998" s="519"/>
      <c r="C998" s="519"/>
      <c r="D998" s="519"/>
      <c r="E998" s="519"/>
      <c r="F998" s="519"/>
      <c r="G998" s="519"/>
      <c r="H998" s="519"/>
      <c r="I998" s="519"/>
      <c r="J998" s="519"/>
      <c r="K998" s="519"/>
      <c r="L998" s="519"/>
      <c r="M998" s="519"/>
      <c r="N998" s="519"/>
      <c r="O998" s="519"/>
      <c r="P998" s="519"/>
      <c r="Q998" s="519"/>
      <c r="R998" s="519"/>
      <c r="S998" s="519"/>
      <c r="T998" s="519"/>
      <c r="U998" s="519"/>
      <c r="V998" s="519"/>
      <c r="W998" s="519"/>
      <c r="X998" s="519"/>
      <c r="Y998" s="519"/>
      <c r="Z998" s="519"/>
    </row>
    <row r="999">
      <c r="A999" s="519"/>
      <c r="B999" s="519"/>
      <c r="C999" s="519"/>
      <c r="D999" s="519"/>
      <c r="E999" s="519"/>
      <c r="F999" s="519"/>
      <c r="G999" s="519"/>
      <c r="H999" s="519"/>
      <c r="I999" s="519"/>
      <c r="J999" s="519"/>
      <c r="K999" s="519"/>
      <c r="L999" s="519"/>
      <c r="M999" s="519"/>
      <c r="N999" s="519"/>
      <c r="O999" s="519"/>
      <c r="P999" s="519"/>
      <c r="Q999" s="519"/>
      <c r="R999" s="519"/>
      <c r="S999" s="519"/>
      <c r="T999" s="519"/>
      <c r="U999" s="519"/>
      <c r="V999" s="519"/>
      <c r="W999" s="519"/>
      <c r="X999" s="519"/>
      <c r="Y999" s="519"/>
      <c r="Z999" s="519"/>
    </row>
    <row r="1000">
      <c r="A1000" s="519"/>
      <c r="B1000" s="519"/>
      <c r="C1000" s="519"/>
      <c r="D1000" s="519"/>
      <c r="E1000" s="519"/>
      <c r="F1000" s="519"/>
      <c r="G1000" s="519"/>
      <c r="H1000" s="519"/>
      <c r="I1000" s="519"/>
      <c r="J1000" s="519"/>
      <c r="K1000" s="519"/>
      <c r="L1000" s="519"/>
      <c r="M1000" s="519"/>
      <c r="N1000" s="519"/>
      <c r="O1000" s="519"/>
      <c r="P1000" s="519"/>
      <c r="Q1000" s="519"/>
      <c r="R1000" s="519"/>
      <c r="S1000" s="519"/>
      <c r="T1000" s="519"/>
      <c r="U1000" s="519"/>
      <c r="V1000" s="519"/>
      <c r="W1000" s="519"/>
      <c r="X1000" s="519"/>
      <c r="Y1000" s="519"/>
      <c r="Z1000" s="51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5.38"/>
    <col customWidth="1" min="4" max="4" width="20.0"/>
    <col customWidth="1" min="5" max="5" width="22.88"/>
  </cols>
  <sheetData>
    <row r="1">
      <c r="A1" s="113" t="s">
        <v>328</v>
      </c>
      <c r="B1" s="113" t="s">
        <v>43</v>
      </c>
      <c r="C1" s="113">
        <v>3.013935132754E12</v>
      </c>
      <c r="D1" s="113">
        <v>122.0</v>
      </c>
    </row>
    <row r="2">
      <c r="A2" s="113" t="s">
        <v>40</v>
      </c>
      <c r="B2" s="541" t="s">
        <v>714</v>
      </c>
      <c r="C2" s="113" t="s">
        <v>715</v>
      </c>
    </row>
    <row r="3">
      <c r="A3" s="113" t="s">
        <v>26</v>
      </c>
      <c r="B3" s="113">
        <v>105.0</v>
      </c>
      <c r="C3" s="113" t="s">
        <v>715</v>
      </c>
    </row>
    <row r="4">
      <c r="A4" s="113" t="s">
        <v>328</v>
      </c>
      <c r="B4" s="113" t="s">
        <v>716</v>
      </c>
      <c r="C4" s="113" t="s">
        <v>717</v>
      </c>
      <c r="D4" s="84">
        <f>77+86+77+155+54+75+140</f>
        <v>664</v>
      </c>
    </row>
    <row r="5">
      <c r="A5" s="113" t="s">
        <v>249</v>
      </c>
      <c r="B5" s="113" t="s">
        <v>718</v>
      </c>
      <c r="C5" s="113" t="s">
        <v>715</v>
      </c>
    </row>
    <row r="6">
      <c r="A6" s="113" t="s">
        <v>621</v>
      </c>
      <c r="B6" s="113">
        <v>68.0</v>
      </c>
      <c r="C6" s="113" t="s">
        <v>719</v>
      </c>
    </row>
    <row r="7">
      <c r="A7" s="113" t="s">
        <v>233</v>
      </c>
      <c r="B7" s="113" t="s">
        <v>720</v>
      </c>
      <c r="C7" s="113">
        <v>1.014358865978E12</v>
      </c>
      <c r="D7" s="113">
        <v>200.0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5.25"/>
    <col customWidth="1" min="5" max="5" width="15.25"/>
    <col customWidth="1" min="7" max="7" width="15.25"/>
    <col customWidth="1" min="9" max="9" width="15.75"/>
    <col customWidth="1" min="11" max="11" width="15.75"/>
    <col customWidth="1" min="13" max="13" width="15.75"/>
  </cols>
  <sheetData>
    <row r="1">
      <c r="A1" s="613" t="s">
        <v>19</v>
      </c>
      <c r="B1" s="614" t="s">
        <v>721</v>
      </c>
      <c r="C1" s="614" t="s">
        <v>722</v>
      </c>
      <c r="D1" s="614" t="s">
        <v>723</v>
      </c>
      <c r="E1" s="614" t="s">
        <v>722</v>
      </c>
      <c r="F1" s="614" t="s">
        <v>724</v>
      </c>
      <c r="G1" s="614" t="s">
        <v>722</v>
      </c>
      <c r="H1" s="614" t="s">
        <v>725</v>
      </c>
      <c r="I1" s="614" t="s">
        <v>722</v>
      </c>
      <c r="J1" s="614" t="s">
        <v>726</v>
      </c>
      <c r="K1" s="614" t="s">
        <v>722</v>
      </c>
      <c r="L1" s="614" t="s">
        <v>727</v>
      </c>
      <c r="M1" s="614" t="s">
        <v>722</v>
      </c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</row>
    <row r="2">
      <c r="A2" s="615"/>
      <c r="B2" s="448"/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  <c r="Z2" s="448"/>
      <c r="AA2" s="448"/>
      <c r="AB2" s="448"/>
      <c r="AC2" s="448"/>
      <c r="AD2" s="448"/>
      <c r="AE2" s="448"/>
      <c r="AF2" s="448"/>
      <c r="AG2" s="448"/>
    </row>
    <row r="3">
      <c r="A3" s="53" t="s">
        <v>23</v>
      </c>
      <c r="B3" s="342">
        <v>414.04</v>
      </c>
      <c r="C3" s="342">
        <v>24.0</v>
      </c>
      <c r="D3" s="342">
        <v>445.403</v>
      </c>
      <c r="E3" s="342">
        <v>29.0</v>
      </c>
      <c r="F3" s="342">
        <v>577.2266667</v>
      </c>
      <c r="G3" s="342">
        <v>27.0</v>
      </c>
      <c r="H3" s="342">
        <v>727.9032258</v>
      </c>
      <c r="I3" s="342">
        <v>27.0</v>
      </c>
      <c r="J3" s="342">
        <v>515.6129032</v>
      </c>
      <c r="K3" s="342">
        <v>27.0</v>
      </c>
      <c r="L3" s="342"/>
      <c r="M3" s="342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  <c r="Z3" s="448"/>
      <c r="AA3" s="448"/>
      <c r="AB3" s="448"/>
      <c r="AC3" s="448"/>
      <c r="AD3" s="448"/>
      <c r="AE3" s="448"/>
      <c r="AF3" s="448"/>
      <c r="AG3" s="448"/>
    </row>
    <row r="4">
      <c r="A4" s="53" t="s">
        <v>24</v>
      </c>
      <c r="B4" s="342">
        <v>337.56</v>
      </c>
      <c r="C4" s="342">
        <v>22.0</v>
      </c>
      <c r="D4" s="342">
        <v>289.93</v>
      </c>
      <c r="E4" s="342">
        <v>25.0</v>
      </c>
      <c r="F4" s="342">
        <v>297.9</v>
      </c>
      <c r="G4" s="342">
        <v>22.0</v>
      </c>
      <c r="H4" s="342">
        <v>516.9677419</v>
      </c>
      <c r="I4" s="342">
        <v>21.0</v>
      </c>
      <c r="J4" s="342">
        <v>321.2258065</v>
      </c>
      <c r="K4" s="342">
        <v>18.0</v>
      </c>
      <c r="L4" s="342"/>
      <c r="M4" s="342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  <c r="Z4" s="448"/>
      <c r="AA4" s="448"/>
      <c r="AB4" s="448"/>
      <c r="AC4" s="448"/>
      <c r="AD4" s="448"/>
      <c r="AE4" s="448"/>
      <c r="AF4" s="448"/>
      <c r="AG4" s="448"/>
    </row>
    <row r="5">
      <c r="A5" s="67" t="s">
        <v>728</v>
      </c>
      <c r="B5" s="342">
        <v>168.495</v>
      </c>
      <c r="C5" s="342">
        <v>11.0</v>
      </c>
      <c r="D5" s="342">
        <v>93.52</v>
      </c>
      <c r="E5" s="342">
        <v>9.0</v>
      </c>
      <c r="F5" s="342">
        <v>0.0</v>
      </c>
      <c r="G5" s="342">
        <v>0.0</v>
      </c>
      <c r="H5" s="342">
        <v>172.5806452</v>
      </c>
      <c r="I5" s="342">
        <v>11.0</v>
      </c>
      <c r="J5" s="342">
        <v>73.09677419</v>
      </c>
      <c r="K5" s="342">
        <v>6.0</v>
      </c>
      <c r="L5" s="342"/>
      <c r="M5" s="342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  <c r="Z5" s="448"/>
      <c r="AA5" s="448"/>
      <c r="AB5" s="448"/>
      <c r="AC5" s="448"/>
      <c r="AD5" s="448"/>
      <c r="AE5" s="448"/>
      <c r="AF5" s="448"/>
      <c r="AG5" s="448"/>
    </row>
    <row r="6">
      <c r="A6" s="616" t="s">
        <v>25</v>
      </c>
      <c r="B6" s="342">
        <v>327.48</v>
      </c>
      <c r="C6" s="342">
        <v>22.0</v>
      </c>
      <c r="D6" s="342">
        <v>260.75</v>
      </c>
      <c r="E6" s="342">
        <v>25.0</v>
      </c>
      <c r="F6" s="342">
        <v>460.0833333</v>
      </c>
      <c r="G6" s="342">
        <v>24.0</v>
      </c>
      <c r="H6" s="342">
        <v>784.483871</v>
      </c>
      <c r="I6" s="342">
        <v>30.0</v>
      </c>
      <c r="J6" s="342">
        <v>393.3225806</v>
      </c>
      <c r="K6" s="342">
        <v>23.0</v>
      </c>
      <c r="L6" s="342"/>
      <c r="M6" s="342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  <c r="Z6" s="448"/>
      <c r="AA6" s="448"/>
      <c r="AB6" s="448"/>
      <c r="AC6" s="448"/>
      <c r="AD6" s="448"/>
      <c r="AE6" s="448"/>
      <c r="AF6" s="448"/>
      <c r="AG6" s="448"/>
    </row>
    <row r="7">
      <c r="A7" s="53" t="s">
        <v>26</v>
      </c>
      <c r="B7" s="342">
        <v>377.595</v>
      </c>
      <c r="C7" s="342">
        <v>20.0</v>
      </c>
      <c r="D7" s="342">
        <v>433.02</v>
      </c>
      <c r="E7" s="342">
        <v>23.0</v>
      </c>
      <c r="F7" s="342">
        <v>411.1333333</v>
      </c>
      <c r="G7" s="342">
        <v>21.0</v>
      </c>
      <c r="H7" s="342">
        <v>679.0645161</v>
      </c>
      <c r="I7" s="342">
        <v>21.0</v>
      </c>
      <c r="J7" s="342">
        <v>507.7741935</v>
      </c>
      <c r="K7" s="342">
        <v>22.0</v>
      </c>
      <c r="L7" s="342"/>
      <c r="M7" s="342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  <c r="Z7" s="448"/>
      <c r="AA7" s="448"/>
      <c r="AB7" s="448"/>
      <c r="AC7" s="448"/>
      <c r="AD7" s="448"/>
      <c r="AE7" s="448"/>
      <c r="AF7" s="448"/>
      <c r="AG7" s="448"/>
    </row>
    <row r="8">
      <c r="A8" s="53" t="s">
        <v>27</v>
      </c>
      <c r="B8" s="342">
        <v>185.525</v>
      </c>
      <c r="C8" s="342">
        <v>24.0</v>
      </c>
      <c r="D8" s="342">
        <v>160.675</v>
      </c>
      <c r="E8" s="342">
        <v>20.0</v>
      </c>
      <c r="F8" s="342">
        <v>265.8466667</v>
      </c>
      <c r="G8" s="342">
        <v>24.0</v>
      </c>
      <c r="H8" s="342">
        <v>363.7419355</v>
      </c>
      <c r="I8" s="342">
        <v>24.0</v>
      </c>
      <c r="J8" s="342">
        <v>203.6451613</v>
      </c>
      <c r="K8" s="342">
        <v>19.0</v>
      </c>
      <c r="L8" s="342"/>
      <c r="M8" s="342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Z8" s="448"/>
      <c r="AA8" s="448"/>
      <c r="AB8" s="448"/>
      <c r="AC8" s="448"/>
      <c r="AD8" s="448"/>
      <c r="AE8" s="448"/>
      <c r="AF8" s="448"/>
      <c r="AG8" s="448"/>
    </row>
    <row r="9">
      <c r="A9" s="67" t="s">
        <v>729</v>
      </c>
      <c r="B9" s="342">
        <v>62.97</v>
      </c>
      <c r="C9" s="342">
        <v>4.0</v>
      </c>
      <c r="D9" s="342">
        <v>73.608</v>
      </c>
      <c r="E9" s="342">
        <v>3.0</v>
      </c>
      <c r="F9" s="342">
        <v>133.8666667</v>
      </c>
      <c r="G9" s="342">
        <v>5.0</v>
      </c>
      <c r="H9" s="342">
        <v>29.0</v>
      </c>
      <c r="I9" s="342">
        <v>1.0</v>
      </c>
      <c r="J9" s="342">
        <v>0.0</v>
      </c>
      <c r="K9" s="342">
        <v>0.0</v>
      </c>
      <c r="L9" s="342"/>
      <c r="M9" s="342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  <c r="Z9" s="448"/>
      <c r="AA9" s="448"/>
      <c r="AB9" s="448"/>
      <c r="AC9" s="448"/>
      <c r="AD9" s="448"/>
      <c r="AE9" s="448"/>
      <c r="AF9" s="448"/>
      <c r="AG9" s="448"/>
    </row>
    <row r="10">
      <c r="A10" s="53" t="s">
        <v>321</v>
      </c>
      <c r="B10" s="342">
        <v>484.75</v>
      </c>
      <c r="C10" s="342">
        <v>26.0</v>
      </c>
      <c r="D10" s="342">
        <v>366.532</v>
      </c>
      <c r="E10" s="342">
        <v>27.0</v>
      </c>
      <c r="F10" s="342">
        <v>34.0</v>
      </c>
      <c r="G10" s="342">
        <v>1.0</v>
      </c>
      <c r="H10" s="342">
        <v>22.19354839</v>
      </c>
      <c r="I10" s="342">
        <v>1.0</v>
      </c>
      <c r="J10" s="342">
        <v>0.0</v>
      </c>
      <c r="K10" s="342">
        <v>0.0</v>
      </c>
      <c r="L10" s="342"/>
      <c r="M10" s="342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  <c r="Z10" s="448"/>
      <c r="AA10" s="448"/>
      <c r="AB10" s="448"/>
      <c r="AC10" s="448"/>
      <c r="AD10" s="448"/>
      <c r="AE10" s="448"/>
      <c r="AF10" s="448"/>
      <c r="AG10" s="448"/>
    </row>
    <row r="11">
      <c r="A11" s="67" t="s">
        <v>338</v>
      </c>
      <c r="B11" s="342">
        <v>0.0</v>
      </c>
      <c r="C11" s="342">
        <v>0.0</v>
      </c>
      <c r="D11" s="342">
        <v>232.32</v>
      </c>
      <c r="E11" s="342">
        <v>14.0</v>
      </c>
      <c r="F11" s="342">
        <v>117.5</v>
      </c>
      <c r="G11" s="342">
        <v>7.0</v>
      </c>
      <c r="H11" s="342">
        <v>0.0</v>
      </c>
      <c r="I11" s="342">
        <v>0.0</v>
      </c>
      <c r="J11" s="342">
        <v>0.0</v>
      </c>
      <c r="K11" s="342">
        <v>0.0</v>
      </c>
      <c r="L11" s="342"/>
      <c r="M11" s="342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  <c r="Z11" s="448"/>
      <c r="AA11" s="448"/>
      <c r="AB11" s="448"/>
      <c r="AC11" s="448"/>
      <c r="AD11" s="448"/>
      <c r="AE11" s="448"/>
      <c r="AF11" s="448"/>
      <c r="AG11" s="448"/>
    </row>
    <row r="12">
      <c r="A12" s="53" t="s">
        <v>323</v>
      </c>
      <c r="B12" s="342">
        <v>0.0</v>
      </c>
      <c r="C12" s="342">
        <v>0.0</v>
      </c>
      <c r="D12" s="602">
        <v>0.0</v>
      </c>
      <c r="E12" s="342">
        <v>0.0</v>
      </c>
      <c r="F12" s="342">
        <v>0.0</v>
      </c>
      <c r="G12" s="342">
        <v>0.0</v>
      </c>
      <c r="H12" s="342">
        <v>0.0</v>
      </c>
      <c r="I12" s="342">
        <v>0.0</v>
      </c>
      <c r="J12" s="342">
        <v>343.5806452</v>
      </c>
      <c r="K12" s="342">
        <v>18.0</v>
      </c>
      <c r="L12" s="342"/>
      <c r="M12" s="342"/>
      <c r="N12" s="448"/>
      <c r="O12" s="448"/>
      <c r="P12" s="448"/>
      <c r="Q12" s="448"/>
      <c r="R12" s="448"/>
      <c r="S12" s="448"/>
      <c r="T12" s="448"/>
      <c r="U12" s="448"/>
      <c r="V12" s="448"/>
      <c r="W12" s="448"/>
      <c r="X12" s="448"/>
      <c r="Y12" s="448"/>
      <c r="Z12" s="448"/>
      <c r="AA12" s="448"/>
      <c r="AB12" s="448"/>
      <c r="AC12" s="448"/>
      <c r="AD12" s="448"/>
      <c r="AE12" s="448"/>
      <c r="AF12" s="448"/>
      <c r="AG12" s="448"/>
    </row>
    <row r="13">
      <c r="A13" s="67" t="s">
        <v>324</v>
      </c>
      <c r="B13" s="342">
        <v>0.0</v>
      </c>
      <c r="C13" s="342">
        <v>0.0</v>
      </c>
      <c r="D13" s="342">
        <v>242.8</v>
      </c>
      <c r="E13" s="342">
        <v>13.0</v>
      </c>
      <c r="F13" s="342">
        <v>363.3766667</v>
      </c>
      <c r="G13" s="342">
        <v>21.0</v>
      </c>
      <c r="H13" s="342">
        <v>719.516129</v>
      </c>
      <c r="I13" s="342">
        <v>27.0</v>
      </c>
      <c r="J13" s="342">
        <v>335.9354839</v>
      </c>
      <c r="K13" s="342">
        <v>17.0</v>
      </c>
      <c r="L13" s="342"/>
      <c r="M13" s="342"/>
      <c r="N13" s="448"/>
      <c r="O13" s="448"/>
      <c r="P13" s="448"/>
      <c r="Q13" s="448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</row>
    <row r="14">
      <c r="A14" s="53" t="s">
        <v>30</v>
      </c>
      <c r="B14" s="342">
        <v>409.03</v>
      </c>
      <c r="C14" s="342">
        <v>15.0</v>
      </c>
      <c r="D14" s="342">
        <v>592.21</v>
      </c>
      <c r="E14" s="342">
        <v>18.0</v>
      </c>
      <c r="F14" s="342">
        <v>603.9166667</v>
      </c>
      <c r="G14" s="342">
        <v>20.0</v>
      </c>
      <c r="H14" s="342">
        <v>1114.064516</v>
      </c>
      <c r="I14" s="342">
        <v>18.0</v>
      </c>
      <c r="J14" s="342">
        <v>734.6451613</v>
      </c>
      <c r="K14" s="342">
        <v>18.0</v>
      </c>
      <c r="L14" s="342"/>
      <c r="M14" s="342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</row>
    <row r="15">
      <c r="A15" s="53" t="s">
        <v>31</v>
      </c>
      <c r="B15" s="342">
        <v>664.88</v>
      </c>
      <c r="C15" s="342">
        <v>30.0</v>
      </c>
      <c r="D15" s="342">
        <v>673.309</v>
      </c>
      <c r="E15" s="342">
        <v>31.0</v>
      </c>
      <c r="F15" s="342">
        <v>1073.38</v>
      </c>
      <c r="G15" s="342">
        <v>29.0</v>
      </c>
      <c r="H15" s="342">
        <v>1386.064516</v>
      </c>
      <c r="I15" s="342">
        <v>31.0</v>
      </c>
      <c r="J15" s="342">
        <v>1140.935484</v>
      </c>
      <c r="K15" s="342">
        <v>31.0</v>
      </c>
      <c r="L15" s="342"/>
      <c r="M15" s="342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Z15" s="448"/>
      <c r="AA15" s="448"/>
      <c r="AB15" s="448"/>
      <c r="AC15" s="448"/>
      <c r="AD15" s="448"/>
      <c r="AE15" s="448"/>
      <c r="AF15" s="448"/>
      <c r="AG15" s="448"/>
    </row>
    <row r="16">
      <c r="A16" s="53" t="s">
        <v>32</v>
      </c>
      <c r="B16" s="342">
        <v>140.75</v>
      </c>
      <c r="C16" s="342">
        <v>13.0</v>
      </c>
      <c r="D16" s="342">
        <v>154.932</v>
      </c>
      <c r="E16" s="342">
        <v>15.0</v>
      </c>
      <c r="F16" s="342">
        <v>153.6733333</v>
      </c>
      <c r="G16" s="342">
        <v>14.0</v>
      </c>
      <c r="H16" s="342">
        <v>299.3548387</v>
      </c>
      <c r="I16" s="342">
        <v>17.0</v>
      </c>
      <c r="J16" s="342">
        <v>216.3870968</v>
      </c>
      <c r="K16" s="342">
        <v>15.0</v>
      </c>
      <c r="L16" s="342"/>
      <c r="M16" s="342"/>
      <c r="N16" s="448"/>
      <c r="O16" s="448"/>
      <c r="P16" s="448"/>
      <c r="Q16" s="448"/>
      <c r="R16" s="448"/>
      <c r="S16" s="448"/>
      <c r="T16" s="448"/>
      <c r="U16" s="448"/>
      <c r="V16" s="448"/>
      <c r="W16" s="448"/>
      <c r="X16" s="448"/>
      <c r="Y16" s="448"/>
      <c r="Z16" s="448"/>
      <c r="AA16" s="448"/>
      <c r="AB16" s="448"/>
      <c r="AC16" s="448"/>
      <c r="AD16" s="448"/>
      <c r="AE16" s="448"/>
      <c r="AF16" s="448"/>
      <c r="AG16" s="448"/>
    </row>
    <row r="17">
      <c r="A17" s="53" t="s">
        <v>82</v>
      </c>
      <c r="B17" s="342">
        <v>274.55</v>
      </c>
      <c r="C17" s="342">
        <v>19.0</v>
      </c>
      <c r="D17" s="342">
        <v>297.8</v>
      </c>
      <c r="E17" s="342">
        <v>24.0</v>
      </c>
      <c r="F17" s="342">
        <v>275.3</v>
      </c>
      <c r="G17" s="342">
        <v>17.0</v>
      </c>
      <c r="H17" s="342">
        <v>151.516129</v>
      </c>
      <c r="I17" s="342">
        <v>13.0</v>
      </c>
      <c r="J17" s="342">
        <v>0.0</v>
      </c>
      <c r="K17" s="342">
        <v>0.0</v>
      </c>
      <c r="L17" s="342"/>
      <c r="M17" s="342"/>
      <c r="N17" s="448"/>
      <c r="O17" s="448"/>
      <c r="P17" s="448"/>
      <c r="Q17" s="448"/>
      <c r="R17" s="448"/>
      <c r="S17" s="448"/>
      <c r="T17" s="448"/>
      <c r="U17" s="448"/>
      <c r="V17" s="448"/>
      <c r="W17" s="448"/>
      <c r="X17" s="448"/>
      <c r="Y17" s="448"/>
      <c r="Z17" s="448"/>
      <c r="AA17" s="448"/>
      <c r="AB17" s="448"/>
      <c r="AC17" s="448"/>
      <c r="AD17" s="448"/>
      <c r="AE17" s="448"/>
      <c r="AF17" s="448"/>
      <c r="AG17" s="448"/>
    </row>
    <row r="18">
      <c r="A18" s="67" t="s">
        <v>730</v>
      </c>
      <c r="B18" s="342">
        <v>0.0</v>
      </c>
      <c r="C18" s="342">
        <v>0.0</v>
      </c>
      <c r="D18" s="342">
        <v>507.1</v>
      </c>
      <c r="E18" s="342">
        <v>24.0</v>
      </c>
      <c r="F18" s="342">
        <v>560.8466667</v>
      </c>
      <c r="G18" s="342">
        <v>25.0</v>
      </c>
      <c r="H18" s="342">
        <v>894.6129032</v>
      </c>
      <c r="I18" s="342">
        <v>23.0</v>
      </c>
      <c r="J18" s="342">
        <v>850.8064516</v>
      </c>
      <c r="K18" s="342">
        <v>26.0</v>
      </c>
      <c r="L18" s="342"/>
      <c r="M18" s="342"/>
      <c r="N18" s="448"/>
      <c r="O18" s="448"/>
      <c r="P18" s="448"/>
      <c r="Q18" s="448"/>
      <c r="R18" s="448"/>
      <c r="S18" s="448"/>
      <c r="T18" s="448"/>
      <c r="U18" s="448"/>
      <c r="V18" s="448"/>
      <c r="W18" s="448"/>
      <c r="X18" s="448"/>
      <c r="Y18" s="448"/>
      <c r="Z18" s="448"/>
      <c r="AA18" s="448"/>
      <c r="AB18" s="448"/>
      <c r="AC18" s="448"/>
      <c r="AD18" s="448"/>
      <c r="AE18" s="448"/>
      <c r="AF18" s="448"/>
      <c r="AG18" s="448"/>
    </row>
    <row r="19">
      <c r="A19" s="616" t="s">
        <v>56</v>
      </c>
      <c r="B19" s="342">
        <v>202.86</v>
      </c>
      <c r="C19" s="342">
        <v>21.0</v>
      </c>
      <c r="D19" s="342">
        <v>121.024</v>
      </c>
      <c r="E19" s="342">
        <v>16.0</v>
      </c>
      <c r="F19" s="342">
        <v>465.2933333</v>
      </c>
      <c r="G19" s="342">
        <v>23.0</v>
      </c>
      <c r="H19" s="342">
        <v>81.5483871</v>
      </c>
      <c r="I19" s="342">
        <v>4.0</v>
      </c>
      <c r="J19" s="342">
        <v>0.0</v>
      </c>
      <c r="K19" s="342">
        <v>0.0</v>
      </c>
      <c r="L19" s="342"/>
      <c r="M19" s="342"/>
      <c r="N19" s="448"/>
      <c r="O19" s="448"/>
      <c r="P19" s="448"/>
      <c r="Q19" s="448"/>
      <c r="R19" s="448"/>
      <c r="S19" s="448"/>
      <c r="T19" s="448"/>
      <c r="U19" s="448"/>
      <c r="V19" s="448"/>
      <c r="W19" s="448"/>
      <c r="X19" s="448"/>
      <c r="Y19" s="448"/>
      <c r="Z19" s="448"/>
      <c r="AA19" s="448"/>
      <c r="AB19" s="448"/>
      <c r="AC19" s="448"/>
      <c r="AD19" s="448"/>
      <c r="AE19" s="448"/>
      <c r="AF19" s="448"/>
      <c r="AG19" s="448"/>
    </row>
    <row r="20">
      <c r="A20" s="53" t="s">
        <v>325</v>
      </c>
      <c r="B20" s="342">
        <v>343.22</v>
      </c>
      <c r="C20" s="342">
        <v>21.0</v>
      </c>
      <c r="D20" s="342">
        <v>332.618</v>
      </c>
      <c r="E20" s="342">
        <v>23.0</v>
      </c>
      <c r="F20" s="342">
        <v>468.05</v>
      </c>
      <c r="G20" s="342">
        <v>24.0</v>
      </c>
      <c r="H20" s="342">
        <v>556.4516129</v>
      </c>
      <c r="I20" s="342">
        <v>22.0</v>
      </c>
      <c r="J20" s="342">
        <v>383.6774194</v>
      </c>
      <c r="K20" s="342">
        <v>22.0</v>
      </c>
      <c r="L20" s="342"/>
      <c r="M20" s="342"/>
      <c r="N20" s="448"/>
      <c r="O20" s="448"/>
      <c r="P20" s="448"/>
      <c r="Q20" s="448"/>
      <c r="R20" s="448"/>
      <c r="S20" s="448"/>
      <c r="T20" s="448"/>
      <c r="U20" s="448"/>
      <c r="V20" s="448"/>
      <c r="W20" s="448"/>
      <c r="X20" s="448"/>
      <c r="Y20" s="448"/>
      <c r="Z20" s="448"/>
      <c r="AA20" s="448"/>
      <c r="AB20" s="448"/>
      <c r="AC20" s="448"/>
      <c r="AD20" s="448"/>
      <c r="AE20" s="448"/>
      <c r="AF20" s="448"/>
      <c r="AG20" s="448"/>
    </row>
    <row r="21">
      <c r="A21" s="53" t="s">
        <v>241</v>
      </c>
      <c r="B21" s="342">
        <v>239.05</v>
      </c>
      <c r="C21" s="342">
        <v>19.0</v>
      </c>
      <c r="D21" s="342">
        <v>317.728</v>
      </c>
      <c r="E21" s="342">
        <v>21.0</v>
      </c>
      <c r="F21" s="342">
        <v>403.2666667</v>
      </c>
      <c r="G21" s="342">
        <v>24.0</v>
      </c>
      <c r="H21" s="342">
        <v>846.9677419</v>
      </c>
      <c r="I21" s="342">
        <v>28.0</v>
      </c>
      <c r="J21" s="342">
        <v>483.0322581</v>
      </c>
      <c r="K21" s="342">
        <v>23.0</v>
      </c>
      <c r="L21" s="342"/>
      <c r="M21" s="342"/>
      <c r="N21" s="448"/>
      <c r="O21" s="448"/>
      <c r="P21" s="448"/>
      <c r="Q21" s="448"/>
      <c r="R21" s="448"/>
      <c r="S21" s="448"/>
      <c r="T21" s="448"/>
      <c r="U21" s="448"/>
      <c r="V21" s="448"/>
      <c r="W21" s="448"/>
      <c r="X21" s="448"/>
      <c r="Y21" s="448"/>
      <c r="Z21" s="448"/>
      <c r="AA21" s="448"/>
      <c r="AB21" s="448"/>
      <c r="AC21" s="448"/>
      <c r="AD21" s="448"/>
      <c r="AE21" s="448"/>
      <c r="AF21" s="448"/>
      <c r="AG21" s="448"/>
    </row>
    <row r="22">
      <c r="A22" s="53" t="s">
        <v>233</v>
      </c>
      <c r="B22" s="342">
        <v>23.85</v>
      </c>
      <c r="C22" s="342">
        <v>2.0</v>
      </c>
      <c r="D22" s="342">
        <v>227.104</v>
      </c>
      <c r="E22" s="342">
        <v>22.0</v>
      </c>
      <c r="F22" s="342">
        <v>286.4666667</v>
      </c>
      <c r="G22" s="342">
        <v>14.0</v>
      </c>
      <c r="H22" s="342">
        <v>155.3548387</v>
      </c>
      <c r="I22" s="342">
        <v>10.0</v>
      </c>
      <c r="J22" s="342">
        <v>401.0322581</v>
      </c>
      <c r="K22" s="342">
        <v>27.0</v>
      </c>
      <c r="L22" s="342"/>
      <c r="M22" s="342"/>
      <c r="N22" s="448"/>
      <c r="O22" s="448"/>
      <c r="P22" s="448"/>
      <c r="Q22" s="448"/>
      <c r="R22" s="448"/>
      <c r="S22" s="448"/>
      <c r="T22" s="448"/>
      <c r="U22" s="448"/>
      <c r="V22" s="448"/>
      <c r="W22" s="448"/>
      <c r="X22" s="448"/>
      <c r="Y22" s="448"/>
      <c r="Z22" s="448"/>
      <c r="AA22" s="448"/>
      <c r="AB22" s="448"/>
      <c r="AC22" s="448"/>
      <c r="AD22" s="448"/>
      <c r="AE22" s="448"/>
      <c r="AF22" s="448"/>
      <c r="AG22" s="448"/>
    </row>
    <row r="23">
      <c r="A23" s="53" t="s">
        <v>35</v>
      </c>
      <c r="B23" s="342">
        <v>240.21</v>
      </c>
      <c r="C23" s="342">
        <v>17.0</v>
      </c>
      <c r="D23" s="342">
        <v>292.484</v>
      </c>
      <c r="E23" s="342">
        <v>17.0</v>
      </c>
      <c r="F23" s="342">
        <v>140.9566667</v>
      </c>
      <c r="G23" s="342">
        <v>11.0</v>
      </c>
      <c r="H23" s="342">
        <v>338.5483871</v>
      </c>
      <c r="I23" s="342">
        <v>13.0</v>
      </c>
      <c r="J23" s="342">
        <v>106.2580645</v>
      </c>
      <c r="K23" s="342">
        <v>6.0</v>
      </c>
      <c r="L23" s="342"/>
      <c r="M23" s="342"/>
      <c r="N23" s="448"/>
      <c r="O23" s="448"/>
      <c r="P23" s="448"/>
      <c r="Q23" s="448"/>
      <c r="R23" s="448"/>
      <c r="S23" s="448"/>
      <c r="T23" s="448"/>
      <c r="U23" s="448"/>
      <c r="V23" s="448"/>
      <c r="W23" s="448"/>
      <c r="X23" s="448"/>
      <c r="Y23" s="448"/>
      <c r="Z23" s="448"/>
      <c r="AA23" s="448"/>
      <c r="AB23" s="448"/>
      <c r="AC23" s="448"/>
      <c r="AD23" s="448"/>
      <c r="AE23" s="448"/>
      <c r="AF23" s="448"/>
      <c r="AG23" s="448"/>
    </row>
    <row r="24">
      <c r="A24" s="53" t="s">
        <v>328</v>
      </c>
      <c r="B24" s="342">
        <v>0.0</v>
      </c>
      <c r="C24" s="342">
        <v>0.0</v>
      </c>
      <c r="D24" s="342">
        <v>10.94</v>
      </c>
      <c r="E24" s="342">
        <v>3.0</v>
      </c>
      <c r="F24" s="342">
        <v>11.5</v>
      </c>
      <c r="G24" s="342">
        <v>2.0</v>
      </c>
      <c r="H24" s="342">
        <v>99.5483871</v>
      </c>
      <c r="I24" s="342">
        <v>4.0</v>
      </c>
      <c r="J24" s="342">
        <v>127.0</v>
      </c>
      <c r="K24" s="342">
        <v>8.0</v>
      </c>
      <c r="L24" s="342"/>
      <c r="M24" s="342"/>
      <c r="N24" s="448"/>
      <c r="O24" s="448"/>
      <c r="P24" s="448"/>
      <c r="Q24" s="448"/>
      <c r="R24" s="448"/>
      <c r="S24" s="448"/>
      <c r="T24" s="448"/>
      <c r="U24" s="448"/>
      <c r="V24" s="448"/>
      <c r="W24" s="448"/>
      <c r="X24" s="448"/>
      <c r="Y24" s="448"/>
      <c r="Z24" s="448"/>
      <c r="AA24" s="448"/>
      <c r="AB24" s="448"/>
      <c r="AC24" s="448"/>
      <c r="AD24" s="448"/>
      <c r="AE24" s="448"/>
      <c r="AF24" s="448"/>
      <c r="AG24" s="448"/>
    </row>
    <row r="25">
      <c r="A25" s="67" t="s">
        <v>36</v>
      </c>
      <c r="B25" s="342">
        <v>108.22</v>
      </c>
      <c r="C25" s="342">
        <v>6.0</v>
      </c>
      <c r="D25" s="342">
        <v>149.104</v>
      </c>
      <c r="E25" s="342">
        <v>9.0</v>
      </c>
      <c r="F25" s="342">
        <v>181.5</v>
      </c>
      <c r="G25" s="342">
        <v>6.0</v>
      </c>
      <c r="H25" s="342">
        <v>99.12903226</v>
      </c>
      <c r="I25" s="342">
        <v>3.0</v>
      </c>
      <c r="J25" s="342">
        <v>53.96774194</v>
      </c>
      <c r="K25" s="342">
        <v>3.0</v>
      </c>
      <c r="L25" s="342"/>
      <c r="M25" s="342"/>
      <c r="N25" s="448"/>
      <c r="O25" s="448"/>
      <c r="P25" s="448"/>
      <c r="Q25" s="448"/>
      <c r="R25" s="448"/>
      <c r="S25" s="448"/>
      <c r="T25" s="448"/>
      <c r="U25" s="448"/>
      <c r="V25" s="448"/>
      <c r="W25" s="448"/>
      <c r="X25" s="448"/>
      <c r="Y25" s="448"/>
      <c r="Z25" s="448"/>
      <c r="AA25" s="448"/>
      <c r="AB25" s="448"/>
      <c r="AC25" s="448"/>
      <c r="AD25" s="448"/>
      <c r="AE25" s="448"/>
      <c r="AF25" s="448"/>
      <c r="AG25" s="448"/>
    </row>
    <row r="26">
      <c r="A26" s="53" t="s">
        <v>37</v>
      </c>
      <c r="B26" s="342">
        <v>510.95</v>
      </c>
      <c r="C26" s="342">
        <v>26.0</v>
      </c>
      <c r="D26" s="342">
        <v>556.774</v>
      </c>
      <c r="E26" s="342">
        <v>30.0</v>
      </c>
      <c r="F26" s="342">
        <v>878.12</v>
      </c>
      <c r="G26" s="342">
        <v>29.0</v>
      </c>
      <c r="H26" s="342">
        <v>613.8387097</v>
      </c>
      <c r="I26" s="342">
        <v>23.0</v>
      </c>
      <c r="J26" s="342">
        <v>635.1612903</v>
      </c>
      <c r="K26" s="342">
        <v>26.0</v>
      </c>
      <c r="L26" s="342"/>
      <c r="M26" s="342"/>
      <c r="N26" s="448"/>
      <c r="O26" s="448"/>
      <c r="P26" s="448"/>
      <c r="Q26" s="448"/>
      <c r="R26" s="448"/>
      <c r="S26" s="448"/>
      <c r="T26" s="448"/>
      <c r="U26" s="448"/>
      <c r="V26" s="448"/>
      <c r="W26" s="448"/>
      <c r="X26" s="448"/>
      <c r="Y26" s="448"/>
      <c r="Z26" s="448"/>
      <c r="AA26" s="448"/>
      <c r="AB26" s="448"/>
      <c r="AC26" s="448"/>
      <c r="AD26" s="448"/>
      <c r="AE26" s="448"/>
      <c r="AF26" s="448"/>
      <c r="AG26" s="448"/>
    </row>
    <row r="27">
      <c r="A27" s="53" t="s">
        <v>38</v>
      </c>
      <c r="B27" s="342">
        <v>254.175</v>
      </c>
      <c r="C27" s="342">
        <v>14.0</v>
      </c>
      <c r="D27" s="342">
        <v>293.212</v>
      </c>
      <c r="E27" s="342">
        <v>19.0</v>
      </c>
      <c r="F27" s="342">
        <v>610.4333333</v>
      </c>
      <c r="G27" s="342">
        <v>25.0</v>
      </c>
      <c r="H27" s="342">
        <v>730.0967742</v>
      </c>
      <c r="I27" s="342">
        <v>25.0</v>
      </c>
      <c r="J27" s="342">
        <v>437.0967742</v>
      </c>
      <c r="K27" s="342">
        <v>24.0</v>
      </c>
      <c r="L27" s="342"/>
      <c r="M27" s="342"/>
      <c r="N27" s="448"/>
      <c r="O27" s="448"/>
      <c r="P27" s="448"/>
      <c r="Q27" s="448"/>
      <c r="R27" s="448"/>
      <c r="S27" s="448"/>
      <c r="T27" s="448"/>
      <c r="U27" s="448"/>
      <c r="V27" s="448"/>
      <c r="W27" s="448"/>
      <c r="X27" s="448"/>
      <c r="Y27" s="448"/>
      <c r="Z27" s="448"/>
      <c r="AA27" s="448"/>
      <c r="AB27" s="448"/>
      <c r="AC27" s="448"/>
      <c r="AD27" s="448"/>
      <c r="AE27" s="448"/>
      <c r="AF27" s="448"/>
      <c r="AG27" s="448"/>
    </row>
    <row r="28">
      <c r="A28" s="67" t="s">
        <v>332</v>
      </c>
      <c r="B28" s="342">
        <v>0.0</v>
      </c>
      <c r="C28" s="342">
        <v>0.0</v>
      </c>
      <c r="D28" s="342">
        <v>291.78</v>
      </c>
      <c r="E28" s="342">
        <v>16.0</v>
      </c>
      <c r="F28" s="342">
        <v>191.4733333</v>
      </c>
      <c r="G28" s="342">
        <v>25.0</v>
      </c>
      <c r="H28" s="342">
        <v>466.9677419</v>
      </c>
      <c r="I28" s="342">
        <v>25.0</v>
      </c>
      <c r="J28" s="342">
        <v>294.6774194</v>
      </c>
      <c r="K28" s="342">
        <v>25.0</v>
      </c>
      <c r="L28" s="342"/>
      <c r="M28" s="342"/>
      <c r="N28" s="448"/>
      <c r="O28" s="448"/>
      <c r="P28" s="448"/>
      <c r="Q28" s="448"/>
      <c r="R28" s="448"/>
      <c r="S28" s="448"/>
      <c r="T28" s="448"/>
      <c r="U28" s="448"/>
      <c r="V28" s="448"/>
      <c r="W28" s="448"/>
      <c r="X28" s="448"/>
      <c r="Y28" s="448"/>
      <c r="Z28" s="448"/>
      <c r="AA28" s="448"/>
      <c r="AB28" s="448"/>
      <c r="AC28" s="448"/>
      <c r="AD28" s="448"/>
      <c r="AE28" s="448"/>
      <c r="AF28" s="448"/>
      <c r="AG28" s="448"/>
    </row>
    <row r="29">
      <c r="A29" s="616" t="s">
        <v>39</v>
      </c>
      <c r="B29" s="342">
        <v>428.52</v>
      </c>
      <c r="C29" s="342">
        <v>26.0</v>
      </c>
      <c r="D29" s="342">
        <v>284.112</v>
      </c>
      <c r="E29" s="342">
        <v>18.0</v>
      </c>
      <c r="F29" s="342">
        <v>807.99</v>
      </c>
      <c r="G29" s="342">
        <v>22.0</v>
      </c>
      <c r="H29" s="342">
        <v>824.8064516</v>
      </c>
      <c r="I29" s="342">
        <v>26.0</v>
      </c>
      <c r="J29" s="342">
        <v>852.7419355</v>
      </c>
      <c r="K29" s="342">
        <v>29.0</v>
      </c>
      <c r="L29" s="342"/>
      <c r="M29" s="342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</row>
    <row r="30">
      <c r="A30" s="53" t="s">
        <v>63</v>
      </c>
      <c r="B30" s="342">
        <v>328.83</v>
      </c>
      <c r="C30" s="342">
        <v>24.0</v>
      </c>
      <c r="D30" s="342">
        <v>388.35</v>
      </c>
      <c r="E30" s="342">
        <v>30.0</v>
      </c>
      <c r="F30" s="342">
        <v>349.5533333</v>
      </c>
      <c r="G30" s="342">
        <v>17.0</v>
      </c>
      <c r="H30" s="342">
        <v>774.8064516</v>
      </c>
      <c r="I30" s="342">
        <v>25.0</v>
      </c>
      <c r="J30" s="342">
        <v>559.7741935</v>
      </c>
      <c r="K30" s="342">
        <v>28.0</v>
      </c>
      <c r="L30" s="342"/>
      <c r="M30" s="342"/>
      <c r="N30" s="448"/>
      <c r="O30" s="448"/>
      <c r="P30" s="448"/>
      <c r="Q30" s="448"/>
      <c r="R30" s="448"/>
      <c r="S30" s="448"/>
      <c r="T30" s="448"/>
      <c r="U30" s="448"/>
      <c r="V30" s="448"/>
      <c r="W30" s="448"/>
      <c r="X30" s="448"/>
      <c r="Y30" s="448"/>
      <c r="Z30" s="448"/>
      <c r="AA30" s="448"/>
      <c r="AB30" s="448"/>
      <c r="AC30" s="448"/>
      <c r="AD30" s="448"/>
      <c r="AE30" s="448"/>
      <c r="AF30" s="448"/>
      <c r="AG30" s="448"/>
    </row>
    <row r="31">
      <c r="A31" s="53" t="s">
        <v>40</v>
      </c>
      <c r="B31" s="342">
        <v>209.6425</v>
      </c>
      <c r="C31" s="342">
        <v>14.0</v>
      </c>
      <c r="D31" s="342">
        <v>162.924</v>
      </c>
      <c r="E31" s="342">
        <v>10.0</v>
      </c>
      <c r="F31" s="342">
        <v>225.8</v>
      </c>
      <c r="G31" s="342">
        <v>7.0</v>
      </c>
      <c r="H31" s="342">
        <v>737.9354839</v>
      </c>
      <c r="I31" s="342">
        <v>22.0</v>
      </c>
      <c r="J31" s="342">
        <v>605.1290323</v>
      </c>
      <c r="K31" s="342">
        <v>23.0</v>
      </c>
      <c r="L31" s="342"/>
      <c r="M31" s="342"/>
      <c r="N31" s="448"/>
      <c r="O31" s="448"/>
      <c r="P31" s="448"/>
      <c r="Q31" s="448"/>
      <c r="R31" s="448"/>
      <c r="S31" s="448"/>
      <c r="T31" s="448"/>
      <c r="U31" s="448"/>
      <c r="V31" s="448"/>
      <c r="W31" s="448"/>
      <c r="X31" s="448"/>
      <c r="Y31" s="448"/>
      <c r="Z31" s="448"/>
      <c r="AA31" s="448"/>
      <c r="AB31" s="448"/>
      <c r="AC31" s="448"/>
      <c r="AD31" s="448"/>
      <c r="AE31" s="448"/>
      <c r="AF31" s="448"/>
      <c r="AG31" s="448"/>
    </row>
    <row r="32">
      <c r="A32" s="53" t="s">
        <v>333</v>
      </c>
      <c r="B32" s="342">
        <v>458.175</v>
      </c>
      <c r="C32" s="342">
        <v>24.0</v>
      </c>
      <c r="D32" s="342">
        <v>488.98</v>
      </c>
      <c r="E32" s="342">
        <v>28.0</v>
      </c>
      <c r="F32" s="342">
        <v>744.1266667</v>
      </c>
      <c r="G32" s="342">
        <v>20.0</v>
      </c>
      <c r="H32" s="342">
        <v>1033.129032</v>
      </c>
      <c r="I32" s="342">
        <v>28.0</v>
      </c>
      <c r="J32" s="342">
        <v>279.7419355</v>
      </c>
      <c r="K32" s="342">
        <v>11.0</v>
      </c>
      <c r="L32" s="342"/>
      <c r="M32" s="342"/>
      <c r="N32" s="448"/>
      <c r="O32" s="448"/>
      <c r="P32" s="448"/>
      <c r="Q32" s="448"/>
      <c r="R32" s="448"/>
      <c r="S32" s="448"/>
      <c r="T32" s="448"/>
      <c r="U32" s="448"/>
      <c r="V32" s="448"/>
      <c r="W32" s="448"/>
      <c r="X32" s="448"/>
      <c r="Y32" s="448"/>
      <c r="Z32" s="448"/>
      <c r="AA32" s="448"/>
      <c r="AB32" s="448"/>
      <c r="AC32" s="448"/>
      <c r="AD32" s="448"/>
      <c r="AE32" s="448"/>
      <c r="AF32" s="448"/>
      <c r="AG32" s="448"/>
    </row>
    <row r="33">
      <c r="A33" s="53" t="s">
        <v>41</v>
      </c>
      <c r="B33" s="342">
        <v>321.25</v>
      </c>
      <c r="C33" s="342">
        <v>24.0</v>
      </c>
      <c r="D33" s="342">
        <v>289.112</v>
      </c>
      <c r="E33" s="342">
        <v>19.0</v>
      </c>
      <c r="F33" s="342">
        <v>415.21</v>
      </c>
      <c r="G33" s="342">
        <v>24.0</v>
      </c>
      <c r="H33" s="342">
        <v>592.6129032</v>
      </c>
      <c r="I33" s="342">
        <v>24.0</v>
      </c>
      <c r="J33" s="342">
        <v>355.3870968</v>
      </c>
      <c r="K33" s="342">
        <v>19.0</v>
      </c>
      <c r="L33" s="342"/>
      <c r="M33" s="342"/>
      <c r="N33" s="448"/>
      <c r="O33" s="448"/>
      <c r="P33" s="448"/>
      <c r="Q33" s="448"/>
      <c r="R33" s="448"/>
      <c r="S33" s="448"/>
      <c r="T33" s="448"/>
      <c r="U33" s="448"/>
      <c r="V33" s="448"/>
      <c r="W33" s="448"/>
      <c r="X33" s="448"/>
      <c r="Y33" s="448"/>
      <c r="Z33" s="448"/>
      <c r="AA33" s="448"/>
      <c r="AB33" s="448"/>
      <c r="AC33" s="448"/>
      <c r="AD33" s="448"/>
      <c r="AE33" s="448"/>
      <c r="AF33" s="448"/>
      <c r="AG33" s="448"/>
    </row>
    <row r="34">
      <c r="A34" s="53" t="s">
        <v>42</v>
      </c>
      <c r="B34" s="342">
        <v>277.1375</v>
      </c>
      <c r="C34" s="342">
        <v>20.0</v>
      </c>
      <c r="D34" s="342">
        <v>264.508</v>
      </c>
      <c r="E34" s="342">
        <v>16.0</v>
      </c>
      <c r="F34" s="342">
        <v>265.6</v>
      </c>
      <c r="G34" s="342">
        <v>16.0</v>
      </c>
      <c r="H34" s="342">
        <v>589.5806452</v>
      </c>
      <c r="I34" s="342">
        <v>27.0</v>
      </c>
      <c r="J34" s="342">
        <v>329.8709677</v>
      </c>
      <c r="K34" s="342">
        <v>20.0</v>
      </c>
      <c r="L34" s="342"/>
      <c r="M34" s="342"/>
      <c r="N34" s="448"/>
      <c r="O34" s="448"/>
      <c r="P34" s="448"/>
      <c r="Q34" s="448"/>
      <c r="R34" s="448"/>
      <c r="S34" s="448"/>
      <c r="T34" s="448"/>
      <c r="U34" s="448"/>
      <c r="V34" s="448"/>
      <c r="W34" s="448"/>
      <c r="X34" s="448"/>
      <c r="Y34" s="448"/>
      <c r="Z34" s="448"/>
      <c r="AA34" s="448"/>
      <c r="AB34" s="448"/>
      <c r="AC34" s="448"/>
      <c r="AD34" s="448"/>
      <c r="AE34" s="448"/>
      <c r="AF34" s="448"/>
      <c r="AG34" s="448"/>
    </row>
    <row r="35">
      <c r="A35" s="67" t="s">
        <v>75</v>
      </c>
      <c r="B35" s="342"/>
      <c r="C35" s="448"/>
      <c r="D35" s="448"/>
      <c r="E35" s="448"/>
      <c r="F35" s="342">
        <v>308.6166667</v>
      </c>
      <c r="G35" s="342">
        <v>17.0</v>
      </c>
      <c r="H35" s="342">
        <v>597.9677419</v>
      </c>
      <c r="I35" s="342">
        <v>22.0</v>
      </c>
      <c r="J35" s="342">
        <v>407.9354839</v>
      </c>
      <c r="K35" s="342">
        <v>24.0</v>
      </c>
      <c r="L35" s="342"/>
      <c r="M35" s="342"/>
      <c r="N35" s="448"/>
      <c r="O35" s="448"/>
      <c r="P35" s="448"/>
      <c r="Q35" s="448"/>
      <c r="R35" s="448"/>
      <c r="S35" s="448"/>
      <c r="T35" s="448"/>
      <c r="U35" s="448"/>
      <c r="V35" s="448"/>
      <c r="W35" s="448"/>
      <c r="X35" s="448"/>
      <c r="Y35" s="448"/>
      <c r="Z35" s="448"/>
      <c r="AA35" s="448"/>
      <c r="AB35" s="448"/>
      <c r="AC35" s="448"/>
      <c r="AD35" s="448"/>
      <c r="AE35" s="448"/>
      <c r="AF35" s="448"/>
      <c r="AG35" s="448"/>
    </row>
    <row r="36">
      <c r="A36" s="67" t="s">
        <v>245</v>
      </c>
      <c r="B36" s="342"/>
      <c r="C36" s="448"/>
      <c r="D36" s="448"/>
      <c r="E36" s="448"/>
      <c r="F36" s="342">
        <v>62.3</v>
      </c>
      <c r="G36" s="342">
        <v>4.0</v>
      </c>
      <c r="H36" s="342">
        <v>267.1612903</v>
      </c>
      <c r="I36" s="342">
        <v>15.0</v>
      </c>
      <c r="J36" s="342">
        <v>185.3548387</v>
      </c>
      <c r="K36" s="342">
        <v>16.0</v>
      </c>
      <c r="L36" s="342"/>
      <c r="M36" s="342"/>
      <c r="N36" s="448"/>
      <c r="O36" s="448"/>
      <c r="P36" s="448"/>
      <c r="Q36" s="448"/>
      <c r="R36" s="448"/>
      <c r="S36" s="448"/>
      <c r="T36" s="448"/>
      <c r="U36" s="448"/>
      <c r="V36" s="448"/>
      <c r="W36" s="448"/>
      <c r="X36" s="448"/>
      <c r="Y36" s="448"/>
      <c r="Z36" s="448"/>
      <c r="AA36" s="448"/>
      <c r="AB36" s="448"/>
      <c r="AC36" s="448"/>
      <c r="AD36" s="448"/>
      <c r="AE36" s="448"/>
      <c r="AF36" s="448"/>
      <c r="AG36" s="448"/>
    </row>
    <row r="37">
      <c r="A37" s="617" t="s">
        <v>249</v>
      </c>
      <c r="B37" s="342"/>
      <c r="C37" s="448"/>
      <c r="D37" s="448"/>
      <c r="E37" s="448"/>
      <c r="F37" s="448"/>
      <c r="H37" s="342">
        <v>32.67741935</v>
      </c>
      <c r="I37" s="342">
        <v>3.0</v>
      </c>
      <c r="J37" s="342">
        <v>222.2580645</v>
      </c>
      <c r="K37" s="342">
        <v>16.0</v>
      </c>
      <c r="L37" s="342"/>
      <c r="M37" s="342"/>
      <c r="N37" s="448"/>
      <c r="O37" s="448"/>
      <c r="P37" s="448"/>
      <c r="Q37" s="448"/>
      <c r="R37" s="448"/>
      <c r="S37" s="448"/>
      <c r="T37" s="448"/>
      <c r="U37" s="448"/>
      <c r="V37" s="448"/>
      <c r="W37" s="448"/>
      <c r="X37" s="448"/>
      <c r="Y37" s="448"/>
      <c r="Z37" s="448"/>
      <c r="AA37" s="448"/>
      <c r="AB37" s="448"/>
      <c r="AC37" s="448"/>
      <c r="AD37" s="448"/>
      <c r="AE37" s="448"/>
      <c r="AF37" s="448"/>
      <c r="AG37" s="448"/>
    </row>
    <row r="38">
      <c r="A38" s="617" t="s">
        <v>731</v>
      </c>
      <c r="B38" s="342"/>
      <c r="C38" s="448"/>
      <c r="D38" s="448"/>
      <c r="E38" s="448"/>
      <c r="F38" s="448"/>
      <c r="H38" s="342">
        <v>101.9032258</v>
      </c>
      <c r="I38" s="342">
        <v>7.0</v>
      </c>
      <c r="J38" s="342">
        <v>0.0</v>
      </c>
      <c r="K38" s="342">
        <v>0.0</v>
      </c>
      <c r="L38" s="342"/>
      <c r="M38" s="342"/>
      <c r="N38" s="448"/>
      <c r="O38" s="448"/>
      <c r="P38" s="448"/>
      <c r="Q38" s="448"/>
      <c r="R38" s="448"/>
      <c r="S38" s="448"/>
      <c r="T38" s="448"/>
      <c r="U38" s="448"/>
      <c r="V38" s="448"/>
      <c r="W38" s="448"/>
      <c r="X38" s="448"/>
      <c r="Y38" s="448"/>
      <c r="Z38" s="448"/>
      <c r="AA38" s="448"/>
      <c r="AB38" s="448"/>
      <c r="AC38" s="448"/>
      <c r="AD38" s="448"/>
      <c r="AE38" s="448"/>
      <c r="AF38" s="448"/>
      <c r="AG38" s="448"/>
    </row>
    <row r="39">
      <c r="A39" s="617" t="s">
        <v>46</v>
      </c>
      <c r="B39" s="342"/>
      <c r="C39" s="448"/>
      <c r="D39" s="448"/>
      <c r="E39" s="448"/>
      <c r="F39" s="448"/>
      <c r="H39" s="342">
        <v>258.8518519</v>
      </c>
      <c r="I39" s="342">
        <v>10.0</v>
      </c>
      <c r="J39" s="342">
        <v>183.8709677</v>
      </c>
      <c r="K39" s="342">
        <v>13.0</v>
      </c>
      <c r="L39" s="342"/>
      <c r="M39" s="342"/>
      <c r="N39" s="448"/>
      <c r="O39" s="448"/>
      <c r="P39" s="448"/>
      <c r="Q39" s="448"/>
      <c r="R39" s="448"/>
      <c r="S39" s="448"/>
      <c r="T39" s="448"/>
      <c r="U39" s="448"/>
      <c r="V39" s="448"/>
      <c r="W39" s="448"/>
      <c r="X39" s="448"/>
      <c r="Y39" s="448"/>
      <c r="Z39" s="448"/>
      <c r="AA39" s="448"/>
      <c r="AB39" s="448"/>
      <c r="AC39" s="448"/>
      <c r="AD39" s="448"/>
      <c r="AE39" s="448"/>
      <c r="AF39" s="448"/>
      <c r="AG39" s="448"/>
    </row>
    <row r="40">
      <c r="A40" s="618"/>
      <c r="B40" s="342"/>
      <c r="C40" s="448"/>
      <c r="D40" s="448"/>
      <c r="E40" s="448"/>
      <c r="F40" s="448"/>
      <c r="H40" s="448"/>
      <c r="I40" s="448"/>
      <c r="J40" s="448"/>
      <c r="K40" s="448"/>
      <c r="L40" s="448"/>
      <c r="M40" s="448"/>
      <c r="N40" s="448"/>
      <c r="O40" s="448"/>
      <c r="P40" s="448"/>
      <c r="Q40" s="448"/>
      <c r="R40" s="448"/>
      <c r="S40" s="448"/>
      <c r="T40" s="448"/>
      <c r="U40" s="448"/>
      <c r="V40" s="448"/>
      <c r="W40" s="448"/>
      <c r="X40" s="448"/>
      <c r="Y40" s="448"/>
      <c r="Z40" s="448"/>
      <c r="AA40" s="448"/>
      <c r="AB40" s="448"/>
      <c r="AC40" s="448"/>
      <c r="AD40" s="448"/>
      <c r="AE40" s="448"/>
      <c r="AF40" s="448"/>
      <c r="AG40" s="448"/>
    </row>
    <row r="41">
      <c r="A41" s="618"/>
      <c r="B41" s="342"/>
      <c r="C41" s="448"/>
      <c r="D41" s="448"/>
      <c r="E41" s="448"/>
      <c r="F41" s="448"/>
      <c r="H41" s="448"/>
      <c r="I41" s="448"/>
      <c r="J41" s="448"/>
      <c r="K41" s="448"/>
      <c r="L41" s="448"/>
      <c r="M41" s="448"/>
      <c r="N41" s="448"/>
      <c r="O41" s="448"/>
      <c r="P41" s="448"/>
      <c r="Q41" s="448"/>
      <c r="R41" s="448"/>
      <c r="S41" s="448"/>
      <c r="T41" s="448"/>
      <c r="U41" s="448"/>
      <c r="V41" s="448"/>
      <c r="W41" s="448"/>
      <c r="X41" s="448"/>
      <c r="Y41" s="448"/>
      <c r="Z41" s="448"/>
      <c r="AA41" s="448"/>
      <c r="AB41" s="448"/>
      <c r="AC41" s="448"/>
      <c r="AD41" s="448"/>
      <c r="AE41" s="448"/>
      <c r="AF41" s="448"/>
      <c r="AG41" s="448"/>
    </row>
    <row r="42">
      <c r="A42" s="67"/>
      <c r="B42" s="342"/>
      <c r="C42" s="448"/>
      <c r="D42" s="448"/>
      <c r="E42" s="448"/>
      <c r="F42" s="448"/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48"/>
      <c r="S42" s="448"/>
      <c r="T42" s="448"/>
      <c r="U42" s="448"/>
      <c r="V42" s="448"/>
      <c r="W42" s="448"/>
      <c r="X42" s="448"/>
      <c r="Y42" s="448"/>
      <c r="Z42" s="448"/>
      <c r="AA42" s="448"/>
      <c r="AB42" s="448"/>
      <c r="AC42" s="448"/>
      <c r="AD42" s="448"/>
      <c r="AE42" s="448"/>
      <c r="AF42" s="448"/>
      <c r="AG42" s="448"/>
    </row>
    <row r="43">
      <c r="A43" s="67" t="s">
        <v>20</v>
      </c>
      <c r="B43" s="619">
        <v>7793.715</v>
      </c>
      <c r="C43" s="448"/>
      <c r="D43" s="620">
        <f>sum(D3:D36)</f>
        <v>9294.663</v>
      </c>
      <c r="E43" s="448"/>
      <c r="F43" s="620">
        <f>sum(F3:F41)</f>
        <v>12144.30667</v>
      </c>
      <c r="H43" s="620">
        <f>sum(H3:H41)</f>
        <v>17660.94863</v>
      </c>
      <c r="I43" s="448"/>
      <c r="J43" s="620">
        <f>sum(J3:J41)</f>
        <v>12540.93548</v>
      </c>
      <c r="K43" s="448"/>
      <c r="L43" s="620"/>
      <c r="M43" s="448"/>
      <c r="N43" s="448"/>
      <c r="O43" s="448"/>
      <c r="P43" s="448"/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</row>
    <row r="44">
      <c r="A44" s="448"/>
      <c r="B44" s="448"/>
      <c r="C44" s="448"/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</row>
    <row r="45">
      <c r="A45" s="448"/>
      <c r="B45" s="448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</row>
    <row r="46">
      <c r="A46" s="448"/>
      <c r="B46" s="448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</row>
    <row r="47">
      <c r="A47" s="448"/>
      <c r="B47" s="448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</row>
    <row r="48">
      <c r="A48" s="30" t="s">
        <v>19</v>
      </c>
      <c r="B48" s="621" t="s">
        <v>732</v>
      </c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48"/>
      <c r="S48" s="448"/>
      <c r="T48" s="448"/>
      <c r="U48" s="448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48"/>
      <c r="AG48" s="448"/>
    </row>
    <row r="49">
      <c r="A49" s="35"/>
      <c r="B49" s="36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48"/>
      <c r="S49" s="448"/>
      <c r="T49" s="448"/>
      <c r="U49" s="448"/>
      <c r="V49" s="448"/>
      <c r="W49" s="448"/>
      <c r="X49" s="448"/>
      <c r="Y49" s="448"/>
      <c r="Z49" s="448"/>
      <c r="AA49" s="448"/>
      <c r="AB49" s="448"/>
      <c r="AC49" s="448"/>
      <c r="AD49" s="448"/>
      <c r="AE49" s="448"/>
      <c r="AF49" s="448"/>
      <c r="AG49" s="448"/>
    </row>
    <row r="50">
      <c r="A50" s="52" t="s">
        <v>23</v>
      </c>
      <c r="B50" s="470">
        <v>27.0</v>
      </c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48"/>
      <c r="AA50" s="448"/>
      <c r="AB50" s="448"/>
      <c r="AC50" s="448"/>
      <c r="AD50" s="448"/>
      <c r="AE50" s="448"/>
      <c r="AF50" s="448"/>
      <c r="AG50" s="448"/>
    </row>
    <row r="51">
      <c r="A51" s="52" t="s">
        <v>24</v>
      </c>
      <c r="B51" s="470">
        <v>26.0</v>
      </c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48"/>
      <c r="Q51" s="448"/>
      <c r="R51" s="448"/>
      <c r="S51" s="448"/>
      <c r="T51" s="448"/>
      <c r="U51" s="448"/>
      <c r="V51" s="448"/>
      <c r="W51" s="448"/>
      <c r="X51" s="448"/>
      <c r="Y51" s="448"/>
      <c r="Z51" s="448"/>
      <c r="AA51" s="448"/>
      <c r="AB51" s="448"/>
      <c r="AC51" s="448"/>
      <c r="AD51" s="448"/>
      <c r="AE51" s="448"/>
      <c r="AF51" s="448"/>
      <c r="AG51" s="448"/>
    </row>
    <row r="52">
      <c r="A52" s="52" t="s">
        <v>25</v>
      </c>
      <c r="B52" s="470">
        <v>21.0</v>
      </c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48"/>
      <c r="Q52" s="448"/>
      <c r="R52" s="448"/>
      <c r="S52" s="448"/>
      <c r="T52" s="448"/>
      <c r="U52" s="448"/>
      <c r="V52" s="448"/>
      <c r="W52" s="448"/>
      <c r="X52" s="448"/>
      <c r="Y52" s="448"/>
      <c r="Z52" s="448"/>
      <c r="AA52" s="448"/>
      <c r="AB52" s="448"/>
      <c r="AC52" s="448"/>
      <c r="AD52" s="448"/>
      <c r="AE52" s="448"/>
      <c r="AF52" s="448"/>
      <c r="AG52" s="448"/>
    </row>
    <row r="53">
      <c r="A53" s="52" t="s">
        <v>26</v>
      </c>
      <c r="B53" s="470">
        <v>20.0</v>
      </c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  <c r="S53" s="448"/>
      <c r="T53" s="448"/>
      <c r="U53" s="448"/>
      <c r="V53" s="448"/>
      <c r="W53" s="448"/>
      <c r="X53" s="448"/>
      <c r="Y53" s="448"/>
      <c r="Z53" s="448"/>
      <c r="AA53" s="448"/>
      <c r="AB53" s="448"/>
      <c r="AC53" s="448"/>
      <c r="AD53" s="448"/>
      <c r="AE53" s="448"/>
      <c r="AF53" s="448"/>
      <c r="AG53" s="448"/>
    </row>
    <row r="54">
      <c r="A54" s="52" t="s">
        <v>27</v>
      </c>
      <c r="B54" s="54">
        <v>18.0</v>
      </c>
      <c r="C54" s="448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8"/>
      <c r="P54" s="448"/>
      <c r="Q54" s="448"/>
      <c r="R54" s="448"/>
      <c r="S54" s="448"/>
      <c r="T54" s="448"/>
      <c r="U54" s="448"/>
      <c r="V54" s="448"/>
      <c r="W54" s="448"/>
      <c r="X54" s="448"/>
      <c r="Y54" s="448"/>
      <c r="Z54" s="448"/>
      <c r="AA54" s="448"/>
      <c r="AB54" s="448"/>
      <c r="AC54" s="448"/>
      <c r="AD54" s="448"/>
      <c r="AE54" s="448"/>
      <c r="AF54" s="448"/>
      <c r="AG54" s="448"/>
    </row>
    <row r="55">
      <c r="A55" s="52" t="s">
        <v>28</v>
      </c>
      <c r="B55" s="470">
        <v>20.0</v>
      </c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8"/>
      <c r="P55" s="448"/>
      <c r="Q55" s="448"/>
      <c r="R55" s="448"/>
      <c r="S55" s="448"/>
      <c r="T55" s="448"/>
      <c r="U55" s="448"/>
      <c r="V55" s="448"/>
      <c r="W55" s="448"/>
      <c r="X55" s="448"/>
      <c r="Y55" s="448"/>
      <c r="Z55" s="448"/>
      <c r="AA55" s="448"/>
      <c r="AB55" s="448"/>
      <c r="AC55" s="448"/>
      <c r="AD55" s="448"/>
      <c r="AE55" s="448"/>
      <c r="AF55" s="448"/>
      <c r="AG55" s="448"/>
    </row>
    <row r="56">
      <c r="A56" s="52" t="s">
        <v>29</v>
      </c>
      <c r="B56" s="470">
        <v>20.0</v>
      </c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8"/>
      <c r="N56" s="448"/>
      <c r="O56" s="448"/>
      <c r="P56" s="448"/>
      <c r="Q56" s="448"/>
      <c r="R56" s="448"/>
      <c r="S56" s="448"/>
      <c r="T56" s="448"/>
      <c r="U56" s="448"/>
      <c r="V56" s="448"/>
      <c r="W56" s="448"/>
      <c r="X56" s="448"/>
      <c r="Y56" s="448"/>
      <c r="Z56" s="448"/>
      <c r="AA56" s="448"/>
      <c r="AB56" s="448"/>
      <c r="AC56" s="448"/>
      <c r="AD56" s="448"/>
      <c r="AE56" s="448"/>
      <c r="AF56" s="448"/>
      <c r="AG56" s="448"/>
    </row>
    <row r="57">
      <c r="A57" s="52" t="s">
        <v>30</v>
      </c>
      <c r="B57" s="54">
        <v>19.0</v>
      </c>
      <c r="C57" s="448"/>
      <c r="D57" s="448"/>
      <c r="E57" s="448"/>
      <c r="F57" s="448"/>
      <c r="G57" s="448"/>
      <c r="H57" s="448"/>
      <c r="I57" s="448"/>
      <c r="J57" s="448"/>
      <c r="K57" s="448"/>
      <c r="L57" s="448"/>
      <c r="M57" s="448"/>
      <c r="N57" s="448"/>
      <c r="O57" s="448"/>
      <c r="P57" s="448"/>
      <c r="Q57" s="448"/>
      <c r="R57" s="448"/>
      <c r="S57" s="448"/>
      <c r="T57" s="448"/>
      <c r="U57" s="448"/>
      <c r="V57" s="448"/>
      <c r="W57" s="448"/>
      <c r="X57" s="448"/>
      <c r="Y57" s="448"/>
      <c r="Z57" s="448"/>
      <c r="AA57" s="448"/>
      <c r="AB57" s="448"/>
      <c r="AC57" s="448"/>
      <c r="AD57" s="448"/>
      <c r="AE57" s="448"/>
      <c r="AF57" s="448"/>
      <c r="AG57" s="448"/>
    </row>
    <row r="58">
      <c r="A58" s="52" t="s">
        <v>31</v>
      </c>
      <c r="B58" s="470">
        <v>31.0</v>
      </c>
      <c r="C58" s="448"/>
      <c r="D58" s="448"/>
      <c r="E58" s="448"/>
      <c r="F58" s="448"/>
      <c r="G58" s="448"/>
      <c r="H58" s="448"/>
      <c r="I58" s="448"/>
      <c r="J58" s="448"/>
      <c r="K58" s="448"/>
      <c r="L58" s="448"/>
      <c r="M58" s="448"/>
      <c r="N58" s="448"/>
      <c r="O58" s="448"/>
      <c r="P58" s="448"/>
      <c r="Q58" s="448"/>
      <c r="R58" s="448"/>
      <c r="S58" s="448"/>
      <c r="T58" s="448"/>
      <c r="U58" s="448"/>
      <c r="V58" s="448"/>
      <c r="W58" s="448"/>
      <c r="X58" s="448"/>
      <c r="Y58" s="448"/>
      <c r="Z58" s="448"/>
      <c r="AA58" s="448"/>
      <c r="AB58" s="448"/>
      <c r="AC58" s="448"/>
      <c r="AD58" s="448"/>
      <c r="AE58" s="448"/>
      <c r="AF58" s="448"/>
      <c r="AG58" s="448"/>
    </row>
    <row r="59">
      <c r="A59" s="52" t="s">
        <v>32</v>
      </c>
      <c r="B59" s="54">
        <v>12.0</v>
      </c>
      <c r="C59" s="448"/>
      <c r="D59" s="448"/>
      <c r="E59" s="448"/>
      <c r="F59" s="448"/>
      <c r="G59" s="448"/>
      <c r="H59" s="448"/>
      <c r="I59" s="448"/>
      <c r="J59" s="448"/>
      <c r="K59" s="448"/>
      <c r="L59" s="448"/>
      <c r="M59" s="448"/>
      <c r="N59" s="448"/>
      <c r="O59" s="448"/>
      <c r="P59" s="448"/>
      <c r="Q59" s="448"/>
      <c r="R59" s="448"/>
      <c r="S59" s="448"/>
      <c r="T59" s="448"/>
      <c r="U59" s="448"/>
      <c r="V59" s="448"/>
      <c r="W59" s="448"/>
      <c r="X59" s="448"/>
      <c r="Y59" s="448"/>
      <c r="Z59" s="448"/>
      <c r="AA59" s="448"/>
      <c r="AB59" s="448"/>
      <c r="AC59" s="448"/>
      <c r="AD59" s="448"/>
      <c r="AE59" s="448"/>
      <c r="AF59" s="448"/>
      <c r="AG59" s="448"/>
    </row>
    <row r="60">
      <c r="A60" s="52" t="s">
        <v>56</v>
      </c>
      <c r="B60" s="54">
        <v>17.0</v>
      </c>
      <c r="C60" s="448"/>
      <c r="D60" s="448"/>
      <c r="E60" s="448"/>
      <c r="F60" s="448"/>
      <c r="G60" s="448"/>
      <c r="H60" s="448"/>
      <c r="I60" s="448"/>
      <c r="J60" s="448"/>
      <c r="K60" s="448"/>
      <c r="L60" s="448"/>
      <c r="M60" s="448"/>
      <c r="N60" s="448"/>
      <c r="O60" s="448"/>
      <c r="P60" s="448"/>
      <c r="Q60" s="448"/>
      <c r="R60" s="448"/>
      <c r="S60" s="448"/>
      <c r="T60" s="448"/>
      <c r="U60" s="448"/>
      <c r="V60" s="448"/>
      <c r="W60" s="448"/>
      <c r="X60" s="448"/>
      <c r="Y60" s="448"/>
      <c r="Z60" s="448"/>
      <c r="AA60" s="448"/>
      <c r="AB60" s="448"/>
      <c r="AC60" s="448"/>
      <c r="AD60" s="448"/>
      <c r="AE60" s="448"/>
      <c r="AF60" s="448"/>
      <c r="AG60" s="448"/>
    </row>
    <row r="61">
      <c r="A61" s="52" t="s">
        <v>241</v>
      </c>
      <c r="B61" s="470">
        <v>23.0</v>
      </c>
      <c r="C61" s="448"/>
      <c r="D61" s="448"/>
      <c r="E61" s="448"/>
      <c r="F61" s="448"/>
      <c r="G61" s="448"/>
      <c r="H61" s="448"/>
      <c r="I61" s="448"/>
      <c r="J61" s="448"/>
      <c r="K61" s="448"/>
      <c r="L61" s="448"/>
      <c r="M61" s="448"/>
      <c r="N61" s="448"/>
      <c r="O61" s="448"/>
      <c r="P61" s="448"/>
      <c r="Q61" s="448"/>
      <c r="R61" s="448"/>
      <c r="S61" s="448"/>
      <c r="T61" s="448"/>
      <c r="U61" s="448"/>
      <c r="V61" s="448"/>
      <c r="W61" s="448"/>
      <c r="X61" s="448"/>
      <c r="Y61" s="448"/>
      <c r="Z61" s="448"/>
      <c r="AA61" s="448"/>
      <c r="AB61" s="448"/>
      <c r="AC61" s="448"/>
      <c r="AD61" s="448"/>
      <c r="AE61" s="448"/>
      <c r="AF61" s="448"/>
      <c r="AG61" s="448"/>
    </row>
    <row r="62">
      <c r="A62" s="52" t="s">
        <v>233</v>
      </c>
      <c r="B62" s="54">
        <v>4.0</v>
      </c>
      <c r="C62" s="448"/>
      <c r="D62" s="448"/>
      <c r="E62" s="448"/>
      <c r="F62" s="448"/>
      <c r="G62" s="448"/>
      <c r="H62" s="448"/>
      <c r="I62" s="448"/>
      <c r="J62" s="448"/>
      <c r="K62" s="448"/>
      <c r="L62" s="448"/>
      <c r="M62" s="448"/>
      <c r="N62" s="448"/>
      <c r="O62" s="448"/>
      <c r="P62" s="448"/>
      <c r="Q62" s="448"/>
      <c r="R62" s="448"/>
      <c r="S62" s="448"/>
      <c r="T62" s="448"/>
      <c r="U62" s="448"/>
      <c r="V62" s="448"/>
      <c r="W62" s="448"/>
      <c r="X62" s="448"/>
      <c r="Y62" s="448"/>
      <c r="Z62" s="448"/>
      <c r="AA62" s="448"/>
      <c r="AB62" s="448"/>
      <c r="AC62" s="448"/>
      <c r="AD62" s="448"/>
      <c r="AE62" s="448"/>
      <c r="AF62" s="448"/>
      <c r="AG62" s="448"/>
    </row>
    <row r="63">
      <c r="A63" s="52" t="s">
        <v>35</v>
      </c>
      <c r="B63" s="54">
        <v>6.0</v>
      </c>
      <c r="C63" s="448"/>
      <c r="D63" s="448"/>
      <c r="E63" s="448"/>
      <c r="F63" s="448"/>
      <c r="G63" s="448"/>
      <c r="H63" s="448"/>
      <c r="I63" s="448"/>
      <c r="J63" s="448"/>
      <c r="K63" s="448"/>
      <c r="L63" s="448"/>
      <c r="M63" s="448"/>
      <c r="N63" s="448"/>
      <c r="O63" s="448"/>
      <c r="P63" s="448"/>
      <c r="Q63" s="448"/>
      <c r="R63" s="448"/>
      <c r="S63" s="448"/>
      <c r="T63" s="448"/>
      <c r="U63" s="448"/>
      <c r="V63" s="448"/>
      <c r="W63" s="448"/>
      <c r="X63" s="448"/>
      <c r="Y63" s="448"/>
      <c r="Z63" s="448"/>
      <c r="AA63" s="448"/>
      <c r="AB63" s="448"/>
      <c r="AC63" s="448"/>
      <c r="AD63" s="448"/>
      <c r="AE63" s="448"/>
      <c r="AF63" s="448"/>
      <c r="AG63" s="448"/>
    </row>
    <row r="64">
      <c r="A64" s="52" t="s">
        <v>36</v>
      </c>
      <c r="B64" s="470">
        <v>27.0</v>
      </c>
      <c r="C64" s="448"/>
      <c r="D64" s="448"/>
      <c r="E64" s="448"/>
      <c r="F64" s="448"/>
      <c r="G64" s="448"/>
      <c r="H64" s="448"/>
      <c r="I64" s="448"/>
      <c r="J64" s="448"/>
      <c r="K64" s="448"/>
      <c r="L64" s="448"/>
      <c r="M64" s="448"/>
      <c r="N64" s="448"/>
      <c r="O64" s="448"/>
      <c r="P64" s="448"/>
      <c r="Q64" s="448"/>
      <c r="R64" s="448"/>
      <c r="S64" s="448"/>
      <c r="T64" s="448"/>
      <c r="U64" s="448"/>
      <c r="V64" s="448"/>
      <c r="W64" s="448"/>
      <c r="X64" s="448"/>
      <c r="Y64" s="448"/>
      <c r="Z64" s="448"/>
      <c r="AA64" s="448"/>
      <c r="AB64" s="448"/>
      <c r="AC64" s="448"/>
      <c r="AD64" s="448"/>
      <c r="AE64" s="448"/>
      <c r="AF64" s="448"/>
      <c r="AG64" s="448"/>
    </row>
    <row r="65">
      <c r="A65" s="52" t="s">
        <v>37</v>
      </c>
      <c r="B65" s="470">
        <v>28.0</v>
      </c>
      <c r="C65" s="448"/>
      <c r="D65" s="448"/>
      <c r="E65" s="448"/>
      <c r="F65" s="448"/>
      <c r="G65" s="448"/>
      <c r="H65" s="448"/>
      <c r="I65" s="448"/>
      <c r="J65" s="448"/>
      <c r="K65" s="448"/>
      <c r="L65" s="448"/>
      <c r="M65" s="448"/>
      <c r="N65" s="448"/>
      <c r="O65" s="448"/>
      <c r="P65" s="448"/>
      <c r="Q65" s="448"/>
      <c r="R65" s="448"/>
      <c r="S65" s="448"/>
      <c r="T65" s="448"/>
      <c r="U65" s="448"/>
      <c r="V65" s="448"/>
      <c r="W65" s="448"/>
      <c r="X65" s="448"/>
      <c r="Y65" s="448"/>
      <c r="Z65" s="448"/>
      <c r="AA65" s="448"/>
      <c r="AB65" s="448"/>
      <c r="AC65" s="448"/>
      <c r="AD65" s="448"/>
      <c r="AE65" s="448"/>
      <c r="AF65" s="448"/>
      <c r="AG65" s="448"/>
    </row>
    <row r="66">
      <c r="A66" s="52" t="s">
        <v>38</v>
      </c>
      <c r="B66" s="54">
        <v>19.0</v>
      </c>
      <c r="C66" s="448"/>
      <c r="D66" s="448"/>
      <c r="E66" s="448"/>
      <c r="F66" s="448"/>
      <c r="G66" s="448"/>
      <c r="H66" s="448"/>
      <c r="I66" s="448"/>
      <c r="J66" s="448"/>
      <c r="K66" s="448"/>
      <c r="L66" s="448"/>
      <c r="M66" s="448"/>
      <c r="N66" s="448"/>
      <c r="O66" s="448"/>
      <c r="P66" s="448"/>
      <c r="Q66" s="448"/>
      <c r="R66" s="448"/>
      <c r="S66" s="448"/>
      <c r="T66" s="448"/>
      <c r="U66" s="448"/>
      <c r="V66" s="448"/>
      <c r="W66" s="448"/>
      <c r="X66" s="448"/>
      <c r="Y66" s="448"/>
      <c r="Z66" s="448"/>
      <c r="AA66" s="448"/>
      <c r="AB66" s="448"/>
      <c r="AC66" s="448"/>
      <c r="AD66" s="448"/>
      <c r="AE66" s="448"/>
      <c r="AF66" s="448"/>
      <c r="AG66" s="448"/>
    </row>
    <row r="67">
      <c r="A67" s="52" t="s">
        <v>39</v>
      </c>
      <c r="B67" s="470">
        <v>27.0</v>
      </c>
      <c r="C67" s="448"/>
      <c r="D67" s="448"/>
      <c r="E67" s="448"/>
      <c r="F67" s="448"/>
      <c r="G67" s="448"/>
      <c r="H67" s="448"/>
      <c r="I67" s="448"/>
      <c r="J67" s="448"/>
      <c r="K67" s="448"/>
      <c r="L67" s="448"/>
      <c r="M67" s="448"/>
      <c r="N67" s="448"/>
      <c r="O67" s="448"/>
      <c r="P67" s="448"/>
      <c r="Q67" s="448"/>
      <c r="R67" s="448"/>
      <c r="S67" s="448"/>
      <c r="T67" s="448"/>
      <c r="U67" s="448"/>
      <c r="V67" s="448"/>
      <c r="W67" s="448"/>
      <c r="X67" s="448"/>
      <c r="Y67" s="448"/>
      <c r="Z67" s="448"/>
      <c r="AA67" s="448"/>
      <c r="AB67" s="448"/>
      <c r="AC67" s="448"/>
      <c r="AD67" s="448"/>
      <c r="AE67" s="448"/>
      <c r="AF67" s="448"/>
      <c r="AG67" s="448"/>
    </row>
    <row r="68">
      <c r="A68" s="52" t="s">
        <v>63</v>
      </c>
      <c r="B68" s="470">
        <v>21.0</v>
      </c>
      <c r="C68" s="448"/>
      <c r="D68" s="448"/>
      <c r="E68" s="448"/>
      <c r="F68" s="448"/>
      <c r="G68" s="448"/>
      <c r="H68" s="448"/>
      <c r="I68" s="448"/>
      <c r="J68" s="448"/>
      <c r="K68" s="448"/>
      <c r="L68" s="448"/>
      <c r="M68" s="448"/>
      <c r="N68" s="448"/>
      <c r="O68" s="448"/>
      <c r="P68" s="448"/>
      <c r="Q68" s="448"/>
      <c r="R68" s="448"/>
      <c r="S68" s="448"/>
      <c r="T68" s="448"/>
      <c r="U68" s="448"/>
      <c r="V68" s="448"/>
      <c r="W68" s="448"/>
      <c r="X68" s="448"/>
      <c r="Y68" s="448"/>
      <c r="Z68" s="448"/>
      <c r="AA68" s="448"/>
      <c r="AB68" s="448"/>
      <c r="AC68" s="448"/>
      <c r="AD68" s="448"/>
      <c r="AE68" s="448"/>
      <c r="AF68" s="448"/>
      <c r="AG68" s="448"/>
    </row>
    <row r="69">
      <c r="A69" s="52" t="s">
        <v>40</v>
      </c>
      <c r="B69" s="470">
        <v>25.0</v>
      </c>
      <c r="C69" s="448"/>
      <c r="D69" s="448"/>
      <c r="E69" s="448"/>
      <c r="F69" s="448"/>
      <c r="G69" s="448"/>
      <c r="H69" s="448"/>
      <c r="I69" s="448"/>
      <c r="J69" s="448"/>
      <c r="K69" s="448"/>
      <c r="L69" s="448"/>
      <c r="M69" s="448"/>
      <c r="N69" s="448"/>
      <c r="O69" s="448"/>
      <c r="P69" s="448"/>
      <c r="Q69" s="448"/>
      <c r="R69" s="448"/>
      <c r="S69" s="448"/>
      <c r="T69" s="448"/>
      <c r="U69" s="448"/>
      <c r="V69" s="448"/>
      <c r="W69" s="448"/>
      <c r="X69" s="448"/>
      <c r="Y69" s="448"/>
      <c r="Z69" s="448"/>
      <c r="AA69" s="448"/>
      <c r="AB69" s="448"/>
      <c r="AC69" s="448"/>
      <c r="AD69" s="448"/>
      <c r="AE69" s="448"/>
      <c r="AF69" s="448"/>
      <c r="AG69" s="448"/>
    </row>
    <row r="70">
      <c r="A70" s="52" t="s">
        <v>379</v>
      </c>
      <c r="B70" s="54">
        <v>12.0</v>
      </c>
      <c r="C70" s="448"/>
      <c r="D70" s="448"/>
      <c r="E70" s="448"/>
      <c r="F70" s="448"/>
      <c r="G70" s="448"/>
      <c r="H70" s="448"/>
      <c r="I70" s="448"/>
      <c r="J70" s="448"/>
      <c r="K70" s="448"/>
      <c r="L70" s="448"/>
      <c r="M70" s="448"/>
      <c r="N70" s="448"/>
      <c r="O70" s="448"/>
      <c r="P70" s="448"/>
      <c r="Q70" s="448"/>
      <c r="R70" s="448"/>
      <c r="S70" s="448"/>
      <c r="T70" s="448"/>
      <c r="U70" s="448"/>
      <c r="V70" s="448"/>
      <c r="W70" s="448"/>
      <c r="X70" s="448"/>
      <c r="Y70" s="448"/>
      <c r="Z70" s="448"/>
      <c r="AA70" s="448"/>
      <c r="AB70" s="448"/>
      <c r="AC70" s="448"/>
      <c r="AD70" s="448"/>
      <c r="AE70" s="448"/>
      <c r="AF70" s="448"/>
      <c r="AG70" s="448"/>
    </row>
    <row r="71">
      <c r="A71" s="52" t="s">
        <v>41</v>
      </c>
      <c r="B71" s="470">
        <v>21.0</v>
      </c>
      <c r="C71" s="448"/>
      <c r="D71" s="448"/>
      <c r="E71" s="448"/>
      <c r="F71" s="448"/>
      <c r="G71" s="448"/>
      <c r="H71" s="448"/>
      <c r="I71" s="448"/>
      <c r="J71" s="448"/>
      <c r="K71" s="448"/>
      <c r="L71" s="448"/>
      <c r="M71" s="448"/>
      <c r="N71" s="448"/>
      <c r="O71" s="448"/>
      <c r="P71" s="448"/>
      <c r="Q71" s="448"/>
      <c r="R71" s="448"/>
      <c r="S71" s="448"/>
      <c r="T71" s="448"/>
      <c r="U71" s="448"/>
      <c r="V71" s="448"/>
      <c r="W71" s="448"/>
      <c r="X71" s="448"/>
      <c r="Y71" s="448"/>
      <c r="Z71" s="448"/>
      <c r="AA71" s="448"/>
      <c r="AB71" s="448"/>
      <c r="AC71" s="448"/>
      <c r="AD71" s="448"/>
      <c r="AE71" s="448"/>
      <c r="AF71" s="448"/>
      <c r="AG71" s="448"/>
    </row>
    <row r="72">
      <c r="A72" s="52" t="s">
        <v>42</v>
      </c>
      <c r="B72" s="54">
        <v>18.0</v>
      </c>
      <c r="C72" s="448"/>
      <c r="D72" s="448"/>
      <c r="E72" s="448"/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48"/>
      <c r="R72" s="448"/>
      <c r="S72" s="448"/>
      <c r="T72" s="448"/>
      <c r="U72" s="448"/>
      <c r="V72" s="448"/>
      <c r="W72" s="448"/>
      <c r="X72" s="448"/>
      <c r="Y72" s="448"/>
      <c r="Z72" s="448"/>
      <c r="AA72" s="448"/>
      <c r="AB72" s="448"/>
      <c r="AC72" s="448"/>
      <c r="AD72" s="448"/>
      <c r="AE72" s="448"/>
      <c r="AF72" s="448"/>
      <c r="AG72" s="448"/>
    </row>
    <row r="73">
      <c r="A73" s="52" t="s">
        <v>44</v>
      </c>
      <c r="B73" s="54">
        <v>3.0</v>
      </c>
      <c r="C73" s="448"/>
      <c r="D73" s="448"/>
      <c r="E73" s="448"/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48"/>
      <c r="R73" s="448"/>
      <c r="S73" s="448"/>
      <c r="T73" s="448"/>
      <c r="U73" s="448"/>
      <c r="V73" s="448"/>
      <c r="W73" s="448"/>
      <c r="X73" s="448"/>
      <c r="Y73" s="448"/>
      <c r="Z73" s="448"/>
      <c r="AA73" s="448"/>
      <c r="AB73" s="448"/>
      <c r="AC73" s="448"/>
      <c r="AD73" s="448"/>
      <c r="AE73" s="448"/>
      <c r="AF73" s="448"/>
      <c r="AG73" s="448"/>
    </row>
    <row r="74">
      <c r="A74" s="52" t="s">
        <v>45</v>
      </c>
      <c r="B74" s="54">
        <v>10.0</v>
      </c>
      <c r="C74" s="448"/>
      <c r="D74" s="448"/>
      <c r="E74" s="448"/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48"/>
      <c r="Q74" s="448"/>
      <c r="R74" s="448"/>
      <c r="S74" s="448"/>
      <c r="T74" s="448"/>
      <c r="U74" s="448"/>
      <c r="V74" s="448"/>
      <c r="W74" s="448"/>
      <c r="X74" s="448"/>
      <c r="Y74" s="448"/>
      <c r="Z74" s="448"/>
      <c r="AA74" s="448"/>
      <c r="AB74" s="448"/>
      <c r="AC74" s="448"/>
      <c r="AD74" s="448"/>
      <c r="AE74" s="448"/>
      <c r="AF74" s="448"/>
      <c r="AG74" s="448"/>
    </row>
    <row r="75">
      <c r="A75" s="52" t="s">
        <v>46</v>
      </c>
      <c r="B75" s="54">
        <v>2.0</v>
      </c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48"/>
      <c r="R75" s="448"/>
      <c r="S75" s="448"/>
      <c r="T75" s="448"/>
      <c r="U75" s="448"/>
      <c r="V75" s="448"/>
      <c r="W75" s="448"/>
      <c r="X75" s="448"/>
      <c r="Y75" s="448"/>
      <c r="Z75" s="448"/>
      <c r="AA75" s="448"/>
      <c r="AB75" s="448"/>
      <c r="AC75" s="448"/>
      <c r="AD75" s="448"/>
      <c r="AE75" s="448"/>
      <c r="AF75" s="448"/>
      <c r="AG75" s="448"/>
    </row>
    <row r="76">
      <c r="A76" s="83" t="s">
        <v>396</v>
      </c>
      <c r="B76" s="54">
        <v>14.0</v>
      </c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48"/>
      <c r="R76" s="448"/>
      <c r="S76" s="448"/>
      <c r="T76" s="448"/>
      <c r="U76" s="448"/>
      <c r="V76" s="448"/>
      <c r="W76" s="448"/>
      <c r="X76" s="448"/>
      <c r="Y76" s="448"/>
      <c r="Z76" s="448"/>
      <c r="AA76" s="448"/>
      <c r="AB76" s="448"/>
      <c r="AC76" s="448"/>
      <c r="AD76" s="448"/>
      <c r="AE76" s="448"/>
      <c r="AF76" s="448"/>
      <c r="AG76" s="448"/>
    </row>
    <row r="77">
      <c r="A77" s="83" t="s">
        <v>47</v>
      </c>
      <c r="B77" s="54">
        <v>16.0</v>
      </c>
      <c r="C77" s="448"/>
      <c r="D77" s="448"/>
      <c r="E77" s="448"/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48"/>
      <c r="Q77" s="448"/>
      <c r="R77" s="448"/>
      <c r="S77" s="448"/>
      <c r="T77" s="448"/>
      <c r="U77" s="448"/>
      <c r="V77" s="448"/>
      <c r="W77" s="448"/>
      <c r="X77" s="448"/>
      <c r="Y77" s="448"/>
      <c r="Z77" s="448"/>
      <c r="AA77" s="448"/>
      <c r="AB77" s="448"/>
      <c r="AC77" s="448"/>
      <c r="AD77" s="448"/>
      <c r="AE77" s="448"/>
      <c r="AF77" s="448"/>
      <c r="AG77" s="448"/>
    </row>
    <row r="78">
      <c r="A78" s="83" t="s">
        <v>74</v>
      </c>
      <c r="B78" s="54">
        <v>15.0</v>
      </c>
      <c r="C78" s="448"/>
      <c r="D78" s="448"/>
      <c r="E78" s="448"/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48"/>
      <c r="Q78" s="448"/>
      <c r="R78" s="448"/>
      <c r="S78" s="448"/>
      <c r="T78" s="448"/>
      <c r="U78" s="448"/>
      <c r="V78" s="448"/>
      <c r="W78" s="448"/>
      <c r="X78" s="448"/>
      <c r="Y78" s="448"/>
      <c r="Z78" s="448"/>
      <c r="AA78" s="448"/>
      <c r="AB78" s="448"/>
      <c r="AC78" s="448"/>
      <c r="AD78" s="448"/>
      <c r="AE78" s="448"/>
      <c r="AF78" s="448"/>
      <c r="AG78" s="448"/>
    </row>
    <row r="79">
      <c r="A79" s="448"/>
      <c r="B79" s="448"/>
      <c r="C79" s="448"/>
      <c r="D79" s="448"/>
      <c r="E79" s="448"/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48"/>
      <c r="Q79" s="448"/>
      <c r="R79" s="448"/>
      <c r="S79" s="448"/>
      <c r="T79" s="448"/>
      <c r="U79" s="448"/>
      <c r="V79" s="448"/>
      <c r="W79" s="448"/>
      <c r="X79" s="448"/>
      <c r="Y79" s="448"/>
      <c r="Z79" s="448"/>
      <c r="AA79" s="448"/>
      <c r="AB79" s="448"/>
      <c r="AC79" s="448"/>
      <c r="AD79" s="448"/>
      <c r="AE79" s="448"/>
      <c r="AF79" s="448"/>
      <c r="AG79" s="448"/>
    </row>
    <row r="80">
      <c r="A80" s="448"/>
      <c r="B80" s="448"/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48"/>
      <c r="R80" s="448"/>
      <c r="S80" s="448"/>
      <c r="T80" s="448"/>
      <c r="U80" s="448"/>
      <c r="V80" s="448"/>
      <c r="W80" s="448"/>
      <c r="X80" s="448"/>
      <c r="Y80" s="448"/>
      <c r="Z80" s="448"/>
      <c r="AA80" s="448"/>
      <c r="AB80" s="448"/>
      <c r="AC80" s="448"/>
      <c r="AD80" s="448"/>
      <c r="AE80" s="448"/>
      <c r="AF80" s="448"/>
      <c r="AG80" s="448"/>
    </row>
    <row r="81">
      <c r="A81" s="448"/>
      <c r="B81" s="448"/>
      <c r="C81" s="448"/>
      <c r="D81" s="448"/>
      <c r="E81" s="448"/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48"/>
      <c r="Q81" s="448"/>
      <c r="R81" s="448"/>
      <c r="S81" s="448"/>
      <c r="T81" s="448"/>
      <c r="U81" s="448"/>
      <c r="V81" s="448"/>
      <c r="W81" s="448"/>
      <c r="X81" s="448"/>
      <c r="Y81" s="448"/>
      <c r="Z81" s="448"/>
      <c r="AA81" s="448"/>
      <c r="AB81" s="448"/>
      <c r="AC81" s="448"/>
      <c r="AD81" s="448"/>
      <c r="AE81" s="448"/>
      <c r="AF81" s="448"/>
      <c r="AG81" s="448"/>
    </row>
    <row r="82">
      <c r="A82" s="448"/>
      <c r="B82" s="448"/>
      <c r="C82" s="448"/>
      <c r="D82" s="448"/>
      <c r="E82" s="448"/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48"/>
      <c r="Q82" s="448"/>
      <c r="R82" s="448"/>
      <c r="S82" s="448"/>
      <c r="T82" s="448"/>
      <c r="U82" s="448"/>
      <c r="V82" s="448"/>
      <c r="W82" s="448"/>
      <c r="X82" s="448"/>
      <c r="Y82" s="448"/>
      <c r="Z82" s="448"/>
      <c r="AA82" s="448"/>
      <c r="AB82" s="448"/>
      <c r="AC82" s="448"/>
      <c r="AD82" s="448"/>
      <c r="AE82" s="448"/>
      <c r="AF82" s="448"/>
      <c r="AG82" s="448"/>
    </row>
    <row r="83">
      <c r="A83" s="448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  <c r="V83" s="448"/>
      <c r="W83" s="448"/>
      <c r="X83" s="448"/>
      <c r="Y83" s="448"/>
      <c r="Z83" s="448"/>
      <c r="AA83" s="448"/>
      <c r="AB83" s="448"/>
      <c r="AC83" s="448"/>
      <c r="AD83" s="448"/>
      <c r="AE83" s="448"/>
      <c r="AF83" s="448"/>
      <c r="AG83" s="448"/>
    </row>
    <row r="84">
      <c r="A84" s="448"/>
      <c r="B84" s="448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8"/>
      <c r="W84" s="448"/>
      <c r="X84" s="448"/>
      <c r="Y84" s="448"/>
      <c r="Z84" s="448"/>
      <c r="AA84" s="448"/>
      <c r="AB84" s="448"/>
      <c r="AC84" s="448"/>
      <c r="AD84" s="448"/>
      <c r="AE84" s="448"/>
      <c r="AF84" s="448"/>
      <c r="AG84" s="448"/>
    </row>
    <row r="85">
      <c r="A85" s="448"/>
      <c r="B85" s="448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48"/>
      <c r="S85" s="448"/>
      <c r="T85" s="448"/>
      <c r="U85" s="448"/>
      <c r="V85" s="448"/>
      <c r="W85" s="448"/>
      <c r="X85" s="448"/>
      <c r="Y85" s="448"/>
      <c r="Z85" s="448"/>
      <c r="AA85" s="448"/>
      <c r="AB85" s="448"/>
      <c r="AC85" s="448"/>
      <c r="AD85" s="448"/>
      <c r="AE85" s="448"/>
      <c r="AF85" s="448"/>
      <c r="AG85" s="448"/>
    </row>
    <row r="86">
      <c r="A86" s="448"/>
      <c r="B86" s="448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  <c r="V86" s="448"/>
      <c r="W86" s="448"/>
      <c r="X86" s="448"/>
      <c r="Y86" s="448"/>
      <c r="Z86" s="448"/>
      <c r="AA86" s="448"/>
      <c r="AB86" s="448"/>
      <c r="AC86" s="448"/>
      <c r="AD86" s="448"/>
      <c r="AE86" s="448"/>
      <c r="AF86" s="448"/>
      <c r="AG86" s="448"/>
    </row>
    <row r="87">
      <c r="A87" s="448"/>
      <c r="B87" s="448"/>
      <c r="C87" s="448"/>
      <c r="D87" s="448"/>
      <c r="E87" s="448"/>
      <c r="F87" s="448"/>
      <c r="G87" s="448"/>
      <c r="H87" s="448"/>
      <c r="I87" s="448"/>
      <c r="J87" s="448"/>
      <c r="K87" s="448"/>
      <c r="L87" s="448"/>
      <c r="M87" s="448"/>
      <c r="N87" s="448"/>
      <c r="O87" s="448"/>
      <c r="P87" s="448"/>
      <c r="Q87" s="448"/>
      <c r="R87" s="448"/>
      <c r="S87" s="448"/>
      <c r="T87" s="448"/>
      <c r="U87" s="448"/>
      <c r="V87" s="448"/>
      <c r="W87" s="448"/>
      <c r="X87" s="448"/>
      <c r="Y87" s="448"/>
      <c r="Z87" s="448"/>
      <c r="AA87" s="448"/>
      <c r="AB87" s="448"/>
      <c r="AC87" s="448"/>
      <c r="AD87" s="448"/>
      <c r="AE87" s="448"/>
      <c r="AF87" s="448"/>
      <c r="AG87" s="448"/>
    </row>
    <row r="88">
      <c r="A88" s="448"/>
      <c r="B88" s="448"/>
      <c r="C88" s="448"/>
      <c r="D88" s="448"/>
      <c r="E88" s="448"/>
      <c r="F88" s="448"/>
      <c r="G88" s="448"/>
      <c r="H88" s="448"/>
      <c r="I88" s="448"/>
      <c r="J88" s="448"/>
      <c r="K88" s="448"/>
      <c r="L88" s="448"/>
      <c r="M88" s="448"/>
      <c r="N88" s="448"/>
      <c r="O88" s="448"/>
      <c r="P88" s="448"/>
      <c r="Q88" s="448"/>
      <c r="R88" s="448"/>
      <c r="S88" s="448"/>
      <c r="T88" s="448"/>
      <c r="U88" s="448"/>
      <c r="V88" s="448"/>
      <c r="W88" s="448"/>
      <c r="X88" s="448"/>
      <c r="Y88" s="448"/>
      <c r="Z88" s="448"/>
      <c r="AA88" s="448"/>
      <c r="AB88" s="448"/>
      <c r="AC88" s="448"/>
      <c r="AD88" s="448"/>
      <c r="AE88" s="448"/>
      <c r="AF88" s="448"/>
      <c r="AG88" s="448"/>
    </row>
    <row r="89">
      <c r="A89" s="448"/>
      <c r="B89" s="448"/>
      <c r="C89" s="448"/>
      <c r="D89" s="448"/>
      <c r="E89" s="448"/>
      <c r="F89" s="448"/>
      <c r="G89" s="448"/>
      <c r="H89" s="448"/>
      <c r="I89" s="448"/>
      <c r="J89" s="448"/>
      <c r="K89" s="448"/>
      <c r="L89" s="448"/>
      <c r="M89" s="448"/>
      <c r="N89" s="448"/>
      <c r="O89" s="448"/>
      <c r="P89" s="448"/>
      <c r="Q89" s="448"/>
      <c r="R89" s="448"/>
      <c r="S89" s="448"/>
      <c r="T89" s="448"/>
      <c r="U89" s="448"/>
      <c r="V89" s="448"/>
      <c r="W89" s="448"/>
      <c r="X89" s="448"/>
      <c r="Y89" s="448"/>
      <c r="Z89" s="448"/>
      <c r="AA89" s="448"/>
      <c r="AB89" s="448"/>
      <c r="AC89" s="448"/>
      <c r="AD89" s="448"/>
      <c r="AE89" s="448"/>
      <c r="AF89" s="448"/>
      <c r="AG89" s="448"/>
    </row>
    <row r="90">
      <c r="A90" s="448"/>
      <c r="B90" s="448"/>
      <c r="C90" s="448"/>
      <c r="D90" s="448"/>
      <c r="E90" s="448"/>
      <c r="F90" s="448"/>
      <c r="G90" s="448"/>
      <c r="H90" s="448"/>
      <c r="I90" s="448"/>
      <c r="J90" s="448"/>
      <c r="K90" s="448"/>
      <c r="L90" s="448"/>
      <c r="M90" s="448"/>
      <c r="N90" s="448"/>
      <c r="O90" s="448"/>
      <c r="P90" s="448"/>
      <c r="Q90" s="448"/>
      <c r="R90" s="448"/>
      <c r="S90" s="448"/>
      <c r="T90" s="448"/>
      <c r="U90" s="448"/>
      <c r="V90" s="448"/>
      <c r="W90" s="448"/>
      <c r="X90" s="448"/>
      <c r="Y90" s="448"/>
      <c r="Z90" s="448"/>
      <c r="AA90" s="448"/>
      <c r="AB90" s="448"/>
      <c r="AC90" s="448"/>
      <c r="AD90" s="448"/>
      <c r="AE90" s="448"/>
      <c r="AF90" s="448"/>
      <c r="AG90" s="448"/>
    </row>
    <row r="91">
      <c r="A91" s="448"/>
      <c r="B91" s="448"/>
      <c r="C91" s="448"/>
      <c r="D91" s="448"/>
      <c r="E91" s="448"/>
      <c r="F91" s="448"/>
      <c r="G91" s="448"/>
      <c r="H91" s="448"/>
      <c r="I91" s="448"/>
      <c r="J91" s="448"/>
      <c r="K91" s="448"/>
      <c r="L91" s="448"/>
      <c r="M91" s="448"/>
      <c r="N91" s="448"/>
      <c r="O91" s="448"/>
      <c r="P91" s="448"/>
      <c r="Q91" s="448"/>
      <c r="R91" s="448"/>
      <c r="S91" s="448"/>
      <c r="T91" s="448"/>
      <c r="U91" s="448"/>
      <c r="V91" s="448"/>
      <c r="W91" s="448"/>
      <c r="X91" s="448"/>
      <c r="Y91" s="448"/>
      <c r="Z91" s="448"/>
      <c r="AA91" s="448"/>
      <c r="AB91" s="448"/>
      <c r="AC91" s="448"/>
      <c r="AD91" s="448"/>
      <c r="AE91" s="448"/>
      <c r="AF91" s="448"/>
      <c r="AG91" s="448"/>
    </row>
    <row r="92">
      <c r="A92" s="448"/>
      <c r="B92" s="448"/>
      <c r="C92" s="448"/>
      <c r="D92" s="448"/>
      <c r="E92" s="448"/>
      <c r="F92" s="448"/>
      <c r="G92" s="448"/>
      <c r="H92" s="448"/>
      <c r="I92" s="448"/>
      <c r="J92" s="448"/>
      <c r="K92" s="448"/>
      <c r="L92" s="448"/>
      <c r="M92" s="448"/>
      <c r="N92" s="448"/>
      <c r="O92" s="448"/>
      <c r="P92" s="448"/>
      <c r="Q92" s="448"/>
      <c r="R92" s="448"/>
      <c r="S92" s="448"/>
      <c r="T92" s="448"/>
      <c r="U92" s="448"/>
      <c r="V92" s="448"/>
      <c r="W92" s="448"/>
      <c r="X92" s="448"/>
      <c r="Y92" s="448"/>
      <c r="Z92" s="448"/>
      <c r="AA92" s="448"/>
      <c r="AB92" s="448"/>
      <c r="AC92" s="448"/>
      <c r="AD92" s="448"/>
      <c r="AE92" s="448"/>
      <c r="AF92" s="448"/>
      <c r="AG92" s="448"/>
    </row>
    <row r="93">
      <c r="A93" s="448"/>
      <c r="B93" s="448"/>
      <c r="C93" s="448"/>
      <c r="D93" s="448"/>
      <c r="E93" s="448"/>
      <c r="F93" s="448"/>
      <c r="G93" s="448"/>
      <c r="H93" s="448"/>
      <c r="I93" s="448"/>
      <c r="J93" s="448"/>
      <c r="K93" s="448"/>
      <c r="L93" s="448"/>
      <c r="M93" s="448"/>
      <c r="N93" s="448"/>
      <c r="O93" s="448"/>
      <c r="P93" s="448"/>
      <c r="Q93" s="448"/>
      <c r="R93" s="448"/>
      <c r="S93" s="448"/>
      <c r="T93" s="448"/>
      <c r="U93" s="448"/>
      <c r="V93" s="448"/>
      <c r="W93" s="448"/>
      <c r="X93" s="448"/>
      <c r="Y93" s="448"/>
      <c r="Z93" s="448"/>
      <c r="AA93" s="448"/>
      <c r="AB93" s="448"/>
      <c r="AC93" s="448"/>
      <c r="AD93" s="448"/>
      <c r="AE93" s="448"/>
      <c r="AF93" s="448"/>
      <c r="AG93" s="448"/>
    </row>
    <row r="94">
      <c r="A94" s="448"/>
      <c r="B94" s="448"/>
      <c r="C94" s="448"/>
      <c r="D94" s="448"/>
      <c r="E94" s="448"/>
      <c r="F94" s="448"/>
      <c r="G94" s="448"/>
      <c r="H94" s="448"/>
      <c r="I94" s="448"/>
      <c r="J94" s="448"/>
      <c r="K94" s="448"/>
      <c r="L94" s="448"/>
      <c r="M94" s="448"/>
      <c r="N94" s="448"/>
      <c r="O94" s="448"/>
      <c r="P94" s="448"/>
      <c r="Q94" s="448"/>
      <c r="R94" s="448"/>
      <c r="S94" s="448"/>
      <c r="T94" s="448"/>
      <c r="U94" s="448"/>
      <c r="V94" s="448"/>
      <c r="W94" s="448"/>
      <c r="X94" s="448"/>
      <c r="Y94" s="448"/>
      <c r="Z94" s="448"/>
      <c r="AA94" s="448"/>
      <c r="AB94" s="448"/>
      <c r="AC94" s="448"/>
      <c r="AD94" s="448"/>
      <c r="AE94" s="448"/>
      <c r="AF94" s="448"/>
      <c r="AG94" s="448"/>
    </row>
    <row r="95">
      <c r="A95" s="448"/>
      <c r="B95" s="448"/>
      <c r="C95" s="448"/>
      <c r="D95" s="448"/>
      <c r="E95" s="448"/>
      <c r="F95" s="448"/>
      <c r="G95" s="448"/>
      <c r="H95" s="448"/>
      <c r="I95" s="448"/>
      <c r="J95" s="448"/>
      <c r="K95" s="448"/>
      <c r="L95" s="448"/>
      <c r="M95" s="448"/>
      <c r="N95" s="448"/>
      <c r="O95" s="448"/>
      <c r="P95" s="448"/>
      <c r="Q95" s="448"/>
      <c r="R95" s="448"/>
      <c r="S95" s="448"/>
      <c r="T95" s="448"/>
      <c r="U95" s="448"/>
      <c r="V95" s="448"/>
      <c r="W95" s="448"/>
      <c r="X95" s="448"/>
      <c r="Y95" s="448"/>
      <c r="Z95" s="448"/>
      <c r="AA95" s="448"/>
      <c r="AB95" s="448"/>
      <c r="AC95" s="448"/>
      <c r="AD95" s="448"/>
      <c r="AE95" s="448"/>
      <c r="AF95" s="448"/>
      <c r="AG95" s="448"/>
    </row>
    <row r="96">
      <c r="A96" s="448"/>
      <c r="B96" s="448"/>
      <c r="C96" s="448"/>
      <c r="D96" s="448"/>
      <c r="E96" s="448"/>
      <c r="F96" s="448"/>
      <c r="G96" s="448"/>
      <c r="H96" s="448"/>
      <c r="I96" s="448"/>
      <c r="J96" s="448"/>
      <c r="K96" s="448"/>
      <c r="L96" s="448"/>
      <c r="M96" s="448"/>
      <c r="N96" s="448"/>
      <c r="O96" s="448"/>
      <c r="P96" s="448"/>
      <c r="Q96" s="448"/>
      <c r="R96" s="448"/>
      <c r="S96" s="448"/>
      <c r="T96" s="448"/>
      <c r="U96" s="448"/>
      <c r="V96" s="448"/>
      <c r="W96" s="448"/>
      <c r="X96" s="448"/>
      <c r="Y96" s="448"/>
      <c r="Z96" s="448"/>
      <c r="AA96" s="448"/>
      <c r="AB96" s="448"/>
      <c r="AC96" s="448"/>
      <c r="AD96" s="448"/>
      <c r="AE96" s="448"/>
      <c r="AF96" s="448"/>
      <c r="AG96" s="448"/>
    </row>
    <row r="97">
      <c r="A97" s="448"/>
      <c r="B97" s="448"/>
      <c r="C97" s="448"/>
      <c r="D97" s="448"/>
      <c r="E97" s="448"/>
      <c r="F97" s="448"/>
      <c r="G97" s="448"/>
      <c r="H97" s="448"/>
      <c r="I97" s="448"/>
      <c r="J97" s="448"/>
      <c r="K97" s="448"/>
      <c r="L97" s="448"/>
      <c r="M97" s="448"/>
      <c r="N97" s="448"/>
      <c r="O97" s="448"/>
      <c r="P97" s="448"/>
      <c r="Q97" s="448"/>
      <c r="R97" s="448"/>
      <c r="S97" s="448"/>
      <c r="T97" s="448"/>
      <c r="U97" s="448"/>
      <c r="V97" s="448"/>
      <c r="W97" s="448"/>
      <c r="X97" s="448"/>
      <c r="Y97" s="448"/>
      <c r="Z97" s="448"/>
      <c r="AA97" s="448"/>
      <c r="AB97" s="448"/>
      <c r="AC97" s="448"/>
      <c r="AD97" s="448"/>
      <c r="AE97" s="448"/>
      <c r="AF97" s="448"/>
      <c r="AG97" s="448"/>
    </row>
    <row r="98">
      <c r="A98" s="448"/>
      <c r="B98" s="448"/>
      <c r="C98" s="448"/>
      <c r="D98" s="448"/>
      <c r="E98" s="448"/>
      <c r="F98" s="448"/>
      <c r="G98" s="448"/>
      <c r="H98" s="448"/>
      <c r="I98" s="448"/>
      <c r="J98" s="448"/>
      <c r="K98" s="448"/>
      <c r="L98" s="448"/>
      <c r="M98" s="448"/>
      <c r="N98" s="448"/>
      <c r="O98" s="448"/>
      <c r="P98" s="448"/>
      <c r="Q98" s="448"/>
      <c r="R98" s="448"/>
      <c r="S98" s="448"/>
      <c r="T98" s="448"/>
      <c r="U98" s="448"/>
      <c r="V98" s="448"/>
      <c r="W98" s="448"/>
      <c r="X98" s="448"/>
      <c r="Y98" s="448"/>
      <c r="Z98" s="448"/>
      <c r="AA98" s="448"/>
      <c r="AB98" s="448"/>
      <c r="AC98" s="448"/>
      <c r="AD98" s="448"/>
      <c r="AE98" s="448"/>
      <c r="AF98" s="448"/>
      <c r="AG98" s="448"/>
    </row>
    <row r="99">
      <c r="A99" s="448"/>
      <c r="B99" s="448"/>
      <c r="C99" s="448"/>
      <c r="D99" s="448"/>
      <c r="E99" s="448"/>
      <c r="F99" s="448"/>
      <c r="G99" s="448"/>
      <c r="H99" s="448"/>
      <c r="I99" s="448"/>
      <c r="J99" s="448"/>
      <c r="K99" s="448"/>
      <c r="L99" s="448"/>
      <c r="M99" s="448"/>
      <c r="N99" s="448"/>
      <c r="O99" s="448"/>
      <c r="P99" s="448"/>
      <c r="Q99" s="448"/>
      <c r="R99" s="448"/>
      <c r="S99" s="448"/>
      <c r="T99" s="448"/>
      <c r="U99" s="448"/>
      <c r="V99" s="448"/>
      <c r="W99" s="448"/>
      <c r="X99" s="448"/>
      <c r="Y99" s="448"/>
      <c r="Z99" s="448"/>
      <c r="AA99" s="448"/>
      <c r="AB99" s="448"/>
      <c r="AC99" s="448"/>
      <c r="AD99" s="448"/>
      <c r="AE99" s="448"/>
      <c r="AF99" s="448"/>
      <c r="AG99" s="448"/>
    </row>
    <row r="100">
      <c r="A100" s="448"/>
      <c r="B100" s="448"/>
      <c r="C100" s="448"/>
      <c r="D100" s="448"/>
      <c r="E100" s="448"/>
      <c r="F100" s="448"/>
      <c r="G100" s="448"/>
      <c r="H100" s="448"/>
      <c r="I100" s="448"/>
      <c r="J100" s="448"/>
      <c r="K100" s="448"/>
      <c r="L100" s="448"/>
      <c r="M100" s="448"/>
      <c r="N100" s="448"/>
      <c r="O100" s="448"/>
      <c r="P100" s="448"/>
      <c r="Q100" s="448"/>
      <c r="R100" s="448"/>
      <c r="S100" s="448"/>
      <c r="T100" s="448"/>
      <c r="U100" s="448"/>
      <c r="V100" s="448"/>
      <c r="W100" s="448"/>
      <c r="X100" s="448"/>
      <c r="Y100" s="448"/>
      <c r="Z100" s="448"/>
      <c r="AA100" s="448"/>
      <c r="AB100" s="448"/>
      <c r="AC100" s="448"/>
      <c r="AD100" s="448"/>
      <c r="AE100" s="448"/>
      <c r="AF100" s="448"/>
      <c r="AG100" s="448"/>
    </row>
    <row r="101">
      <c r="A101" s="448"/>
      <c r="B101" s="448"/>
      <c r="C101" s="448"/>
      <c r="D101" s="448"/>
      <c r="E101" s="448"/>
      <c r="F101" s="448"/>
      <c r="G101" s="448"/>
      <c r="H101" s="448"/>
      <c r="I101" s="448"/>
      <c r="J101" s="448"/>
      <c r="K101" s="448"/>
      <c r="L101" s="448"/>
      <c r="M101" s="448"/>
      <c r="N101" s="448"/>
      <c r="O101" s="448"/>
      <c r="P101" s="448"/>
      <c r="Q101" s="448"/>
      <c r="R101" s="448"/>
      <c r="S101" s="448"/>
      <c r="T101" s="448"/>
      <c r="U101" s="448"/>
      <c r="V101" s="448"/>
      <c r="W101" s="448"/>
      <c r="X101" s="448"/>
      <c r="Y101" s="448"/>
      <c r="Z101" s="448"/>
      <c r="AA101" s="448"/>
      <c r="AB101" s="448"/>
      <c r="AC101" s="448"/>
      <c r="AD101" s="448"/>
      <c r="AE101" s="448"/>
      <c r="AF101" s="448"/>
      <c r="AG101" s="448"/>
    </row>
    <row r="102">
      <c r="A102" s="448"/>
      <c r="B102" s="448"/>
      <c r="C102" s="448"/>
      <c r="D102" s="448"/>
      <c r="E102" s="448"/>
      <c r="F102" s="448"/>
      <c r="G102" s="448"/>
      <c r="H102" s="448"/>
      <c r="I102" s="448"/>
      <c r="J102" s="448"/>
      <c r="K102" s="448"/>
      <c r="L102" s="448"/>
      <c r="M102" s="448"/>
      <c r="N102" s="448"/>
      <c r="O102" s="448"/>
      <c r="P102" s="448"/>
      <c r="Q102" s="448"/>
      <c r="R102" s="448"/>
      <c r="S102" s="448"/>
      <c r="T102" s="448"/>
      <c r="U102" s="448"/>
      <c r="V102" s="448"/>
      <c r="W102" s="448"/>
      <c r="X102" s="448"/>
      <c r="Y102" s="448"/>
      <c r="Z102" s="448"/>
      <c r="AA102" s="448"/>
      <c r="AB102" s="448"/>
      <c r="AC102" s="448"/>
      <c r="AD102" s="448"/>
      <c r="AE102" s="448"/>
      <c r="AF102" s="448"/>
      <c r="AG102" s="448"/>
    </row>
    <row r="103">
      <c r="A103" s="448"/>
      <c r="B103" s="448"/>
      <c r="C103" s="448"/>
      <c r="D103" s="448"/>
      <c r="E103" s="448"/>
      <c r="F103" s="448"/>
      <c r="G103" s="448"/>
      <c r="H103" s="448"/>
      <c r="I103" s="448"/>
      <c r="J103" s="448"/>
      <c r="K103" s="448"/>
      <c r="L103" s="448"/>
      <c r="M103" s="448"/>
      <c r="N103" s="448"/>
      <c r="O103" s="448"/>
      <c r="P103" s="448"/>
      <c r="Q103" s="448"/>
      <c r="R103" s="448"/>
      <c r="S103" s="448"/>
      <c r="T103" s="448"/>
      <c r="U103" s="448"/>
      <c r="V103" s="448"/>
      <c r="W103" s="448"/>
      <c r="X103" s="448"/>
      <c r="Y103" s="448"/>
      <c r="Z103" s="448"/>
      <c r="AA103" s="448"/>
      <c r="AB103" s="448"/>
      <c r="AC103" s="448"/>
      <c r="AD103" s="448"/>
      <c r="AE103" s="448"/>
      <c r="AF103" s="448"/>
      <c r="AG103" s="448"/>
    </row>
    <row r="104">
      <c r="A104" s="448"/>
      <c r="B104" s="448"/>
      <c r="C104" s="448"/>
      <c r="D104" s="448"/>
      <c r="E104" s="448"/>
      <c r="F104" s="448"/>
      <c r="G104" s="448"/>
      <c r="H104" s="448"/>
      <c r="I104" s="448"/>
      <c r="J104" s="448"/>
      <c r="K104" s="448"/>
      <c r="L104" s="448"/>
      <c r="M104" s="448"/>
      <c r="N104" s="448"/>
      <c r="O104" s="448"/>
      <c r="P104" s="448"/>
      <c r="Q104" s="448"/>
      <c r="R104" s="448"/>
      <c r="S104" s="448"/>
      <c r="T104" s="448"/>
      <c r="U104" s="448"/>
      <c r="V104" s="448"/>
      <c r="W104" s="448"/>
      <c r="X104" s="448"/>
      <c r="Y104" s="448"/>
      <c r="Z104" s="448"/>
      <c r="AA104" s="448"/>
      <c r="AB104" s="448"/>
      <c r="AC104" s="448"/>
      <c r="AD104" s="448"/>
      <c r="AE104" s="448"/>
      <c r="AF104" s="448"/>
      <c r="AG104" s="448"/>
    </row>
    <row r="105">
      <c r="A105" s="448"/>
      <c r="B105" s="448"/>
      <c r="C105" s="448"/>
      <c r="D105" s="448"/>
      <c r="E105" s="448"/>
      <c r="F105" s="448"/>
      <c r="G105" s="448"/>
      <c r="H105" s="448"/>
      <c r="I105" s="448"/>
      <c r="J105" s="448"/>
      <c r="K105" s="448"/>
      <c r="L105" s="448"/>
      <c r="M105" s="448"/>
      <c r="N105" s="448"/>
      <c r="O105" s="448"/>
      <c r="P105" s="448"/>
      <c r="Q105" s="448"/>
      <c r="R105" s="448"/>
      <c r="S105" s="448"/>
      <c r="T105" s="448"/>
      <c r="U105" s="448"/>
      <c r="V105" s="448"/>
      <c r="W105" s="448"/>
      <c r="X105" s="448"/>
      <c r="Y105" s="448"/>
      <c r="Z105" s="448"/>
      <c r="AA105" s="448"/>
      <c r="AB105" s="448"/>
      <c r="AC105" s="448"/>
      <c r="AD105" s="448"/>
      <c r="AE105" s="448"/>
      <c r="AF105" s="448"/>
      <c r="AG105" s="448"/>
    </row>
    <row r="106">
      <c r="A106" s="448"/>
      <c r="B106" s="448"/>
      <c r="C106" s="448"/>
      <c r="D106" s="448"/>
      <c r="E106" s="448"/>
      <c r="F106" s="448"/>
      <c r="G106" s="448"/>
      <c r="H106" s="448"/>
      <c r="I106" s="448"/>
      <c r="J106" s="448"/>
      <c r="K106" s="448"/>
      <c r="L106" s="448"/>
      <c r="M106" s="448"/>
      <c r="N106" s="448"/>
      <c r="O106" s="448"/>
      <c r="P106" s="448"/>
      <c r="Q106" s="448"/>
      <c r="R106" s="448"/>
      <c r="S106" s="448"/>
      <c r="T106" s="448"/>
      <c r="U106" s="448"/>
      <c r="V106" s="448"/>
      <c r="W106" s="448"/>
      <c r="X106" s="448"/>
      <c r="Y106" s="448"/>
      <c r="Z106" s="448"/>
      <c r="AA106" s="448"/>
      <c r="AB106" s="448"/>
      <c r="AC106" s="448"/>
      <c r="AD106" s="448"/>
      <c r="AE106" s="448"/>
      <c r="AF106" s="448"/>
      <c r="AG106" s="448"/>
    </row>
    <row r="107">
      <c r="A107" s="448"/>
      <c r="B107" s="448"/>
      <c r="C107" s="448"/>
      <c r="D107" s="448"/>
      <c r="E107" s="448"/>
      <c r="F107" s="448"/>
      <c r="G107" s="448"/>
      <c r="H107" s="448"/>
      <c r="I107" s="448"/>
      <c r="J107" s="448"/>
      <c r="K107" s="448"/>
      <c r="L107" s="448"/>
      <c r="M107" s="448"/>
      <c r="N107" s="448"/>
      <c r="O107" s="448"/>
      <c r="P107" s="448"/>
      <c r="Q107" s="448"/>
      <c r="R107" s="448"/>
      <c r="S107" s="448"/>
      <c r="T107" s="448"/>
      <c r="U107" s="448"/>
      <c r="V107" s="448"/>
      <c r="W107" s="448"/>
      <c r="X107" s="448"/>
      <c r="Y107" s="448"/>
      <c r="Z107" s="448"/>
      <c r="AA107" s="448"/>
      <c r="AB107" s="448"/>
      <c r="AC107" s="448"/>
      <c r="AD107" s="448"/>
      <c r="AE107" s="448"/>
      <c r="AF107" s="448"/>
      <c r="AG107" s="448"/>
    </row>
    <row r="108">
      <c r="A108" s="448"/>
      <c r="B108" s="448"/>
      <c r="C108" s="448"/>
      <c r="D108" s="448"/>
      <c r="E108" s="448"/>
      <c r="F108" s="448"/>
      <c r="G108" s="448"/>
      <c r="H108" s="448"/>
      <c r="I108" s="448"/>
      <c r="J108" s="448"/>
      <c r="K108" s="448"/>
      <c r="L108" s="448"/>
      <c r="M108" s="448"/>
      <c r="N108" s="448"/>
      <c r="O108" s="448"/>
      <c r="P108" s="448"/>
      <c r="Q108" s="448"/>
      <c r="R108" s="448"/>
      <c r="S108" s="448"/>
      <c r="T108" s="448"/>
      <c r="U108" s="448"/>
      <c r="V108" s="448"/>
      <c r="W108" s="448"/>
      <c r="X108" s="448"/>
      <c r="Y108" s="448"/>
      <c r="Z108" s="448"/>
      <c r="AA108" s="448"/>
      <c r="AB108" s="448"/>
      <c r="AC108" s="448"/>
      <c r="AD108" s="448"/>
      <c r="AE108" s="448"/>
      <c r="AF108" s="448"/>
      <c r="AG108" s="448"/>
    </row>
    <row r="109">
      <c r="A109" s="448"/>
      <c r="B109" s="448"/>
      <c r="C109" s="448"/>
      <c r="D109" s="448"/>
      <c r="E109" s="448"/>
      <c r="F109" s="448"/>
      <c r="G109" s="448"/>
      <c r="H109" s="448"/>
      <c r="I109" s="448"/>
      <c r="J109" s="448"/>
      <c r="K109" s="448"/>
      <c r="L109" s="448"/>
      <c r="M109" s="448"/>
      <c r="N109" s="448"/>
      <c r="O109" s="448"/>
      <c r="P109" s="448"/>
      <c r="Q109" s="448"/>
      <c r="R109" s="448"/>
      <c r="S109" s="448"/>
      <c r="T109" s="448"/>
      <c r="U109" s="448"/>
      <c r="V109" s="448"/>
      <c r="W109" s="448"/>
      <c r="X109" s="448"/>
      <c r="Y109" s="448"/>
      <c r="Z109" s="448"/>
      <c r="AA109" s="448"/>
      <c r="AB109" s="448"/>
      <c r="AC109" s="448"/>
      <c r="AD109" s="448"/>
      <c r="AE109" s="448"/>
      <c r="AF109" s="448"/>
      <c r="AG109" s="448"/>
    </row>
    <row r="110">
      <c r="A110" s="448"/>
      <c r="B110" s="448"/>
      <c r="C110" s="448"/>
      <c r="D110" s="448"/>
      <c r="E110" s="448"/>
      <c r="F110" s="448"/>
      <c r="G110" s="448"/>
      <c r="H110" s="448"/>
      <c r="I110" s="448"/>
      <c r="J110" s="448"/>
      <c r="K110" s="448"/>
      <c r="L110" s="448"/>
      <c r="M110" s="448"/>
      <c r="N110" s="448"/>
      <c r="O110" s="448"/>
      <c r="P110" s="448"/>
      <c r="Q110" s="448"/>
      <c r="R110" s="448"/>
      <c r="S110" s="448"/>
      <c r="T110" s="448"/>
      <c r="U110" s="448"/>
      <c r="V110" s="448"/>
      <c r="W110" s="448"/>
      <c r="X110" s="448"/>
      <c r="Y110" s="448"/>
      <c r="Z110" s="448"/>
      <c r="AA110" s="448"/>
      <c r="AB110" s="448"/>
      <c r="AC110" s="448"/>
      <c r="AD110" s="448"/>
      <c r="AE110" s="448"/>
      <c r="AF110" s="448"/>
      <c r="AG110" s="448"/>
    </row>
    <row r="111">
      <c r="A111" s="448"/>
      <c r="B111" s="448"/>
      <c r="C111" s="448"/>
      <c r="D111" s="448"/>
      <c r="E111" s="448"/>
      <c r="F111" s="448"/>
      <c r="G111" s="448"/>
      <c r="H111" s="448"/>
      <c r="I111" s="448"/>
      <c r="J111" s="448"/>
      <c r="K111" s="448"/>
      <c r="L111" s="448"/>
      <c r="M111" s="448"/>
      <c r="N111" s="448"/>
      <c r="O111" s="448"/>
      <c r="P111" s="448"/>
      <c r="Q111" s="448"/>
      <c r="R111" s="448"/>
      <c r="S111" s="448"/>
      <c r="T111" s="448"/>
      <c r="U111" s="448"/>
      <c r="V111" s="448"/>
      <c r="W111" s="448"/>
      <c r="X111" s="448"/>
      <c r="Y111" s="448"/>
      <c r="Z111" s="448"/>
      <c r="AA111" s="448"/>
      <c r="AB111" s="448"/>
      <c r="AC111" s="448"/>
      <c r="AD111" s="448"/>
      <c r="AE111" s="448"/>
      <c r="AF111" s="448"/>
      <c r="AG111" s="448"/>
    </row>
    <row r="112">
      <c r="A112" s="448"/>
      <c r="B112" s="448"/>
      <c r="C112" s="448"/>
      <c r="D112" s="448"/>
      <c r="E112" s="448"/>
      <c r="F112" s="448"/>
      <c r="G112" s="448"/>
      <c r="H112" s="448"/>
      <c r="I112" s="448"/>
      <c r="J112" s="448"/>
      <c r="K112" s="448"/>
      <c r="L112" s="448"/>
      <c r="M112" s="448"/>
      <c r="N112" s="448"/>
      <c r="O112" s="448"/>
      <c r="P112" s="448"/>
      <c r="Q112" s="448"/>
      <c r="R112" s="448"/>
      <c r="S112" s="448"/>
      <c r="T112" s="448"/>
      <c r="U112" s="448"/>
      <c r="V112" s="448"/>
      <c r="W112" s="448"/>
      <c r="X112" s="448"/>
      <c r="Y112" s="448"/>
      <c r="Z112" s="448"/>
      <c r="AA112" s="448"/>
      <c r="AB112" s="448"/>
      <c r="AC112" s="448"/>
      <c r="AD112" s="448"/>
      <c r="AE112" s="448"/>
      <c r="AF112" s="448"/>
      <c r="AG112" s="448"/>
    </row>
    <row r="113">
      <c r="A113" s="448"/>
      <c r="B113" s="448"/>
      <c r="C113" s="448"/>
      <c r="D113" s="448"/>
      <c r="E113" s="448"/>
      <c r="F113" s="448"/>
      <c r="G113" s="448"/>
      <c r="H113" s="448"/>
      <c r="I113" s="448"/>
      <c r="J113" s="448"/>
      <c r="K113" s="448"/>
      <c r="L113" s="448"/>
      <c r="M113" s="448"/>
      <c r="N113" s="448"/>
      <c r="O113" s="448"/>
      <c r="P113" s="448"/>
      <c r="Q113" s="448"/>
      <c r="R113" s="448"/>
      <c r="S113" s="448"/>
      <c r="T113" s="448"/>
      <c r="U113" s="448"/>
      <c r="V113" s="448"/>
      <c r="W113" s="448"/>
      <c r="X113" s="448"/>
      <c r="Y113" s="448"/>
      <c r="Z113" s="448"/>
      <c r="AA113" s="448"/>
      <c r="AB113" s="448"/>
      <c r="AC113" s="448"/>
      <c r="AD113" s="448"/>
      <c r="AE113" s="448"/>
      <c r="AF113" s="448"/>
      <c r="AG113" s="448"/>
    </row>
    <row r="114">
      <c r="A114" s="448"/>
      <c r="B114" s="448"/>
      <c r="C114" s="448"/>
      <c r="D114" s="448"/>
      <c r="E114" s="448"/>
      <c r="F114" s="448"/>
      <c r="G114" s="448"/>
      <c r="H114" s="448"/>
      <c r="I114" s="448"/>
      <c r="J114" s="448"/>
      <c r="K114" s="448"/>
      <c r="L114" s="448"/>
      <c r="M114" s="448"/>
      <c r="N114" s="448"/>
      <c r="O114" s="448"/>
      <c r="P114" s="448"/>
      <c r="Q114" s="448"/>
      <c r="R114" s="448"/>
      <c r="S114" s="448"/>
      <c r="T114" s="448"/>
      <c r="U114" s="448"/>
      <c r="V114" s="448"/>
      <c r="W114" s="448"/>
      <c r="X114" s="448"/>
      <c r="Y114" s="448"/>
      <c r="Z114" s="448"/>
      <c r="AA114" s="448"/>
      <c r="AB114" s="448"/>
      <c r="AC114" s="448"/>
      <c r="AD114" s="448"/>
      <c r="AE114" s="448"/>
      <c r="AF114" s="448"/>
      <c r="AG114" s="448"/>
    </row>
    <row r="115">
      <c r="A115" s="448"/>
      <c r="B115" s="448"/>
      <c r="C115" s="448"/>
      <c r="D115" s="448"/>
      <c r="E115" s="448"/>
      <c r="F115" s="448"/>
      <c r="G115" s="448"/>
      <c r="H115" s="448"/>
      <c r="I115" s="448"/>
      <c r="J115" s="448"/>
      <c r="K115" s="448"/>
      <c r="L115" s="448"/>
      <c r="M115" s="448"/>
      <c r="N115" s="448"/>
      <c r="O115" s="448"/>
      <c r="P115" s="448"/>
      <c r="Q115" s="448"/>
      <c r="R115" s="448"/>
      <c r="S115" s="448"/>
      <c r="T115" s="448"/>
      <c r="U115" s="448"/>
      <c r="V115" s="448"/>
      <c r="W115" s="448"/>
      <c r="X115" s="448"/>
      <c r="Y115" s="448"/>
      <c r="Z115" s="448"/>
      <c r="AA115" s="448"/>
      <c r="AB115" s="448"/>
      <c r="AC115" s="448"/>
      <c r="AD115" s="448"/>
      <c r="AE115" s="448"/>
      <c r="AF115" s="448"/>
      <c r="AG115" s="448"/>
    </row>
    <row r="116">
      <c r="A116" s="448"/>
      <c r="B116" s="448"/>
      <c r="C116" s="448"/>
      <c r="D116" s="448"/>
      <c r="E116" s="448"/>
      <c r="F116" s="448"/>
      <c r="G116" s="448"/>
      <c r="H116" s="448"/>
      <c r="I116" s="448"/>
      <c r="J116" s="448"/>
      <c r="K116" s="448"/>
      <c r="L116" s="448"/>
      <c r="M116" s="448"/>
      <c r="N116" s="448"/>
      <c r="O116" s="448"/>
      <c r="P116" s="448"/>
      <c r="Q116" s="448"/>
      <c r="R116" s="448"/>
      <c r="S116" s="448"/>
      <c r="T116" s="448"/>
      <c r="U116" s="448"/>
      <c r="V116" s="448"/>
      <c r="W116" s="448"/>
      <c r="X116" s="448"/>
      <c r="Y116" s="448"/>
      <c r="Z116" s="448"/>
      <c r="AA116" s="448"/>
      <c r="AB116" s="448"/>
      <c r="AC116" s="448"/>
      <c r="AD116" s="448"/>
      <c r="AE116" s="448"/>
      <c r="AF116" s="448"/>
      <c r="AG116" s="448"/>
    </row>
    <row r="117">
      <c r="A117" s="448"/>
      <c r="B117" s="448"/>
      <c r="C117" s="448"/>
      <c r="D117" s="448"/>
      <c r="E117" s="448"/>
      <c r="F117" s="448"/>
      <c r="G117" s="448"/>
      <c r="H117" s="448"/>
      <c r="I117" s="448"/>
      <c r="J117" s="448"/>
      <c r="K117" s="448"/>
      <c r="L117" s="448"/>
      <c r="M117" s="448"/>
      <c r="N117" s="448"/>
      <c r="O117" s="448"/>
      <c r="P117" s="448"/>
      <c r="Q117" s="448"/>
      <c r="R117" s="448"/>
      <c r="S117" s="448"/>
      <c r="T117" s="448"/>
      <c r="U117" s="448"/>
      <c r="V117" s="448"/>
      <c r="W117" s="448"/>
      <c r="X117" s="448"/>
      <c r="Y117" s="448"/>
      <c r="Z117" s="448"/>
      <c r="AA117" s="448"/>
      <c r="AB117" s="448"/>
      <c r="AC117" s="448"/>
      <c r="AD117" s="448"/>
      <c r="AE117" s="448"/>
      <c r="AF117" s="448"/>
      <c r="AG117" s="448"/>
    </row>
    <row r="118">
      <c r="A118" s="448"/>
      <c r="B118" s="448"/>
      <c r="C118" s="448"/>
      <c r="D118" s="448"/>
      <c r="E118" s="448"/>
      <c r="F118" s="448"/>
      <c r="G118" s="448"/>
      <c r="H118" s="448"/>
      <c r="I118" s="448"/>
      <c r="J118" s="448"/>
      <c r="K118" s="448"/>
      <c r="L118" s="448"/>
      <c r="M118" s="448"/>
      <c r="N118" s="448"/>
      <c r="O118" s="448"/>
      <c r="P118" s="448"/>
      <c r="Q118" s="448"/>
      <c r="R118" s="448"/>
      <c r="S118" s="448"/>
      <c r="T118" s="448"/>
      <c r="U118" s="448"/>
      <c r="V118" s="448"/>
      <c r="W118" s="448"/>
      <c r="X118" s="448"/>
      <c r="Y118" s="448"/>
      <c r="Z118" s="448"/>
      <c r="AA118" s="448"/>
      <c r="AB118" s="448"/>
      <c r="AC118" s="448"/>
      <c r="AD118" s="448"/>
      <c r="AE118" s="448"/>
      <c r="AF118" s="448"/>
      <c r="AG118" s="448"/>
    </row>
    <row r="119">
      <c r="A119" s="448"/>
      <c r="B119" s="448"/>
      <c r="C119" s="448"/>
      <c r="D119" s="448"/>
      <c r="E119" s="448"/>
      <c r="F119" s="448"/>
      <c r="G119" s="448"/>
      <c r="H119" s="448"/>
      <c r="I119" s="448"/>
      <c r="J119" s="448"/>
      <c r="K119" s="448"/>
      <c r="L119" s="448"/>
      <c r="M119" s="448"/>
      <c r="N119" s="448"/>
      <c r="O119" s="448"/>
      <c r="P119" s="448"/>
      <c r="Q119" s="448"/>
      <c r="R119" s="448"/>
      <c r="S119" s="448"/>
      <c r="T119" s="448"/>
      <c r="U119" s="448"/>
      <c r="V119" s="448"/>
      <c r="W119" s="448"/>
      <c r="X119" s="448"/>
      <c r="Y119" s="448"/>
      <c r="Z119" s="448"/>
      <c r="AA119" s="448"/>
      <c r="AB119" s="448"/>
      <c r="AC119" s="448"/>
      <c r="AD119" s="448"/>
      <c r="AE119" s="448"/>
      <c r="AF119" s="448"/>
      <c r="AG119" s="448"/>
    </row>
    <row r="120">
      <c r="A120" s="448"/>
      <c r="B120" s="448"/>
      <c r="C120" s="448"/>
      <c r="D120" s="448"/>
      <c r="E120" s="448"/>
      <c r="F120" s="448"/>
      <c r="G120" s="448"/>
      <c r="H120" s="448"/>
      <c r="I120" s="448"/>
      <c r="J120" s="448"/>
      <c r="K120" s="448"/>
      <c r="L120" s="448"/>
      <c r="M120" s="448"/>
      <c r="N120" s="448"/>
      <c r="O120" s="448"/>
      <c r="P120" s="448"/>
      <c r="Q120" s="448"/>
      <c r="R120" s="448"/>
      <c r="S120" s="448"/>
      <c r="T120" s="448"/>
      <c r="U120" s="448"/>
      <c r="V120" s="448"/>
      <c r="W120" s="448"/>
      <c r="X120" s="448"/>
      <c r="Y120" s="448"/>
      <c r="Z120" s="448"/>
      <c r="AA120" s="448"/>
      <c r="AB120" s="448"/>
      <c r="AC120" s="448"/>
      <c r="AD120" s="448"/>
      <c r="AE120" s="448"/>
      <c r="AF120" s="448"/>
      <c r="AG120" s="448"/>
    </row>
    <row r="121">
      <c r="A121" s="448"/>
      <c r="B121" s="448"/>
      <c r="C121" s="448"/>
      <c r="D121" s="448"/>
      <c r="E121" s="448"/>
      <c r="F121" s="448"/>
      <c r="G121" s="448"/>
      <c r="H121" s="448"/>
      <c r="I121" s="448"/>
      <c r="J121" s="448"/>
      <c r="K121" s="448"/>
      <c r="L121" s="448"/>
      <c r="M121" s="448"/>
      <c r="N121" s="448"/>
      <c r="O121" s="448"/>
      <c r="P121" s="448"/>
      <c r="Q121" s="448"/>
      <c r="R121" s="448"/>
      <c r="S121" s="448"/>
      <c r="T121" s="448"/>
      <c r="U121" s="448"/>
      <c r="V121" s="448"/>
      <c r="W121" s="448"/>
      <c r="X121" s="448"/>
      <c r="Y121" s="448"/>
      <c r="Z121" s="448"/>
      <c r="AA121" s="448"/>
      <c r="AB121" s="448"/>
      <c r="AC121" s="448"/>
      <c r="AD121" s="448"/>
      <c r="AE121" s="448"/>
      <c r="AF121" s="448"/>
      <c r="AG121" s="448"/>
    </row>
    <row r="122">
      <c r="A122" s="448"/>
      <c r="B122" s="448"/>
      <c r="C122" s="448"/>
      <c r="D122" s="448"/>
      <c r="E122" s="448"/>
      <c r="F122" s="448"/>
      <c r="G122" s="448"/>
      <c r="H122" s="448"/>
      <c r="I122" s="448"/>
      <c r="J122" s="448"/>
      <c r="K122" s="448"/>
      <c r="L122" s="448"/>
      <c r="M122" s="448"/>
      <c r="N122" s="448"/>
      <c r="O122" s="448"/>
      <c r="P122" s="448"/>
      <c r="Q122" s="448"/>
      <c r="R122" s="448"/>
      <c r="S122" s="448"/>
      <c r="T122" s="448"/>
      <c r="U122" s="448"/>
      <c r="V122" s="448"/>
      <c r="W122" s="448"/>
      <c r="X122" s="448"/>
      <c r="Y122" s="448"/>
      <c r="Z122" s="448"/>
      <c r="AA122" s="448"/>
      <c r="AB122" s="448"/>
      <c r="AC122" s="448"/>
      <c r="AD122" s="448"/>
      <c r="AE122" s="448"/>
      <c r="AF122" s="448"/>
      <c r="AG122" s="448"/>
    </row>
    <row r="123">
      <c r="A123" s="448"/>
      <c r="B123" s="448"/>
      <c r="C123" s="448"/>
      <c r="D123" s="448"/>
      <c r="E123" s="448"/>
      <c r="F123" s="448"/>
      <c r="G123" s="448"/>
      <c r="H123" s="448"/>
      <c r="I123" s="448"/>
      <c r="J123" s="448"/>
      <c r="K123" s="448"/>
      <c r="L123" s="448"/>
      <c r="M123" s="448"/>
      <c r="N123" s="448"/>
      <c r="O123" s="448"/>
      <c r="P123" s="448"/>
      <c r="Q123" s="448"/>
      <c r="R123" s="448"/>
      <c r="S123" s="448"/>
      <c r="T123" s="448"/>
      <c r="U123" s="448"/>
      <c r="V123" s="448"/>
      <c r="W123" s="448"/>
      <c r="X123" s="448"/>
      <c r="Y123" s="448"/>
      <c r="Z123" s="448"/>
      <c r="AA123" s="448"/>
      <c r="AB123" s="448"/>
      <c r="AC123" s="448"/>
      <c r="AD123" s="448"/>
      <c r="AE123" s="448"/>
      <c r="AF123" s="448"/>
      <c r="AG123" s="448"/>
    </row>
    <row r="124">
      <c r="A124" s="448"/>
      <c r="B124" s="448"/>
      <c r="C124" s="448"/>
      <c r="D124" s="448"/>
      <c r="E124" s="448"/>
      <c r="F124" s="448"/>
      <c r="G124" s="448"/>
      <c r="H124" s="448"/>
      <c r="I124" s="448"/>
      <c r="J124" s="448"/>
      <c r="K124" s="448"/>
      <c r="L124" s="448"/>
      <c r="M124" s="448"/>
      <c r="N124" s="448"/>
      <c r="O124" s="448"/>
      <c r="P124" s="448"/>
      <c r="Q124" s="448"/>
      <c r="R124" s="448"/>
      <c r="S124" s="448"/>
      <c r="T124" s="448"/>
      <c r="U124" s="448"/>
      <c r="V124" s="448"/>
      <c r="W124" s="448"/>
      <c r="X124" s="448"/>
      <c r="Y124" s="448"/>
      <c r="Z124" s="448"/>
      <c r="AA124" s="448"/>
      <c r="AB124" s="448"/>
      <c r="AC124" s="448"/>
      <c r="AD124" s="448"/>
      <c r="AE124" s="448"/>
      <c r="AF124" s="448"/>
      <c r="AG124" s="448"/>
    </row>
    <row r="125">
      <c r="A125" s="448"/>
      <c r="B125" s="448"/>
      <c r="C125" s="448"/>
      <c r="D125" s="448"/>
      <c r="E125" s="448"/>
      <c r="F125" s="448"/>
      <c r="G125" s="448"/>
      <c r="H125" s="448"/>
      <c r="I125" s="448"/>
      <c r="J125" s="448"/>
      <c r="K125" s="448"/>
      <c r="L125" s="448"/>
      <c r="M125" s="448"/>
      <c r="N125" s="448"/>
      <c r="O125" s="448"/>
      <c r="P125" s="448"/>
      <c r="Q125" s="448"/>
      <c r="R125" s="448"/>
      <c r="S125" s="448"/>
      <c r="T125" s="448"/>
      <c r="U125" s="448"/>
      <c r="V125" s="448"/>
      <c r="W125" s="448"/>
      <c r="X125" s="448"/>
      <c r="Y125" s="448"/>
      <c r="Z125" s="448"/>
      <c r="AA125" s="448"/>
      <c r="AB125" s="448"/>
      <c r="AC125" s="448"/>
      <c r="AD125" s="448"/>
      <c r="AE125" s="448"/>
      <c r="AF125" s="448"/>
      <c r="AG125" s="448"/>
    </row>
    <row r="126">
      <c r="A126" s="448"/>
      <c r="B126" s="448"/>
      <c r="C126" s="448"/>
      <c r="D126" s="448"/>
      <c r="E126" s="448"/>
      <c r="F126" s="448"/>
      <c r="G126" s="448"/>
      <c r="H126" s="448"/>
      <c r="I126" s="448"/>
      <c r="J126" s="448"/>
      <c r="K126" s="448"/>
      <c r="L126" s="448"/>
      <c r="M126" s="448"/>
      <c r="N126" s="448"/>
      <c r="O126" s="448"/>
      <c r="P126" s="448"/>
      <c r="Q126" s="448"/>
      <c r="R126" s="448"/>
      <c r="S126" s="448"/>
      <c r="T126" s="448"/>
      <c r="U126" s="448"/>
      <c r="V126" s="448"/>
      <c r="W126" s="448"/>
      <c r="X126" s="448"/>
      <c r="Y126" s="448"/>
      <c r="Z126" s="448"/>
      <c r="AA126" s="448"/>
      <c r="AB126" s="448"/>
      <c r="AC126" s="448"/>
      <c r="AD126" s="448"/>
      <c r="AE126" s="448"/>
      <c r="AF126" s="448"/>
      <c r="AG126" s="448"/>
    </row>
    <row r="127">
      <c r="A127" s="448"/>
      <c r="B127" s="448"/>
      <c r="C127" s="448"/>
      <c r="D127" s="448"/>
      <c r="E127" s="448"/>
      <c r="F127" s="448"/>
      <c r="G127" s="448"/>
      <c r="H127" s="448"/>
      <c r="I127" s="448"/>
      <c r="J127" s="448"/>
      <c r="K127" s="448"/>
      <c r="L127" s="448"/>
      <c r="M127" s="448"/>
      <c r="N127" s="448"/>
      <c r="O127" s="448"/>
      <c r="P127" s="448"/>
      <c r="Q127" s="448"/>
      <c r="R127" s="448"/>
      <c r="S127" s="448"/>
      <c r="T127" s="448"/>
      <c r="U127" s="448"/>
      <c r="V127" s="448"/>
      <c r="W127" s="448"/>
      <c r="X127" s="448"/>
      <c r="Y127" s="448"/>
      <c r="Z127" s="448"/>
      <c r="AA127" s="448"/>
      <c r="AB127" s="448"/>
      <c r="AC127" s="448"/>
      <c r="AD127" s="448"/>
      <c r="AE127" s="448"/>
      <c r="AF127" s="448"/>
      <c r="AG127" s="448"/>
    </row>
    <row r="128">
      <c r="A128" s="448"/>
      <c r="B128" s="448"/>
      <c r="C128" s="448"/>
      <c r="D128" s="448"/>
      <c r="E128" s="448"/>
      <c r="F128" s="448"/>
      <c r="G128" s="448"/>
      <c r="H128" s="448"/>
      <c r="I128" s="448"/>
      <c r="J128" s="448"/>
      <c r="K128" s="448"/>
      <c r="L128" s="448"/>
      <c r="M128" s="448"/>
      <c r="N128" s="448"/>
      <c r="O128" s="448"/>
      <c r="P128" s="448"/>
      <c r="Q128" s="448"/>
      <c r="R128" s="448"/>
      <c r="S128" s="448"/>
      <c r="T128" s="448"/>
      <c r="U128" s="448"/>
      <c r="V128" s="448"/>
      <c r="W128" s="448"/>
      <c r="X128" s="448"/>
      <c r="Y128" s="448"/>
      <c r="Z128" s="448"/>
      <c r="AA128" s="448"/>
      <c r="AB128" s="448"/>
      <c r="AC128" s="448"/>
      <c r="AD128" s="448"/>
      <c r="AE128" s="448"/>
      <c r="AF128" s="448"/>
      <c r="AG128" s="448"/>
    </row>
    <row r="129">
      <c r="A129" s="448"/>
      <c r="B129" s="448"/>
      <c r="C129" s="448"/>
      <c r="D129" s="448"/>
      <c r="E129" s="448"/>
      <c r="F129" s="448"/>
      <c r="G129" s="448"/>
      <c r="H129" s="448"/>
      <c r="I129" s="448"/>
      <c r="J129" s="448"/>
      <c r="K129" s="448"/>
      <c r="L129" s="448"/>
      <c r="M129" s="448"/>
      <c r="N129" s="448"/>
      <c r="O129" s="448"/>
      <c r="P129" s="448"/>
      <c r="Q129" s="448"/>
      <c r="R129" s="448"/>
      <c r="S129" s="448"/>
      <c r="T129" s="448"/>
      <c r="U129" s="448"/>
      <c r="V129" s="448"/>
      <c r="W129" s="448"/>
      <c r="X129" s="448"/>
      <c r="Y129" s="448"/>
      <c r="Z129" s="448"/>
      <c r="AA129" s="448"/>
      <c r="AB129" s="448"/>
      <c r="AC129" s="448"/>
      <c r="AD129" s="448"/>
      <c r="AE129" s="448"/>
      <c r="AF129" s="448"/>
      <c r="AG129" s="448"/>
    </row>
    <row r="130">
      <c r="A130" s="448"/>
      <c r="B130" s="448"/>
      <c r="C130" s="448"/>
      <c r="D130" s="448"/>
      <c r="E130" s="448"/>
      <c r="F130" s="448"/>
      <c r="G130" s="448"/>
      <c r="H130" s="448"/>
      <c r="I130" s="448"/>
      <c r="J130" s="448"/>
      <c r="K130" s="448"/>
      <c r="L130" s="448"/>
      <c r="M130" s="448"/>
      <c r="N130" s="448"/>
      <c r="O130" s="448"/>
      <c r="P130" s="448"/>
      <c r="Q130" s="448"/>
      <c r="R130" s="448"/>
      <c r="S130" s="448"/>
      <c r="T130" s="448"/>
      <c r="U130" s="448"/>
      <c r="V130" s="448"/>
      <c r="W130" s="448"/>
      <c r="X130" s="448"/>
      <c r="Y130" s="448"/>
      <c r="Z130" s="448"/>
      <c r="AA130" s="448"/>
      <c r="AB130" s="448"/>
      <c r="AC130" s="448"/>
      <c r="AD130" s="448"/>
      <c r="AE130" s="448"/>
      <c r="AF130" s="448"/>
      <c r="AG130" s="448"/>
    </row>
    <row r="131">
      <c r="A131" s="448"/>
      <c r="B131" s="448"/>
      <c r="C131" s="448"/>
      <c r="D131" s="448"/>
      <c r="E131" s="448"/>
      <c r="F131" s="448"/>
      <c r="G131" s="448"/>
      <c r="H131" s="448"/>
      <c r="I131" s="448"/>
      <c r="J131" s="448"/>
      <c r="K131" s="448"/>
      <c r="L131" s="448"/>
      <c r="M131" s="448"/>
      <c r="N131" s="448"/>
      <c r="O131" s="448"/>
      <c r="P131" s="448"/>
      <c r="Q131" s="448"/>
      <c r="R131" s="448"/>
      <c r="S131" s="448"/>
      <c r="T131" s="448"/>
      <c r="U131" s="448"/>
      <c r="V131" s="448"/>
      <c r="W131" s="448"/>
      <c r="X131" s="448"/>
      <c r="Y131" s="448"/>
      <c r="Z131" s="448"/>
      <c r="AA131" s="448"/>
      <c r="AB131" s="448"/>
      <c r="AC131" s="448"/>
      <c r="AD131" s="448"/>
      <c r="AE131" s="448"/>
      <c r="AF131" s="448"/>
      <c r="AG131" s="448"/>
    </row>
    <row r="132">
      <c r="A132" s="448"/>
      <c r="B132" s="448"/>
      <c r="C132" s="448"/>
      <c r="D132" s="448"/>
      <c r="E132" s="448"/>
      <c r="F132" s="448"/>
      <c r="G132" s="448"/>
      <c r="H132" s="448"/>
      <c r="I132" s="448"/>
      <c r="J132" s="448"/>
      <c r="K132" s="448"/>
      <c r="L132" s="448"/>
      <c r="M132" s="448"/>
      <c r="N132" s="448"/>
      <c r="O132" s="448"/>
      <c r="P132" s="448"/>
      <c r="Q132" s="448"/>
      <c r="R132" s="448"/>
      <c r="S132" s="448"/>
      <c r="T132" s="448"/>
      <c r="U132" s="448"/>
      <c r="V132" s="448"/>
      <c r="W132" s="448"/>
      <c r="X132" s="448"/>
      <c r="Y132" s="448"/>
      <c r="Z132" s="448"/>
      <c r="AA132" s="448"/>
      <c r="AB132" s="448"/>
      <c r="AC132" s="448"/>
      <c r="AD132" s="448"/>
      <c r="AE132" s="448"/>
      <c r="AF132" s="448"/>
      <c r="AG132" s="448"/>
    </row>
    <row r="133">
      <c r="A133" s="448"/>
      <c r="B133" s="448"/>
      <c r="C133" s="448"/>
      <c r="D133" s="448"/>
      <c r="E133" s="448"/>
      <c r="F133" s="448"/>
      <c r="G133" s="448"/>
      <c r="H133" s="448"/>
      <c r="I133" s="448"/>
      <c r="J133" s="448"/>
      <c r="K133" s="448"/>
      <c r="L133" s="448"/>
      <c r="M133" s="448"/>
      <c r="N133" s="448"/>
      <c r="O133" s="448"/>
      <c r="P133" s="448"/>
      <c r="Q133" s="448"/>
      <c r="R133" s="448"/>
      <c r="S133" s="448"/>
      <c r="T133" s="448"/>
      <c r="U133" s="448"/>
      <c r="V133" s="448"/>
      <c r="W133" s="448"/>
      <c r="X133" s="448"/>
      <c r="Y133" s="448"/>
      <c r="Z133" s="448"/>
      <c r="AA133" s="448"/>
      <c r="AB133" s="448"/>
      <c r="AC133" s="448"/>
      <c r="AD133" s="448"/>
      <c r="AE133" s="448"/>
      <c r="AF133" s="448"/>
      <c r="AG133" s="448"/>
    </row>
    <row r="134">
      <c r="A134" s="448"/>
      <c r="B134" s="448"/>
      <c r="C134" s="448"/>
      <c r="D134" s="448"/>
      <c r="E134" s="448"/>
      <c r="F134" s="448"/>
      <c r="G134" s="448"/>
      <c r="H134" s="448"/>
      <c r="I134" s="448"/>
      <c r="J134" s="448"/>
      <c r="K134" s="448"/>
      <c r="L134" s="448"/>
      <c r="M134" s="448"/>
      <c r="N134" s="448"/>
      <c r="O134" s="448"/>
      <c r="P134" s="448"/>
      <c r="Q134" s="448"/>
      <c r="R134" s="448"/>
      <c r="S134" s="448"/>
      <c r="T134" s="448"/>
      <c r="U134" s="448"/>
      <c r="V134" s="448"/>
      <c r="W134" s="448"/>
      <c r="X134" s="448"/>
      <c r="Y134" s="448"/>
      <c r="Z134" s="448"/>
      <c r="AA134" s="448"/>
      <c r="AB134" s="448"/>
      <c r="AC134" s="448"/>
      <c r="AD134" s="448"/>
      <c r="AE134" s="448"/>
      <c r="AF134" s="448"/>
      <c r="AG134" s="448"/>
    </row>
    <row r="135">
      <c r="A135" s="448"/>
      <c r="B135" s="448"/>
      <c r="C135" s="448"/>
      <c r="D135" s="448"/>
      <c r="E135" s="448"/>
      <c r="F135" s="448"/>
      <c r="G135" s="448"/>
      <c r="H135" s="448"/>
      <c r="I135" s="448"/>
      <c r="J135" s="448"/>
      <c r="K135" s="448"/>
      <c r="L135" s="448"/>
      <c r="M135" s="448"/>
      <c r="N135" s="448"/>
      <c r="O135" s="448"/>
      <c r="P135" s="448"/>
      <c r="Q135" s="448"/>
      <c r="R135" s="448"/>
      <c r="S135" s="448"/>
      <c r="T135" s="448"/>
      <c r="U135" s="448"/>
      <c r="V135" s="448"/>
      <c r="W135" s="448"/>
      <c r="X135" s="448"/>
      <c r="Y135" s="448"/>
      <c r="Z135" s="448"/>
      <c r="AA135" s="448"/>
      <c r="AB135" s="448"/>
      <c r="AC135" s="448"/>
      <c r="AD135" s="448"/>
      <c r="AE135" s="448"/>
      <c r="AF135" s="448"/>
      <c r="AG135" s="448"/>
    </row>
    <row r="136">
      <c r="A136" s="448"/>
      <c r="B136" s="448"/>
      <c r="C136" s="448"/>
      <c r="D136" s="448"/>
      <c r="E136" s="448"/>
      <c r="F136" s="448"/>
      <c r="G136" s="448"/>
      <c r="H136" s="448"/>
      <c r="I136" s="448"/>
      <c r="J136" s="448"/>
      <c r="K136" s="448"/>
      <c r="L136" s="448"/>
      <c r="M136" s="448"/>
      <c r="N136" s="448"/>
      <c r="O136" s="448"/>
      <c r="P136" s="448"/>
      <c r="Q136" s="448"/>
      <c r="R136" s="448"/>
      <c r="S136" s="448"/>
      <c r="T136" s="448"/>
      <c r="U136" s="448"/>
      <c r="V136" s="448"/>
      <c r="W136" s="448"/>
      <c r="X136" s="448"/>
      <c r="Y136" s="448"/>
      <c r="Z136" s="448"/>
      <c r="AA136" s="448"/>
      <c r="AB136" s="448"/>
      <c r="AC136" s="448"/>
      <c r="AD136" s="448"/>
      <c r="AE136" s="448"/>
      <c r="AF136" s="448"/>
      <c r="AG136" s="448"/>
    </row>
    <row r="137">
      <c r="A137" s="448"/>
      <c r="B137" s="448"/>
      <c r="C137" s="448"/>
      <c r="D137" s="448"/>
      <c r="E137" s="448"/>
      <c r="F137" s="448"/>
      <c r="G137" s="448"/>
      <c r="H137" s="448"/>
      <c r="I137" s="448"/>
      <c r="J137" s="448"/>
      <c r="K137" s="448"/>
      <c r="L137" s="448"/>
      <c r="M137" s="448"/>
      <c r="N137" s="448"/>
      <c r="O137" s="448"/>
      <c r="P137" s="448"/>
      <c r="Q137" s="448"/>
      <c r="R137" s="448"/>
      <c r="S137" s="448"/>
      <c r="T137" s="448"/>
      <c r="U137" s="448"/>
      <c r="V137" s="448"/>
      <c r="W137" s="448"/>
      <c r="X137" s="448"/>
      <c r="Y137" s="448"/>
      <c r="Z137" s="448"/>
      <c r="AA137" s="448"/>
      <c r="AB137" s="448"/>
      <c r="AC137" s="448"/>
      <c r="AD137" s="448"/>
      <c r="AE137" s="448"/>
      <c r="AF137" s="448"/>
      <c r="AG137" s="448"/>
    </row>
    <row r="138">
      <c r="A138" s="448"/>
      <c r="B138" s="448"/>
      <c r="C138" s="448"/>
      <c r="D138" s="448"/>
      <c r="E138" s="448"/>
      <c r="F138" s="448"/>
      <c r="G138" s="448"/>
      <c r="H138" s="448"/>
      <c r="I138" s="448"/>
      <c r="J138" s="448"/>
      <c r="K138" s="448"/>
      <c r="L138" s="448"/>
      <c r="M138" s="448"/>
      <c r="N138" s="448"/>
      <c r="O138" s="448"/>
      <c r="P138" s="448"/>
      <c r="Q138" s="448"/>
      <c r="R138" s="448"/>
      <c r="S138" s="448"/>
      <c r="T138" s="448"/>
      <c r="U138" s="448"/>
      <c r="V138" s="448"/>
      <c r="W138" s="448"/>
      <c r="X138" s="448"/>
      <c r="Y138" s="448"/>
      <c r="Z138" s="448"/>
      <c r="AA138" s="448"/>
      <c r="AB138" s="448"/>
      <c r="AC138" s="448"/>
      <c r="AD138" s="448"/>
      <c r="AE138" s="448"/>
      <c r="AF138" s="448"/>
      <c r="AG138" s="448"/>
    </row>
    <row r="139">
      <c r="A139" s="448"/>
      <c r="B139" s="448"/>
      <c r="C139" s="448"/>
      <c r="D139" s="448"/>
      <c r="E139" s="448"/>
      <c r="F139" s="448"/>
      <c r="G139" s="448"/>
      <c r="H139" s="448"/>
      <c r="I139" s="448"/>
      <c r="J139" s="448"/>
      <c r="K139" s="448"/>
      <c r="L139" s="448"/>
      <c r="M139" s="448"/>
      <c r="N139" s="448"/>
      <c r="O139" s="448"/>
      <c r="P139" s="448"/>
      <c r="Q139" s="448"/>
      <c r="R139" s="448"/>
      <c r="S139" s="448"/>
      <c r="T139" s="448"/>
      <c r="U139" s="448"/>
      <c r="V139" s="448"/>
      <c r="W139" s="448"/>
      <c r="X139" s="448"/>
      <c r="Y139" s="448"/>
      <c r="Z139" s="448"/>
      <c r="AA139" s="448"/>
      <c r="AB139" s="448"/>
      <c r="AC139" s="448"/>
      <c r="AD139" s="448"/>
      <c r="AE139" s="448"/>
      <c r="AF139" s="448"/>
      <c r="AG139" s="448"/>
    </row>
    <row r="140">
      <c r="A140" s="448"/>
      <c r="B140" s="448"/>
      <c r="C140" s="448"/>
      <c r="D140" s="448"/>
      <c r="E140" s="448"/>
      <c r="F140" s="448"/>
      <c r="G140" s="448"/>
      <c r="H140" s="448"/>
      <c r="I140" s="448"/>
      <c r="J140" s="448"/>
      <c r="K140" s="448"/>
      <c r="L140" s="448"/>
      <c r="M140" s="448"/>
      <c r="N140" s="448"/>
      <c r="O140" s="448"/>
      <c r="P140" s="448"/>
      <c r="Q140" s="448"/>
      <c r="R140" s="448"/>
      <c r="S140" s="448"/>
      <c r="T140" s="448"/>
      <c r="U140" s="448"/>
      <c r="V140" s="448"/>
      <c r="W140" s="448"/>
      <c r="X140" s="448"/>
      <c r="Y140" s="448"/>
      <c r="Z140" s="448"/>
      <c r="AA140" s="448"/>
      <c r="AB140" s="448"/>
      <c r="AC140" s="448"/>
      <c r="AD140" s="448"/>
      <c r="AE140" s="448"/>
      <c r="AF140" s="448"/>
      <c r="AG140" s="448"/>
    </row>
    <row r="141">
      <c r="A141" s="448"/>
      <c r="B141" s="448"/>
      <c r="C141" s="448"/>
      <c r="D141" s="448"/>
      <c r="E141" s="448"/>
      <c r="F141" s="448"/>
      <c r="G141" s="448"/>
      <c r="H141" s="448"/>
      <c r="I141" s="448"/>
      <c r="J141" s="448"/>
      <c r="K141" s="448"/>
      <c r="L141" s="448"/>
      <c r="M141" s="448"/>
      <c r="N141" s="448"/>
      <c r="O141" s="448"/>
      <c r="P141" s="448"/>
      <c r="Q141" s="448"/>
      <c r="R141" s="448"/>
      <c r="S141" s="448"/>
      <c r="T141" s="448"/>
      <c r="U141" s="448"/>
      <c r="V141" s="448"/>
      <c r="W141" s="448"/>
      <c r="X141" s="448"/>
      <c r="Y141" s="448"/>
      <c r="Z141" s="448"/>
      <c r="AA141" s="448"/>
      <c r="AB141" s="448"/>
      <c r="AC141" s="448"/>
      <c r="AD141" s="448"/>
      <c r="AE141" s="448"/>
      <c r="AF141" s="448"/>
      <c r="AG141" s="448"/>
    </row>
    <row r="142">
      <c r="A142" s="448"/>
      <c r="B142" s="448"/>
      <c r="C142" s="448"/>
      <c r="D142" s="448"/>
      <c r="E142" s="448"/>
      <c r="F142" s="448"/>
      <c r="G142" s="448"/>
      <c r="H142" s="448"/>
      <c r="I142" s="448"/>
      <c r="J142" s="448"/>
      <c r="K142" s="448"/>
      <c r="L142" s="448"/>
      <c r="M142" s="448"/>
      <c r="N142" s="448"/>
      <c r="O142" s="448"/>
      <c r="P142" s="448"/>
      <c r="Q142" s="448"/>
      <c r="R142" s="448"/>
      <c r="S142" s="448"/>
      <c r="T142" s="448"/>
      <c r="U142" s="448"/>
      <c r="V142" s="448"/>
      <c r="W142" s="448"/>
      <c r="X142" s="448"/>
      <c r="Y142" s="448"/>
      <c r="Z142" s="448"/>
      <c r="AA142" s="448"/>
      <c r="AB142" s="448"/>
      <c r="AC142" s="448"/>
      <c r="AD142" s="448"/>
      <c r="AE142" s="448"/>
      <c r="AF142" s="448"/>
      <c r="AG142" s="448"/>
    </row>
    <row r="143">
      <c r="A143" s="448"/>
      <c r="B143" s="448"/>
      <c r="C143" s="448"/>
      <c r="D143" s="448"/>
      <c r="E143" s="448"/>
      <c r="F143" s="448"/>
      <c r="G143" s="448"/>
      <c r="H143" s="448"/>
      <c r="I143" s="448"/>
      <c r="J143" s="448"/>
      <c r="K143" s="448"/>
      <c r="L143" s="448"/>
      <c r="M143" s="448"/>
      <c r="N143" s="448"/>
      <c r="O143" s="448"/>
      <c r="P143" s="448"/>
      <c r="Q143" s="448"/>
      <c r="R143" s="448"/>
      <c r="S143" s="448"/>
      <c r="T143" s="448"/>
      <c r="U143" s="448"/>
      <c r="V143" s="448"/>
      <c r="W143" s="448"/>
      <c r="X143" s="448"/>
      <c r="Y143" s="448"/>
      <c r="Z143" s="448"/>
      <c r="AA143" s="448"/>
      <c r="AB143" s="448"/>
      <c r="AC143" s="448"/>
      <c r="AD143" s="448"/>
      <c r="AE143" s="448"/>
      <c r="AF143" s="448"/>
      <c r="AG143" s="448"/>
    </row>
    <row r="144">
      <c r="A144" s="448"/>
      <c r="B144" s="448"/>
      <c r="C144" s="448"/>
      <c r="D144" s="448"/>
      <c r="E144" s="448"/>
      <c r="F144" s="448"/>
      <c r="G144" s="448"/>
      <c r="H144" s="448"/>
      <c r="I144" s="448"/>
      <c r="J144" s="448"/>
      <c r="K144" s="448"/>
      <c r="L144" s="448"/>
      <c r="M144" s="448"/>
      <c r="N144" s="448"/>
      <c r="O144" s="448"/>
      <c r="P144" s="448"/>
      <c r="Q144" s="448"/>
      <c r="R144" s="448"/>
      <c r="S144" s="448"/>
      <c r="T144" s="448"/>
      <c r="U144" s="448"/>
      <c r="V144" s="448"/>
      <c r="W144" s="448"/>
      <c r="X144" s="448"/>
      <c r="Y144" s="448"/>
      <c r="Z144" s="448"/>
      <c r="AA144" s="448"/>
      <c r="AB144" s="448"/>
      <c r="AC144" s="448"/>
      <c r="AD144" s="448"/>
      <c r="AE144" s="448"/>
      <c r="AF144" s="448"/>
      <c r="AG144" s="448"/>
    </row>
    <row r="145">
      <c r="A145" s="448"/>
      <c r="B145" s="448"/>
      <c r="C145" s="448"/>
      <c r="D145" s="448"/>
      <c r="E145" s="448"/>
      <c r="F145" s="448"/>
      <c r="G145" s="448"/>
      <c r="H145" s="448"/>
      <c r="I145" s="448"/>
      <c r="J145" s="448"/>
      <c r="K145" s="448"/>
      <c r="L145" s="448"/>
      <c r="M145" s="448"/>
      <c r="N145" s="448"/>
      <c r="O145" s="448"/>
      <c r="P145" s="448"/>
      <c r="Q145" s="448"/>
      <c r="R145" s="448"/>
      <c r="S145" s="448"/>
      <c r="T145" s="448"/>
      <c r="U145" s="448"/>
      <c r="V145" s="448"/>
      <c r="W145" s="448"/>
      <c r="X145" s="448"/>
      <c r="Y145" s="448"/>
      <c r="Z145" s="448"/>
      <c r="AA145" s="448"/>
      <c r="AB145" s="448"/>
      <c r="AC145" s="448"/>
      <c r="AD145" s="448"/>
      <c r="AE145" s="448"/>
      <c r="AF145" s="448"/>
      <c r="AG145" s="448"/>
    </row>
    <row r="146">
      <c r="A146" s="448"/>
      <c r="B146" s="448"/>
      <c r="C146" s="448"/>
      <c r="D146" s="448"/>
      <c r="E146" s="448"/>
      <c r="F146" s="448"/>
      <c r="G146" s="448"/>
      <c r="H146" s="448"/>
      <c r="I146" s="448"/>
      <c r="J146" s="448"/>
      <c r="K146" s="448"/>
      <c r="L146" s="448"/>
      <c r="M146" s="448"/>
      <c r="N146" s="448"/>
      <c r="O146" s="448"/>
      <c r="P146" s="448"/>
      <c r="Q146" s="448"/>
      <c r="R146" s="448"/>
      <c r="S146" s="448"/>
      <c r="T146" s="448"/>
      <c r="U146" s="448"/>
      <c r="V146" s="448"/>
      <c r="W146" s="448"/>
      <c r="X146" s="448"/>
      <c r="Y146" s="448"/>
      <c r="Z146" s="448"/>
      <c r="AA146" s="448"/>
      <c r="AB146" s="448"/>
      <c r="AC146" s="448"/>
      <c r="AD146" s="448"/>
      <c r="AE146" s="448"/>
      <c r="AF146" s="448"/>
      <c r="AG146" s="448"/>
    </row>
    <row r="147">
      <c r="A147" s="448"/>
      <c r="B147" s="448"/>
      <c r="C147" s="448"/>
      <c r="D147" s="448"/>
      <c r="E147" s="448"/>
      <c r="F147" s="448"/>
      <c r="G147" s="448"/>
      <c r="H147" s="448"/>
      <c r="I147" s="448"/>
      <c r="J147" s="448"/>
      <c r="K147" s="448"/>
      <c r="L147" s="448"/>
      <c r="M147" s="448"/>
      <c r="N147" s="448"/>
      <c r="O147" s="448"/>
      <c r="P147" s="448"/>
      <c r="Q147" s="448"/>
      <c r="R147" s="448"/>
      <c r="S147" s="448"/>
      <c r="T147" s="448"/>
      <c r="U147" s="448"/>
      <c r="V147" s="448"/>
      <c r="W147" s="448"/>
      <c r="X147" s="448"/>
      <c r="Y147" s="448"/>
      <c r="Z147" s="448"/>
      <c r="AA147" s="448"/>
      <c r="AB147" s="448"/>
      <c r="AC147" s="448"/>
      <c r="AD147" s="448"/>
      <c r="AE147" s="448"/>
      <c r="AF147" s="448"/>
      <c r="AG147" s="448"/>
    </row>
    <row r="148">
      <c r="A148" s="448"/>
      <c r="B148" s="448"/>
      <c r="C148" s="448"/>
      <c r="D148" s="448"/>
      <c r="E148" s="448"/>
      <c r="F148" s="448"/>
      <c r="G148" s="448"/>
      <c r="H148" s="448"/>
      <c r="I148" s="448"/>
      <c r="J148" s="448"/>
      <c r="K148" s="448"/>
      <c r="L148" s="448"/>
      <c r="M148" s="448"/>
      <c r="N148" s="448"/>
      <c r="O148" s="448"/>
      <c r="P148" s="448"/>
      <c r="Q148" s="448"/>
      <c r="R148" s="448"/>
      <c r="S148" s="448"/>
      <c r="T148" s="448"/>
      <c r="U148" s="448"/>
      <c r="V148" s="448"/>
      <c r="W148" s="448"/>
      <c r="X148" s="448"/>
      <c r="Y148" s="448"/>
      <c r="Z148" s="448"/>
      <c r="AA148" s="448"/>
      <c r="AB148" s="448"/>
      <c r="AC148" s="448"/>
      <c r="AD148" s="448"/>
      <c r="AE148" s="448"/>
      <c r="AF148" s="448"/>
      <c r="AG148" s="448"/>
    </row>
    <row r="149">
      <c r="A149" s="448"/>
      <c r="B149" s="448"/>
      <c r="C149" s="448"/>
      <c r="D149" s="448"/>
      <c r="E149" s="448"/>
      <c r="F149" s="448"/>
      <c r="G149" s="448"/>
      <c r="H149" s="448"/>
      <c r="I149" s="448"/>
      <c r="J149" s="448"/>
      <c r="K149" s="448"/>
      <c r="L149" s="448"/>
      <c r="M149" s="448"/>
      <c r="N149" s="448"/>
      <c r="O149" s="448"/>
      <c r="P149" s="448"/>
      <c r="Q149" s="448"/>
      <c r="R149" s="448"/>
      <c r="S149" s="448"/>
      <c r="T149" s="448"/>
      <c r="U149" s="448"/>
      <c r="V149" s="448"/>
      <c r="W149" s="448"/>
      <c r="X149" s="448"/>
      <c r="Y149" s="448"/>
      <c r="Z149" s="448"/>
      <c r="AA149" s="448"/>
      <c r="AB149" s="448"/>
      <c r="AC149" s="448"/>
      <c r="AD149" s="448"/>
      <c r="AE149" s="448"/>
      <c r="AF149" s="448"/>
      <c r="AG149" s="448"/>
    </row>
    <row r="150">
      <c r="A150" s="448"/>
      <c r="B150" s="448"/>
      <c r="C150" s="448"/>
      <c r="D150" s="448"/>
      <c r="E150" s="448"/>
      <c r="F150" s="448"/>
      <c r="G150" s="448"/>
      <c r="H150" s="448"/>
      <c r="I150" s="448"/>
      <c r="J150" s="448"/>
      <c r="K150" s="448"/>
      <c r="L150" s="448"/>
      <c r="M150" s="448"/>
      <c r="N150" s="448"/>
      <c r="O150" s="448"/>
      <c r="P150" s="448"/>
      <c r="Q150" s="448"/>
      <c r="R150" s="448"/>
      <c r="S150" s="448"/>
      <c r="T150" s="448"/>
      <c r="U150" s="448"/>
      <c r="V150" s="448"/>
      <c r="W150" s="448"/>
      <c r="X150" s="448"/>
      <c r="Y150" s="448"/>
      <c r="Z150" s="448"/>
      <c r="AA150" s="448"/>
      <c r="AB150" s="448"/>
      <c r="AC150" s="448"/>
      <c r="AD150" s="448"/>
      <c r="AE150" s="448"/>
      <c r="AF150" s="448"/>
      <c r="AG150" s="448"/>
    </row>
    <row r="151">
      <c r="A151" s="448"/>
      <c r="B151" s="448"/>
      <c r="C151" s="448"/>
      <c r="D151" s="448"/>
      <c r="E151" s="448"/>
      <c r="F151" s="448"/>
      <c r="G151" s="448"/>
      <c r="H151" s="448"/>
      <c r="I151" s="448"/>
      <c r="J151" s="448"/>
      <c r="K151" s="448"/>
      <c r="L151" s="448"/>
      <c r="M151" s="448"/>
      <c r="N151" s="448"/>
      <c r="O151" s="448"/>
      <c r="P151" s="448"/>
      <c r="Q151" s="448"/>
      <c r="R151" s="448"/>
      <c r="S151" s="448"/>
      <c r="T151" s="448"/>
      <c r="U151" s="448"/>
      <c r="V151" s="448"/>
      <c r="W151" s="448"/>
      <c r="X151" s="448"/>
      <c r="Y151" s="448"/>
      <c r="Z151" s="448"/>
      <c r="AA151" s="448"/>
      <c r="AB151" s="448"/>
      <c r="AC151" s="448"/>
      <c r="AD151" s="448"/>
      <c r="AE151" s="448"/>
      <c r="AF151" s="448"/>
      <c r="AG151" s="448"/>
    </row>
    <row r="152">
      <c r="A152" s="448"/>
      <c r="B152" s="448"/>
      <c r="C152" s="448"/>
      <c r="D152" s="448"/>
      <c r="E152" s="448"/>
      <c r="F152" s="448"/>
      <c r="G152" s="448"/>
      <c r="H152" s="448"/>
      <c r="I152" s="448"/>
      <c r="J152" s="448"/>
      <c r="K152" s="448"/>
      <c r="L152" s="448"/>
      <c r="M152" s="448"/>
      <c r="N152" s="448"/>
      <c r="O152" s="448"/>
      <c r="P152" s="448"/>
      <c r="Q152" s="448"/>
      <c r="R152" s="448"/>
      <c r="S152" s="448"/>
      <c r="T152" s="448"/>
      <c r="U152" s="448"/>
      <c r="V152" s="448"/>
      <c r="W152" s="448"/>
      <c r="X152" s="448"/>
      <c r="Y152" s="448"/>
      <c r="Z152" s="448"/>
      <c r="AA152" s="448"/>
      <c r="AB152" s="448"/>
      <c r="AC152" s="448"/>
      <c r="AD152" s="448"/>
      <c r="AE152" s="448"/>
      <c r="AF152" s="448"/>
      <c r="AG152" s="448"/>
    </row>
    <row r="153">
      <c r="A153" s="448"/>
      <c r="B153" s="448"/>
      <c r="C153" s="448"/>
      <c r="D153" s="448"/>
      <c r="E153" s="448"/>
      <c r="F153" s="448"/>
      <c r="G153" s="448"/>
      <c r="H153" s="448"/>
      <c r="I153" s="448"/>
      <c r="J153" s="448"/>
      <c r="K153" s="448"/>
      <c r="L153" s="448"/>
      <c r="M153" s="448"/>
      <c r="N153" s="448"/>
      <c r="O153" s="448"/>
      <c r="P153" s="448"/>
      <c r="Q153" s="448"/>
      <c r="R153" s="448"/>
      <c r="S153" s="448"/>
      <c r="T153" s="448"/>
      <c r="U153" s="448"/>
      <c r="V153" s="448"/>
      <c r="W153" s="448"/>
      <c r="X153" s="448"/>
      <c r="Y153" s="448"/>
      <c r="Z153" s="448"/>
      <c r="AA153" s="448"/>
      <c r="AB153" s="448"/>
      <c r="AC153" s="448"/>
      <c r="AD153" s="448"/>
      <c r="AE153" s="448"/>
      <c r="AF153" s="448"/>
      <c r="AG153" s="448"/>
    </row>
    <row r="154">
      <c r="A154" s="448"/>
      <c r="B154" s="448"/>
      <c r="C154" s="448"/>
      <c r="D154" s="448"/>
      <c r="E154" s="448"/>
      <c r="F154" s="448"/>
      <c r="G154" s="448"/>
      <c r="H154" s="448"/>
      <c r="I154" s="448"/>
      <c r="J154" s="448"/>
      <c r="K154" s="448"/>
      <c r="L154" s="448"/>
      <c r="M154" s="448"/>
      <c r="N154" s="448"/>
      <c r="O154" s="448"/>
      <c r="P154" s="448"/>
      <c r="Q154" s="448"/>
      <c r="R154" s="448"/>
      <c r="S154" s="448"/>
      <c r="T154" s="448"/>
      <c r="U154" s="448"/>
      <c r="V154" s="448"/>
      <c r="W154" s="448"/>
      <c r="X154" s="448"/>
      <c r="Y154" s="448"/>
      <c r="Z154" s="448"/>
      <c r="AA154" s="448"/>
      <c r="AB154" s="448"/>
      <c r="AC154" s="448"/>
      <c r="AD154" s="448"/>
      <c r="AE154" s="448"/>
      <c r="AF154" s="448"/>
      <c r="AG154" s="448"/>
    </row>
    <row r="155">
      <c r="A155" s="448"/>
      <c r="B155" s="448"/>
      <c r="C155" s="448"/>
      <c r="D155" s="448"/>
      <c r="E155" s="448"/>
      <c r="F155" s="448"/>
      <c r="G155" s="448"/>
      <c r="H155" s="448"/>
      <c r="I155" s="448"/>
      <c r="J155" s="448"/>
      <c r="K155" s="448"/>
      <c r="L155" s="448"/>
      <c r="M155" s="448"/>
      <c r="N155" s="448"/>
      <c r="O155" s="448"/>
      <c r="P155" s="448"/>
      <c r="Q155" s="448"/>
      <c r="R155" s="448"/>
      <c r="S155" s="448"/>
      <c r="T155" s="448"/>
      <c r="U155" s="448"/>
      <c r="V155" s="448"/>
      <c r="W155" s="448"/>
      <c r="X155" s="448"/>
      <c r="Y155" s="448"/>
      <c r="Z155" s="448"/>
      <c r="AA155" s="448"/>
      <c r="AB155" s="448"/>
      <c r="AC155" s="448"/>
      <c r="AD155" s="448"/>
      <c r="AE155" s="448"/>
      <c r="AF155" s="448"/>
      <c r="AG155" s="448"/>
    </row>
    <row r="156">
      <c r="A156" s="448"/>
      <c r="B156" s="448"/>
      <c r="C156" s="448"/>
      <c r="D156" s="448"/>
      <c r="E156" s="448"/>
      <c r="F156" s="448"/>
      <c r="G156" s="448"/>
      <c r="H156" s="448"/>
      <c r="I156" s="448"/>
      <c r="J156" s="448"/>
      <c r="K156" s="448"/>
      <c r="L156" s="448"/>
      <c r="M156" s="448"/>
      <c r="N156" s="448"/>
      <c r="O156" s="448"/>
      <c r="P156" s="448"/>
      <c r="Q156" s="448"/>
      <c r="R156" s="448"/>
      <c r="S156" s="448"/>
      <c r="T156" s="448"/>
      <c r="U156" s="448"/>
      <c r="V156" s="448"/>
      <c r="W156" s="448"/>
      <c r="X156" s="448"/>
      <c r="Y156" s="448"/>
      <c r="Z156" s="448"/>
      <c r="AA156" s="448"/>
      <c r="AB156" s="448"/>
      <c r="AC156" s="448"/>
      <c r="AD156" s="448"/>
      <c r="AE156" s="448"/>
      <c r="AF156" s="448"/>
      <c r="AG156" s="448"/>
    </row>
    <row r="157">
      <c r="A157" s="448"/>
      <c r="B157" s="448"/>
      <c r="C157" s="448"/>
      <c r="D157" s="448"/>
      <c r="E157" s="448"/>
      <c r="F157" s="448"/>
      <c r="G157" s="448"/>
      <c r="H157" s="448"/>
      <c r="I157" s="448"/>
      <c r="J157" s="448"/>
      <c r="K157" s="448"/>
      <c r="L157" s="448"/>
      <c r="M157" s="448"/>
      <c r="N157" s="448"/>
      <c r="O157" s="448"/>
      <c r="P157" s="448"/>
      <c r="Q157" s="448"/>
      <c r="R157" s="448"/>
      <c r="S157" s="448"/>
      <c r="T157" s="448"/>
      <c r="U157" s="448"/>
      <c r="V157" s="448"/>
      <c r="W157" s="448"/>
      <c r="X157" s="448"/>
      <c r="Y157" s="448"/>
      <c r="Z157" s="448"/>
      <c r="AA157" s="448"/>
      <c r="AB157" s="448"/>
      <c r="AC157" s="448"/>
      <c r="AD157" s="448"/>
      <c r="AE157" s="448"/>
      <c r="AF157" s="448"/>
      <c r="AG157" s="448"/>
    </row>
    <row r="158">
      <c r="A158" s="448"/>
      <c r="B158" s="448"/>
      <c r="C158" s="448"/>
      <c r="D158" s="448"/>
      <c r="E158" s="448"/>
      <c r="F158" s="448"/>
      <c r="G158" s="448"/>
      <c r="H158" s="448"/>
      <c r="I158" s="448"/>
      <c r="J158" s="448"/>
      <c r="K158" s="448"/>
      <c r="L158" s="448"/>
      <c r="M158" s="448"/>
      <c r="N158" s="448"/>
      <c r="O158" s="448"/>
      <c r="P158" s="448"/>
      <c r="Q158" s="448"/>
      <c r="R158" s="448"/>
      <c r="S158" s="448"/>
      <c r="T158" s="448"/>
      <c r="U158" s="448"/>
      <c r="V158" s="448"/>
      <c r="W158" s="448"/>
      <c r="X158" s="448"/>
      <c r="Y158" s="448"/>
      <c r="Z158" s="448"/>
      <c r="AA158" s="448"/>
      <c r="AB158" s="448"/>
      <c r="AC158" s="448"/>
      <c r="AD158" s="448"/>
      <c r="AE158" s="448"/>
      <c r="AF158" s="448"/>
      <c r="AG158" s="448"/>
    </row>
    <row r="159">
      <c r="A159" s="448"/>
      <c r="B159" s="448"/>
      <c r="C159" s="448"/>
      <c r="D159" s="448"/>
      <c r="E159" s="448"/>
      <c r="F159" s="448"/>
      <c r="G159" s="448"/>
      <c r="H159" s="448"/>
      <c r="I159" s="448"/>
      <c r="J159" s="448"/>
      <c r="K159" s="448"/>
      <c r="L159" s="448"/>
      <c r="M159" s="448"/>
      <c r="N159" s="448"/>
      <c r="O159" s="448"/>
      <c r="P159" s="448"/>
      <c r="Q159" s="448"/>
      <c r="R159" s="448"/>
      <c r="S159" s="448"/>
      <c r="T159" s="448"/>
      <c r="U159" s="448"/>
      <c r="V159" s="448"/>
      <c r="W159" s="448"/>
      <c r="X159" s="448"/>
      <c r="Y159" s="448"/>
      <c r="Z159" s="448"/>
      <c r="AA159" s="448"/>
      <c r="AB159" s="448"/>
      <c r="AC159" s="448"/>
      <c r="AD159" s="448"/>
      <c r="AE159" s="448"/>
      <c r="AF159" s="448"/>
      <c r="AG159" s="448"/>
    </row>
    <row r="160">
      <c r="A160" s="448"/>
      <c r="B160" s="448"/>
      <c r="C160" s="448"/>
      <c r="D160" s="448"/>
      <c r="E160" s="448"/>
      <c r="F160" s="448"/>
      <c r="G160" s="448"/>
      <c r="H160" s="448"/>
      <c r="I160" s="448"/>
      <c r="J160" s="448"/>
      <c r="K160" s="448"/>
      <c r="L160" s="448"/>
      <c r="M160" s="448"/>
      <c r="N160" s="448"/>
      <c r="O160" s="448"/>
      <c r="P160" s="448"/>
      <c r="Q160" s="448"/>
      <c r="R160" s="448"/>
      <c r="S160" s="448"/>
      <c r="T160" s="448"/>
      <c r="U160" s="448"/>
      <c r="V160" s="448"/>
      <c r="W160" s="448"/>
      <c r="X160" s="448"/>
      <c r="Y160" s="448"/>
      <c r="Z160" s="448"/>
      <c r="AA160" s="448"/>
      <c r="AB160" s="448"/>
      <c r="AC160" s="448"/>
      <c r="AD160" s="448"/>
      <c r="AE160" s="448"/>
      <c r="AF160" s="448"/>
      <c r="AG160" s="448"/>
    </row>
    <row r="161">
      <c r="A161" s="448"/>
      <c r="B161" s="448"/>
      <c r="C161" s="448"/>
      <c r="D161" s="448"/>
      <c r="E161" s="448"/>
      <c r="F161" s="448"/>
      <c r="G161" s="448"/>
      <c r="H161" s="448"/>
      <c r="I161" s="448"/>
      <c r="J161" s="448"/>
      <c r="K161" s="448"/>
      <c r="L161" s="448"/>
      <c r="M161" s="448"/>
      <c r="N161" s="448"/>
      <c r="O161" s="448"/>
      <c r="P161" s="448"/>
      <c r="Q161" s="448"/>
      <c r="R161" s="448"/>
      <c r="S161" s="448"/>
      <c r="T161" s="448"/>
      <c r="U161" s="448"/>
      <c r="V161" s="448"/>
      <c r="W161" s="448"/>
      <c r="X161" s="448"/>
      <c r="Y161" s="448"/>
      <c r="Z161" s="448"/>
      <c r="AA161" s="448"/>
      <c r="AB161" s="448"/>
      <c r="AC161" s="448"/>
      <c r="AD161" s="448"/>
      <c r="AE161" s="448"/>
      <c r="AF161" s="448"/>
      <c r="AG161" s="448"/>
    </row>
    <row r="162">
      <c r="A162" s="448"/>
      <c r="B162" s="448"/>
      <c r="C162" s="448"/>
      <c r="D162" s="448"/>
      <c r="E162" s="448"/>
      <c r="F162" s="448"/>
      <c r="G162" s="448"/>
      <c r="H162" s="448"/>
      <c r="I162" s="448"/>
      <c r="J162" s="448"/>
      <c r="K162" s="448"/>
      <c r="L162" s="448"/>
      <c r="M162" s="448"/>
      <c r="N162" s="448"/>
      <c r="O162" s="448"/>
      <c r="P162" s="448"/>
      <c r="Q162" s="448"/>
      <c r="R162" s="448"/>
      <c r="S162" s="448"/>
      <c r="T162" s="448"/>
      <c r="U162" s="448"/>
      <c r="V162" s="448"/>
      <c r="W162" s="448"/>
      <c r="X162" s="448"/>
      <c r="Y162" s="448"/>
      <c r="Z162" s="448"/>
      <c r="AA162" s="448"/>
      <c r="AB162" s="448"/>
      <c r="AC162" s="448"/>
      <c r="AD162" s="448"/>
      <c r="AE162" s="448"/>
      <c r="AF162" s="448"/>
      <c r="AG162" s="448"/>
    </row>
    <row r="163">
      <c r="A163" s="448"/>
      <c r="B163" s="448"/>
      <c r="C163" s="448"/>
      <c r="D163" s="448"/>
      <c r="E163" s="448"/>
      <c r="F163" s="448"/>
      <c r="G163" s="448"/>
      <c r="H163" s="448"/>
      <c r="I163" s="448"/>
      <c r="J163" s="448"/>
      <c r="K163" s="448"/>
      <c r="L163" s="448"/>
      <c r="M163" s="448"/>
      <c r="N163" s="448"/>
      <c r="O163" s="448"/>
      <c r="P163" s="448"/>
      <c r="Q163" s="448"/>
      <c r="R163" s="448"/>
      <c r="S163" s="448"/>
      <c r="T163" s="448"/>
      <c r="U163" s="448"/>
      <c r="V163" s="448"/>
      <c r="W163" s="448"/>
      <c r="X163" s="448"/>
      <c r="Y163" s="448"/>
      <c r="Z163" s="448"/>
      <c r="AA163" s="448"/>
      <c r="AB163" s="448"/>
      <c r="AC163" s="448"/>
      <c r="AD163" s="448"/>
      <c r="AE163" s="448"/>
      <c r="AF163" s="448"/>
      <c r="AG163" s="448"/>
    </row>
    <row r="164">
      <c r="A164" s="448"/>
      <c r="B164" s="448"/>
      <c r="C164" s="448"/>
      <c r="D164" s="448"/>
      <c r="E164" s="448"/>
      <c r="F164" s="448"/>
      <c r="G164" s="448"/>
      <c r="H164" s="448"/>
      <c r="I164" s="448"/>
      <c r="J164" s="448"/>
      <c r="K164" s="448"/>
      <c r="L164" s="448"/>
      <c r="M164" s="448"/>
      <c r="N164" s="448"/>
      <c r="O164" s="448"/>
      <c r="P164" s="448"/>
      <c r="Q164" s="448"/>
      <c r="R164" s="448"/>
      <c r="S164" s="448"/>
      <c r="T164" s="448"/>
      <c r="U164" s="448"/>
      <c r="V164" s="448"/>
      <c r="W164" s="448"/>
      <c r="X164" s="448"/>
      <c r="Y164" s="448"/>
      <c r="Z164" s="448"/>
      <c r="AA164" s="448"/>
      <c r="AB164" s="448"/>
      <c r="AC164" s="448"/>
      <c r="AD164" s="448"/>
      <c r="AE164" s="448"/>
      <c r="AF164" s="448"/>
      <c r="AG164" s="448"/>
    </row>
    <row r="165">
      <c r="A165" s="448"/>
      <c r="B165" s="448"/>
      <c r="C165" s="448"/>
      <c r="D165" s="448"/>
      <c r="E165" s="448"/>
      <c r="F165" s="448"/>
      <c r="G165" s="448"/>
      <c r="H165" s="448"/>
      <c r="I165" s="448"/>
      <c r="J165" s="448"/>
      <c r="K165" s="448"/>
      <c r="L165" s="448"/>
      <c r="M165" s="448"/>
      <c r="N165" s="448"/>
      <c r="O165" s="448"/>
      <c r="P165" s="448"/>
      <c r="Q165" s="448"/>
      <c r="R165" s="448"/>
      <c r="S165" s="448"/>
      <c r="T165" s="448"/>
      <c r="U165" s="448"/>
      <c r="V165" s="448"/>
      <c r="W165" s="448"/>
      <c r="X165" s="448"/>
      <c r="Y165" s="448"/>
      <c r="Z165" s="448"/>
      <c r="AA165" s="448"/>
      <c r="AB165" s="448"/>
      <c r="AC165" s="448"/>
      <c r="AD165" s="448"/>
      <c r="AE165" s="448"/>
      <c r="AF165" s="448"/>
      <c r="AG165" s="448"/>
    </row>
    <row r="166">
      <c r="A166" s="448"/>
      <c r="B166" s="448"/>
      <c r="C166" s="448"/>
      <c r="D166" s="448"/>
      <c r="E166" s="448"/>
      <c r="F166" s="448"/>
      <c r="G166" s="448"/>
      <c r="H166" s="448"/>
      <c r="I166" s="448"/>
      <c r="J166" s="448"/>
      <c r="K166" s="448"/>
      <c r="L166" s="448"/>
      <c r="M166" s="448"/>
      <c r="N166" s="448"/>
      <c r="O166" s="448"/>
      <c r="P166" s="448"/>
      <c r="Q166" s="448"/>
      <c r="R166" s="448"/>
      <c r="S166" s="448"/>
      <c r="T166" s="448"/>
      <c r="U166" s="448"/>
      <c r="V166" s="448"/>
      <c r="W166" s="448"/>
      <c r="X166" s="448"/>
      <c r="Y166" s="448"/>
      <c r="Z166" s="448"/>
      <c r="AA166" s="448"/>
      <c r="AB166" s="448"/>
      <c r="AC166" s="448"/>
      <c r="AD166" s="448"/>
      <c r="AE166" s="448"/>
      <c r="AF166" s="448"/>
      <c r="AG166" s="448"/>
    </row>
    <row r="167">
      <c r="A167" s="448"/>
      <c r="B167" s="448"/>
      <c r="C167" s="448"/>
      <c r="D167" s="448"/>
      <c r="E167" s="448"/>
      <c r="F167" s="448"/>
      <c r="G167" s="448"/>
      <c r="H167" s="448"/>
      <c r="I167" s="448"/>
      <c r="J167" s="448"/>
      <c r="K167" s="448"/>
      <c r="L167" s="448"/>
      <c r="M167" s="448"/>
      <c r="N167" s="448"/>
      <c r="O167" s="448"/>
      <c r="P167" s="448"/>
      <c r="Q167" s="448"/>
      <c r="R167" s="448"/>
      <c r="S167" s="448"/>
      <c r="T167" s="448"/>
      <c r="U167" s="448"/>
      <c r="V167" s="448"/>
      <c r="W167" s="448"/>
      <c r="X167" s="448"/>
      <c r="Y167" s="448"/>
      <c r="Z167" s="448"/>
      <c r="AA167" s="448"/>
      <c r="AB167" s="448"/>
      <c r="AC167" s="448"/>
      <c r="AD167" s="448"/>
      <c r="AE167" s="448"/>
      <c r="AF167" s="448"/>
      <c r="AG167" s="448"/>
    </row>
    <row r="168">
      <c r="A168" s="448"/>
      <c r="B168" s="448"/>
      <c r="C168" s="448"/>
      <c r="D168" s="448"/>
      <c r="E168" s="448"/>
      <c r="F168" s="448"/>
      <c r="G168" s="448"/>
      <c r="H168" s="448"/>
      <c r="I168" s="448"/>
      <c r="J168" s="448"/>
      <c r="K168" s="448"/>
      <c r="L168" s="448"/>
      <c r="M168" s="448"/>
      <c r="N168" s="448"/>
      <c r="O168" s="448"/>
      <c r="P168" s="448"/>
      <c r="Q168" s="448"/>
      <c r="R168" s="448"/>
      <c r="S168" s="448"/>
      <c r="T168" s="448"/>
      <c r="U168" s="448"/>
      <c r="V168" s="448"/>
      <c r="W168" s="448"/>
      <c r="X168" s="448"/>
      <c r="Y168" s="448"/>
      <c r="Z168" s="448"/>
      <c r="AA168" s="448"/>
      <c r="AB168" s="448"/>
      <c r="AC168" s="448"/>
      <c r="AD168" s="448"/>
      <c r="AE168" s="448"/>
      <c r="AF168" s="448"/>
      <c r="AG168" s="448"/>
    </row>
    <row r="169">
      <c r="A169" s="448"/>
      <c r="B169" s="448"/>
      <c r="C169" s="448"/>
      <c r="D169" s="448"/>
      <c r="E169" s="448"/>
      <c r="F169" s="448"/>
      <c r="G169" s="448"/>
      <c r="H169" s="448"/>
      <c r="I169" s="448"/>
      <c r="J169" s="448"/>
      <c r="K169" s="448"/>
      <c r="L169" s="448"/>
      <c r="M169" s="448"/>
      <c r="N169" s="448"/>
      <c r="O169" s="448"/>
      <c r="P169" s="448"/>
      <c r="Q169" s="448"/>
      <c r="R169" s="448"/>
      <c r="S169" s="448"/>
      <c r="T169" s="448"/>
      <c r="U169" s="448"/>
      <c r="V169" s="448"/>
      <c r="W169" s="448"/>
      <c r="X169" s="448"/>
      <c r="Y169" s="448"/>
      <c r="Z169" s="448"/>
      <c r="AA169" s="448"/>
      <c r="AB169" s="448"/>
      <c r="AC169" s="448"/>
      <c r="AD169" s="448"/>
      <c r="AE169" s="448"/>
      <c r="AF169" s="448"/>
      <c r="AG169" s="448"/>
    </row>
    <row r="170">
      <c r="A170" s="448"/>
      <c r="B170" s="448"/>
      <c r="C170" s="448"/>
      <c r="D170" s="448"/>
      <c r="E170" s="448"/>
      <c r="F170" s="448"/>
      <c r="G170" s="448"/>
      <c r="H170" s="448"/>
      <c r="I170" s="448"/>
      <c r="J170" s="448"/>
      <c r="K170" s="448"/>
      <c r="L170" s="448"/>
      <c r="M170" s="448"/>
      <c r="N170" s="448"/>
      <c r="O170" s="448"/>
      <c r="P170" s="448"/>
      <c r="Q170" s="448"/>
      <c r="R170" s="448"/>
      <c r="S170" s="448"/>
      <c r="T170" s="448"/>
      <c r="U170" s="448"/>
      <c r="V170" s="448"/>
      <c r="W170" s="448"/>
      <c r="X170" s="448"/>
      <c r="Y170" s="448"/>
      <c r="Z170" s="448"/>
      <c r="AA170" s="448"/>
      <c r="AB170" s="448"/>
      <c r="AC170" s="448"/>
      <c r="AD170" s="448"/>
      <c r="AE170" s="448"/>
      <c r="AF170" s="448"/>
      <c r="AG170" s="448"/>
    </row>
    <row r="171">
      <c r="A171" s="448"/>
      <c r="B171" s="448"/>
      <c r="C171" s="448"/>
      <c r="D171" s="448"/>
      <c r="E171" s="448"/>
      <c r="F171" s="448"/>
      <c r="G171" s="448"/>
      <c r="H171" s="448"/>
      <c r="I171" s="448"/>
      <c r="J171" s="448"/>
      <c r="K171" s="448"/>
      <c r="L171" s="448"/>
      <c r="M171" s="448"/>
      <c r="N171" s="448"/>
      <c r="O171" s="448"/>
      <c r="P171" s="448"/>
      <c r="Q171" s="448"/>
      <c r="R171" s="448"/>
      <c r="S171" s="448"/>
      <c r="T171" s="448"/>
      <c r="U171" s="448"/>
      <c r="V171" s="448"/>
      <c r="W171" s="448"/>
      <c r="X171" s="448"/>
      <c r="Y171" s="448"/>
      <c r="Z171" s="448"/>
      <c r="AA171" s="448"/>
      <c r="AB171" s="448"/>
      <c r="AC171" s="448"/>
      <c r="AD171" s="448"/>
      <c r="AE171" s="448"/>
      <c r="AF171" s="448"/>
      <c r="AG171" s="448"/>
    </row>
    <row r="172">
      <c r="A172" s="448"/>
      <c r="B172" s="448"/>
      <c r="C172" s="448"/>
      <c r="D172" s="448"/>
      <c r="E172" s="448"/>
      <c r="F172" s="448"/>
      <c r="G172" s="448"/>
      <c r="H172" s="448"/>
      <c r="I172" s="448"/>
      <c r="J172" s="448"/>
      <c r="K172" s="448"/>
      <c r="L172" s="448"/>
      <c r="M172" s="448"/>
      <c r="N172" s="448"/>
      <c r="O172" s="448"/>
      <c r="P172" s="448"/>
      <c r="Q172" s="448"/>
      <c r="R172" s="448"/>
      <c r="S172" s="448"/>
      <c r="T172" s="448"/>
      <c r="U172" s="448"/>
      <c r="V172" s="448"/>
      <c r="W172" s="448"/>
      <c r="X172" s="448"/>
      <c r="Y172" s="448"/>
      <c r="Z172" s="448"/>
      <c r="AA172" s="448"/>
      <c r="AB172" s="448"/>
      <c r="AC172" s="448"/>
      <c r="AD172" s="448"/>
      <c r="AE172" s="448"/>
      <c r="AF172" s="448"/>
      <c r="AG172" s="448"/>
    </row>
    <row r="173">
      <c r="A173" s="448"/>
      <c r="B173" s="448"/>
      <c r="C173" s="448"/>
      <c r="D173" s="448"/>
      <c r="E173" s="448"/>
      <c r="F173" s="448"/>
      <c r="G173" s="448"/>
      <c r="H173" s="448"/>
      <c r="I173" s="448"/>
      <c r="J173" s="448"/>
      <c r="K173" s="448"/>
      <c r="L173" s="448"/>
      <c r="M173" s="448"/>
      <c r="N173" s="448"/>
      <c r="O173" s="448"/>
      <c r="P173" s="448"/>
      <c r="Q173" s="448"/>
      <c r="R173" s="448"/>
      <c r="S173" s="448"/>
      <c r="T173" s="448"/>
      <c r="U173" s="448"/>
      <c r="V173" s="448"/>
      <c r="W173" s="448"/>
      <c r="X173" s="448"/>
      <c r="Y173" s="448"/>
      <c r="Z173" s="448"/>
      <c r="AA173" s="448"/>
      <c r="AB173" s="448"/>
      <c r="AC173" s="448"/>
      <c r="AD173" s="448"/>
      <c r="AE173" s="448"/>
      <c r="AF173" s="448"/>
      <c r="AG173" s="448"/>
    </row>
    <row r="174">
      <c r="A174" s="448"/>
      <c r="B174" s="448"/>
      <c r="C174" s="448"/>
      <c r="D174" s="448"/>
      <c r="E174" s="448"/>
      <c r="F174" s="448"/>
      <c r="G174" s="448"/>
      <c r="H174" s="448"/>
      <c r="I174" s="448"/>
      <c r="J174" s="448"/>
      <c r="K174" s="448"/>
      <c r="L174" s="448"/>
      <c r="M174" s="448"/>
      <c r="N174" s="448"/>
      <c r="O174" s="448"/>
      <c r="P174" s="448"/>
      <c r="Q174" s="448"/>
      <c r="R174" s="448"/>
      <c r="S174" s="448"/>
      <c r="T174" s="448"/>
      <c r="U174" s="448"/>
      <c r="V174" s="448"/>
      <c r="W174" s="448"/>
      <c r="X174" s="448"/>
      <c r="Y174" s="448"/>
      <c r="Z174" s="448"/>
      <c r="AA174" s="448"/>
      <c r="AB174" s="448"/>
      <c r="AC174" s="448"/>
      <c r="AD174" s="448"/>
      <c r="AE174" s="448"/>
      <c r="AF174" s="448"/>
      <c r="AG174" s="448"/>
    </row>
    <row r="175">
      <c r="A175" s="448"/>
      <c r="B175" s="448"/>
      <c r="C175" s="448"/>
      <c r="D175" s="448"/>
      <c r="E175" s="448"/>
      <c r="F175" s="448"/>
      <c r="G175" s="448"/>
      <c r="H175" s="448"/>
      <c r="I175" s="448"/>
      <c r="J175" s="448"/>
      <c r="K175" s="448"/>
      <c r="L175" s="448"/>
      <c r="M175" s="448"/>
      <c r="N175" s="448"/>
      <c r="O175" s="448"/>
      <c r="P175" s="448"/>
      <c r="Q175" s="448"/>
      <c r="R175" s="448"/>
      <c r="S175" s="448"/>
      <c r="T175" s="448"/>
      <c r="U175" s="448"/>
      <c r="V175" s="448"/>
      <c r="W175" s="448"/>
      <c r="X175" s="448"/>
      <c r="Y175" s="448"/>
      <c r="Z175" s="448"/>
      <c r="AA175" s="448"/>
      <c r="AB175" s="448"/>
      <c r="AC175" s="448"/>
      <c r="AD175" s="448"/>
      <c r="AE175" s="448"/>
      <c r="AF175" s="448"/>
      <c r="AG175" s="448"/>
    </row>
    <row r="176">
      <c r="A176" s="448"/>
      <c r="B176" s="448"/>
      <c r="C176" s="448"/>
      <c r="D176" s="448"/>
      <c r="E176" s="448"/>
      <c r="F176" s="448"/>
      <c r="G176" s="448"/>
      <c r="H176" s="448"/>
      <c r="I176" s="448"/>
      <c r="J176" s="448"/>
      <c r="K176" s="448"/>
      <c r="L176" s="448"/>
      <c r="M176" s="448"/>
      <c r="N176" s="448"/>
      <c r="O176" s="448"/>
      <c r="P176" s="448"/>
      <c r="Q176" s="448"/>
      <c r="R176" s="448"/>
      <c r="S176" s="448"/>
      <c r="T176" s="448"/>
      <c r="U176" s="448"/>
      <c r="V176" s="448"/>
      <c r="W176" s="448"/>
      <c r="X176" s="448"/>
      <c r="Y176" s="448"/>
      <c r="Z176" s="448"/>
      <c r="AA176" s="448"/>
      <c r="AB176" s="448"/>
      <c r="AC176" s="448"/>
      <c r="AD176" s="448"/>
      <c r="AE176" s="448"/>
      <c r="AF176" s="448"/>
      <c r="AG176" s="448"/>
    </row>
    <row r="177">
      <c r="A177" s="448"/>
      <c r="B177" s="448"/>
      <c r="C177" s="448"/>
      <c r="D177" s="448"/>
      <c r="E177" s="448"/>
      <c r="F177" s="448"/>
      <c r="G177" s="448"/>
      <c r="H177" s="448"/>
      <c r="I177" s="448"/>
      <c r="J177" s="448"/>
      <c r="K177" s="448"/>
      <c r="L177" s="448"/>
      <c r="M177" s="448"/>
      <c r="N177" s="448"/>
      <c r="O177" s="448"/>
      <c r="P177" s="448"/>
      <c r="Q177" s="448"/>
      <c r="R177" s="448"/>
      <c r="S177" s="448"/>
      <c r="T177" s="448"/>
      <c r="U177" s="448"/>
      <c r="V177" s="448"/>
      <c r="W177" s="448"/>
      <c r="X177" s="448"/>
      <c r="Y177" s="448"/>
      <c r="Z177" s="448"/>
      <c r="AA177" s="448"/>
      <c r="AB177" s="448"/>
      <c r="AC177" s="448"/>
      <c r="AD177" s="448"/>
      <c r="AE177" s="448"/>
      <c r="AF177" s="448"/>
      <c r="AG177" s="448"/>
    </row>
    <row r="178">
      <c r="A178" s="448"/>
      <c r="B178" s="448"/>
      <c r="C178" s="448"/>
      <c r="D178" s="448"/>
      <c r="E178" s="448"/>
      <c r="F178" s="448"/>
      <c r="G178" s="448"/>
      <c r="H178" s="448"/>
      <c r="I178" s="448"/>
      <c r="J178" s="448"/>
      <c r="K178" s="448"/>
      <c r="L178" s="448"/>
      <c r="M178" s="448"/>
      <c r="N178" s="448"/>
      <c r="O178" s="448"/>
      <c r="P178" s="448"/>
      <c r="Q178" s="448"/>
      <c r="R178" s="448"/>
      <c r="S178" s="448"/>
      <c r="T178" s="448"/>
      <c r="U178" s="448"/>
      <c r="V178" s="448"/>
      <c r="W178" s="448"/>
      <c r="X178" s="448"/>
      <c r="Y178" s="448"/>
      <c r="Z178" s="448"/>
      <c r="AA178" s="448"/>
      <c r="AB178" s="448"/>
      <c r="AC178" s="448"/>
      <c r="AD178" s="448"/>
      <c r="AE178" s="448"/>
      <c r="AF178" s="448"/>
      <c r="AG178" s="448"/>
    </row>
    <row r="179">
      <c r="A179" s="448"/>
      <c r="B179" s="448"/>
      <c r="C179" s="448"/>
      <c r="D179" s="448"/>
      <c r="E179" s="448"/>
      <c r="F179" s="448"/>
      <c r="G179" s="448"/>
      <c r="H179" s="448"/>
      <c r="I179" s="448"/>
      <c r="J179" s="448"/>
      <c r="K179" s="448"/>
      <c r="L179" s="448"/>
      <c r="M179" s="448"/>
      <c r="N179" s="448"/>
      <c r="O179" s="448"/>
      <c r="P179" s="448"/>
      <c r="Q179" s="448"/>
      <c r="R179" s="448"/>
      <c r="S179" s="448"/>
      <c r="T179" s="448"/>
      <c r="U179" s="448"/>
      <c r="V179" s="448"/>
      <c r="W179" s="448"/>
      <c r="X179" s="448"/>
      <c r="Y179" s="448"/>
      <c r="Z179" s="448"/>
      <c r="AA179" s="448"/>
      <c r="AB179" s="448"/>
      <c r="AC179" s="448"/>
      <c r="AD179" s="448"/>
      <c r="AE179" s="448"/>
      <c r="AF179" s="448"/>
      <c r="AG179" s="448"/>
    </row>
    <row r="180">
      <c r="A180" s="448"/>
      <c r="B180" s="448"/>
      <c r="C180" s="448"/>
      <c r="D180" s="448"/>
      <c r="E180" s="448"/>
      <c r="F180" s="448"/>
      <c r="G180" s="448"/>
      <c r="H180" s="448"/>
      <c r="I180" s="448"/>
      <c r="J180" s="448"/>
      <c r="K180" s="448"/>
      <c r="L180" s="448"/>
      <c r="M180" s="448"/>
      <c r="N180" s="448"/>
      <c r="O180" s="448"/>
      <c r="P180" s="448"/>
      <c r="Q180" s="448"/>
      <c r="R180" s="448"/>
      <c r="S180" s="448"/>
      <c r="T180" s="448"/>
      <c r="U180" s="448"/>
      <c r="V180" s="448"/>
      <c r="W180" s="448"/>
      <c r="X180" s="448"/>
      <c r="Y180" s="448"/>
      <c r="Z180" s="448"/>
      <c r="AA180" s="448"/>
      <c r="AB180" s="448"/>
      <c r="AC180" s="448"/>
      <c r="AD180" s="448"/>
      <c r="AE180" s="448"/>
      <c r="AF180" s="448"/>
      <c r="AG180" s="448"/>
    </row>
    <row r="181">
      <c r="A181" s="448"/>
      <c r="B181" s="448"/>
      <c r="C181" s="448"/>
      <c r="D181" s="448"/>
      <c r="E181" s="448"/>
      <c r="F181" s="448"/>
      <c r="G181" s="448"/>
      <c r="H181" s="448"/>
      <c r="I181" s="448"/>
      <c r="J181" s="448"/>
      <c r="K181" s="448"/>
      <c r="L181" s="448"/>
      <c r="M181" s="448"/>
      <c r="N181" s="448"/>
      <c r="O181" s="448"/>
      <c r="P181" s="448"/>
      <c r="Q181" s="448"/>
      <c r="R181" s="448"/>
      <c r="S181" s="448"/>
      <c r="T181" s="448"/>
      <c r="U181" s="448"/>
      <c r="V181" s="448"/>
      <c r="W181" s="448"/>
      <c r="X181" s="448"/>
      <c r="Y181" s="448"/>
      <c r="Z181" s="448"/>
      <c r="AA181" s="448"/>
      <c r="AB181" s="448"/>
      <c r="AC181" s="448"/>
      <c r="AD181" s="448"/>
      <c r="AE181" s="448"/>
      <c r="AF181" s="448"/>
      <c r="AG181" s="448"/>
    </row>
    <row r="182">
      <c r="A182" s="448"/>
      <c r="B182" s="448"/>
      <c r="C182" s="448"/>
      <c r="D182" s="448"/>
      <c r="E182" s="448"/>
      <c r="F182" s="448"/>
      <c r="G182" s="448"/>
      <c r="H182" s="448"/>
      <c r="I182" s="448"/>
      <c r="J182" s="448"/>
      <c r="K182" s="448"/>
      <c r="L182" s="448"/>
      <c r="M182" s="448"/>
      <c r="N182" s="448"/>
      <c r="O182" s="448"/>
      <c r="P182" s="448"/>
      <c r="Q182" s="448"/>
      <c r="R182" s="448"/>
      <c r="S182" s="448"/>
      <c r="T182" s="448"/>
      <c r="U182" s="448"/>
      <c r="V182" s="448"/>
      <c r="W182" s="448"/>
      <c r="X182" s="448"/>
      <c r="Y182" s="448"/>
      <c r="Z182" s="448"/>
      <c r="AA182" s="448"/>
      <c r="AB182" s="448"/>
      <c r="AC182" s="448"/>
      <c r="AD182" s="448"/>
      <c r="AE182" s="448"/>
      <c r="AF182" s="448"/>
      <c r="AG182" s="448"/>
    </row>
    <row r="183">
      <c r="A183" s="448"/>
      <c r="B183" s="448"/>
      <c r="C183" s="448"/>
      <c r="D183" s="448"/>
      <c r="E183" s="448"/>
      <c r="F183" s="448"/>
      <c r="G183" s="448"/>
      <c r="H183" s="448"/>
      <c r="I183" s="448"/>
      <c r="J183" s="448"/>
      <c r="K183" s="448"/>
      <c r="L183" s="448"/>
      <c r="M183" s="448"/>
      <c r="N183" s="448"/>
      <c r="O183" s="448"/>
      <c r="P183" s="448"/>
      <c r="Q183" s="448"/>
      <c r="R183" s="448"/>
      <c r="S183" s="448"/>
      <c r="T183" s="448"/>
      <c r="U183" s="448"/>
      <c r="V183" s="448"/>
      <c r="W183" s="448"/>
      <c r="X183" s="448"/>
      <c r="Y183" s="448"/>
      <c r="Z183" s="448"/>
      <c r="AA183" s="448"/>
      <c r="AB183" s="448"/>
      <c r="AC183" s="448"/>
      <c r="AD183" s="448"/>
      <c r="AE183" s="448"/>
      <c r="AF183" s="448"/>
      <c r="AG183" s="448"/>
    </row>
    <row r="184">
      <c r="A184" s="448"/>
      <c r="B184" s="448"/>
      <c r="C184" s="448"/>
      <c r="D184" s="448"/>
      <c r="E184" s="448"/>
      <c r="F184" s="448"/>
      <c r="G184" s="448"/>
      <c r="H184" s="448"/>
      <c r="I184" s="448"/>
      <c r="J184" s="448"/>
      <c r="K184" s="448"/>
      <c r="L184" s="448"/>
      <c r="M184" s="448"/>
      <c r="N184" s="448"/>
      <c r="O184" s="448"/>
      <c r="P184" s="448"/>
      <c r="Q184" s="448"/>
      <c r="R184" s="448"/>
      <c r="S184" s="448"/>
      <c r="T184" s="448"/>
      <c r="U184" s="448"/>
      <c r="V184" s="448"/>
      <c r="W184" s="448"/>
      <c r="X184" s="448"/>
      <c r="Y184" s="448"/>
      <c r="Z184" s="448"/>
      <c r="AA184" s="448"/>
      <c r="AB184" s="448"/>
      <c r="AC184" s="448"/>
      <c r="AD184" s="448"/>
      <c r="AE184" s="448"/>
      <c r="AF184" s="448"/>
      <c r="AG184" s="448"/>
    </row>
    <row r="185">
      <c r="A185" s="448"/>
      <c r="B185" s="448"/>
      <c r="C185" s="448"/>
      <c r="D185" s="448"/>
      <c r="E185" s="448"/>
      <c r="F185" s="448"/>
      <c r="G185" s="448"/>
      <c r="H185" s="448"/>
      <c r="I185" s="448"/>
      <c r="J185" s="448"/>
      <c r="K185" s="448"/>
      <c r="L185" s="448"/>
      <c r="M185" s="448"/>
      <c r="N185" s="448"/>
      <c r="O185" s="448"/>
      <c r="P185" s="448"/>
      <c r="Q185" s="448"/>
      <c r="R185" s="448"/>
      <c r="S185" s="448"/>
      <c r="T185" s="448"/>
      <c r="U185" s="448"/>
      <c r="V185" s="448"/>
      <c r="W185" s="448"/>
      <c r="X185" s="448"/>
      <c r="Y185" s="448"/>
      <c r="Z185" s="448"/>
      <c r="AA185" s="448"/>
      <c r="AB185" s="448"/>
      <c r="AC185" s="448"/>
      <c r="AD185" s="448"/>
      <c r="AE185" s="448"/>
      <c r="AF185" s="448"/>
      <c r="AG185" s="448"/>
    </row>
    <row r="186">
      <c r="A186" s="448"/>
      <c r="B186" s="448"/>
      <c r="C186" s="448"/>
      <c r="D186" s="448"/>
      <c r="E186" s="448"/>
      <c r="F186" s="448"/>
      <c r="G186" s="448"/>
      <c r="H186" s="448"/>
      <c r="I186" s="448"/>
      <c r="J186" s="448"/>
      <c r="K186" s="448"/>
      <c r="L186" s="448"/>
      <c r="M186" s="448"/>
      <c r="N186" s="448"/>
      <c r="O186" s="448"/>
      <c r="P186" s="448"/>
      <c r="Q186" s="448"/>
      <c r="R186" s="448"/>
      <c r="S186" s="448"/>
      <c r="T186" s="448"/>
      <c r="U186" s="448"/>
      <c r="V186" s="448"/>
      <c r="W186" s="448"/>
      <c r="X186" s="448"/>
      <c r="Y186" s="448"/>
      <c r="Z186" s="448"/>
      <c r="AA186" s="448"/>
      <c r="AB186" s="448"/>
      <c r="AC186" s="448"/>
      <c r="AD186" s="448"/>
      <c r="AE186" s="448"/>
      <c r="AF186" s="448"/>
      <c r="AG186" s="448"/>
    </row>
    <row r="187">
      <c r="A187" s="448"/>
      <c r="B187" s="448"/>
      <c r="C187" s="448"/>
      <c r="D187" s="448"/>
      <c r="E187" s="448"/>
      <c r="F187" s="448"/>
      <c r="G187" s="448"/>
      <c r="H187" s="448"/>
      <c r="I187" s="448"/>
      <c r="J187" s="448"/>
      <c r="K187" s="448"/>
      <c r="L187" s="448"/>
      <c r="M187" s="448"/>
      <c r="N187" s="448"/>
      <c r="O187" s="448"/>
      <c r="P187" s="448"/>
      <c r="Q187" s="448"/>
      <c r="R187" s="448"/>
      <c r="S187" s="448"/>
      <c r="T187" s="448"/>
      <c r="U187" s="448"/>
      <c r="V187" s="448"/>
      <c r="W187" s="448"/>
      <c r="X187" s="448"/>
      <c r="Y187" s="448"/>
      <c r="Z187" s="448"/>
      <c r="AA187" s="448"/>
      <c r="AB187" s="448"/>
      <c r="AC187" s="448"/>
      <c r="AD187" s="448"/>
      <c r="AE187" s="448"/>
      <c r="AF187" s="448"/>
      <c r="AG187" s="448"/>
    </row>
    <row r="188">
      <c r="A188" s="448"/>
      <c r="B188" s="448"/>
      <c r="C188" s="448"/>
      <c r="D188" s="448"/>
      <c r="E188" s="448"/>
      <c r="F188" s="448"/>
      <c r="G188" s="448"/>
      <c r="H188" s="448"/>
      <c r="I188" s="448"/>
      <c r="J188" s="448"/>
      <c r="K188" s="448"/>
      <c r="L188" s="448"/>
      <c r="M188" s="448"/>
      <c r="N188" s="448"/>
      <c r="O188" s="448"/>
      <c r="P188" s="448"/>
      <c r="Q188" s="448"/>
      <c r="R188" s="448"/>
      <c r="S188" s="448"/>
      <c r="T188" s="448"/>
      <c r="U188" s="448"/>
      <c r="V188" s="448"/>
      <c r="W188" s="448"/>
      <c r="X188" s="448"/>
      <c r="Y188" s="448"/>
      <c r="Z188" s="448"/>
      <c r="AA188" s="448"/>
      <c r="AB188" s="448"/>
      <c r="AC188" s="448"/>
      <c r="AD188" s="448"/>
      <c r="AE188" s="448"/>
      <c r="AF188" s="448"/>
      <c r="AG188" s="448"/>
    </row>
    <row r="189">
      <c r="A189" s="448"/>
      <c r="B189" s="448"/>
      <c r="C189" s="448"/>
      <c r="D189" s="448"/>
      <c r="E189" s="448"/>
      <c r="F189" s="448"/>
      <c r="G189" s="448"/>
      <c r="H189" s="448"/>
      <c r="I189" s="448"/>
      <c r="J189" s="448"/>
      <c r="K189" s="448"/>
      <c r="L189" s="448"/>
      <c r="M189" s="448"/>
      <c r="N189" s="448"/>
      <c r="O189" s="448"/>
      <c r="P189" s="448"/>
      <c r="Q189" s="448"/>
      <c r="R189" s="448"/>
      <c r="S189" s="448"/>
      <c r="T189" s="448"/>
      <c r="U189" s="448"/>
      <c r="V189" s="448"/>
      <c r="W189" s="448"/>
      <c r="X189" s="448"/>
      <c r="Y189" s="448"/>
      <c r="Z189" s="448"/>
      <c r="AA189" s="448"/>
      <c r="AB189" s="448"/>
      <c r="AC189" s="448"/>
      <c r="AD189" s="448"/>
      <c r="AE189" s="448"/>
      <c r="AF189" s="448"/>
      <c r="AG189" s="448"/>
    </row>
    <row r="190">
      <c r="A190" s="448"/>
      <c r="B190" s="448"/>
      <c r="C190" s="448"/>
      <c r="D190" s="448"/>
      <c r="E190" s="448"/>
      <c r="F190" s="448"/>
      <c r="G190" s="448"/>
      <c r="H190" s="448"/>
      <c r="I190" s="448"/>
      <c r="J190" s="448"/>
      <c r="K190" s="448"/>
      <c r="L190" s="448"/>
      <c r="M190" s="448"/>
      <c r="N190" s="448"/>
      <c r="O190" s="448"/>
      <c r="P190" s="448"/>
      <c r="Q190" s="448"/>
      <c r="R190" s="448"/>
      <c r="S190" s="448"/>
      <c r="T190" s="448"/>
      <c r="U190" s="448"/>
      <c r="V190" s="448"/>
      <c r="W190" s="448"/>
      <c r="X190" s="448"/>
      <c r="Y190" s="448"/>
      <c r="Z190" s="448"/>
      <c r="AA190" s="448"/>
      <c r="AB190" s="448"/>
      <c r="AC190" s="448"/>
      <c r="AD190" s="448"/>
      <c r="AE190" s="448"/>
      <c r="AF190" s="448"/>
      <c r="AG190" s="448"/>
    </row>
    <row r="191">
      <c r="A191" s="448"/>
      <c r="B191" s="448"/>
      <c r="C191" s="448"/>
      <c r="D191" s="448"/>
      <c r="E191" s="448"/>
      <c r="F191" s="448"/>
      <c r="G191" s="448"/>
      <c r="H191" s="448"/>
      <c r="I191" s="448"/>
      <c r="J191" s="448"/>
      <c r="K191" s="448"/>
      <c r="L191" s="448"/>
      <c r="M191" s="448"/>
      <c r="N191" s="448"/>
      <c r="O191" s="448"/>
      <c r="P191" s="448"/>
      <c r="Q191" s="448"/>
      <c r="R191" s="448"/>
      <c r="S191" s="448"/>
      <c r="T191" s="448"/>
      <c r="U191" s="448"/>
      <c r="V191" s="448"/>
      <c r="W191" s="448"/>
      <c r="X191" s="448"/>
      <c r="Y191" s="448"/>
      <c r="Z191" s="448"/>
      <c r="AA191" s="448"/>
      <c r="AB191" s="448"/>
      <c r="AC191" s="448"/>
      <c r="AD191" s="448"/>
      <c r="AE191" s="448"/>
      <c r="AF191" s="448"/>
      <c r="AG191" s="448"/>
    </row>
    <row r="192">
      <c r="A192" s="448"/>
      <c r="B192" s="448"/>
      <c r="C192" s="448"/>
      <c r="D192" s="448"/>
      <c r="E192" s="448"/>
      <c r="F192" s="448"/>
      <c r="G192" s="448"/>
      <c r="H192" s="448"/>
      <c r="I192" s="448"/>
      <c r="J192" s="448"/>
      <c r="K192" s="448"/>
      <c r="L192" s="448"/>
      <c r="M192" s="448"/>
      <c r="N192" s="448"/>
      <c r="O192" s="448"/>
      <c r="P192" s="448"/>
      <c r="Q192" s="448"/>
      <c r="R192" s="448"/>
      <c r="S192" s="448"/>
      <c r="T192" s="448"/>
      <c r="U192" s="448"/>
      <c r="V192" s="448"/>
      <c r="W192" s="448"/>
      <c r="X192" s="448"/>
      <c r="Y192" s="448"/>
      <c r="Z192" s="448"/>
      <c r="AA192" s="448"/>
      <c r="AB192" s="448"/>
      <c r="AC192" s="448"/>
      <c r="AD192" s="448"/>
      <c r="AE192" s="448"/>
      <c r="AF192" s="448"/>
      <c r="AG192" s="448"/>
    </row>
    <row r="193">
      <c r="A193" s="448"/>
      <c r="B193" s="448"/>
      <c r="C193" s="448"/>
      <c r="D193" s="448"/>
      <c r="E193" s="448"/>
      <c r="F193" s="448"/>
      <c r="G193" s="448"/>
      <c r="H193" s="448"/>
      <c r="I193" s="448"/>
      <c r="J193" s="448"/>
      <c r="K193" s="448"/>
      <c r="L193" s="448"/>
      <c r="M193" s="448"/>
      <c r="N193" s="448"/>
      <c r="O193" s="448"/>
      <c r="P193" s="448"/>
      <c r="Q193" s="448"/>
      <c r="R193" s="448"/>
      <c r="S193" s="448"/>
      <c r="T193" s="448"/>
      <c r="U193" s="448"/>
      <c r="V193" s="448"/>
      <c r="W193" s="448"/>
      <c r="X193" s="448"/>
      <c r="Y193" s="448"/>
      <c r="Z193" s="448"/>
      <c r="AA193" s="448"/>
      <c r="AB193" s="448"/>
      <c r="AC193" s="448"/>
      <c r="AD193" s="448"/>
      <c r="AE193" s="448"/>
      <c r="AF193" s="448"/>
      <c r="AG193" s="448"/>
    </row>
    <row r="194">
      <c r="A194" s="448"/>
      <c r="B194" s="448"/>
      <c r="C194" s="448"/>
      <c r="D194" s="448"/>
      <c r="E194" s="448"/>
      <c r="F194" s="448"/>
      <c r="G194" s="448"/>
      <c r="H194" s="448"/>
      <c r="I194" s="448"/>
      <c r="J194" s="448"/>
      <c r="K194" s="448"/>
      <c r="L194" s="448"/>
      <c r="M194" s="448"/>
      <c r="N194" s="448"/>
      <c r="O194" s="448"/>
      <c r="P194" s="448"/>
      <c r="Q194" s="448"/>
      <c r="R194" s="448"/>
      <c r="S194" s="448"/>
      <c r="T194" s="448"/>
      <c r="U194" s="448"/>
      <c r="V194" s="448"/>
      <c r="W194" s="448"/>
      <c r="X194" s="448"/>
      <c r="Y194" s="448"/>
      <c r="Z194" s="448"/>
      <c r="AA194" s="448"/>
      <c r="AB194" s="448"/>
      <c r="AC194" s="448"/>
      <c r="AD194" s="448"/>
      <c r="AE194" s="448"/>
      <c r="AF194" s="448"/>
      <c r="AG194" s="448"/>
    </row>
    <row r="195">
      <c r="A195" s="448"/>
      <c r="B195" s="448"/>
      <c r="C195" s="448"/>
      <c r="D195" s="448"/>
      <c r="E195" s="448"/>
      <c r="F195" s="448"/>
      <c r="G195" s="448"/>
      <c r="H195" s="448"/>
      <c r="I195" s="448"/>
      <c r="J195" s="448"/>
      <c r="K195" s="448"/>
      <c r="L195" s="448"/>
      <c r="M195" s="448"/>
      <c r="N195" s="448"/>
      <c r="O195" s="448"/>
      <c r="P195" s="448"/>
      <c r="Q195" s="448"/>
      <c r="R195" s="448"/>
      <c r="S195" s="448"/>
      <c r="T195" s="448"/>
      <c r="U195" s="448"/>
      <c r="V195" s="448"/>
      <c r="W195" s="448"/>
      <c r="X195" s="448"/>
      <c r="Y195" s="448"/>
      <c r="Z195" s="448"/>
      <c r="AA195" s="448"/>
      <c r="AB195" s="448"/>
      <c r="AC195" s="448"/>
      <c r="AD195" s="448"/>
      <c r="AE195" s="448"/>
      <c r="AF195" s="448"/>
      <c r="AG195" s="448"/>
    </row>
    <row r="196">
      <c r="A196" s="448"/>
      <c r="B196" s="448"/>
      <c r="C196" s="448"/>
      <c r="D196" s="448"/>
      <c r="E196" s="448"/>
      <c r="F196" s="448"/>
      <c r="G196" s="448"/>
      <c r="H196" s="448"/>
      <c r="I196" s="448"/>
      <c r="J196" s="448"/>
      <c r="K196" s="448"/>
      <c r="L196" s="448"/>
      <c r="M196" s="448"/>
      <c r="N196" s="448"/>
      <c r="O196" s="448"/>
      <c r="P196" s="448"/>
      <c r="Q196" s="448"/>
      <c r="R196" s="448"/>
      <c r="S196" s="448"/>
      <c r="T196" s="448"/>
      <c r="U196" s="448"/>
      <c r="V196" s="448"/>
      <c r="W196" s="448"/>
      <c r="X196" s="448"/>
      <c r="Y196" s="448"/>
      <c r="Z196" s="448"/>
      <c r="AA196" s="448"/>
      <c r="AB196" s="448"/>
      <c r="AC196" s="448"/>
      <c r="AD196" s="448"/>
      <c r="AE196" s="448"/>
      <c r="AF196" s="448"/>
      <c r="AG196" s="448"/>
    </row>
    <row r="197">
      <c r="A197" s="448"/>
      <c r="B197" s="448"/>
      <c r="C197" s="448"/>
      <c r="D197" s="448"/>
      <c r="E197" s="448"/>
      <c r="F197" s="448"/>
      <c r="G197" s="448"/>
      <c r="H197" s="448"/>
      <c r="I197" s="448"/>
      <c r="J197" s="448"/>
      <c r="K197" s="448"/>
      <c r="L197" s="448"/>
      <c r="M197" s="448"/>
      <c r="N197" s="448"/>
      <c r="O197" s="448"/>
      <c r="P197" s="448"/>
      <c r="Q197" s="448"/>
      <c r="R197" s="448"/>
      <c r="S197" s="448"/>
      <c r="T197" s="448"/>
      <c r="U197" s="448"/>
      <c r="V197" s="448"/>
      <c r="W197" s="448"/>
      <c r="X197" s="448"/>
      <c r="Y197" s="448"/>
      <c r="Z197" s="448"/>
      <c r="AA197" s="448"/>
      <c r="AB197" s="448"/>
      <c r="AC197" s="448"/>
      <c r="AD197" s="448"/>
      <c r="AE197" s="448"/>
      <c r="AF197" s="448"/>
      <c r="AG197" s="448"/>
    </row>
    <row r="198">
      <c r="A198" s="448"/>
      <c r="B198" s="448"/>
      <c r="C198" s="448"/>
      <c r="D198" s="448"/>
      <c r="E198" s="448"/>
      <c r="F198" s="448"/>
      <c r="G198" s="448"/>
      <c r="H198" s="448"/>
      <c r="I198" s="448"/>
      <c r="J198" s="448"/>
      <c r="K198" s="448"/>
      <c r="L198" s="448"/>
      <c r="M198" s="448"/>
      <c r="N198" s="448"/>
      <c r="O198" s="448"/>
      <c r="P198" s="448"/>
      <c r="Q198" s="448"/>
      <c r="R198" s="448"/>
      <c r="S198" s="448"/>
      <c r="T198" s="448"/>
      <c r="U198" s="448"/>
      <c r="V198" s="448"/>
      <c r="W198" s="448"/>
      <c r="X198" s="448"/>
      <c r="Y198" s="448"/>
      <c r="Z198" s="448"/>
      <c r="AA198" s="448"/>
      <c r="AB198" s="448"/>
      <c r="AC198" s="448"/>
      <c r="AD198" s="448"/>
      <c r="AE198" s="448"/>
      <c r="AF198" s="448"/>
      <c r="AG198" s="448"/>
    </row>
    <row r="199">
      <c r="A199" s="448"/>
      <c r="B199" s="448"/>
      <c r="C199" s="448"/>
      <c r="D199" s="448"/>
      <c r="E199" s="448"/>
      <c r="F199" s="448"/>
      <c r="G199" s="448"/>
      <c r="H199" s="448"/>
      <c r="I199" s="448"/>
      <c r="J199" s="448"/>
      <c r="K199" s="448"/>
      <c r="L199" s="448"/>
      <c r="M199" s="448"/>
      <c r="N199" s="448"/>
      <c r="O199" s="448"/>
      <c r="P199" s="448"/>
      <c r="Q199" s="448"/>
      <c r="R199" s="448"/>
      <c r="S199" s="448"/>
      <c r="T199" s="448"/>
      <c r="U199" s="448"/>
      <c r="V199" s="448"/>
      <c r="W199" s="448"/>
      <c r="X199" s="448"/>
      <c r="Y199" s="448"/>
      <c r="Z199" s="448"/>
      <c r="AA199" s="448"/>
      <c r="AB199" s="448"/>
      <c r="AC199" s="448"/>
      <c r="AD199" s="448"/>
      <c r="AE199" s="448"/>
      <c r="AF199" s="448"/>
      <c r="AG199" s="448"/>
    </row>
    <row r="200">
      <c r="A200" s="448"/>
      <c r="B200" s="448"/>
      <c r="C200" s="448"/>
      <c r="D200" s="448"/>
      <c r="E200" s="448"/>
      <c r="F200" s="448"/>
      <c r="G200" s="448"/>
      <c r="H200" s="448"/>
      <c r="I200" s="448"/>
      <c r="J200" s="448"/>
      <c r="K200" s="448"/>
      <c r="L200" s="448"/>
      <c r="M200" s="448"/>
      <c r="N200" s="448"/>
      <c r="O200" s="448"/>
      <c r="P200" s="448"/>
      <c r="Q200" s="448"/>
      <c r="R200" s="448"/>
      <c r="S200" s="448"/>
      <c r="T200" s="448"/>
      <c r="U200" s="448"/>
      <c r="V200" s="448"/>
      <c r="W200" s="448"/>
      <c r="X200" s="448"/>
      <c r="Y200" s="448"/>
      <c r="Z200" s="448"/>
      <c r="AA200" s="448"/>
      <c r="AB200" s="448"/>
      <c r="AC200" s="448"/>
      <c r="AD200" s="448"/>
      <c r="AE200" s="448"/>
      <c r="AF200" s="448"/>
      <c r="AG200" s="448"/>
    </row>
    <row r="201">
      <c r="A201" s="448"/>
      <c r="B201" s="448"/>
      <c r="C201" s="448"/>
      <c r="D201" s="448"/>
      <c r="E201" s="448"/>
      <c r="F201" s="448"/>
      <c r="G201" s="448"/>
      <c r="H201" s="448"/>
      <c r="I201" s="448"/>
      <c r="J201" s="448"/>
      <c r="K201" s="448"/>
      <c r="L201" s="448"/>
      <c r="M201" s="448"/>
      <c r="N201" s="448"/>
      <c r="O201" s="448"/>
      <c r="P201" s="448"/>
      <c r="Q201" s="448"/>
      <c r="R201" s="448"/>
      <c r="S201" s="448"/>
      <c r="T201" s="448"/>
      <c r="U201" s="448"/>
      <c r="V201" s="448"/>
      <c r="W201" s="448"/>
      <c r="X201" s="448"/>
      <c r="Y201" s="448"/>
      <c r="Z201" s="448"/>
      <c r="AA201" s="448"/>
      <c r="AB201" s="448"/>
      <c r="AC201" s="448"/>
      <c r="AD201" s="448"/>
      <c r="AE201" s="448"/>
      <c r="AF201" s="448"/>
      <c r="AG201" s="448"/>
    </row>
    <row r="202">
      <c r="A202" s="448"/>
      <c r="B202" s="448"/>
      <c r="C202" s="448"/>
      <c r="D202" s="448"/>
      <c r="E202" s="448"/>
      <c r="F202" s="448"/>
      <c r="G202" s="448"/>
      <c r="H202" s="448"/>
      <c r="I202" s="448"/>
      <c r="J202" s="448"/>
      <c r="K202" s="448"/>
      <c r="L202" s="448"/>
      <c r="M202" s="448"/>
      <c r="N202" s="448"/>
      <c r="O202" s="448"/>
      <c r="P202" s="448"/>
      <c r="Q202" s="448"/>
      <c r="R202" s="448"/>
      <c r="S202" s="448"/>
      <c r="T202" s="448"/>
      <c r="U202" s="448"/>
      <c r="V202" s="448"/>
      <c r="W202" s="448"/>
      <c r="X202" s="448"/>
      <c r="Y202" s="448"/>
      <c r="Z202" s="448"/>
      <c r="AA202" s="448"/>
      <c r="AB202" s="448"/>
      <c r="AC202" s="448"/>
      <c r="AD202" s="448"/>
      <c r="AE202" s="448"/>
      <c r="AF202" s="448"/>
      <c r="AG202" s="448"/>
    </row>
    <row r="203">
      <c r="A203" s="448"/>
      <c r="B203" s="448"/>
      <c r="C203" s="448"/>
      <c r="D203" s="448"/>
      <c r="E203" s="448"/>
      <c r="F203" s="448"/>
      <c r="G203" s="448"/>
      <c r="H203" s="448"/>
      <c r="I203" s="448"/>
      <c r="J203" s="448"/>
      <c r="K203" s="448"/>
      <c r="L203" s="448"/>
      <c r="M203" s="448"/>
      <c r="N203" s="448"/>
      <c r="O203" s="448"/>
      <c r="P203" s="448"/>
      <c r="Q203" s="448"/>
      <c r="R203" s="448"/>
      <c r="S203" s="448"/>
      <c r="T203" s="448"/>
      <c r="U203" s="448"/>
      <c r="V203" s="448"/>
      <c r="W203" s="448"/>
      <c r="X203" s="448"/>
      <c r="Y203" s="448"/>
      <c r="Z203" s="448"/>
      <c r="AA203" s="448"/>
      <c r="AB203" s="448"/>
      <c r="AC203" s="448"/>
      <c r="AD203" s="448"/>
      <c r="AE203" s="448"/>
      <c r="AF203" s="448"/>
      <c r="AG203" s="448"/>
    </row>
    <row r="204">
      <c r="A204" s="448"/>
      <c r="B204" s="448"/>
      <c r="C204" s="448"/>
      <c r="D204" s="448"/>
      <c r="E204" s="448"/>
      <c r="F204" s="448"/>
      <c r="G204" s="448"/>
      <c r="H204" s="448"/>
      <c r="I204" s="448"/>
      <c r="J204" s="448"/>
      <c r="K204" s="448"/>
      <c r="L204" s="448"/>
      <c r="M204" s="448"/>
      <c r="N204" s="448"/>
      <c r="O204" s="448"/>
      <c r="P204" s="448"/>
      <c r="Q204" s="448"/>
      <c r="R204" s="448"/>
      <c r="S204" s="448"/>
      <c r="T204" s="448"/>
      <c r="U204" s="448"/>
      <c r="V204" s="448"/>
      <c r="W204" s="448"/>
      <c r="X204" s="448"/>
      <c r="Y204" s="448"/>
      <c r="Z204" s="448"/>
      <c r="AA204" s="448"/>
      <c r="AB204" s="448"/>
      <c r="AC204" s="448"/>
      <c r="AD204" s="448"/>
      <c r="AE204" s="448"/>
      <c r="AF204" s="448"/>
      <c r="AG204" s="448"/>
    </row>
    <row r="205">
      <c r="A205" s="448"/>
      <c r="B205" s="448"/>
      <c r="C205" s="448"/>
      <c r="D205" s="448"/>
      <c r="E205" s="448"/>
      <c r="F205" s="448"/>
      <c r="G205" s="448"/>
      <c r="H205" s="448"/>
      <c r="I205" s="448"/>
      <c r="J205" s="448"/>
      <c r="K205" s="448"/>
      <c r="L205" s="448"/>
      <c r="M205" s="448"/>
      <c r="N205" s="448"/>
      <c r="O205" s="448"/>
      <c r="P205" s="448"/>
      <c r="Q205" s="448"/>
      <c r="R205" s="448"/>
      <c r="S205" s="448"/>
      <c r="T205" s="448"/>
      <c r="U205" s="448"/>
      <c r="V205" s="448"/>
      <c r="W205" s="448"/>
      <c r="X205" s="448"/>
      <c r="Y205" s="448"/>
      <c r="Z205" s="448"/>
      <c r="AA205" s="448"/>
      <c r="AB205" s="448"/>
      <c r="AC205" s="448"/>
      <c r="AD205" s="448"/>
      <c r="AE205" s="448"/>
      <c r="AF205" s="448"/>
      <c r="AG205" s="448"/>
    </row>
    <row r="206">
      <c r="A206" s="448"/>
      <c r="B206" s="448"/>
      <c r="C206" s="448"/>
      <c r="D206" s="448"/>
      <c r="E206" s="448"/>
      <c r="F206" s="448"/>
      <c r="G206" s="448"/>
      <c r="H206" s="448"/>
      <c r="I206" s="448"/>
      <c r="J206" s="448"/>
      <c r="K206" s="448"/>
      <c r="L206" s="448"/>
      <c r="M206" s="448"/>
      <c r="N206" s="448"/>
      <c r="O206" s="448"/>
      <c r="P206" s="448"/>
      <c r="Q206" s="448"/>
      <c r="R206" s="448"/>
      <c r="S206" s="448"/>
      <c r="T206" s="448"/>
      <c r="U206" s="448"/>
      <c r="V206" s="448"/>
      <c r="W206" s="448"/>
      <c r="X206" s="448"/>
      <c r="Y206" s="448"/>
      <c r="Z206" s="448"/>
      <c r="AA206" s="448"/>
      <c r="AB206" s="448"/>
      <c r="AC206" s="448"/>
      <c r="AD206" s="448"/>
      <c r="AE206" s="448"/>
      <c r="AF206" s="448"/>
      <c r="AG206" s="448"/>
    </row>
    <row r="207">
      <c r="A207" s="448"/>
      <c r="B207" s="448"/>
      <c r="C207" s="448"/>
      <c r="D207" s="448"/>
      <c r="E207" s="448"/>
      <c r="F207" s="448"/>
      <c r="G207" s="448"/>
      <c r="H207" s="448"/>
      <c r="I207" s="448"/>
      <c r="J207" s="448"/>
      <c r="K207" s="448"/>
      <c r="L207" s="448"/>
      <c r="M207" s="448"/>
      <c r="N207" s="448"/>
      <c r="O207" s="448"/>
      <c r="P207" s="448"/>
      <c r="Q207" s="448"/>
      <c r="R207" s="448"/>
      <c r="S207" s="448"/>
      <c r="T207" s="448"/>
      <c r="U207" s="448"/>
      <c r="V207" s="448"/>
      <c r="W207" s="448"/>
      <c r="X207" s="448"/>
      <c r="Y207" s="448"/>
      <c r="Z207" s="448"/>
      <c r="AA207" s="448"/>
      <c r="AB207" s="448"/>
      <c r="AC207" s="448"/>
      <c r="AD207" s="448"/>
      <c r="AE207" s="448"/>
      <c r="AF207" s="448"/>
      <c r="AG207" s="448"/>
    </row>
    <row r="208">
      <c r="A208" s="448"/>
      <c r="B208" s="448"/>
      <c r="C208" s="448"/>
      <c r="D208" s="448"/>
      <c r="E208" s="448"/>
      <c r="F208" s="448"/>
      <c r="G208" s="448"/>
      <c r="H208" s="448"/>
      <c r="I208" s="448"/>
      <c r="J208" s="448"/>
      <c r="K208" s="448"/>
      <c r="L208" s="448"/>
      <c r="M208" s="448"/>
      <c r="N208" s="448"/>
      <c r="O208" s="448"/>
      <c r="P208" s="448"/>
      <c r="Q208" s="448"/>
      <c r="R208" s="448"/>
      <c r="S208" s="448"/>
      <c r="T208" s="448"/>
      <c r="U208" s="448"/>
      <c r="V208" s="448"/>
      <c r="W208" s="448"/>
      <c r="X208" s="448"/>
      <c r="Y208" s="448"/>
      <c r="Z208" s="448"/>
      <c r="AA208" s="448"/>
      <c r="AB208" s="448"/>
      <c r="AC208" s="448"/>
      <c r="AD208" s="448"/>
      <c r="AE208" s="448"/>
      <c r="AF208" s="448"/>
      <c r="AG208" s="448"/>
    </row>
    <row r="209">
      <c r="A209" s="448"/>
      <c r="B209" s="448"/>
      <c r="C209" s="448"/>
      <c r="D209" s="448"/>
      <c r="E209" s="448"/>
      <c r="F209" s="448"/>
      <c r="G209" s="448"/>
      <c r="H209" s="448"/>
      <c r="I209" s="448"/>
      <c r="J209" s="448"/>
      <c r="K209" s="448"/>
      <c r="L209" s="448"/>
      <c r="M209" s="448"/>
      <c r="N209" s="448"/>
      <c r="O209" s="448"/>
      <c r="P209" s="448"/>
      <c r="Q209" s="448"/>
      <c r="R209" s="448"/>
      <c r="S209" s="448"/>
      <c r="T209" s="448"/>
      <c r="U209" s="448"/>
      <c r="V209" s="448"/>
      <c r="W209" s="448"/>
      <c r="X209" s="448"/>
      <c r="Y209" s="448"/>
      <c r="Z209" s="448"/>
      <c r="AA209" s="448"/>
      <c r="AB209" s="448"/>
      <c r="AC209" s="448"/>
      <c r="AD209" s="448"/>
      <c r="AE209" s="448"/>
      <c r="AF209" s="448"/>
      <c r="AG209" s="448"/>
    </row>
    <row r="210">
      <c r="A210" s="448"/>
      <c r="B210" s="448"/>
      <c r="C210" s="448"/>
      <c r="D210" s="448"/>
      <c r="E210" s="448"/>
      <c r="F210" s="448"/>
      <c r="G210" s="448"/>
      <c r="H210" s="448"/>
      <c r="I210" s="448"/>
      <c r="J210" s="448"/>
      <c r="K210" s="448"/>
      <c r="L210" s="448"/>
      <c r="M210" s="448"/>
      <c r="N210" s="448"/>
      <c r="O210" s="448"/>
      <c r="P210" s="448"/>
      <c r="Q210" s="448"/>
      <c r="R210" s="448"/>
      <c r="S210" s="448"/>
      <c r="T210" s="448"/>
      <c r="U210" s="448"/>
      <c r="V210" s="448"/>
      <c r="W210" s="448"/>
      <c r="X210" s="448"/>
      <c r="Y210" s="448"/>
      <c r="Z210" s="448"/>
      <c r="AA210" s="448"/>
      <c r="AB210" s="448"/>
      <c r="AC210" s="448"/>
      <c r="AD210" s="448"/>
      <c r="AE210" s="448"/>
      <c r="AF210" s="448"/>
      <c r="AG210" s="448"/>
    </row>
    <row r="211">
      <c r="A211" s="448"/>
      <c r="B211" s="448"/>
      <c r="C211" s="448"/>
      <c r="D211" s="448"/>
      <c r="E211" s="448"/>
      <c r="F211" s="448"/>
      <c r="G211" s="448"/>
      <c r="H211" s="448"/>
      <c r="I211" s="448"/>
      <c r="J211" s="448"/>
      <c r="K211" s="448"/>
      <c r="L211" s="448"/>
      <c r="M211" s="448"/>
      <c r="N211" s="448"/>
      <c r="O211" s="448"/>
      <c r="P211" s="448"/>
      <c r="Q211" s="448"/>
      <c r="R211" s="448"/>
      <c r="S211" s="448"/>
      <c r="T211" s="448"/>
      <c r="U211" s="448"/>
      <c r="V211" s="448"/>
      <c r="W211" s="448"/>
      <c r="X211" s="448"/>
      <c r="Y211" s="448"/>
      <c r="Z211" s="448"/>
      <c r="AA211" s="448"/>
      <c r="AB211" s="448"/>
      <c r="AC211" s="448"/>
      <c r="AD211" s="448"/>
      <c r="AE211" s="448"/>
      <c r="AF211" s="448"/>
      <c r="AG211" s="448"/>
    </row>
    <row r="212">
      <c r="A212" s="448"/>
      <c r="B212" s="448"/>
      <c r="C212" s="448"/>
      <c r="D212" s="448"/>
      <c r="E212" s="448"/>
      <c r="F212" s="448"/>
      <c r="G212" s="448"/>
      <c r="H212" s="448"/>
      <c r="I212" s="448"/>
      <c r="J212" s="448"/>
      <c r="K212" s="448"/>
      <c r="L212" s="448"/>
      <c r="M212" s="448"/>
      <c r="N212" s="448"/>
      <c r="O212" s="448"/>
      <c r="P212" s="448"/>
      <c r="Q212" s="448"/>
      <c r="R212" s="448"/>
      <c r="S212" s="448"/>
      <c r="T212" s="448"/>
      <c r="U212" s="448"/>
      <c r="V212" s="448"/>
      <c r="W212" s="448"/>
      <c r="X212" s="448"/>
      <c r="Y212" s="448"/>
      <c r="Z212" s="448"/>
      <c r="AA212" s="448"/>
      <c r="AB212" s="448"/>
      <c r="AC212" s="448"/>
      <c r="AD212" s="448"/>
      <c r="AE212" s="448"/>
      <c r="AF212" s="448"/>
      <c r="AG212" s="448"/>
    </row>
    <row r="213">
      <c r="A213" s="448"/>
      <c r="B213" s="448"/>
      <c r="C213" s="448"/>
      <c r="D213" s="448"/>
      <c r="E213" s="448"/>
      <c r="F213" s="448"/>
      <c r="G213" s="448"/>
      <c r="H213" s="448"/>
      <c r="I213" s="448"/>
      <c r="J213" s="448"/>
      <c r="K213" s="448"/>
      <c r="L213" s="448"/>
      <c r="M213" s="448"/>
      <c r="N213" s="448"/>
      <c r="O213" s="448"/>
      <c r="P213" s="448"/>
      <c r="Q213" s="448"/>
      <c r="R213" s="448"/>
      <c r="S213" s="448"/>
      <c r="T213" s="448"/>
      <c r="U213" s="448"/>
      <c r="V213" s="448"/>
      <c r="W213" s="448"/>
      <c r="X213" s="448"/>
      <c r="Y213" s="448"/>
      <c r="Z213" s="448"/>
      <c r="AA213" s="448"/>
      <c r="AB213" s="448"/>
      <c r="AC213" s="448"/>
      <c r="AD213" s="448"/>
      <c r="AE213" s="448"/>
      <c r="AF213" s="448"/>
      <c r="AG213" s="448"/>
    </row>
    <row r="214">
      <c r="A214" s="448"/>
      <c r="B214" s="448"/>
      <c r="C214" s="448"/>
      <c r="D214" s="448"/>
      <c r="E214" s="448"/>
      <c r="F214" s="448"/>
      <c r="G214" s="448"/>
      <c r="H214" s="448"/>
      <c r="I214" s="448"/>
      <c r="J214" s="448"/>
      <c r="K214" s="448"/>
      <c r="L214" s="448"/>
      <c r="M214" s="448"/>
      <c r="N214" s="448"/>
      <c r="O214" s="448"/>
      <c r="P214" s="448"/>
      <c r="Q214" s="448"/>
      <c r="R214" s="448"/>
      <c r="S214" s="448"/>
      <c r="T214" s="448"/>
      <c r="U214" s="448"/>
      <c r="V214" s="448"/>
      <c r="W214" s="448"/>
      <c r="X214" s="448"/>
      <c r="Y214" s="448"/>
      <c r="Z214" s="448"/>
      <c r="AA214" s="448"/>
      <c r="AB214" s="448"/>
      <c r="AC214" s="448"/>
      <c r="AD214" s="448"/>
      <c r="AE214" s="448"/>
      <c r="AF214" s="448"/>
      <c r="AG214" s="448"/>
    </row>
    <row r="215">
      <c r="A215" s="448"/>
      <c r="B215" s="448"/>
      <c r="C215" s="448"/>
      <c r="D215" s="448"/>
      <c r="E215" s="448"/>
      <c r="F215" s="448"/>
      <c r="G215" s="448"/>
      <c r="H215" s="448"/>
      <c r="I215" s="448"/>
      <c r="J215" s="448"/>
      <c r="K215" s="448"/>
      <c r="L215" s="448"/>
      <c r="M215" s="448"/>
      <c r="N215" s="448"/>
      <c r="O215" s="448"/>
      <c r="P215" s="448"/>
      <c r="Q215" s="448"/>
      <c r="R215" s="448"/>
      <c r="S215" s="448"/>
      <c r="T215" s="448"/>
      <c r="U215" s="448"/>
      <c r="V215" s="448"/>
      <c r="W215" s="448"/>
      <c r="X215" s="448"/>
      <c r="Y215" s="448"/>
      <c r="Z215" s="448"/>
      <c r="AA215" s="448"/>
      <c r="AB215" s="448"/>
      <c r="AC215" s="448"/>
      <c r="AD215" s="448"/>
      <c r="AE215" s="448"/>
      <c r="AF215" s="448"/>
      <c r="AG215" s="448"/>
    </row>
    <row r="216">
      <c r="A216" s="448"/>
      <c r="B216" s="448"/>
      <c r="C216" s="448"/>
      <c r="D216" s="448"/>
      <c r="E216" s="448"/>
      <c r="F216" s="448"/>
      <c r="G216" s="448"/>
      <c r="H216" s="448"/>
      <c r="I216" s="448"/>
      <c r="J216" s="448"/>
      <c r="K216" s="448"/>
      <c r="L216" s="448"/>
      <c r="M216" s="448"/>
      <c r="N216" s="448"/>
      <c r="O216" s="448"/>
      <c r="P216" s="448"/>
      <c r="Q216" s="448"/>
      <c r="R216" s="448"/>
      <c r="S216" s="448"/>
      <c r="T216" s="448"/>
      <c r="U216" s="448"/>
      <c r="V216" s="448"/>
      <c r="W216" s="448"/>
      <c r="X216" s="448"/>
      <c r="Y216" s="448"/>
      <c r="Z216" s="448"/>
      <c r="AA216" s="448"/>
      <c r="AB216" s="448"/>
      <c r="AC216" s="448"/>
      <c r="AD216" s="448"/>
      <c r="AE216" s="448"/>
      <c r="AF216" s="448"/>
      <c r="AG216" s="448"/>
    </row>
    <row r="217">
      <c r="A217" s="448"/>
      <c r="B217" s="448"/>
      <c r="C217" s="448"/>
      <c r="D217" s="448"/>
      <c r="E217" s="448"/>
      <c r="F217" s="448"/>
      <c r="G217" s="448"/>
      <c r="H217" s="448"/>
      <c r="I217" s="448"/>
      <c r="J217" s="448"/>
      <c r="K217" s="448"/>
      <c r="L217" s="448"/>
      <c r="M217" s="448"/>
      <c r="N217" s="448"/>
      <c r="O217" s="448"/>
      <c r="P217" s="448"/>
      <c r="Q217" s="448"/>
      <c r="R217" s="448"/>
      <c r="S217" s="448"/>
      <c r="T217" s="448"/>
      <c r="U217" s="448"/>
      <c r="V217" s="448"/>
      <c r="W217" s="448"/>
      <c r="X217" s="448"/>
      <c r="Y217" s="448"/>
      <c r="Z217" s="448"/>
      <c r="AA217" s="448"/>
      <c r="AB217" s="448"/>
      <c r="AC217" s="448"/>
      <c r="AD217" s="448"/>
      <c r="AE217" s="448"/>
      <c r="AF217" s="448"/>
      <c r="AG217" s="448"/>
    </row>
    <row r="218">
      <c r="A218" s="448"/>
      <c r="B218" s="448"/>
      <c r="C218" s="448"/>
      <c r="D218" s="448"/>
      <c r="E218" s="448"/>
      <c r="F218" s="448"/>
      <c r="G218" s="448"/>
      <c r="H218" s="448"/>
      <c r="I218" s="448"/>
      <c r="J218" s="448"/>
      <c r="K218" s="448"/>
      <c r="L218" s="448"/>
      <c r="M218" s="448"/>
      <c r="N218" s="448"/>
      <c r="O218" s="448"/>
      <c r="P218" s="448"/>
      <c r="Q218" s="448"/>
      <c r="R218" s="448"/>
      <c r="S218" s="448"/>
      <c r="T218" s="448"/>
      <c r="U218" s="448"/>
      <c r="V218" s="448"/>
      <c r="W218" s="448"/>
      <c r="X218" s="448"/>
      <c r="Y218" s="448"/>
      <c r="Z218" s="448"/>
      <c r="AA218" s="448"/>
      <c r="AB218" s="448"/>
      <c r="AC218" s="448"/>
      <c r="AD218" s="448"/>
      <c r="AE218" s="448"/>
      <c r="AF218" s="448"/>
      <c r="AG218" s="448"/>
    </row>
    <row r="219">
      <c r="A219" s="448"/>
      <c r="B219" s="448"/>
      <c r="C219" s="448"/>
      <c r="D219" s="448"/>
      <c r="E219" s="448"/>
      <c r="F219" s="448"/>
      <c r="G219" s="448"/>
      <c r="H219" s="448"/>
      <c r="I219" s="448"/>
      <c r="J219" s="448"/>
      <c r="K219" s="448"/>
      <c r="L219" s="448"/>
      <c r="M219" s="448"/>
      <c r="N219" s="448"/>
      <c r="O219" s="448"/>
      <c r="P219" s="448"/>
      <c r="Q219" s="448"/>
      <c r="R219" s="448"/>
      <c r="S219" s="448"/>
      <c r="T219" s="448"/>
      <c r="U219" s="448"/>
      <c r="V219" s="448"/>
      <c r="W219" s="448"/>
      <c r="X219" s="448"/>
      <c r="Y219" s="448"/>
      <c r="Z219" s="448"/>
      <c r="AA219" s="448"/>
      <c r="AB219" s="448"/>
      <c r="AC219" s="448"/>
      <c r="AD219" s="448"/>
      <c r="AE219" s="448"/>
      <c r="AF219" s="448"/>
      <c r="AG219" s="448"/>
    </row>
    <row r="220">
      <c r="A220" s="448"/>
      <c r="B220" s="448"/>
      <c r="C220" s="448"/>
      <c r="D220" s="448"/>
      <c r="E220" s="448"/>
      <c r="F220" s="448"/>
      <c r="G220" s="448"/>
      <c r="H220" s="448"/>
      <c r="I220" s="448"/>
      <c r="J220" s="448"/>
      <c r="K220" s="448"/>
      <c r="L220" s="448"/>
      <c r="M220" s="448"/>
      <c r="N220" s="448"/>
      <c r="O220" s="448"/>
      <c r="P220" s="448"/>
      <c r="Q220" s="448"/>
      <c r="R220" s="448"/>
      <c r="S220" s="448"/>
      <c r="T220" s="448"/>
      <c r="U220" s="448"/>
      <c r="V220" s="448"/>
      <c r="W220" s="448"/>
      <c r="X220" s="448"/>
      <c r="Y220" s="448"/>
      <c r="Z220" s="448"/>
      <c r="AA220" s="448"/>
      <c r="AB220" s="448"/>
      <c r="AC220" s="448"/>
      <c r="AD220" s="448"/>
      <c r="AE220" s="448"/>
      <c r="AF220" s="448"/>
      <c r="AG220" s="448"/>
    </row>
    <row r="221">
      <c r="A221" s="448"/>
      <c r="B221" s="448"/>
      <c r="C221" s="448"/>
      <c r="D221" s="448"/>
      <c r="E221" s="448"/>
      <c r="F221" s="448"/>
      <c r="G221" s="448"/>
      <c r="H221" s="448"/>
      <c r="I221" s="448"/>
      <c r="J221" s="448"/>
      <c r="K221" s="448"/>
      <c r="L221" s="448"/>
      <c r="M221" s="448"/>
      <c r="N221" s="448"/>
      <c r="O221" s="448"/>
      <c r="P221" s="448"/>
      <c r="Q221" s="448"/>
      <c r="R221" s="448"/>
      <c r="S221" s="448"/>
      <c r="T221" s="448"/>
      <c r="U221" s="448"/>
      <c r="V221" s="448"/>
      <c r="W221" s="448"/>
      <c r="X221" s="448"/>
      <c r="Y221" s="448"/>
      <c r="Z221" s="448"/>
      <c r="AA221" s="448"/>
      <c r="AB221" s="448"/>
      <c r="AC221" s="448"/>
      <c r="AD221" s="448"/>
      <c r="AE221" s="448"/>
      <c r="AF221" s="448"/>
      <c r="AG221" s="448"/>
    </row>
    <row r="222">
      <c r="A222" s="448"/>
      <c r="B222" s="448"/>
      <c r="C222" s="448"/>
      <c r="D222" s="448"/>
      <c r="E222" s="448"/>
      <c r="F222" s="448"/>
      <c r="G222" s="448"/>
      <c r="H222" s="448"/>
      <c r="I222" s="448"/>
      <c r="J222" s="448"/>
      <c r="K222" s="448"/>
      <c r="L222" s="448"/>
      <c r="M222" s="448"/>
      <c r="N222" s="448"/>
      <c r="O222" s="448"/>
      <c r="P222" s="448"/>
      <c r="Q222" s="448"/>
      <c r="R222" s="448"/>
      <c r="S222" s="448"/>
      <c r="T222" s="448"/>
      <c r="U222" s="448"/>
      <c r="V222" s="448"/>
      <c r="W222" s="448"/>
      <c r="X222" s="448"/>
      <c r="Y222" s="448"/>
      <c r="Z222" s="448"/>
      <c r="AA222" s="448"/>
      <c r="AB222" s="448"/>
      <c r="AC222" s="448"/>
      <c r="AD222" s="448"/>
      <c r="AE222" s="448"/>
      <c r="AF222" s="448"/>
      <c r="AG222" s="448"/>
    </row>
    <row r="223">
      <c r="A223" s="448"/>
      <c r="B223" s="448"/>
      <c r="C223" s="448"/>
      <c r="D223" s="448"/>
      <c r="E223" s="448"/>
      <c r="F223" s="448"/>
      <c r="G223" s="448"/>
      <c r="H223" s="448"/>
      <c r="I223" s="448"/>
      <c r="J223" s="448"/>
      <c r="K223" s="448"/>
      <c r="L223" s="448"/>
      <c r="M223" s="448"/>
      <c r="N223" s="448"/>
      <c r="O223" s="448"/>
      <c r="P223" s="448"/>
      <c r="Q223" s="448"/>
      <c r="R223" s="448"/>
      <c r="S223" s="448"/>
      <c r="T223" s="448"/>
      <c r="U223" s="448"/>
      <c r="V223" s="448"/>
      <c r="W223" s="448"/>
      <c r="X223" s="448"/>
      <c r="Y223" s="448"/>
      <c r="Z223" s="448"/>
      <c r="AA223" s="448"/>
      <c r="AB223" s="448"/>
      <c r="AC223" s="448"/>
      <c r="AD223" s="448"/>
      <c r="AE223" s="448"/>
      <c r="AF223" s="448"/>
      <c r="AG223" s="448"/>
    </row>
    <row r="224">
      <c r="A224" s="448"/>
      <c r="B224" s="448"/>
      <c r="C224" s="448"/>
      <c r="D224" s="448"/>
      <c r="E224" s="448"/>
      <c r="F224" s="448"/>
      <c r="G224" s="448"/>
      <c r="H224" s="448"/>
      <c r="I224" s="448"/>
      <c r="J224" s="448"/>
      <c r="K224" s="448"/>
      <c r="L224" s="448"/>
      <c r="M224" s="448"/>
      <c r="N224" s="448"/>
      <c r="O224" s="448"/>
      <c r="P224" s="448"/>
      <c r="Q224" s="448"/>
      <c r="R224" s="448"/>
      <c r="S224" s="448"/>
      <c r="T224" s="448"/>
      <c r="U224" s="448"/>
      <c r="V224" s="448"/>
      <c r="W224" s="448"/>
      <c r="X224" s="448"/>
      <c r="Y224" s="448"/>
      <c r="Z224" s="448"/>
      <c r="AA224" s="448"/>
      <c r="AB224" s="448"/>
      <c r="AC224" s="448"/>
      <c r="AD224" s="448"/>
      <c r="AE224" s="448"/>
      <c r="AF224" s="448"/>
      <c r="AG224" s="448"/>
    </row>
    <row r="225">
      <c r="A225" s="448"/>
      <c r="B225" s="448"/>
      <c r="C225" s="448"/>
      <c r="D225" s="448"/>
      <c r="E225" s="448"/>
      <c r="F225" s="448"/>
      <c r="G225" s="448"/>
      <c r="H225" s="448"/>
      <c r="I225" s="448"/>
      <c r="J225" s="448"/>
      <c r="K225" s="448"/>
      <c r="L225" s="448"/>
      <c r="M225" s="448"/>
      <c r="N225" s="448"/>
      <c r="O225" s="448"/>
      <c r="P225" s="448"/>
      <c r="Q225" s="448"/>
      <c r="R225" s="448"/>
      <c r="S225" s="448"/>
      <c r="T225" s="448"/>
      <c r="U225" s="448"/>
      <c r="V225" s="448"/>
      <c r="W225" s="448"/>
      <c r="X225" s="448"/>
      <c r="Y225" s="448"/>
      <c r="Z225" s="448"/>
      <c r="AA225" s="448"/>
      <c r="AB225" s="448"/>
      <c r="AC225" s="448"/>
      <c r="AD225" s="448"/>
      <c r="AE225" s="448"/>
      <c r="AF225" s="448"/>
      <c r="AG225" s="448"/>
    </row>
    <row r="226">
      <c r="A226" s="448"/>
      <c r="B226" s="448"/>
      <c r="C226" s="448"/>
      <c r="D226" s="448"/>
      <c r="E226" s="448"/>
      <c r="F226" s="448"/>
      <c r="G226" s="448"/>
      <c r="H226" s="448"/>
      <c r="I226" s="448"/>
      <c r="J226" s="448"/>
      <c r="K226" s="448"/>
      <c r="L226" s="448"/>
      <c r="M226" s="448"/>
      <c r="N226" s="448"/>
      <c r="O226" s="448"/>
      <c r="P226" s="448"/>
      <c r="Q226" s="448"/>
      <c r="R226" s="448"/>
      <c r="S226" s="448"/>
      <c r="T226" s="448"/>
      <c r="U226" s="448"/>
      <c r="V226" s="448"/>
      <c r="W226" s="448"/>
      <c r="X226" s="448"/>
      <c r="Y226" s="448"/>
      <c r="Z226" s="448"/>
      <c r="AA226" s="448"/>
      <c r="AB226" s="448"/>
      <c r="AC226" s="448"/>
      <c r="AD226" s="448"/>
      <c r="AE226" s="448"/>
      <c r="AF226" s="448"/>
      <c r="AG226" s="448"/>
    </row>
    <row r="227">
      <c r="A227" s="448"/>
      <c r="B227" s="448"/>
      <c r="C227" s="448"/>
      <c r="D227" s="448"/>
      <c r="E227" s="448"/>
      <c r="F227" s="448"/>
      <c r="G227" s="448"/>
      <c r="H227" s="448"/>
      <c r="I227" s="448"/>
      <c r="J227" s="448"/>
      <c r="K227" s="448"/>
      <c r="L227" s="448"/>
      <c r="M227" s="448"/>
      <c r="N227" s="448"/>
      <c r="O227" s="448"/>
      <c r="P227" s="448"/>
      <c r="Q227" s="448"/>
      <c r="R227" s="448"/>
      <c r="S227" s="448"/>
      <c r="T227" s="448"/>
      <c r="U227" s="448"/>
      <c r="V227" s="448"/>
      <c r="W227" s="448"/>
      <c r="X227" s="448"/>
      <c r="Y227" s="448"/>
      <c r="Z227" s="448"/>
      <c r="AA227" s="448"/>
      <c r="AB227" s="448"/>
      <c r="AC227" s="448"/>
      <c r="AD227" s="448"/>
      <c r="AE227" s="448"/>
      <c r="AF227" s="448"/>
      <c r="AG227" s="448"/>
    </row>
    <row r="228">
      <c r="A228" s="448"/>
      <c r="B228" s="448"/>
      <c r="C228" s="448"/>
      <c r="D228" s="448"/>
      <c r="E228" s="448"/>
      <c r="F228" s="448"/>
      <c r="G228" s="448"/>
      <c r="H228" s="448"/>
      <c r="I228" s="448"/>
      <c r="J228" s="448"/>
      <c r="K228" s="448"/>
      <c r="L228" s="448"/>
      <c r="M228" s="448"/>
      <c r="N228" s="448"/>
      <c r="O228" s="448"/>
      <c r="P228" s="448"/>
      <c r="Q228" s="448"/>
      <c r="R228" s="448"/>
      <c r="S228" s="448"/>
      <c r="T228" s="448"/>
      <c r="U228" s="448"/>
      <c r="V228" s="448"/>
      <c r="W228" s="448"/>
      <c r="X228" s="448"/>
      <c r="Y228" s="448"/>
      <c r="Z228" s="448"/>
      <c r="AA228" s="448"/>
      <c r="AB228" s="448"/>
      <c r="AC228" s="448"/>
      <c r="AD228" s="448"/>
      <c r="AE228" s="448"/>
      <c r="AF228" s="448"/>
      <c r="AG228" s="448"/>
    </row>
    <row r="229">
      <c r="A229" s="448"/>
      <c r="B229" s="448"/>
      <c r="C229" s="448"/>
      <c r="D229" s="448"/>
      <c r="E229" s="448"/>
      <c r="F229" s="448"/>
      <c r="G229" s="448"/>
      <c r="H229" s="448"/>
      <c r="I229" s="448"/>
      <c r="J229" s="448"/>
      <c r="K229" s="448"/>
      <c r="L229" s="448"/>
      <c r="M229" s="448"/>
      <c r="N229" s="448"/>
      <c r="O229" s="448"/>
      <c r="P229" s="448"/>
      <c r="Q229" s="448"/>
      <c r="R229" s="448"/>
      <c r="S229" s="448"/>
      <c r="T229" s="448"/>
      <c r="U229" s="448"/>
      <c r="V229" s="448"/>
      <c r="W229" s="448"/>
      <c r="X229" s="448"/>
      <c r="Y229" s="448"/>
      <c r="Z229" s="448"/>
      <c r="AA229" s="448"/>
      <c r="AB229" s="448"/>
      <c r="AC229" s="448"/>
      <c r="AD229" s="448"/>
      <c r="AE229" s="448"/>
      <c r="AF229" s="448"/>
      <c r="AG229" s="448"/>
    </row>
    <row r="230">
      <c r="A230" s="448"/>
      <c r="B230" s="448"/>
      <c r="C230" s="448"/>
      <c r="D230" s="448"/>
      <c r="E230" s="448"/>
      <c r="F230" s="448"/>
      <c r="G230" s="448"/>
      <c r="H230" s="448"/>
      <c r="I230" s="448"/>
      <c r="J230" s="448"/>
      <c r="K230" s="448"/>
      <c r="L230" s="448"/>
      <c r="M230" s="448"/>
      <c r="N230" s="448"/>
      <c r="O230" s="448"/>
      <c r="P230" s="448"/>
      <c r="Q230" s="448"/>
      <c r="R230" s="448"/>
      <c r="S230" s="448"/>
      <c r="T230" s="448"/>
      <c r="U230" s="448"/>
      <c r="V230" s="448"/>
      <c r="W230" s="448"/>
      <c r="X230" s="448"/>
      <c r="Y230" s="448"/>
      <c r="Z230" s="448"/>
      <c r="AA230" s="448"/>
      <c r="AB230" s="448"/>
      <c r="AC230" s="448"/>
      <c r="AD230" s="448"/>
      <c r="AE230" s="448"/>
      <c r="AF230" s="448"/>
      <c r="AG230" s="448"/>
    </row>
    <row r="231">
      <c r="A231" s="448"/>
      <c r="B231" s="448"/>
      <c r="C231" s="448"/>
      <c r="D231" s="448"/>
      <c r="E231" s="448"/>
      <c r="F231" s="448"/>
      <c r="G231" s="448"/>
      <c r="H231" s="448"/>
      <c r="I231" s="448"/>
      <c r="J231" s="448"/>
      <c r="K231" s="448"/>
      <c r="L231" s="448"/>
      <c r="M231" s="448"/>
      <c r="N231" s="448"/>
      <c r="O231" s="448"/>
      <c r="P231" s="448"/>
      <c r="Q231" s="448"/>
      <c r="R231" s="448"/>
      <c r="S231" s="448"/>
      <c r="T231" s="448"/>
      <c r="U231" s="448"/>
      <c r="V231" s="448"/>
      <c r="W231" s="448"/>
      <c r="X231" s="448"/>
      <c r="Y231" s="448"/>
      <c r="Z231" s="448"/>
      <c r="AA231" s="448"/>
      <c r="AB231" s="448"/>
      <c r="AC231" s="448"/>
      <c r="AD231" s="448"/>
      <c r="AE231" s="448"/>
      <c r="AF231" s="448"/>
      <c r="AG231" s="448"/>
    </row>
    <row r="232">
      <c r="A232" s="448"/>
      <c r="B232" s="448"/>
      <c r="C232" s="448"/>
      <c r="D232" s="448"/>
      <c r="E232" s="448"/>
      <c r="F232" s="448"/>
      <c r="G232" s="448"/>
      <c r="H232" s="448"/>
      <c r="I232" s="448"/>
      <c r="J232" s="448"/>
      <c r="K232" s="448"/>
      <c r="L232" s="448"/>
      <c r="M232" s="448"/>
      <c r="N232" s="448"/>
      <c r="O232" s="448"/>
      <c r="P232" s="448"/>
      <c r="Q232" s="448"/>
      <c r="R232" s="448"/>
      <c r="S232" s="448"/>
      <c r="T232" s="448"/>
      <c r="U232" s="448"/>
      <c r="V232" s="448"/>
      <c r="W232" s="448"/>
      <c r="X232" s="448"/>
      <c r="Y232" s="448"/>
      <c r="Z232" s="448"/>
      <c r="AA232" s="448"/>
      <c r="AB232" s="448"/>
      <c r="AC232" s="448"/>
      <c r="AD232" s="448"/>
      <c r="AE232" s="448"/>
      <c r="AF232" s="448"/>
      <c r="AG232" s="448"/>
    </row>
    <row r="233">
      <c r="A233" s="448"/>
      <c r="B233" s="448"/>
      <c r="C233" s="448"/>
      <c r="D233" s="448"/>
      <c r="E233" s="448"/>
      <c r="F233" s="448"/>
      <c r="G233" s="448"/>
      <c r="H233" s="448"/>
      <c r="I233" s="448"/>
      <c r="J233" s="448"/>
      <c r="K233" s="448"/>
      <c r="L233" s="448"/>
      <c r="M233" s="448"/>
      <c r="N233" s="448"/>
      <c r="O233" s="448"/>
      <c r="P233" s="448"/>
      <c r="Q233" s="448"/>
      <c r="R233" s="448"/>
      <c r="S233" s="448"/>
      <c r="T233" s="448"/>
      <c r="U233" s="448"/>
      <c r="V233" s="448"/>
      <c r="W233" s="448"/>
      <c r="X233" s="448"/>
      <c r="Y233" s="448"/>
      <c r="Z233" s="448"/>
      <c r="AA233" s="448"/>
      <c r="AB233" s="448"/>
      <c r="AC233" s="448"/>
      <c r="AD233" s="448"/>
      <c r="AE233" s="448"/>
      <c r="AF233" s="448"/>
      <c r="AG233" s="448"/>
    </row>
    <row r="234">
      <c r="A234" s="448"/>
      <c r="B234" s="448"/>
      <c r="C234" s="448"/>
      <c r="D234" s="448"/>
      <c r="E234" s="448"/>
      <c r="F234" s="448"/>
      <c r="G234" s="448"/>
      <c r="H234" s="448"/>
      <c r="I234" s="448"/>
      <c r="J234" s="448"/>
      <c r="K234" s="448"/>
      <c r="L234" s="448"/>
      <c r="M234" s="448"/>
      <c r="N234" s="448"/>
      <c r="O234" s="448"/>
      <c r="P234" s="448"/>
      <c r="Q234" s="448"/>
      <c r="R234" s="448"/>
      <c r="S234" s="448"/>
      <c r="T234" s="448"/>
      <c r="U234" s="448"/>
      <c r="V234" s="448"/>
      <c r="W234" s="448"/>
      <c r="X234" s="448"/>
      <c r="Y234" s="448"/>
      <c r="Z234" s="448"/>
      <c r="AA234" s="448"/>
      <c r="AB234" s="448"/>
      <c r="AC234" s="448"/>
      <c r="AD234" s="448"/>
      <c r="AE234" s="448"/>
      <c r="AF234" s="448"/>
      <c r="AG234" s="448"/>
    </row>
    <row r="235">
      <c r="A235" s="448"/>
      <c r="B235" s="448"/>
      <c r="C235" s="448"/>
      <c r="D235" s="448"/>
      <c r="E235" s="448"/>
      <c r="F235" s="448"/>
      <c r="G235" s="448"/>
      <c r="H235" s="448"/>
      <c r="I235" s="448"/>
      <c r="J235" s="448"/>
      <c r="K235" s="448"/>
      <c r="L235" s="448"/>
      <c r="M235" s="448"/>
      <c r="N235" s="448"/>
      <c r="O235" s="448"/>
      <c r="P235" s="448"/>
      <c r="Q235" s="448"/>
      <c r="R235" s="448"/>
      <c r="S235" s="448"/>
      <c r="T235" s="448"/>
      <c r="U235" s="448"/>
      <c r="V235" s="448"/>
      <c r="W235" s="448"/>
      <c r="X235" s="448"/>
      <c r="Y235" s="448"/>
      <c r="Z235" s="448"/>
      <c r="AA235" s="448"/>
      <c r="AB235" s="448"/>
      <c r="AC235" s="448"/>
      <c r="AD235" s="448"/>
      <c r="AE235" s="448"/>
      <c r="AF235" s="448"/>
      <c r="AG235" s="448"/>
    </row>
    <row r="236">
      <c r="A236" s="448"/>
      <c r="B236" s="448"/>
      <c r="C236" s="448"/>
      <c r="D236" s="448"/>
      <c r="E236" s="448"/>
      <c r="F236" s="448"/>
      <c r="G236" s="448"/>
      <c r="H236" s="448"/>
      <c r="I236" s="448"/>
      <c r="J236" s="448"/>
      <c r="K236" s="448"/>
      <c r="L236" s="448"/>
      <c r="M236" s="448"/>
      <c r="N236" s="448"/>
      <c r="O236" s="448"/>
      <c r="P236" s="448"/>
      <c r="Q236" s="448"/>
      <c r="R236" s="448"/>
      <c r="S236" s="448"/>
      <c r="T236" s="448"/>
      <c r="U236" s="448"/>
      <c r="V236" s="448"/>
      <c r="W236" s="448"/>
      <c r="X236" s="448"/>
      <c r="Y236" s="448"/>
      <c r="Z236" s="448"/>
      <c r="AA236" s="448"/>
      <c r="AB236" s="448"/>
      <c r="AC236" s="448"/>
      <c r="AD236" s="448"/>
      <c r="AE236" s="448"/>
      <c r="AF236" s="448"/>
      <c r="AG236" s="448"/>
    </row>
    <row r="237">
      <c r="A237" s="448"/>
      <c r="B237" s="448"/>
      <c r="C237" s="448"/>
      <c r="D237" s="448"/>
      <c r="E237" s="448"/>
      <c r="F237" s="448"/>
      <c r="G237" s="448"/>
      <c r="H237" s="448"/>
      <c r="I237" s="448"/>
      <c r="J237" s="448"/>
      <c r="K237" s="448"/>
      <c r="L237" s="448"/>
      <c r="M237" s="448"/>
      <c r="N237" s="448"/>
      <c r="O237" s="448"/>
      <c r="P237" s="448"/>
      <c r="Q237" s="448"/>
      <c r="R237" s="448"/>
      <c r="S237" s="448"/>
      <c r="T237" s="448"/>
      <c r="U237" s="448"/>
      <c r="V237" s="448"/>
      <c r="W237" s="448"/>
      <c r="X237" s="448"/>
      <c r="Y237" s="448"/>
      <c r="Z237" s="448"/>
      <c r="AA237" s="448"/>
      <c r="AB237" s="448"/>
      <c r="AC237" s="448"/>
      <c r="AD237" s="448"/>
      <c r="AE237" s="448"/>
      <c r="AF237" s="448"/>
      <c r="AG237" s="448"/>
    </row>
    <row r="238">
      <c r="A238" s="448"/>
      <c r="B238" s="448"/>
      <c r="C238" s="448"/>
      <c r="D238" s="448"/>
      <c r="E238" s="448"/>
      <c r="F238" s="448"/>
      <c r="G238" s="448"/>
      <c r="H238" s="448"/>
      <c r="I238" s="448"/>
      <c r="J238" s="448"/>
      <c r="K238" s="448"/>
      <c r="L238" s="448"/>
      <c r="M238" s="448"/>
      <c r="N238" s="448"/>
      <c r="O238" s="448"/>
      <c r="P238" s="448"/>
      <c r="Q238" s="448"/>
      <c r="R238" s="448"/>
      <c r="S238" s="448"/>
      <c r="T238" s="448"/>
      <c r="U238" s="448"/>
      <c r="V238" s="448"/>
      <c r="W238" s="448"/>
      <c r="X238" s="448"/>
      <c r="Y238" s="448"/>
      <c r="Z238" s="448"/>
      <c r="AA238" s="448"/>
      <c r="AB238" s="448"/>
      <c r="AC238" s="448"/>
      <c r="AD238" s="448"/>
      <c r="AE238" s="448"/>
      <c r="AF238" s="448"/>
      <c r="AG238" s="448"/>
    </row>
    <row r="239">
      <c r="A239" s="448"/>
      <c r="B239" s="448"/>
      <c r="C239" s="448"/>
      <c r="D239" s="448"/>
      <c r="E239" s="448"/>
      <c r="F239" s="448"/>
      <c r="G239" s="448"/>
      <c r="H239" s="448"/>
      <c r="I239" s="448"/>
      <c r="J239" s="448"/>
      <c r="K239" s="448"/>
      <c r="L239" s="448"/>
      <c r="M239" s="448"/>
      <c r="N239" s="448"/>
      <c r="O239" s="448"/>
      <c r="P239" s="448"/>
      <c r="Q239" s="448"/>
      <c r="R239" s="448"/>
      <c r="S239" s="448"/>
      <c r="T239" s="448"/>
      <c r="U239" s="448"/>
      <c r="V239" s="448"/>
      <c r="W239" s="448"/>
      <c r="X239" s="448"/>
      <c r="Y239" s="448"/>
      <c r="Z239" s="448"/>
      <c r="AA239" s="448"/>
      <c r="AB239" s="448"/>
      <c r="AC239" s="448"/>
      <c r="AD239" s="448"/>
      <c r="AE239" s="448"/>
      <c r="AF239" s="448"/>
      <c r="AG239" s="448"/>
    </row>
    <row r="240">
      <c r="A240" s="448"/>
      <c r="B240" s="448"/>
      <c r="C240" s="448"/>
      <c r="D240" s="448"/>
      <c r="E240" s="448"/>
      <c r="F240" s="448"/>
      <c r="G240" s="448"/>
      <c r="H240" s="448"/>
      <c r="I240" s="448"/>
      <c r="J240" s="448"/>
      <c r="K240" s="448"/>
      <c r="L240" s="448"/>
      <c r="M240" s="448"/>
      <c r="N240" s="448"/>
      <c r="O240" s="448"/>
      <c r="P240" s="448"/>
      <c r="Q240" s="448"/>
      <c r="R240" s="448"/>
      <c r="S240" s="448"/>
      <c r="T240" s="448"/>
      <c r="U240" s="448"/>
      <c r="V240" s="448"/>
      <c r="W240" s="448"/>
      <c r="X240" s="448"/>
      <c r="Y240" s="448"/>
      <c r="Z240" s="448"/>
      <c r="AA240" s="448"/>
      <c r="AB240" s="448"/>
      <c r="AC240" s="448"/>
      <c r="AD240" s="448"/>
      <c r="AE240" s="448"/>
      <c r="AF240" s="448"/>
      <c r="AG240" s="448"/>
    </row>
    <row r="241">
      <c r="A241" s="448"/>
      <c r="B241" s="448"/>
      <c r="C241" s="448"/>
      <c r="D241" s="448"/>
      <c r="E241" s="448"/>
      <c r="F241" s="448"/>
      <c r="G241" s="448"/>
      <c r="H241" s="448"/>
      <c r="I241" s="448"/>
      <c r="J241" s="448"/>
      <c r="K241" s="448"/>
      <c r="L241" s="448"/>
      <c r="M241" s="448"/>
      <c r="N241" s="448"/>
      <c r="O241" s="448"/>
      <c r="P241" s="448"/>
      <c r="Q241" s="448"/>
      <c r="R241" s="448"/>
      <c r="S241" s="448"/>
      <c r="T241" s="448"/>
      <c r="U241" s="448"/>
      <c r="V241" s="448"/>
      <c r="W241" s="448"/>
      <c r="X241" s="448"/>
      <c r="Y241" s="448"/>
      <c r="Z241" s="448"/>
      <c r="AA241" s="448"/>
      <c r="AB241" s="448"/>
      <c r="AC241" s="448"/>
      <c r="AD241" s="448"/>
      <c r="AE241" s="448"/>
      <c r="AF241" s="448"/>
      <c r="AG241" s="448"/>
    </row>
    <row r="242">
      <c r="A242" s="448"/>
      <c r="B242" s="448"/>
      <c r="C242" s="448"/>
      <c r="D242" s="448"/>
      <c r="E242" s="448"/>
      <c r="F242" s="448"/>
      <c r="G242" s="448"/>
      <c r="H242" s="448"/>
      <c r="I242" s="448"/>
      <c r="J242" s="448"/>
      <c r="K242" s="448"/>
      <c r="L242" s="448"/>
      <c r="M242" s="448"/>
      <c r="N242" s="448"/>
      <c r="O242" s="448"/>
      <c r="P242" s="448"/>
      <c r="Q242" s="448"/>
      <c r="R242" s="448"/>
      <c r="S242" s="448"/>
      <c r="T242" s="448"/>
      <c r="U242" s="448"/>
      <c r="V242" s="448"/>
      <c r="W242" s="448"/>
      <c r="X242" s="448"/>
      <c r="Y242" s="448"/>
      <c r="Z242" s="448"/>
      <c r="AA242" s="448"/>
      <c r="AB242" s="448"/>
      <c r="AC242" s="448"/>
      <c r="AD242" s="448"/>
      <c r="AE242" s="448"/>
      <c r="AF242" s="448"/>
      <c r="AG242" s="448"/>
    </row>
    <row r="243">
      <c r="A243" s="448"/>
      <c r="B243" s="448"/>
      <c r="C243" s="448"/>
      <c r="D243" s="448"/>
      <c r="E243" s="448"/>
      <c r="F243" s="448"/>
      <c r="G243" s="448"/>
      <c r="H243" s="448"/>
      <c r="I243" s="448"/>
      <c r="J243" s="448"/>
      <c r="K243" s="448"/>
      <c r="L243" s="448"/>
      <c r="M243" s="448"/>
      <c r="N243" s="448"/>
      <c r="O243" s="448"/>
      <c r="P243" s="448"/>
      <c r="Q243" s="448"/>
      <c r="R243" s="448"/>
      <c r="S243" s="448"/>
      <c r="T243" s="448"/>
      <c r="U243" s="448"/>
      <c r="V243" s="448"/>
      <c r="W243" s="448"/>
      <c r="X243" s="448"/>
      <c r="Y243" s="448"/>
      <c r="Z243" s="448"/>
      <c r="AA243" s="448"/>
      <c r="AB243" s="448"/>
      <c r="AC243" s="448"/>
      <c r="AD243" s="448"/>
      <c r="AE243" s="448"/>
      <c r="AF243" s="448"/>
      <c r="AG243" s="448"/>
    </row>
    <row r="244">
      <c r="A244" s="448"/>
      <c r="B244" s="448"/>
      <c r="C244" s="448"/>
      <c r="D244" s="448"/>
      <c r="E244" s="448"/>
      <c r="F244" s="448"/>
      <c r="G244" s="448"/>
      <c r="H244" s="448"/>
      <c r="I244" s="448"/>
      <c r="J244" s="448"/>
      <c r="K244" s="448"/>
      <c r="L244" s="448"/>
      <c r="M244" s="448"/>
      <c r="N244" s="448"/>
      <c r="O244" s="448"/>
      <c r="P244" s="448"/>
      <c r="Q244" s="448"/>
      <c r="R244" s="448"/>
      <c r="S244" s="448"/>
      <c r="T244" s="448"/>
      <c r="U244" s="448"/>
      <c r="V244" s="448"/>
      <c r="W244" s="448"/>
      <c r="X244" s="448"/>
      <c r="Y244" s="448"/>
      <c r="Z244" s="448"/>
      <c r="AA244" s="448"/>
      <c r="AB244" s="448"/>
      <c r="AC244" s="448"/>
      <c r="AD244" s="448"/>
      <c r="AE244" s="448"/>
      <c r="AF244" s="448"/>
      <c r="AG244" s="448"/>
    </row>
    <row r="245">
      <c r="A245" s="448"/>
      <c r="B245" s="448"/>
      <c r="C245" s="448"/>
      <c r="D245" s="448"/>
      <c r="E245" s="448"/>
      <c r="F245" s="448"/>
      <c r="G245" s="448"/>
      <c r="H245" s="448"/>
      <c r="I245" s="448"/>
      <c r="J245" s="448"/>
      <c r="K245" s="448"/>
      <c r="L245" s="448"/>
      <c r="M245" s="448"/>
      <c r="N245" s="448"/>
      <c r="O245" s="448"/>
      <c r="P245" s="448"/>
      <c r="Q245" s="448"/>
      <c r="R245" s="448"/>
      <c r="S245" s="448"/>
      <c r="T245" s="448"/>
      <c r="U245" s="448"/>
      <c r="V245" s="448"/>
      <c r="W245" s="448"/>
      <c r="X245" s="448"/>
      <c r="Y245" s="448"/>
      <c r="Z245" s="448"/>
      <c r="AA245" s="448"/>
      <c r="AB245" s="448"/>
      <c r="AC245" s="448"/>
      <c r="AD245" s="448"/>
      <c r="AE245" s="448"/>
      <c r="AF245" s="448"/>
      <c r="AG245" s="448"/>
    </row>
    <row r="246">
      <c r="A246" s="448"/>
      <c r="B246" s="448"/>
      <c r="C246" s="448"/>
      <c r="D246" s="448"/>
      <c r="E246" s="448"/>
      <c r="F246" s="448"/>
      <c r="G246" s="448"/>
      <c r="H246" s="448"/>
      <c r="I246" s="448"/>
      <c r="J246" s="448"/>
      <c r="K246" s="448"/>
      <c r="L246" s="448"/>
      <c r="M246" s="448"/>
      <c r="N246" s="448"/>
      <c r="O246" s="448"/>
      <c r="P246" s="448"/>
      <c r="Q246" s="448"/>
      <c r="R246" s="448"/>
      <c r="S246" s="448"/>
      <c r="T246" s="448"/>
      <c r="U246" s="448"/>
      <c r="V246" s="448"/>
      <c r="W246" s="448"/>
      <c r="X246" s="448"/>
      <c r="Y246" s="448"/>
      <c r="Z246" s="448"/>
      <c r="AA246" s="448"/>
      <c r="AB246" s="448"/>
      <c r="AC246" s="448"/>
      <c r="AD246" s="448"/>
      <c r="AE246" s="448"/>
      <c r="AF246" s="448"/>
      <c r="AG246" s="448"/>
    </row>
    <row r="247">
      <c r="A247" s="448"/>
      <c r="B247" s="448"/>
      <c r="C247" s="448"/>
      <c r="D247" s="448"/>
      <c r="E247" s="448"/>
      <c r="F247" s="448"/>
      <c r="G247" s="448"/>
      <c r="H247" s="448"/>
      <c r="I247" s="448"/>
      <c r="J247" s="448"/>
      <c r="K247" s="448"/>
      <c r="L247" s="448"/>
      <c r="M247" s="448"/>
      <c r="N247" s="448"/>
      <c r="O247" s="448"/>
      <c r="P247" s="448"/>
      <c r="Q247" s="448"/>
      <c r="R247" s="448"/>
      <c r="S247" s="448"/>
      <c r="T247" s="448"/>
      <c r="U247" s="448"/>
      <c r="V247" s="448"/>
      <c r="W247" s="448"/>
      <c r="X247" s="448"/>
      <c r="Y247" s="448"/>
      <c r="Z247" s="448"/>
      <c r="AA247" s="448"/>
      <c r="AB247" s="448"/>
      <c r="AC247" s="448"/>
      <c r="AD247" s="448"/>
      <c r="AE247" s="448"/>
      <c r="AF247" s="448"/>
      <c r="AG247" s="448"/>
    </row>
    <row r="248">
      <c r="A248" s="448"/>
      <c r="B248" s="448"/>
      <c r="C248" s="448"/>
      <c r="D248" s="448"/>
      <c r="E248" s="448"/>
      <c r="F248" s="448"/>
      <c r="G248" s="448"/>
      <c r="H248" s="448"/>
      <c r="I248" s="448"/>
      <c r="J248" s="448"/>
      <c r="K248" s="448"/>
      <c r="L248" s="448"/>
      <c r="M248" s="448"/>
      <c r="N248" s="448"/>
      <c r="O248" s="448"/>
      <c r="P248" s="448"/>
      <c r="Q248" s="448"/>
      <c r="R248" s="448"/>
      <c r="S248" s="448"/>
      <c r="T248" s="448"/>
      <c r="U248" s="448"/>
      <c r="V248" s="448"/>
      <c r="W248" s="448"/>
      <c r="X248" s="448"/>
      <c r="Y248" s="448"/>
      <c r="Z248" s="448"/>
      <c r="AA248" s="448"/>
      <c r="AB248" s="448"/>
      <c r="AC248" s="448"/>
      <c r="AD248" s="448"/>
      <c r="AE248" s="448"/>
      <c r="AF248" s="448"/>
      <c r="AG248" s="448"/>
    </row>
    <row r="249">
      <c r="A249" s="448"/>
      <c r="B249" s="448"/>
      <c r="C249" s="448"/>
      <c r="D249" s="448"/>
      <c r="E249" s="448"/>
      <c r="F249" s="448"/>
      <c r="G249" s="448"/>
      <c r="H249" s="448"/>
      <c r="I249" s="448"/>
      <c r="J249" s="448"/>
      <c r="K249" s="448"/>
      <c r="L249" s="448"/>
      <c r="M249" s="448"/>
      <c r="N249" s="448"/>
      <c r="O249" s="448"/>
      <c r="P249" s="448"/>
      <c r="Q249" s="448"/>
      <c r="R249" s="448"/>
      <c r="S249" s="448"/>
      <c r="T249" s="448"/>
      <c r="U249" s="448"/>
      <c r="V249" s="448"/>
      <c r="W249" s="448"/>
      <c r="X249" s="448"/>
      <c r="Y249" s="448"/>
      <c r="Z249" s="448"/>
      <c r="AA249" s="448"/>
      <c r="AB249" s="448"/>
      <c r="AC249" s="448"/>
      <c r="AD249" s="448"/>
      <c r="AE249" s="448"/>
      <c r="AF249" s="448"/>
      <c r="AG249" s="448"/>
    </row>
    <row r="250">
      <c r="A250" s="448"/>
      <c r="B250" s="448"/>
      <c r="C250" s="448"/>
      <c r="D250" s="448"/>
      <c r="E250" s="448"/>
      <c r="F250" s="448"/>
      <c r="G250" s="448"/>
      <c r="H250" s="448"/>
      <c r="I250" s="448"/>
      <c r="J250" s="448"/>
      <c r="K250" s="448"/>
      <c r="L250" s="448"/>
      <c r="M250" s="448"/>
      <c r="N250" s="448"/>
      <c r="O250" s="448"/>
      <c r="P250" s="448"/>
      <c r="Q250" s="448"/>
      <c r="R250" s="448"/>
      <c r="S250" s="448"/>
      <c r="T250" s="448"/>
      <c r="U250" s="448"/>
      <c r="V250" s="448"/>
      <c r="W250" s="448"/>
      <c r="X250" s="448"/>
      <c r="Y250" s="448"/>
      <c r="Z250" s="448"/>
      <c r="AA250" s="448"/>
      <c r="AB250" s="448"/>
      <c r="AC250" s="448"/>
      <c r="AD250" s="448"/>
      <c r="AE250" s="448"/>
      <c r="AF250" s="448"/>
      <c r="AG250" s="448"/>
    </row>
    <row r="251">
      <c r="A251" s="448"/>
      <c r="B251" s="448"/>
      <c r="C251" s="448"/>
      <c r="D251" s="448"/>
      <c r="E251" s="448"/>
      <c r="F251" s="448"/>
      <c r="G251" s="448"/>
      <c r="H251" s="448"/>
      <c r="I251" s="448"/>
      <c r="J251" s="448"/>
      <c r="K251" s="448"/>
      <c r="L251" s="448"/>
      <c r="M251" s="448"/>
      <c r="N251" s="448"/>
      <c r="O251" s="448"/>
      <c r="P251" s="448"/>
      <c r="Q251" s="448"/>
      <c r="R251" s="448"/>
      <c r="S251" s="448"/>
      <c r="T251" s="448"/>
      <c r="U251" s="448"/>
      <c r="V251" s="448"/>
      <c r="W251" s="448"/>
      <c r="X251" s="448"/>
      <c r="Y251" s="448"/>
      <c r="Z251" s="448"/>
      <c r="AA251" s="448"/>
      <c r="AB251" s="448"/>
      <c r="AC251" s="448"/>
      <c r="AD251" s="448"/>
      <c r="AE251" s="448"/>
      <c r="AF251" s="448"/>
      <c r="AG251" s="448"/>
    </row>
    <row r="252">
      <c r="A252" s="448"/>
      <c r="B252" s="448"/>
      <c r="C252" s="448"/>
      <c r="D252" s="448"/>
      <c r="E252" s="448"/>
      <c r="F252" s="448"/>
      <c r="G252" s="448"/>
      <c r="H252" s="448"/>
      <c r="I252" s="448"/>
      <c r="J252" s="448"/>
      <c r="K252" s="448"/>
      <c r="L252" s="448"/>
      <c r="M252" s="448"/>
      <c r="N252" s="448"/>
      <c r="O252" s="448"/>
      <c r="P252" s="448"/>
      <c r="Q252" s="448"/>
      <c r="R252" s="448"/>
      <c r="S252" s="448"/>
      <c r="T252" s="448"/>
      <c r="U252" s="448"/>
      <c r="V252" s="448"/>
      <c r="W252" s="448"/>
      <c r="X252" s="448"/>
      <c r="Y252" s="448"/>
      <c r="Z252" s="448"/>
      <c r="AA252" s="448"/>
      <c r="AB252" s="448"/>
      <c r="AC252" s="448"/>
      <c r="AD252" s="448"/>
      <c r="AE252" s="448"/>
      <c r="AF252" s="448"/>
      <c r="AG252" s="448"/>
    </row>
    <row r="253">
      <c r="A253" s="448"/>
      <c r="B253" s="448"/>
      <c r="C253" s="448"/>
      <c r="D253" s="448"/>
      <c r="E253" s="448"/>
      <c r="F253" s="448"/>
      <c r="G253" s="448"/>
      <c r="H253" s="448"/>
      <c r="I253" s="448"/>
      <c r="J253" s="448"/>
      <c r="K253" s="448"/>
      <c r="L253" s="448"/>
      <c r="M253" s="448"/>
      <c r="N253" s="448"/>
      <c r="O253" s="448"/>
      <c r="P253" s="448"/>
      <c r="Q253" s="448"/>
      <c r="R253" s="448"/>
      <c r="S253" s="448"/>
      <c r="T253" s="448"/>
      <c r="U253" s="448"/>
      <c r="V253" s="448"/>
      <c r="W253" s="448"/>
      <c r="X253" s="448"/>
      <c r="Y253" s="448"/>
      <c r="Z253" s="448"/>
      <c r="AA253" s="448"/>
      <c r="AB253" s="448"/>
      <c r="AC253" s="448"/>
      <c r="AD253" s="448"/>
      <c r="AE253" s="448"/>
      <c r="AF253" s="448"/>
      <c r="AG253" s="448"/>
    </row>
    <row r="254">
      <c r="A254" s="448"/>
      <c r="B254" s="448"/>
      <c r="C254" s="448"/>
      <c r="D254" s="448"/>
      <c r="E254" s="448"/>
      <c r="F254" s="448"/>
      <c r="G254" s="448"/>
      <c r="H254" s="448"/>
      <c r="I254" s="448"/>
      <c r="J254" s="448"/>
      <c r="K254" s="448"/>
      <c r="L254" s="448"/>
      <c r="M254" s="448"/>
      <c r="N254" s="448"/>
      <c r="O254" s="448"/>
      <c r="P254" s="448"/>
      <c r="Q254" s="448"/>
      <c r="R254" s="448"/>
      <c r="S254" s="448"/>
      <c r="T254" s="448"/>
      <c r="U254" s="448"/>
      <c r="V254" s="448"/>
      <c r="W254" s="448"/>
      <c r="X254" s="448"/>
      <c r="Y254" s="448"/>
      <c r="Z254" s="448"/>
      <c r="AA254" s="448"/>
      <c r="AB254" s="448"/>
      <c r="AC254" s="448"/>
      <c r="AD254" s="448"/>
      <c r="AE254" s="448"/>
      <c r="AF254" s="448"/>
      <c r="AG254" s="448"/>
    </row>
    <row r="255">
      <c r="A255" s="448"/>
      <c r="B255" s="448"/>
      <c r="C255" s="448"/>
      <c r="D255" s="448"/>
      <c r="E255" s="448"/>
      <c r="F255" s="448"/>
      <c r="G255" s="448"/>
      <c r="H255" s="448"/>
      <c r="I255" s="448"/>
      <c r="J255" s="448"/>
      <c r="K255" s="448"/>
      <c r="L255" s="448"/>
      <c r="M255" s="448"/>
      <c r="N255" s="448"/>
      <c r="O255" s="448"/>
      <c r="P255" s="448"/>
      <c r="Q255" s="448"/>
      <c r="R255" s="448"/>
      <c r="S255" s="448"/>
      <c r="T255" s="448"/>
      <c r="U255" s="448"/>
      <c r="V255" s="448"/>
      <c r="W255" s="448"/>
      <c r="X255" s="448"/>
      <c r="Y255" s="448"/>
      <c r="Z255" s="448"/>
      <c r="AA255" s="448"/>
      <c r="AB255" s="448"/>
      <c r="AC255" s="448"/>
      <c r="AD255" s="448"/>
      <c r="AE255" s="448"/>
      <c r="AF255" s="448"/>
      <c r="AG255" s="448"/>
    </row>
    <row r="256">
      <c r="A256" s="448"/>
      <c r="B256" s="448"/>
      <c r="C256" s="448"/>
      <c r="D256" s="448"/>
      <c r="E256" s="448"/>
      <c r="F256" s="448"/>
      <c r="G256" s="448"/>
      <c r="H256" s="448"/>
      <c r="I256" s="448"/>
      <c r="J256" s="448"/>
      <c r="K256" s="448"/>
      <c r="L256" s="448"/>
      <c r="M256" s="448"/>
      <c r="N256" s="448"/>
      <c r="O256" s="448"/>
      <c r="P256" s="448"/>
      <c r="Q256" s="448"/>
      <c r="R256" s="448"/>
      <c r="S256" s="448"/>
      <c r="T256" s="448"/>
      <c r="U256" s="448"/>
      <c r="V256" s="448"/>
      <c r="W256" s="448"/>
      <c r="X256" s="448"/>
      <c r="Y256" s="448"/>
      <c r="Z256" s="448"/>
      <c r="AA256" s="448"/>
      <c r="AB256" s="448"/>
      <c r="AC256" s="448"/>
      <c r="AD256" s="448"/>
      <c r="AE256" s="448"/>
      <c r="AF256" s="448"/>
      <c r="AG256" s="448"/>
    </row>
    <row r="257">
      <c r="A257" s="448"/>
      <c r="B257" s="448"/>
      <c r="C257" s="448"/>
      <c r="D257" s="448"/>
      <c r="E257" s="448"/>
      <c r="F257" s="448"/>
      <c r="G257" s="448"/>
      <c r="H257" s="448"/>
      <c r="I257" s="448"/>
      <c r="J257" s="448"/>
      <c r="K257" s="448"/>
      <c r="L257" s="448"/>
      <c r="M257" s="448"/>
      <c r="N257" s="448"/>
      <c r="O257" s="448"/>
      <c r="P257" s="448"/>
      <c r="Q257" s="448"/>
      <c r="R257" s="448"/>
      <c r="S257" s="448"/>
      <c r="T257" s="448"/>
      <c r="U257" s="448"/>
      <c r="V257" s="448"/>
      <c r="W257" s="448"/>
      <c r="X257" s="448"/>
      <c r="Y257" s="448"/>
      <c r="Z257" s="448"/>
      <c r="AA257" s="448"/>
      <c r="AB257" s="448"/>
      <c r="AC257" s="448"/>
      <c r="AD257" s="448"/>
      <c r="AE257" s="448"/>
      <c r="AF257" s="448"/>
      <c r="AG257" s="448"/>
    </row>
    <row r="258">
      <c r="A258" s="448"/>
      <c r="B258" s="448"/>
      <c r="C258" s="448"/>
      <c r="D258" s="448"/>
      <c r="E258" s="448"/>
      <c r="F258" s="448"/>
      <c r="G258" s="448"/>
      <c r="H258" s="448"/>
      <c r="I258" s="448"/>
      <c r="J258" s="448"/>
      <c r="K258" s="448"/>
      <c r="L258" s="448"/>
      <c r="M258" s="448"/>
      <c r="N258" s="448"/>
      <c r="O258" s="448"/>
      <c r="P258" s="448"/>
      <c r="Q258" s="448"/>
      <c r="R258" s="448"/>
      <c r="S258" s="448"/>
      <c r="T258" s="448"/>
      <c r="U258" s="448"/>
      <c r="V258" s="448"/>
      <c r="W258" s="448"/>
      <c r="X258" s="448"/>
      <c r="Y258" s="448"/>
      <c r="Z258" s="448"/>
      <c r="AA258" s="448"/>
      <c r="AB258" s="448"/>
      <c r="AC258" s="448"/>
      <c r="AD258" s="448"/>
      <c r="AE258" s="448"/>
      <c r="AF258" s="448"/>
      <c r="AG258" s="448"/>
    </row>
    <row r="259">
      <c r="A259" s="448"/>
      <c r="B259" s="448"/>
      <c r="C259" s="448"/>
      <c r="D259" s="448"/>
      <c r="E259" s="448"/>
      <c r="F259" s="448"/>
      <c r="G259" s="448"/>
      <c r="H259" s="448"/>
      <c r="I259" s="448"/>
      <c r="J259" s="448"/>
      <c r="K259" s="448"/>
      <c r="L259" s="448"/>
      <c r="M259" s="448"/>
      <c r="N259" s="448"/>
      <c r="O259" s="448"/>
      <c r="P259" s="448"/>
      <c r="Q259" s="448"/>
      <c r="R259" s="448"/>
      <c r="S259" s="448"/>
      <c r="T259" s="448"/>
      <c r="U259" s="448"/>
      <c r="V259" s="448"/>
      <c r="W259" s="448"/>
      <c r="X259" s="448"/>
      <c r="Y259" s="448"/>
      <c r="Z259" s="448"/>
      <c r="AA259" s="448"/>
      <c r="AB259" s="448"/>
      <c r="AC259" s="448"/>
      <c r="AD259" s="448"/>
      <c r="AE259" s="448"/>
      <c r="AF259" s="448"/>
      <c r="AG259" s="448"/>
    </row>
    <row r="260">
      <c r="A260" s="448"/>
      <c r="B260" s="448"/>
      <c r="C260" s="448"/>
      <c r="D260" s="448"/>
      <c r="E260" s="448"/>
      <c r="F260" s="448"/>
      <c r="G260" s="448"/>
      <c r="H260" s="448"/>
      <c r="I260" s="448"/>
      <c r="J260" s="448"/>
      <c r="K260" s="448"/>
      <c r="L260" s="448"/>
      <c r="M260" s="448"/>
      <c r="N260" s="448"/>
      <c r="O260" s="448"/>
      <c r="P260" s="448"/>
      <c r="Q260" s="448"/>
      <c r="R260" s="448"/>
      <c r="S260" s="448"/>
      <c r="T260" s="448"/>
      <c r="U260" s="448"/>
      <c r="V260" s="448"/>
      <c r="W260" s="448"/>
      <c r="X260" s="448"/>
      <c r="Y260" s="448"/>
      <c r="Z260" s="448"/>
      <c r="AA260" s="448"/>
      <c r="AB260" s="448"/>
      <c r="AC260" s="448"/>
      <c r="AD260" s="448"/>
      <c r="AE260" s="448"/>
      <c r="AF260" s="448"/>
      <c r="AG260" s="448"/>
    </row>
    <row r="261">
      <c r="A261" s="448"/>
      <c r="B261" s="448"/>
      <c r="C261" s="448"/>
      <c r="D261" s="448"/>
      <c r="E261" s="448"/>
      <c r="F261" s="448"/>
      <c r="G261" s="448"/>
      <c r="H261" s="448"/>
      <c r="I261" s="448"/>
      <c r="J261" s="448"/>
      <c r="K261" s="448"/>
      <c r="L261" s="448"/>
      <c r="M261" s="448"/>
      <c r="N261" s="448"/>
      <c r="O261" s="448"/>
      <c r="P261" s="448"/>
      <c r="Q261" s="448"/>
      <c r="R261" s="448"/>
      <c r="S261" s="448"/>
      <c r="T261" s="448"/>
      <c r="U261" s="448"/>
      <c r="V261" s="448"/>
      <c r="W261" s="448"/>
      <c r="X261" s="448"/>
      <c r="Y261" s="448"/>
      <c r="Z261" s="448"/>
      <c r="AA261" s="448"/>
      <c r="AB261" s="448"/>
      <c r="AC261" s="448"/>
      <c r="AD261" s="448"/>
      <c r="AE261" s="448"/>
      <c r="AF261" s="448"/>
      <c r="AG261" s="448"/>
    </row>
    <row r="262">
      <c r="A262" s="448"/>
      <c r="B262" s="448"/>
      <c r="C262" s="448"/>
      <c r="D262" s="448"/>
      <c r="E262" s="448"/>
      <c r="F262" s="448"/>
      <c r="G262" s="448"/>
      <c r="H262" s="448"/>
      <c r="I262" s="448"/>
      <c r="J262" s="448"/>
      <c r="K262" s="448"/>
      <c r="L262" s="448"/>
      <c r="M262" s="448"/>
      <c r="N262" s="448"/>
      <c r="O262" s="448"/>
      <c r="P262" s="448"/>
      <c r="Q262" s="448"/>
      <c r="R262" s="448"/>
      <c r="S262" s="448"/>
      <c r="T262" s="448"/>
      <c r="U262" s="448"/>
      <c r="V262" s="448"/>
      <c r="W262" s="448"/>
      <c r="X262" s="448"/>
      <c r="Y262" s="448"/>
      <c r="Z262" s="448"/>
      <c r="AA262" s="448"/>
      <c r="AB262" s="448"/>
      <c r="AC262" s="448"/>
      <c r="AD262" s="448"/>
      <c r="AE262" s="448"/>
      <c r="AF262" s="448"/>
      <c r="AG262" s="448"/>
    </row>
    <row r="263">
      <c r="A263" s="448"/>
      <c r="B263" s="448"/>
      <c r="C263" s="448"/>
      <c r="D263" s="448"/>
      <c r="E263" s="448"/>
      <c r="F263" s="448"/>
      <c r="G263" s="448"/>
      <c r="H263" s="448"/>
      <c r="I263" s="448"/>
      <c r="J263" s="448"/>
      <c r="K263" s="448"/>
      <c r="L263" s="448"/>
      <c r="M263" s="448"/>
      <c r="N263" s="448"/>
      <c r="O263" s="448"/>
      <c r="P263" s="448"/>
      <c r="Q263" s="448"/>
      <c r="R263" s="448"/>
      <c r="S263" s="448"/>
      <c r="T263" s="448"/>
      <c r="U263" s="448"/>
      <c r="V263" s="448"/>
      <c r="W263" s="448"/>
      <c r="X263" s="448"/>
      <c r="Y263" s="448"/>
      <c r="Z263" s="448"/>
      <c r="AA263" s="448"/>
      <c r="AB263" s="448"/>
      <c r="AC263" s="448"/>
      <c r="AD263" s="448"/>
      <c r="AE263" s="448"/>
      <c r="AF263" s="448"/>
      <c r="AG263" s="448"/>
    </row>
    <row r="264">
      <c r="A264" s="448"/>
      <c r="B264" s="448"/>
      <c r="C264" s="448"/>
      <c r="D264" s="448"/>
      <c r="E264" s="448"/>
      <c r="F264" s="448"/>
      <c r="G264" s="448"/>
      <c r="H264" s="448"/>
      <c r="I264" s="448"/>
      <c r="J264" s="448"/>
      <c r="K264" s="448"/>
      <c r="L264" s="448"/>
      <c r="M264" s="448"/>
      <c r="N264" s="448"/>
      <c r="O264" s="448"/>
      <c r="P264" s="448"/>
      <c r="Q264" s="448"/>
      <c r="R264" s="448"/>
      <c r="S264" s="448"/>
      <c r="T264" s="448"/>
      <c r="U264" s="448"/>
      <c r="V264" s="448"/>
      <c r="W264" s="448"/>
      <c r="X264" s="448"/>
      <c r="Y264" s="448"/>
      <c r="Z264" s="448"/>
      <c r="AA264" s="448"/>
      <c r="AB264" s="448"/>
      <c r="AC264" s="448"/>
      <c r="AD264" s="448"/>
      <c r="AE264" s="448"/>
      <c r="AF264" s="448"/>
      <c r="AG264" s="448"/>
    </row>
    <row r="265">
      <c r="A265" s="448"/>
      <c r="B265" s="448"/>
      <c r="C265" s="448"/>
      <c r="D265" s="448"/>
      <c r="E265" s="448"/>
      <c r="F265" s="448"/>
      <c r="G265" s="448"/>
      <c r="H265" s="448"/>
      <c r="I265" s="448"/>
      <c r="J265" s="448"/>
      <c r="K265" s="448"/>
      <c r="L265" s="448"/>
      <c r="M265" s="448"/>
      <c r="N265" s="448"/>
      <c r="O265" s="448"/>
      <c r="P265" s="448"/>
      <c r="Q265" s="448"/>
      <c r="R265" s="448"/>
      <c r="S265" s="448"/>
      <c r="T265" s="448"/>
      <c r="U265" s="448"/>
      <c r="V265" s="448"/>
      <c r="W265" s="448"/>
      <c r="X265" s="448"/>
      <c r="Y265" s="448"/>
      <c r="Z265" s="448"/>
      <c r="AA265" s="448"/>
      <c r="AB265" s="448"/>
      <c r="AC265" s="448"/>
      <c r="AD265" s="448"/>
      <c r="AE265" s="448"/>
      <c r="AF265" s="448"/>
      <c r="AG265" s="448"/>
    </row>
    <row r="266">
      <c r="A266" s="448"/>
      <c r="B266" s="448"/>
      <c r="C266" s="448"/>
      <c r="D266" s="448"/>
      <c r="E266" s="448"/>
      <c r="F266" s="448"/>
      <c r="G266" s="448"/>
      <c r="H266" s="448"/>
      <c r="I266" s="448"/>
      <c r="J266" s="448"/>
      <c r="K266" s="448"/>
      <c r="L266" s="448"/>
      <c r="M266" s="448"/>
      <c r="N266" s="448"/>
      <c r="O266" s="448"/>
      <c r="P266" s="448"/>
      <c r="Q266" s="448"/>
      <c r="R266" s="448"/>
      <c r="S266" s="448"/>
      <c r="T266" s="448"/>
      <c r="U266" s="448"/>
      <c r="V266" s="448"/>
      <c r="W266" s="448"/>
      <c r="X266" s="448"/>
      <c r="Y266" s="448"/>
      <c r="Z266" s="448"/>
      <c r="AA266" s="448"/>
      <c r="AB266" s="448"/>
      <c r="AC266" s="448"/>
      <c r="AD266" s="448"/>
      <c r="AE266" s="448"/>
      <c r="AF266" s="448"/>
      <c r="AG266" s="448"/>
    </row>
    <row r="267">
      <c r="A267" s="448"/>
      <c r="B267" s="448"/>
      <c r="C267" s="448"/>
      <c r="D267" s="448"/>
      <c r="E267" s="448"/>
      <c r="F267" s="448"/>
      <c r="G267" s="448"/>
      <c r="H267" s="448"/>
      <c r="I267" s="448"/>
      <c r="J267" s="448"/>
      <c r="K267" s="448"/>
      <c r="L267" s="448"/>
      <c r="M267" s="448"/>
      <c r="N267" s="448"/>
      <c r="O267" s="448"/>
      <c r="P267" s="448"/>
      <c r="Q267" s="448"/>
      <c r="R267" s="448"/>
      <c r="S267" s="448"/>
      <c r="T267" s="448"/>
      <c r="U267" s="448"/>
      <c r="V267" s="448"/>
      <c r="W267" s="448"/>
      <c r="X267" s="448"/>
      <c r="Y267" s="448"/>
      <c r="Z267" s="448"/>
      <c r="AA267" s="448"/>
      <c r="AB267" s="448"/>
      <c r="AC267" s="448"/>
      <c r="AD267" s="448"/>
      <c r="AE267" s="448"/>
      <c r="AF267" s="448"/>
      <c r="AG267" s="448"/>
    </row>
    <row r="268">
      <c r="A268" s="448"/>
      <c r="B268" s="448"/>
      <c r="C268" s="448"/>
      <c r="D268" s="448"/>
      <c r="E268" s="448"/>
      <c r="F268" s="448"/>
      <c r="G268" s="448"/>
      <c r="H268" s="448"/>
      <c r="I268" s="448"/>
      <c r="J268" s="448"/>
      <c r="K268" s="448"/>
      <c r="L268" s="448"/>
      <c r="M268" s="448"/>
      <c r="N268" s="448"/>
      <c r="O268" s="448"/>
      <c r="P268" s="448"/>
      <c r="Q268" s="448"/>
      <c r="R268" s="448"/>
      <c r="S268" s="448"/>
      <c r="T268" s="448"/>
      <c r="U268" s="448"/>
      <c r="V268" s="448"/>
      <c r="W268" s="448"/>
      <c r="X268" s="448"/>
      <c r="Y268" s="448"/>
      <c r="Z268" s="448"/>
      <c r="AA268" s="448"/>
      <c r="AB268" s="448"/>
      <c r="AC268" s="448"/>
      <c r="AD268" s="448"/>
      <c r="AE268" s="448"/>
      <c r="AF268" s="448"/>
      <c r="AG268" s="448"/>
    </row>
    <row r="269">
      <c r="A269" s="448"/>
      <c r="B269" s="448"/>
      <c r="C269" s="448"/>
      <c r="D269" s="448"/>
      <c r="E269" s="448"/>
      <c r="F269" s="448"/>
      <c r="G269" s="448"/>
      <c r="H269" s="448"/>
      <c r="I269" s="448"/>
      <c r="J269" s="448"/>
      <c r="K269" s="448"/>
      <c r="L269" s="448"/>
      <c r="M269" s="448"/>
      <c r="N269" s="448"/>
      <c r="O269" s="448"/>
      <c r="P269" s="448"/>
      <c r="Q269" s="448"/>
      <c r="R269" s="448"/>
      <c r="S269" s="448"/>
      <c r="T269" s="448"/>
      <c r="U269" s="448"/>
      <c r="V269" s="448"/>
      <c r="W269" s="448"/>
      <c r="X269" s="448"/>
      <c r="Y269" s="448"/>
      <c r="Z269" s="448"/>
      <c r="AA269" s="448"/>
      <c r="AB269" s="448"/>
      <c r="AC269" s="448"/>
      <c r="AD269" s="448"/>
      <c r="AE269" s="448"/>
      <c r="AF269" s="448"/>
      <c r="AG269" s="448"/>
    </row>
    <row r="270">
      <c r="A270" s="448"/>
      <c r="B270" s="448"/>
      <c r="C270" s="448"/>
      <c r="D270" s="448"/>
      <c r="E270" s="448"/>
      <c r="F270" s="448"/>
      <c r="G270" s="448"/>
      <c r="H270" s="448"/>
      <c r="I270" s="448"/>
      <c r="J270" s="448"/>
      <c r="K270" s="448"/>
      <c r="L270" s="448"/>
      <c r="M270" s="448"/>
      <c r="N270" s="448"/>
      <c r="O270" s="448"/>
      <c r="P270" s="448"/>
      <c r="Q270" s="448"/>
      <c r="R270" s="448"/>
      <c r="S270" s="448"/>
      <c r="T270" s="448"/>
      <c r="U270" s="448"/>
      <c r="V270" s="448"/>
      <c r="W270" s="448"/>
      <c r="X270" s="448"/>
      <c r="Y270" s="448"/>
      <c r="Z270" s="448"/>
      <c r="AA270" s="448"/>
      <c r="AB270" s="448"/>
      <c r="AC270" s="448"/>
      <c r="AD270" s="448"/>
      <c r="AE270" s="448"/>
      <c r="AF270" s="448"/>
      <c r="AG270" s="448"/>
    </row>
    <row r="271">
      <c r="A271" s="448"/>
      <c r="B271" s="448"/>
      <c r="C271" s="448"/>
      <c r="D271" s="448"/>
      <c r="E271" s="448"/>
      <c r="F271" s="448"/>
      <c r="G271" s="448"/>
      <c r="H271" s="448"/>
      <c r="I271" s="448"/>
      <c r="J271" s="448"/>
      <c r="K271" s="448"/>
      <c r="L271" s="448"/>
      <c r="M271" s="448"/>
      <c r="N271" s="448"/>
      <c r="O271" s="448"/>
      <c r="P271" s="448"/>
      <c r="Q271" s="448"/>
      <c r="R271" s="448"/>
      <c r="S271" s="448"/>
      <c r="T271" s="448"/>
      <c r="U271" s="448"/>
      <c r="V271" s="448"/>
      <c r="W271" s="448"/>
      <c r="X271" s="448"/>
      <c r="Y271" s="448"/>
      <c r="Z271" s="448"/>
      <c r="AA271" s="448"/>
      <c r="AB271" s="448"/>
      <c r="AC271" s="448"/>
      <c r="AD271" s="448"/>
      <c r="AE271" s="448"/>
      <c r="AF271" s="448"/>
      <c r="AG271" s="448"/>
    </row>
    <row r="272">
      <c r="A272" s="448"/>
      <c r="B272" s="448"/>
      <c r="C272" s="448"/>
      <c r="D272" s="448"/>
      <c r="E272" s="448"/>
      <c r="F272" s="448"/>
      <c r="G272" s="448"/>
      <c r="H272" s="448"/>
      <c r="I272" s="448"/>
      <c r="J272" s="448"/>
      <c r="K272" s="448"/>
      <c r="L272" s="448"/>
      <c r="M272" s="448"/>
      <c r="N272" s="448"/>
      <c r="O272" s="448"/>
      <c r="P272" s="448"/>
      <c r="Q272" s="448"/>
      <c r="R272" s="448"/>
      <c r="S272" s="448"/>
      <c r="T272" s="448"/>
      <c r="U272" s="448"/>
      <c r="V272" s="448"/>
      <c r="W272" s="448"/>
      <c r="X272" s="448"/>
      <c r="Y272" s="448"/>
      <c r="Z272" s="448"/>
      <c r="AA272" s="448"/>
      <c r="AB272" s="448"/>
      <c r="AC272" s="448"/>
      <c r="AD272" s="448"/>
      <c r="AE272" s="448"/>
      <c r="AF272" s="448"/>
      <c r="AG272" s="448"/>
    </row>
    <row r="273">
      <c r="A273" s="448"/>
      <c r="B273" s="448"/>
      <c r="C273" s="448"/>
      <c r="D273" s="448"/>
      <c r="E273" s="448"/>
      <c r="F273" s="448"/>
      <c r="G273" s="448"/>
      <c r="H273" s="448"/>
      <c r="I273" s="448"/>
      <c r="J273" s="448"/>
      <c r="K273" s="448"/>
      <c r="L273" s="448"/>
      <c r="M273" s="448"/>
      <c r="N273" s="448"/>
      <c r="O273" s="448"/>
      <c r="P273" s="448"/>
      <c r="Q273" s="448"/>
      <c r="R273" s="448"/>
      <c r="S273" s="448"/>
      <c r="T273" s="448"/>
      <c r="U273" s="448"/>
      <c r="V273" s="448"/>
      <c r="W273" s="448"/>
      <c r="X273" s="448"/>
      <c r="Y273" s="448"/>
      <c r="Z273" s="448"/>
      <c r="AA273" s="448"/>
      <c r="AB273" s="448"/>
      <c r="AC273" s="448"/>
      <c r="AD273" s="448"/>
      <c r="AE273" s="448"/>
      <c r="AF273" s="448"/>
      <c r="AG273" s="448"/>
    </row>
    <row r="274">
      <c r="A274" s="448"/>
      <c r="B274" s="448"/>
      <c r="C274" s="448"/>
      <c r="D274" s="448"/>
      <c r="E274" s="448"/>
      <c r="F274" s="448"/>
      <c r="G274" s="448"/>
      <c r="H274" s="448"/>
      <c r="I274" s="448"/>
      <c r="J274" s="448"/>
      <c r="K274" s="448"/>
      <c r="L274" s="448"/>
      <c r="M274" s="448"/>
      <c r="N274" s="448"/>
      <c r="O274" s="448"/>
      <c r="P274" s="448"/>
      <c r="Q274" s="448"/>
      <c r="R274" s="448"/>
      <c r="S274" s="448"/>
      <c r="T274" s="448"/>
      <c r="U274" s="448"/>
      <c r="V274" s="448"/>
      <c r="W274" s="448"/>
      <c r="X274" s="448"/>
      <c r="Y274" s="448"/>
      <c r="Z274" s="448"/>
      <c r="AA274" s="448"/>
      <c r="AB274" s="448"/>
      <c r="AC274" s="448"/>
      <c r="AD274" s="448"/>
      <c r="AE274" s="448"/>
      <c r="AF274" s="448"/>
      <c r="AG274" s="448"/>
    </row>
    <row r="275">
      <c r="A275" s="448"/>
      <c r="B275" s="448"/>
      <c r="C275" s="448"/>
      <c r="D275" s="448"/>
      <c r="E275" s="448"/>
      <c r="F275" s="448"/>
      <c r="G275" s="448"/>
      <c r="H275" s="448"/>
      <c r="I275" s="448"/>
      <c r="J275" s="448"/>
      <c r="K275" s="448"/>
      <c r="L275" s="448"/>
      <c r="M275" s="448"/>
      <c r="N275" s="448"/>
      <c r="O275" s="448"/>
      <c r="P275" s="448"/>
      <c r="Q275" s="448"/>
      <c r="R275" s="448"/>
      <c r="S275" s="448"/>
      <c r="T275" s="448"/>
      <c r="U275" s="448"/>
      <c r="V275" s="448"/>
      <c r="W275" s="448"/>
      <c r="X275" s="448"/>
      <c r="Y275" s="448"/>
      <c r="Z275" s="448"/>
      <c r="AA275" s="448"/>
      <c r="AB275" s="448"/>
      <c r="AC275" s="448"/>
      <c r="AD275" s="448"/>
      <c r="AE275" s="448"/>
      <c r="AF275" s="448"/>
      <c r="AG275" s="448"/>
    </row>
    <row r="276">
      <c r="A276" s="448"/>
      <c r="B276" s="448"/>
      <c r="C276" s="448"/>
      <c r="D276" s="448"/>
      <c r="E276" s="448"/>
      <c r="F276" s="448"/>
      <c r="G276" s="448"/>
      <c r="H276" s="448"/>
      <c r="I276" s="448"/>
      <c r="J276" s="448"/>
      <c r="K276" s="448"/>
      <c r="L276" s="448"/>
      <c r="M276" s="448"/>
      <c r="N276" s="448"/>
      <c r="O276" s="448"/>
      <c r="P276" s="448"/>
      <c r="Q276" s="448"/>
      <c r="R276" s="448"/>
      <c r="S276" s="448"/>
      <c r="T276" s="448"/>
      <c r="U276" s="448"/>
      <c r="V276" s="448"/>
      <c r="W276" s="448"/>
      <c r="X276" s="448"/>
      <c r="Y276" s="448"/>
      <c r="Z276" s="448"/>
      <c r="AA276" s="448"/>
      <c r="AB276" s="448"/>
      <c r="AC276" s="448"/>
      <c r="AD276" s="448"/>
      <c r="AE276" s="448"/>
      <c r="AF276" s="448"/>
      <c r="AG276" s="448"/>
    </row>
    <row r="277">
      <c r="A277" s="448"/>
      <c r="B277" s="448"/>
      <c r="C277" s="448"/>
      <c r="D277" s="448"/>
      <c r="E277" s="448"/>
      <c r="F277" s="448"/>
      <c r="G277" s="448"/>
      <c r="H277" s="448"/>
      <c r="I277" s="448"/>
      <c r="J277" s="448"/>
      <c r="K277" s="448"/>
      <c r="L277" s="448"/>
      <c r="M277" s="448"/>
      <c r="N277" s="448"/>
      <c r="O277" s="448"/>
      <c r="P277" s="448"/>
      <c r="Q277" s="448"/>
      <c r="R277" s="448"/>
      <c r="S277" s="448"/>
      <c r="T277" s="448"/>
      <c r="U277" s="448"/>
      <c r="V277" s="448"/>
      <c r="W277" s="448"/>
      <c r="X277" s="448"/>
      <c r="Y277" s="448"/>
      <c r="Z277" s="448"/>
      <c r="AA277" s="448"/>
      <c r="AB277" s="448"/>
      <c r="AC277" s="448"/>
      <c r="AD277" s="448"/>
      <c r="AE277" s="448"/>
      <c r="AF277" s="448"/>
      <c r="AG277" s="448"/>
    </row>
    <row r="278">
      <c r="A278" s="448"/>
      <c r="B278" s="448"/>
      <c r="C278" s="448"/>
      <c r="D278" s="448"/>
      <c r="E278" s="448"/>
      <c r="F278" s="448"/>
      <c r="G278" s="448"/>
      <c r="H278" s="448"/>
      <c r="I278" s="448"/>
      <c r="J278" s="448"/>
      <c r="K278" s="448"/>
      <c r="L278" s="448"/>
      <c r="M278" s="448"/>
      <c r="N278" s="448"/>
      <c r="O278" s="448"/>
      <c r="P278" s="448"/>
      <c r="Q278" s="448"/>
      <c r="R278" s="448"/>
      <c r="S278" s="448"/>
      <c r="T278" s="448"/>
      <c r="U278" s="448"/>
      <c r="V278" s="448"/>
      <c r="W278" s="448"/>
      <c r="X278" s="448"/>
      <c r="Y278" s="448"/>
      <c r="Z278" s="448"/>
      <c r="AA278" s="448"/>
      <c r="AB278" s="448"/>
      <c r="AC278" s="448"/>
      <c r="AD278" s="448"/>
      <c r="AE278" s="448"/>
      <c r="AF278" s="448"/>
      <c r="AG278" s="448"/>
    </row>
    <row r="279">
      <c r="A279" s="448"/>
      <c r="B279" s="448"/>
      <c r="C279" s="448"/>
      <c r="D279" s="448"/>
      <c r="E279" s="448"/>
      <c r="F279" s="448"/>
      <c r="G279" s="448"/>
      <c r="H279" s="448"/>
      <c r="I279" s="448"/>
      <c r="J279" s="448"/>
      <c r="K279" s="448"/>
      <c r="L279" s="448"/>
      <c r="M279" s="448"/>
      <c r="N279" s="448"/>
      <c r="O279" s="448"/>
      <c r="P279" s="448"/>
      <c r="Q279" s="448"/>
      <c r="R279" s="448"/>
      <c r="S279" s="448"/>
      <c r="T279" s="448"/>
      <c r="U279" s="448"/>
      <c r="V279" s="448"/>
      <c r="W279" s="448"/>
      <c r="X279" s="448"/>
      <c r="Y279" s="448"/>
      <c r="Z279" s="448"/>
      <c r="AA279" s="448"/>
      <c r="AB279" s="448"/>
      <c r="AC279" s="448"/>
      <c r="AD279" s="448"/>
      <c r="AE279" s="448"/>
      <c r="AF279" s="448"/>
      <c r="AG279" s="448"/>
    </row>
    <row r="280">
      <c r="A280" s="448"/>
      <c r="B280" s="448"/>
      <c r="C280" s="448"/>
      <c r="D280" s="448"/>
      <c r="E280" s="448"/>
      <c r="F280" s="448"/>
      <c r="G280" s="448"/>
      <c r="H280" s="448"/>
      <c r="I280" s="448"/>
      <c r="J280" s="448"/>
      <c r="K280" s="448"/>
      <c r="L280" s="448"/>
      <c r="M280" s="448"/>
      <c r="N280" s="448"/>
      <c r="O280" s="448"/>
      <c r="P280" s="448"/>
      <c r="Q280" s="448"/>
      <c r="R280" s="448"/>
      <c r="S280" s="448"/>
      <c r="T280" s="448"/>
      <c r="U280" s="448"/>
      <c r="V280" s="448"/>
      <c r="W280" s="448"/>
      <c r="X280" s="448"/>
      <c r="Y280" s="448"/>
      <c r="Z280" s="448"/>
      <c r="AA280" s="448"/>
      <c r="AB280" s="448"/>
      <c r="AC280" s="448"/>
      <c r="AD280" s="448"/>
      <c r="AE280" s="448"/>
      <c r="AF280" s="448"/>
      <c r="AG280" s="448"/>
    </row>
    <row r="281">
      <c r="A281" s="448"/>
      <c r="B281" s="448"/>
      <c r="C281" s="448"/>
      <c r="D281" s="448"/>
      <c r="E281" s="448"/>
      <c r="F281" s="448"/>
      <c r="G281" s="448"/>
      <c r="H281" s="448"/>
      <c r="I281" s="448"/>
      <c r="J281" s="448"/>
      <c r="K281" s="448"/>
      <c r="L281" s="448"/>
      <c r="M281" s="448"/>
      <c r="N281" s="448"/>
      <c r="O281" s="448"/>
      <c r="P281" s="448"/>
      <c r="Q281" s="448"/>
      <c r="R281" s="448"/>
      <c r="S281" s="448"/>
      <c r="T281" s="448"/>
      <c r="U281" s="448"/>
      <c r="V281" s="448"/>
      <c r="W281" s="448"/>
      <c r="X281" s="448"/>
      <c r="Y281" s="448"/>
      <c r="Z281" s="448"/>
      <c r="AA281" s="448"/>
      <c r="AB281" s="448"/>
      <c r="AC281" s="448"/>
      <c r="AD281" s="448"/>
      <c r="AE281" s="448"/>
      <c r="AF281" s="448"/>
      <c r="AG281" s="448"/>
    </row>
    <row r="282">
      <c r="A282" s="448"/>
      <c r="B282" s="448"/>
      <c r="C282" s="448"/>
      <c r="D282" s="448"/>
      <c r="E282" s="448"/>
      <c r="F282" s="448"/>
      <c r="G282" s="448"/>
      <c r="H282" s="448"/>
      <c r="I282" s="448"/>
      <c r="J282" s="448"/>
      <c r="K282" s="448"/>
      <c r="L282" s="448"/>
      <c r="M282" s="448"/>
      <c r="N282" s="448"/>
      <c r="O282" s="448"/>
      <c r="P282" s="448"/>
      <c r="Q282" s="448"/>
      <c r="R282" s="448"/>
      <c r="S282" s="448"/>
      <c r="T282" s="448"/>
      <c r="U282" s="448"/>
      <c r="V282" s="448"/>
      <c r="W282" s="448"/>
      <c r="X282" s="448"/>
      <c r="Y282" s="448"/>
      <c r="Z282" s="448"/>
      <c r="AA282" s="448"/>
      <c r="AB282" s="448"/>
      <c r="AC282" s="448"/>
      <c r="AD282" s="448"/>
      <c r="AE282" s="448"/>
      <c r="AF282" s="448"/>
      <c r="AG282" s="448"/>
    </row>
    <row r="283">
      <c r="A283" s="448"/>
      <c r="B283" s="448"/>
      <c r="C283" s="448"/>
      <c r="D283" s="448"/>
      <c r="E283" s="448"/>
      <c r="F283" s="448"/>
      <c r="G283" s="448"/>
      <c r="H283" s="448"/>
      <c r="I283" s="448"/>
      <c r="J283" s="448"/>
      <c r="K283" s="448"/>
      <c r="L283" s="448"/>
      <c r="M283" s="448"/>
      <c r="N283" s="448"/>
      <c r="O283" s="448"/>
      <c r="P283" s="448"/>
      <c r="Q283" s="448"/>
      <c r="R283" s="448"/>
      <c r="S283" s="448"/>
      <c r="T283" s="448"/>
      <c r="U283" s="448"/>
      <c r="V283" s="448"/>
      <c r="W283" s="448"/>
      <c r="X283" s="448"/>
      <c r="Y283" s="448"/>
      <c r="Z283" s="448"/>
      <c r="AA283" s="448"/>
      <c r="AB283" s="448"/>
      <c r="AC283" s="448"/>
      <c r="AD283" s="448"/>
      <c r="AE283" s="448"/>
      <c r="AF283" s="448"/>
      <c r="AG283" s="448"/>
    </row>
    <row r="284">
      <c r="A284" s="448"/>
      <c r="B284" s="448"/>
      <c r="C284" s="448"/>
      <c r="D284" s="448"/>
      <c r="E284" s="448"/>
      <c r="F284" s="448"/>
      <c r="G284" s="448"/>
      <c r="H284" s="448"/>
      <c r="I284" s="448"/>
      <c r="J284" s="448"/>
      <c r="K284" s="448"/>
      <c r="L284" s="448"/>
      <c r="M284" s="448"/>
      <c r="N284" s="448"/>
      <c r="O284" s="448"/>
      <c r="P284" s="448"/>
      <c r="Q284" s="448"/>
      <c r="R284" s="448"/>
      <c r="S284" s="448"/>
      <c r="T284" s="448"/>
      <c r="U284" s="448"/>
      <c r="V284" s="448"/>
      <c r="W284" s="448"/>
      <c r="X284" s="448"/>
      <c r="Y284" s="448"/>
      <c r="Z284" s="448"/>
      <c r="AA284" s="448"/>
      <c r="AB284" s="448"/>
      <c r="AC284" s="448"/>
      <c r="AD284" s="448"/>
      <c r="AE284" s="448"/>
      <c r="AF284" s="448"/>
      <c r="AG284" s="448"/>
    </row>
    <row r="285">
      <c r="A285" s="448"/>
      <c r="B285" s="448"/>
      <c r="C285" s="448"/>
      <c r="D285" s="448"/>
      <c r="E285" s="448"/>
      <c r="F285" s="448"/>
      <c r="G285" s="448"/>
      <c r="H285" s="448"/>
      <c r="I285" s="448"/>
      <c r="J285" s="448"/>
      <c r="K285" s="448"/>
      <c r="L285" s="448"/>
      <c r="M285" s="448"/>
      <c r="N285" s="448"/>
      <c r="O285" s="448"/>
      <c r="P285" s="448"/>
      <c r="Q285" s="448"/>
      <c r="R285" s="448"/>
      <c r="S285" s="448"/>
      <c r="T285" s="448"/>
      <c r="U285" s="448"/>
      <c r="V285" s="448"/>
      <c r="W285" s="448"/>
      <c r="X285" s="448"/>
      <c r="Y285" s="448"/>
      <c r="Z285" s="448"/>
      <c r="AA285" s="448"/>
      <c r="AB285" s="448"/>
      <c r="AC285" s="448"/>
      <c r="AD285" s="448"/>
      <c r="AE285" s="448"/>
      <c r="AF285" s="448"/>
      <c r="AG285" s="448"/>
    </row>
    <row r="286">
      <c r="A286" s="448"/>
      <c r="B286" s="448"/>
      <c r="C286" s="448"/>
      <c r="D286" s="448"/>
      <c r="E286" s="448"/>
      <c r="F286" s="448"/>
      <c r="G286" s="448"/>
      <c r="H286" s="448"/>
      <c r="I286" s="448"/>
      <c r="J286" s="448"/>
      <c r="K286" s="448"/>
      <c r="L286" s="448"/>
      <c r="M286" s="448"/>
      <c r="N286" s="448"/>
      <c r="O286" s="448"/>
      <c r="P286" s="448"/>
      <c r="Q286" s="448"/>
      <c r="R286" s="448"/>
      <c r="S286" s="448"/>
      <c r="T286" s="448"/>
      <c r="U286" s="448"/>
      <c r="V286" s="448"/>
      <c r="W286" s="448"/>
      <c r="X286" s="448"/>
      <c r="Y286" s="448"/>
      <c r="Z286" s="448"/>
      <c r="AA286" s="448"/>
      <c r="AB286" s="448"/>
      <c r="AC286" s="448"/>
      <c r="AD286" s="448"/>
      <c r="AE286" s="448"/>
      <c r="AF286" s="448"/>
      <c r="AG286" s="448"/>
    </row>
    <row r="287">
      <c r="A287" s="448"/>
      <c r="B287" s="448"/>
      <c r="C287" s="448"/>
      <c r="D287" s="448"/>
      <c r="E287" s="448"/>
      <c r="F287" s="448"/>
      <c r="G287" s="448"/>
      <c r="H287" s="448"/>
      <c r="I287" s="448"/>
      <c r="J287" s="448"/>
      <c r="K287" s="448"/>
      <c r="L287" s="448"/>
      <c r="M287" s="448"/>
      <c r="N287" s="448"/>
      <c r="O287" s="448"/>
      <c r="P287" s="448"/>
      <c r="Q287" s="448"/>
      <c r="R287" s="448"/>
      <c r="S287" s="448"/>
      <c r="T287" s="448"/>
      <c r="U287" s="448"/>
      <c r="V287" s="448"/>
      <c r="W287" s="448"/>
      <c r="X287" s="448"/>
      <c r="Y287" s="448"/>
      <c r="Z287" s="448"/>
      <c r="AA287" s="448"/>
      <c r="AB287" s="448"/>
      <c r="AC287" s="448"/>
      <c r="AD287" s="448"/>
      <c r="AE287" s="448"/>
      <c r="AF287" s="448"/>
      <c r="AG287" s="448"/>
    </row>
    <row r="288">
      <c r="A288" s="448"/>
      <c r="B288" s="448"/>
      <c r="C288" s="448"/>
      <c r="D288" s="448"/>
      <c r="E288" s="448"/>
      <c r="F288" s="448"/>
      <c r="G288" s="448"/>
      <c r="H288" s="448"/>
      <c r="I288" s="448"/>
      <c r="J288" s="448"/>
      <c r="K288" s="448"/>
      <c r="L288" s="448"/>
      <c r="M288" s="448"/>
      <c r="N288" s="448"/>
      <c r="O288" s="448"/>
      <c r="P288" s="448"/>
      <c r="Q288" s="448"/>
      <c r="R288" s="448"/>
      <c r="S288" s="448"/>
      <c r="T288" s="448"/>
      <c r="U288" s="448"/>
      <c r="V288" s="448"/>
      <c r="W288" s="448"/>
      <c r="X288" s="448"/>
      <c r="Y288" s="448"/>
      <c r="Z288" s="448"/>
      <c r="AA288" s="448"/>
      <c r="AB288" s="448"/>
      <c r="AC288" s="448"/>
      <c r="AD288" s="448"/>
      <c r="AE288" s="448"/>
      <c r="AF288" s="448"/>
      <c r="AG288" s="448"/>
    </row>
    <row r="289">
      <c r="A289" s="448"/>
      <c r="B289" s="448"/>
      <c r="C289" s="448"/>
      <c r="D289" s="448"/>
      <c r="E289" s="448"/>
      <c r="F289" s="448"/>
      <c r="G289" s="448"/>
      <c r="H289" s="448"/>
      <c r="I289" s="448"/>
      <c r="J289" s="448"/>
      <c r="K289" s="448"/>
      <c r="L289" s="448"/>
      <c r="M289" s="448"/>
      <c r="N289" s="448"/>
      <c r="O289" s="448"/>
      <c r="P289" s="448"/>
      <c r="Q289" s="448"/>
      <c r="R289" s="448"/>
      <c r="S289" s="448"/>
      <c r="T289" s="448"/>
      <c r="U289" s="448"/>
      <c r="V289" s="448"/>
      <c r="W289" s="448"/>
      <c r="X289" s="448"/>
      <c r="Y289" s="448"/>
      <c r="Z289" s="448"/>
      <c r="AA289" s="448"/>
      <c r="AB289" s="448"/>
      <c r="AC289" s="448"/>
      <c r="AD289" s="448"/>
      <c r="AE289" s="448"/>
      <c r="AF289" s="448"/>
      <c r="AG289" s="448"/>
    </row>
    <row r="290">
      <c r="A290" s="448"/>
      <c r="B290" s="448"/>
      <c r="C290" s="448"/>
      <c r="D290" s="448"/>
      <c r="E290" s="448"/>
      <c r="F290" s="448"/>
      <c r="G290" s="448"/>
      <c r="H290" s="448"/>
      <c r="I290" s="448"/>
      <c r="J290" s="448"/>
      <c r="K290" s="448"/>
      <c r="L290" s="448"/>
      <c r="M290" s="448"/>
      <c r="N290" s="448"/>
      <c r="O290" s="448"/>
      <c r="P290" s="448"/>
      <c r="Q290" s="448"/>
      <c r="R290" s="448"/>
      <c r="S290" s="448"/>
      <c r="T290" s="448"/>
      <c r="U290" s="448"/>
      <c r="V290" s="448"/>
      <c r="W290" s="448"/>
      <c r="X290" s="448"/>
      <c r="Y290" s="448"/>
      <c r="Z290" s="448"/>
      <c r="AA290" s="448"/>
      <c r="AB290" s="448"/>
      <c r="AC290" s="448"/>
      <c r="AD290" s="448"/>
      <c r="AE290" s="448"/>
      <c r="AF290" s="448"/>
      <c r="AG290" s="448"/>
    </row>
    <row r="291">
      <c r="A291" s="448"/>
      <c r="B291" s="448"/>
      <c r="C291" s="448"/>
      <c r="D291" s="448"/>
      <c r="E291" s="448"/>
      <c r="F291" s="448"/>
      <c r="G291" s="448"/>
      <c r="H291" s="448"/>
      <c r="I291" s="448"/>
      <c r="J291" s="448"/>
      <c r="K291" s="448"/>
      <c r="L291" s="448"/>
      <c r="M291" s="448"/>
      <c r="N291" s="448"/>
      <c r="O291" s="448"/>
      <c r="P291" s="448"/>
      <c r="Q291" s="448"/>
      <c r="R291" s="448"/>
      <c r="S291" s="448"/>
      <c r="T291" s="448"/>
      <c r="U291" s="448"/>
      <c r="V291" s="448"/>
      <c r="W291" s="448"/>
      <c r="X291" s="448"/>
      <c r="Y291" s="448"/>
      <c r="Z291" s="448"/>
      <c r="AA291" s="448"/>
      <c r="AB291" s="448"/>
      <c r="AC291" s="448"/>
      <c r="AD291" s="448"/>
      <c r="AE291" s="448"/>
      <c r="AF291" s="448"/>
      <c r="AG291" s="448"/>
    </row>
    <row r="292">
      <c r="A292" s="448"/>
      <c r="B292" s="448"/>
      <c r="C292" s="448"/>
      <c r="D292" s="448"/>
      <c r="E292" s="448"/>
      <c r="F292" s="448"/>
      <c r="G292" s="448"/>
      <c r="H292" s="448"/>
      <c r="I292" s="448"/>
      <c r="J292" s="448"/>
      <c r="K292" s="448"/>
      <c r="L292" s="448"/>
      <c r="M292" s="448"/>
      <c r="N292" s="448"/>
      <c r="O292" s="448"/>
      <c r="P292" s="448"/>
      <c r="Q292" s="448"/>
      <c r="R292" s="448"/>
      <c r="S292" s="448"/>
      <c r="T292" s="448"/>
      <c r="U292" s="448"/>
      <c r="V292" s="448"/>
      <c r="W292" s="448"/>
      <c r="X292" s="448"/>
      <c r="Y292" s="448"/>
      <c r="Z292" s="448"/>
      <c r="AA292" s="448"/>
      <c r="AB292" s="448"/>
      <c r="AC292" s="448"/>
      <c r="AD292" s="448"/>
      <c r="AE292" s="448"/>
      <c r="AF292" s="448"/>
      <c r="AG292" s="448"/>
    </row>
    <row r="293">
      <c r="A293" s="448"/>
      <c r="B293" s="448"/>
      <c r="C293" s="448"/>
      <c r="D293" s="448"/>
      <c r="E293" s="448"/>
      <c r="F293" s="448"/>
      <c r="G293" s="448"/>
      <c r="H293" s="448"/>
      <c r="I293" s="448"/>
      <c r="J293" s="448"/>
      <c r="K293" s="448"/>
      <c r="L293" s="448"/>
      <c r="M293" s="448"/>
      <c r="N293" s="448"/>
      <c r="O293" s="448"/>
      <c r="P293" s="448"/>
      <c r="Q293" s="448"/>
      <c r="R293" s="448"/>
      <c r="S293" s="448"/>
      <c r="T293" s="448"/>
      <c r="U293" s="448"/>
      <c r="V293" s="448"/>
      <c r="W293" s="448"/>
      <c r="X293" s="448"/>
      <c r="Y293" s="448"/>
      <c r="Z293" s="448"/>
      <c r="AA293" s="448"/>
      <c r="AB293" s="448"/>
      <c r="AC293" s="448"/>
      <c r="AD293" s="448"/>
      <c r="AE293" s="448"/>
      <c r="AF293" s="448"/>
      <c r="AG293" s="448"/>
    </row>
    <row r="294">
      <c r="A294" s="448"/>
      <c r="B294" s="448"/>
      <c r="C294" s="448"/>
      <c r="D294" s="448"/>
      <c r="E294" s="448"/>
      <c r="F294" s="448"/>
      <c r="G294" s="448"/>
      <c r="H294" s="448"/>
      <c r="I294" s="448"/>
      <c r="J294" s="448"/>
      <c r="K294" s="448"/>
      <c r="L294" s="448"/>
      <c r="M294" s="448"/>
      <c r="N294" s="448"/>
      <c r="O294" s="448"/>
      <c r="P294" s="448"/>
      <c r="Q294" s="448"/>
      <c r="R294" s="448"/>
      <c r="S294" s="448"/>
      <c r="T294" s="448"/>
      <c r="U294" s="448"/>
      <c r="V294" s="448"/>
      <c r="W294" s="448"/>
      <c r="X294" s="448"/>
      <c r="Y294" s="448"/>
      <c r="Z294" s="448"/>
      <c r="AA294" s="448"/>
      <c r="AB294" s="448"/>
      <c r="AC294" s="448"/>
      <c r="AD294" s="448"/>
      <c r="AE294" s="448"/>
      <c r="AF294" s="448"/>
      <c r="AG294" s="448"/>
    </row>
    <row r="295">
      <c r="A295" s="448"/>
      <c r="B295" s="448"/>
      <c r="C295" s="448"/>
      <c r="D295" s="448"/>
      <c r="E295" s="448"/>
      <c r="F295" s="448"/>
      <c r="G295" s="448"/>
      <c r="H295" s="448"/>
      <c r="I295" s="448"/>
      <c r="J295" s="448"/>
      <c r="K295" s="448"/>
      <c r="L295" s="448"/>
      <c r="M295" s="448"/>
      <c r="N295" s="448"/>
      <c r="O295" s="448"/>
      <c r="P295" s="448"/>
      <c r="Q295" s="448"/>
      <c r="R295" s="448"/>
      <c r="S295" s="448"/>
      <c r="T295" s="448"/>
      <c r="U295" s="448"/>
      <c r="V295" s="448"/>
      <c r="W295" s="448"/>
      <c r="X295" s="448"/>
      <c r="Y295" s="448"/>
      <c r="Z295" s="448"/>
      <c r="AA295" s="448"/>
      <c r="AB295" s="448"/>
      <c r="AC295" s="448"/>
      <c r="AD295" s="448"/>
      <c r="AE295" s="448"/>
      <c r="AF295" s="448"/>
      <c r="AG295" s="448"/>
    </row>
    <row r="296">
      <c r="A296" s="448"/>
      <c r="B296" s="448"/>
      <c r="C296" s="448"/>
      <c r="D296" s="448"/>
      <c r="E296" s="448"/>
      <c r="F296" s="448"/>
      <c r="G296" s="448"/>
      <c r="H296" s="448"/>
      <c r="I296" s="448"/>
      <c r="J296" s="448"/>
      <c r="K296" s="448"/>
      <c r="L296" s="448"/>
      <c r="M296" s="448"/>
      <c r="N296" s="448"/>
      <c r="O296" s="448"/>
      <c r="P296" s="448"/>
      <c r="Q296" s="448"/>
      <c r="R296" s="448"/>
      <c r="S296" s="448"/>
      <c r="T296" s="448"/>
      <c r="U296" s="448"/>
      <c r="V296" s="448"/>
      <c r="W296" s="448"/>
      <c r="X296" s="448"/>
      <c r="Y296" s="448"/>
      <c r="Z296" s="448"/>
      <c r="AA296" s="448"/>
      <c r="AB296" s="448"/>
      <c r="AC296" s="448"/>
      <c r="AD296" s="448"/>
      <c r="AE296" s="448"/>
      <c r="AF296" s="448"/>
      <c r="AG296" s="448"/>
    </row>
    <row r="297">
      <c r="A297" s="448"/>
      <c r="B297" s="448"/>
      <c r="C297" s="448"/>
      <c r="D297" s="448"/>
      <c r="E297" s="448"/>
      <c r="F297" s="448"/>
      <c r="G297" s="448"/>
      <c r="H297" s="448"/>
      <c r="I297" s="448"/>
      <c r="J297" s="448"/>
      <c r="K297" s="448"/>
      <c r="L297" s="448"/>
      <c r="M297" s="448"/>
      <c r="N297" s="448"/>
      <c r="O297" s="448"/>
      <c r="P297" s="448"/>
      <c r="Q297" s="448"/>
      <c r="R297" s="448"/>
      <c r="S297" s="448"/>
      <c r="T297" s="448"/>
      <c r="U297" s="448"/>
      <c r="V297" s="448"/>
      <c r="W297" s="448"/>
      <c r="X297" s="448"/>
      <c r="Y297" s="448"/>
      <c r="Z297" s="448"/>
      <c r="AA297" s="448"/>
      <c r="AB297" s="448"/>
      <c r="AC297" s="448"/>
      <c r="AD297" s="448"/>
      <c r="AE297" s="448"/>
      <c r="AF297" s="448"/>
      <c r="AG297" s="448"/>
    </row>
    <row r="298">
      <c r="A298" s="448"/>
      <c r="B298" s="448"/>
      <c r="C298" s="448"/>
      <c r="D298" s="448"/>
      <c r="E298" s="448"/>
      <c r="F298" s="448"/>
      <c r="G298" s="448"/>
      <c r="H298" s="448"/>
      <c r="I298" s="448"/>
      <c r="J298" s="448"/>
      <c r="K298" s="448"/>
      <c r="L298" s="448"/>
      <c r="M298" s="448"/>
      <c r="N298" s="448"/>
      <c r="O298" s="448"/>
      <c r="P298" s="448"/>
      <c r="Q298" s="448"/>
      <c r="R298" s="448"/>
      <c r="S298" s="448"/>
      <c r="T298" s="448"/>
      <c r="U298" s="448"/>
      <c r="V298" s="448"/>
      <c r="W298" s="448"/>
      <c r="X298" s="448"/>
      <c r="Y298" s="448"/>
      <c r="Z298" s="448"/>
      <c r="AA298" s="448"/>
      <c r="AB298" s="448"/>
      <c r="AC298" s="448"/>
      <c r="AD298" s="448"/>
      <c r="AE298" s="448"/>
      <c r="AF298" s="448"/>
      <c r="AG298" s="448"/>
    </row>
    <row r="299">
      <c r="A299" s="448"/>
      <c r="B299" s="448"/>
      <c r="C299" s="448"/>
      <c r="D299" s="448"/>
      <c r="E299" s="448"/>
      <c r="F299" s="448"/>
      <c r="G299" s="448"/>
      <c r="H299" s="448"/>
      <c r="I299" s="448"/>
      <c r="J299" s="448"/>
      <c r="K299" s="448"/>
      <c r="L299" s="448"/>
      <c r="M299" s="448"/>
      <c r="N299" s="448"/>
      <c r="O299" s="448"/>
      <c r="P299" s="448"/>
      <c r="Q299" s="448"/>
      <c r="R299" s="448"/>
      <c r="S299" s="448"/>
      <c r="T299" s="448"/>
      <c r="U299" s="448"/>
      <c r="V299" s="448"/>
      <c r="W299" s="448"/>
      <c r="X299" s="448"/>
      <c r="Y299" s="448"/>
      <c r="Z299" s="448"/>
      <c r="AA299" s="448"/>
      <c r="AB299" s="448"/>
      <c r="AC299" s="448"/>
      <c r="AD299" s="448"/>
      <c r="AE299" s="448"/>
      <c r="AF299" s="448"/>
      <c r="AG299" s="448"/>
    </row>
    <row r="300">
      <c r="A300" s="448"/>
      <c r="B300" s="448"/>
      <c r="C300" s="448"/>
      <c r="D300" s="448"/>
      <c r="E300" s="448"/>
      <c r="F300" s="448"/>
      <c r="G300" s="448"/>
      <c r="H300" s="448"/>
      <c r="I300" s="448"/>
      <c r="J300" s="448"/>
      <c r="K300" s="448"/>
      <c r="L300" s="448"/>
      <c r="M300" s="448"/>
      <c r="N300" s="448"/>
      <c r="O300" s="448"/>
      <c r="P300" s="448"/>
      <c r="Q300" s="448"/>
      <c r="R300" s="448"/>
      <c r="S300" s="448"/>
      <c r="T300" s="448"/>
      <c r="U300" s="448"/>
      <c r="V300" s="448"/>
      <c r="W300" s="448"/>
      <c r="X300" s="448"/>
      <c r="Y300" s="448"/>
      <c r="Z300" s="448"/>
      <c r="AA300" s="448"/>
      <c r="AB300" s="448"/>
      <c r="AC300" s="448"/>
      <c r="AD300" s="448"/>
      <c r="AE300" s="448"/>
      <c r="AF300" s="448"/>
      <c r="AG300" s="448"/>
    </row>
    <row r="301">
      <c r="A301" s="448"/>
      <c r="B301" s="448"/>
      <c r="C301" s="448"/>
      <c r="D301" s="448"/>
      <c r="E301" s="448"/>
      <c r="F301" s="448"/>
      <c r="G301" s="448"/>
      <c r="H301" s="448"/>
      <c r="I301" s="448"/>
      <c r="J301" s="448"/>
      <c r="K301" s="448"/>
      <c r="L301" s="448"/>
      <c r="M301" s="448"/>
      <c r="N301" s="448"/>
      <c r="O301" s="448"/>
      <c r="P301" s="448"/>
      <c r="Q301" s="448"/>
      <c r="R301" s="448"/>
      <c r="S301" s="448"/>
      <c r="T301" s="448"/>
      <c r="U301" s="448"/>
      <c r="V301" s="448"/>
      <c r="W301" s="448"/>
      <c r="X301" s="448"/>
      <c r="Y301" s="448"/>
      <c r="Z301" s="448"/>
      <c r="AA301" s="448"/>
      <c r="AB301" s="448"/>
      <c r="AC301" s="448"/>
      <c r="AD301" s="448"/>
      <c r="AE301" s="448"/>
      <c r="AF301" s="448"/>
      <c r="AG301" s="448"/>
    </row>
    <row r="302">
      <c r="A302" s="448"/>
      <c r="B302" s="448"/>
      <c r="C302" s="448"/>
      <c r="D302" s="448"/>
      <c r="E302" s="448"/>
      <c r="F302" s="448"/>
      <c r="G302" s="448"/>
      <c r="H302" s="448"/>
      <c r="I302" s="448"/>
      <c r="J302" s="448"/>
      <c r="K302" s="448"/>
      <c r="L302" s="448"/>
      <c r="M302" s="448"/>
      <c r="N302" s="448"/>
      <c r="O302" s="448"/>
      <c r="P302" s="448"/>
      <c r="Q302" s="448"/>
      <c r="R302" s="448"/>
      <c r="S302" s="448"/>
      <c r="T302" s="448"/>
      <c r="U302" s="448"/>
      <c r="V302" s="448"/>
      <c r="W302" s="448"/>
      <c r="X302" s="448"/>
      <c r="Y302" s="448"/>
      <c r="Z302" s="448"/>
      <c r="AA302" s="448"/>
      <c r="AB302" s="448"/>
      <c r="AC302" s="448"/>
      <c r="AD302" s="448"/>
      <c r="AE302" s="448"/>
      <c r="AF302" s="448"/>
      <c r="AG302" s="448"/>
    </row>
    <row r="303">
      <c r="A303" s="448"/>
      <c r="B303" s="448"/>
      <c r="C303" s="448"/>
      <c r="D303" s="448"/>
      <c r="E303" s="448"/>
      <c r="F303" s="448"/>
      <c r="G303" s="448"/>
      <c r="H303" s="448"/>
      <c r="I303" s="448"/>
      <c r="J303" s="448"/>
      <c r="K303" s="448"/>
      <c r="L303" s="448"/>
      <c r="M303" s="448"/>
      <c r="N303" s="448"/>
      <c r="O303" s="448"/>
      <c r="P303" s="448"/>
      <c r="Q303" s="448"/>
      <c r="R303" s="448"/>
      <c r="S303" s="448"/>
      <c r="T303" s="448"/>
      <c r="U303" s="448"/>
      <c r="V303" s="448"/>
      <c r="W303" s="448"/>
      <c r="X303" s="448"/>
      <c r="Y303" s="448"/>
      <c r="Z303" s="448"/>
      <c r="AA303" s="448"/>
      <c r="AB303" s="448"/>
      <c r="AC303" s="448"/>
      <c r="AD303" s="448"/>
      <c r="AE303" s="448"/>
      <c r="AF303" s="448"/>
      <c r="AG303" s="448"/>
    </row>
    <row r="304">
      <c r="A304" s="448"/>
      <c r="B304" s="448"/>
      <c r="C304" s="448"/>
      <c r="D304" s="448"/>
      <c r="E304" s="448"/>
      <c r="F304" s="448"/>
      <c r="G304" s="448"/>
      <c r="H304" s="448"/>
      <c r="I304" s="448"/>
      <c r="J304" s="448"/>
      <c r="K304" s="448"/>
      <c r="L304" s="448"/>
      <c r="M304" s="448"/>
      <c r="N304" s="448"/>
      <c r="O304" s="448"/>
      <c r="P304" s="448"/>
      <c r="Q304" s="448"/>
      <c r="R304" s="448"/>
      <c r="S304" s="448"/>
      <c r="T304" s="448"/>
      <c r="U304" s="448"/>
      <c r="V304" s="448"/>
      <c r="W304" s="448"/>
      <c r="X304" s="448"/>
      <c r="Y304" s="448"/>
      <c r="Z304" s="448"/>
      <c r="AA304" s="448"/>
      <c r="AB304" s="448"/>
      <c r="AC304" s="448"/>
      <c r="AD304" s="448"/>
      <c r="AE304" s="448"/>
      <c r="AF304" s="448"/>
      <c r="AG304" s="448"/>
    </row>
    <row r="305">
      <c r="A305" s="448"/>
      <c r="B305" s="448"/>
      <c r="C305" s="448"/>
      <c r="D305" s="448"/>
      <c r="E305" s="448"/>
      <c r="F305" s="448"/>
      <c r="G305" s="448"/>
      <c r="H305" s="448"/>
      <c r="I305" s="448"/>
      <c r="J305" s="448"/>
      <c r="K305" s="448"/>
      <c r="L305" s="448"/>
      <c r="M305" s="448"/>
      <c r="N305" s="448"/>
      <c r="O305" s="448"/>
      <c r="P305" s="448"/>
      <c r="Q305" s="448"/>
      <c r="R305" s="448"/>
      <c r="S305" s="448"/>
      <c r="T305" s="448"/>
      <c r="U305" s="448"/>
      <c r="V305" s="448"/>
      <c r="W305" s="448"/>
      <c r="X305" s="448"/>
      <c r="Y305" s="448"/>
      <c r="Z305" s="448"/>
      <c r="AA305" s="448"/>
      <c r="AB305" s="448"/>
      <c r="AC305" s="448"/>
      <c r="AD305" s="448"/>
      <c r="AE305" s="448"/>
      <c r="AF305" s="448"/>
      <c r="AG305" s="448"/>
    </row>
    <row r="306">
      <c r="A306" s="448"/>
      <c r="B306" s="448"/>
      <c r="C306" s="448"/>
      <c r="D306" s="448"/>
      <c r="E306" s="448"/>
      <c r="F306" s="448"/>
      <c r="G306" s="448"/>
      <c r="H306" s="448"/>
      <c r="I306" s="448"/>
      <c r="J306" s="448"/>
      <c r="K306" s="448"/>
      <c r="L306" s="448"/>
      <c r="M306" s="448"/>
      <c r="N306" s="448"/>
      <c r="O306" s="448"/>
      <c r="P306" s="448"/>
      <c r="Q306" s="448"/>
      <c r="R306" s="448"/>
      <c r="S306" s="448"/>
      <c r="T306" s="448"/>
      <c r="U306" s="448"/>
      <c r="V306" s="448"/>
      <c r="W306" s="448"/>
      <c r="X306" s="448"/>
      <c r="Y306" s="448"/>
      <c r="Z306" s="448"/>
      <c r="AA306" s="448"/>
      <c r="AB306" s="448"/>
      <c r="AC306" s="448"/>
      <c r="AD306" s="448"/>
      <c r="AE306" s="448"/>
      <c r="AF306" s="448"/>
      <c r="AG306" s="448"/>
    </row>
    <row r="307">
      <c r="A307" s="448"/>
      <c r="B307" s="448"/>
      <c r="C307" s="448"/>
      <c r="D307" s="448"/>
      <c r="E307" s="448"/>
      <c r="F307" s="448"/>
      <c r="G307" s="448"/>
      <c r="H307" s="448"/>
      <c r="I307" s="448"/>
      <c r="J307" s="448"/>
      <c r="K307" s="448"/>
      <c r="L307" s="448"/>
      <c r="M307" s="448"/>
      <c r="N307" s="448"/>
      <c r="O307" s="448"/>
      <c r="P307" s="448"/>
      <c r="Q307" s="448"/>
      <c r="R307" s="448"/>
      <c r="S307" s="448"/>
      <c r="T307" s="448"/>
      <c r="U307" s="448"/>
      <c r="V307" s="448"/>
      <c r="W307" s="448"/>
      <c r="X307" s="448"/>
      <c r="Y307" s="448"/>
      <c r="Z307" s="448"/>
      <c r="AA307" s="448"/>
      <c r="AB307" s="448"/>
      <c r="AC307" s="448"/>
      <c r="AD307" s="448"/>
      <c r="AE307" s="448"/>
      <c r="AF307" s="448"/>
      <c r="AG307" s="448"/>
    </row>
    <row r="308">
      <c r="A308" s="448"/>
      <c r="B308" s="448"/>
      <c r="C308" s="448"/>
      <c r="D308" s="448"/>
      <c r="E308" s="448"/>
      <c r="F308" s="448"/>
      <c r="G308" s="448"/>
      <c r="H308" s="448"/>
      <c r="I308" s="448"/>
      <c r="J308" s="448"/>
      <c r="K308" s="448"/>
      <c r="L308" s="448"/>
      <c r="M308" s="448"/>
      <c r="N308" s="448"/>
      <c r="O308" s="448"/>
      <c r="P308" s="448"/>
      <c r="Q308" s="448"/>
      <c r="R308" s="448"/>
      <c r="S308" s="448"/>
      <c r="T308" s="448"/>
      <c r="U308" s="448"/>
      <c r="V308" s="448"/>
      <c r="W308" s="448"/>
      <c r="X308" s="448"/>
      <c r="Y308" s="448"/>
      <c r="Z308" s="448"/>
      <c r="AA308" s="448"/>
      <c r="AB308" s="448"/>
      <c r="AC308" s="448"/>
      <c r="AD308" s="448"/>
      <c r="AE308" s="448"/>
      <c r="AF308" s="448"/>
      <c r="AG308" s="448"/>
    </row>
    <row r="309">
      <c r="A309" s="448"/>
      <c r="B309" s="448"/>
      <c r="C309" s="448"/>
      <c r="D309" s="448"/>
      <c r="E309" s="448"/>
      <c r="F309" s="448"/>
      <c r="G309" s="448"/>
      <c r="H309" s="448"/>
      <c r="I309" s="448"/>
      <c r="J309" s="448"/>
      <c r="K309" s="448"/>
      <c r="L309" s="448"/>
      <c r="M309" s="448"/>
      <c r="N309" s="448"/>
      <c r="O309" s="448"/>
      <c r="P309" s="448"/>
      <c r="Q309" s="448"/>
      <c r="R309" s="448"/>
      <c r="S309" s="448"/>
      <c r="T309" s="448"/>
      <c r="U309" s="448"/>
      <c r="V309" s="448"/>
      <c r="W309" s="448"/>
      <c r="X309" s="448"/>
      <c r="Y309" s="448"/>
      <c r="Z309" s="448"/>
      <c r="AA309" s="448"/>
      <c r="AB309" s="448"/>
      <c r="AC309" s="448"/>
      <c r="AD309" s="448"/>
      <c r="AE309" s="448"/>
      <c r="AF309" s="448"/>
      <c r="AG309" s="448"/>
    </row>
    <row r="310">
      <c r="A310" s="448"/>
      <c r="B310" s="448"/>
      <c r="C310" s="448"/>
      <c r="D310" s="448"/>
      <c r="E310" s="448"/>
      <c r="F310" s="448"/>
      <c r="G310" s="448"/>
      <c r="H310" s="448"/>
      <c r="I310" s="448"/>
      <c r="J310" s="448"/>
      <c r="K310" s="448"/>
      <c r="L310" s="448"/>
      <c r="M310" s="448"/>
      <c r="N310" s="448"/>
      <c r="O310" s="448"/>
      <c r="P310" s="448"/>
      <c r="Q310" s="448"/>
      <c r="R310" s="448"/>
      <c r="S310" s="448"/>
      <c r="T310" s="448"/>
      <c r="U310" s="448"/>
      <c r="V310" s="448"/>
      <c r="W310" s="448"/>
      <c r="X310" s="448"/>
      <c r="Y310" s="448"/>
      <c r="Z310" s="448"/>
      <c r="AA310" s="448"/>
      <c r="AB310" s="448"/>
      <c r="AC310" s="448"/>
      <c r="AD310" s="448"/>
      <c r="AE310" s="448"/>
      <c r="AF310" s="448"/>
      <c r="AG310" s="448"/>
    </row>
    <row r="311">
      <c r="A311" s="448"/>
      <c r="B311" s="448"/>
      <c r="C311" s="448"/>
      <c r="D311" s="448"/>
      <c r="E311" s="448"/>
      <c r="F311" s="448"/>
      <c r="G311" s="448"/>
      <c r="H311" s="448"/>
      <c r="I311" s="448"/>
      <c r="J311" s="448"/>
      <c r="K311" s="448"/>
      <c r="L311" s="448"/>
      <c r="M311" s="448"/>
      <c r="N311" s="448"/>
      <c r="O311" s="448"/>
      <c r="P311" s="448"/>
      <c r="Q311" s="448"/>
      <c r="R311" s="448"/>
      <c r="S311" s="448"/>
      <c r="T311" s="448"/>
      <c r="U311" s="448"/>
      <c r="V311" s="448"/>
      <c r="W311" s="448"/>
      <c r="X311" s="448"/>
      <c r="Y311" s="448"/>
      <c r="Z311" s="448"/>
      <c r="AA311" s="448"/>
      <c r="AB311" s="448"/>
      <c r="AC311" s="448"/>
      <c r="AD311" s="448"/>
      <c r="AE311" s="448"/>
      <c r="AF311" s="448"/>
      <c r="AG311" s="448"/>
    </row>
    <row r="312">
      <c r="A312" s="448"/>
      <c r="B312" s="448"/>
      <c r="C312" s="448"/>
      <c r="D312" s="448"/>
      <c r="E312" s="448"/>
      <c r="F312" s="448"/>
      <c r="G312" s="448"/>
      <c r="H312" s="448"/>
      <c r="I312" s="448"/>
      <c r="J312" s="448"/>
      <c r="K312" s="448"/>
      <c r="L312" s="448"/>
      <c r="M312" s="448"/>
      <c r="N312" s="448"/>
      <c r="O312" s="448"/>
      <c r="P312" s="448"/>
      <c r="Q312" s="448"/>
      <c r="R312" s="448"/>
      <c r="S312" s="448"/>
      <c r="T312" s="448"/>
      <c r="U312" s="448"/>
      <c r="V312" s="448"/>
      <c r="W312" s="448"/>
      <c r="X312" s="448"/>
      <c r="Y312" s="448"/>
      <c r="Z312" s="448"/>
      <c r="AA312" s="448"/>
      <c r="AB312" s="448"/>
      <c r="AC312" s="448"/>
      <c r="AD312" s="448"/>
      <c r="AE312" s="448"/>
      <c r="AF312" s="448"/>
      <c r="AG312" s="448"/>
    </row>
    <row r="313">
      <c r="A313" s="448"/>
      <c r="B313" s="448"/>
      <c r="C313" s="448"/>
      <c r="D313" s="448"/>
      <c r="E313" s="448"/>
      <c r="F313" s="448"/>
      <c r="G313" s="448"/>
      <c r="H313" s="448"/>
      <c r="I313" s="448"/>
      <c r="J313" s="448"/>
      <c r="K313" s="448"/>
      <c r="L313" s="448"/>
      <c r="M313" s="448"/>
      <c r="N313" s="448"/>
      <c r="O313" s="448"/>
      <c r="P313" s="448"/>
      <c r="Q313" s="448"/>
      <c r="R313" s="448"/>
      <c r="S313" s="448"/>
      <c r="T313" s="448"/>
      <c r="U313" s="448"/>
      <c r="V313" s="448"/>
      <c r="W313" s="448"/>
      <c r="X313" s="448"/>
      <c r="Y313" s="448"/>
      <c r="Z313" s="448"/>
      <c r="AA313" s="448"/>
      <c r="AB313" s="448"/>
      <c r="AC313" s="448"/>
      <c r="AD313" s="448"/>
      <c r="AE313" s="448"/>
      <c r="AF313" s="448"/>
      <c r="AG313" s="448"/>
    </row>
    <row r="314">
      <c r="A314" s="448"/>
      <c r="B314" s="448"/>
      <c r="C314" s="448"/>
      <c r="D314" s="448"/>
      <c r="E314" s="448"/>
      <c r="F314" s="448"/>
      <c r="G314" s="448"/>
      <c r="H314" s="448"/>
      <c r="I314" s="448"/>
      <c r="J314" s="448"/>
      <c r="K314" s="448"/>
      <c r="L314" s="448"/>
      <c r="M314" s="448"/>
      <c r="N314" s="448"/>
      <c r="O314" s="448"/>
      <c r="P314" s="448"/>
      <c r="Q314" s="448"/>
      <c r="R314" s="448"/>
      <c r="S314" s="448"/>
      <c r="T314" s="448"/>
      <c r="U314" s="448"/>
      <c r="V314" s="448"/>
      <c r="W314" s="448"/>
      <c r="X314" s="448"/>
      <c r="Y314" s="448"/>
      <c r="Z314" s="448"/>
      <c r="AA314" s="448"/>
      <c r="AB314" s="448"/>
      <c r="AC314" s="448"/>
      <c r="AD314" s="448"/>
      <c r="AE314" s="448"/>
      <c r="AF314" s="448"/>
      <c r="AG314" s="448"/>
    </row>
    <row r="315">
      <c r="A315" s="448"/>
      <c r="B315" s="448"/>
      <c r="C315" s="448"/>
      <c r="D315" s="448"/>
      <c r="E315" s="448"/>
      <c r="F315" s="448"/>
      <c r="G315" s="448"/>
      <c r="H315" s="448"/>
      <c r="I315" s="448"/>
      <c r="J315" s="448"/>
      <c r="K315" s="448"/>
      <c r="L315" s="448"/>
      <c r="M315" s="448"/>
      <c r="N315" s="448"/>
      <c r="O315" s="448"/>
      <c r="P315" s="448"/>
      <c r="Q315" s="448"/>
      <c r="R315" s="448"/>
      <c r="S315" s="448"/>
      <c r="T315" s="448"/>
      <c r="U315" s="448"/>
      <c r="V315" s="448"/>
      <c r="W315" s="448"/>
      <c r="X315" s="448"/>
      <c r="Y315" s="448"/>
      <c r="Z315" s="448"/>
      <c r="AA315" s="448"/>
      <c r="AB315" s="448"/>
      <c r="AC315" s="448"/>
      <c r="AD315" s="448"/>
      <c r="AE315" s="448"/>
      <c r="AF315" s="448"/>
      <c r="AG315" s="448"/>
    </row>
    <row r="316">
      <c r="A316" s="448"/>
      <c r="B316" s="448"/>
      <c r="C316" s="448"/>
      <c r="D316" s="448"/>
      <c r="E316" s="448"/>
      <c r="F316" s="448"/>
      <c r="G316" s="448"/>
      <c r="H316" s="448"/>
      <c r="I316" s="448"/>
      <c r="J316" s="448"/>
      <c r="K316" s="448"/>
      <c r="L316" s="448"/>
      <c r="M316" s="448"/>
      <c r="N316" s="448"/>
      <c r="O316" s="448"/>
      <c r="P316" s="448"/>
      <c r="Q316" s="448"/>
      <c r="R316" s="448"/>
      <c r="S316" s="448"/>
      <c r="T316" s="448"/>
      <c r="U316" s="448"/>
      <c r="V316" s="448"/>
      <c r="W316" s="448"/>
      <c r="X316" s="448"/>
      <c r="Y316" s="448"/>
      <c r="Z316" s="448"/>
      <c r="AA316" s="448"/>
      <c r="AB316" s="448"/>
      <c r="AC316" s="448"/>
      <c r="AD316" s="448"/>
      <c r="AE316" s="448"/>
      <c r="AF316" s="448"/>
      <c r="AG316" s="448"/>
    </row>
    <row r="317">
      <c r="A317" s="448"/>
      <c r="B317" s="448"/>
      <c r="C317" s="448"/>
      <c r="D317" s="448"/>
      <c r="E317" s="448"/>
      <c r="F317" s="448"/>
      <c r="G317" s="448"/>
      <c r="H317" s="448"/>
      <c r="I317" s="448"/>
      <c r="J317" s="448"/>
      <c r="K317" s="448"/>
      <c r="L317" s="448"/>
      <c r="M317" s="448"/>
      <c r="N317" s="448"/>
      <c r="O317" s="448"/>
      <c r="P317" s="448"/>
      <c r="Q317" s="448"/>
      <c r="R317" s="448"/>
      <c r="S317" s="448"/>
      <c r="T317" s="448"/>
      <c r="U317" s="448"/>
      <c r="V317" s="448"/>
      <c r="W317" s="448"/>
      <c r="X317" s="448"/>
      <c r="Y317" s="448"/>
      <c r="Z317" s="448"/>
      <c r="AA317" s="448"/>
      <c r="AB317" s="448"/>
      <c r="AC317" s="448"/>
      <c r="AD317" s="448"/>
      <c r="AE317" s="448"/>
      <c r="AF317" s="448"/>
      <c r="AG317" s="448"/>
    </row>
    <row r="318">
      <c r="A318" s="448"/>
      <c r="B318" s="448"/>
      <c r="C318" s="448"/>
      <c r="D318" s="448"/>
      <c r="E318" s="448"/>
      <c r="F318" s="448"/>
      <c r="G318" s="448"/>
      <c r="H318" s="448"/>
      <c r="I318" s="448"/>
      <c r="J318" s="448"/>
      <c r="K318" s="448"/>
      <c r="L318" s="448"/>
      <c r="M318" s="448"/>
      <c r="N318" s="448"/>
      <c r="O318" s="448"/>
      <c r="P318" s="448"/>
      <c r="Q318" s="448"/>
      <c r="R318" s="448"/>
      <c r="S318" s="448"/>
      <c r="T318" s="448"/>
      <c r="U318" s="448"/>
      <c r="V318" s="448"/>
      <c r="W318" s="448"/>
      <c r="X318" s="448"/>
      <c r="Y318" s="448"/>
      <c r="Z318" s="448"/>
      <c r="AA318" s="448"/>
      <c r="AB318" s="448"/>
      <c r="AC318" s="448"/>
      <c r="AD318" s="448"/>
      <c r="AE318" s="448"/>
      <c r="AF318" s="448"/>
      <c r="AG318" s="448"/>
    </row>
    <row r="319">
      <c r="A319" s="448"/>
      <c r="B319" s="448"/>
      <c r="C319" s="448"/>
      <c r="D319" s="448"/>
      <c r="E319" s="448"/>
      <c r="F319" s="448"/>
      <c r="G319" s="448"/>
      <c r="H319" s="448"/>
      <c r="I319" s="448"/>
      <c r="J319" s="448"/>
      <c r="K319" s="448"/>
      <c r="L319" s="448"/>
      <c r="M319" s="448"/>
      <c r="N319" s="448"/>
      <c r="O319" s="448"/>
      <c r="P319" s="448"/>
      <c r="Q319" s="448"/>
      <c r="R319" s="448"/>
      <c r="S319" s="448"/>
      <c r="T319" s="448"/>
      <c r="U319" s="448"/>
      <c r="V319" s="448"/>
      <c r="W319" s="448"/>
      <c r="X319" s="448"/>
      <c r="Y319" s="448"/>
      <c r="Z319" s="448"/>
      <c r="AA319" s="448"/>
      <c r="AB319" s="448"/>
      <c r="AC319" s="448"/>
      <c r="AD319" s="448"/>
      <c r="AE319" s="448"/>
      <c r="AF319" s="448"/>
      <c r="AG319" s="448"/>
    </row>
    <row r="320">
      <c r="A320" s="448"/>
      <c r="B320" s="448"/>
      <c r="C320" s="448"/>
      <c r="D320" s="448"/>
      <c r="E320" s="448"/>
      <c r="F320" s="448"/>
      <c r="G320" s="448"/>
      <c r="H320" s="448"/>
      <c r="I320" s="448"/>
      <c r="J320" s="448"/>
      <c r="K320" s="448"/>
      <c r="L320" s="448"/>
      <c r="M320" s="448"/>
      <c r="N320" s="448"/>
      <c r="O320" s="448"/>
      <c r="P320" s="448"/>
      <c r="Q320" s="448"/>
      <c r="R320" s="448"/>
      <c r="S320" s="448"/>
      <c r="T320" s="448"/>
      <c r="U320" s="448"/>
      <c r="V320" s="448"/>
      <c r="W320" s="448"/>
      <c r="X320" s="448"/>
      <c r="Y320" s="448"/>
      <c r="Z320" s="448"/>
      <c r="AA320" s="448"/>
      <c r="AB320" s="448"/>
      <c r="AC320" s="448"/>
      <c r="AD320" s="448"/>
      <c r="AE320" s="448"/>
      <c r="AF320" s="448"/>
      <c r="AG320" s="448"/>
    </row>
    <row r="321">
      <c r="A321" s="448"/>
      <c r="B321" s="448"/>
      <c r="C321" s="448"/>
      <c r="D321" s="448"/>
      <c r="E321" s="448"/>
      <c r="F321" s="448"/>
      <c r="G321" s="448"/>
      <c r="H321" s="448"/>
      <c r="I321" s="448"/>
      <c r="J321" s="448"/>
      <c r="K321" s="448"/>
      <c r="L321" s="448"/>
      <c r="M321" s="448"/>
      <c r="N321" s="448"/>
      <c r="O321" s="448"/>
      <c r="P321" s="448"/>
      <c r="Q321" s="448"/>
      <c r="R321" s="448"/>
      <c r="S321" s="448"/>
      <c r="T321" s="448"/>
      <c r="U321" s="448"/>
      <c r="V321" s="448"/>
      <c r="W321" s="448"/>
      <c r="X321" s="448"/>
      <c r="Y321" s="448"/>
      <c r="Z321" s="448"/>
      <c r="AA321" s="448"/>
      <c r="AB321" s="448"/>
      <c r="AC321" s="448"/>
      <c r="AD321" s="448"/>
      <c r="AE321" s="448"/>
      <c r="AF321" s="448"/>
      <c r="AG321" s="448"/>
    </row>
    <row r="322">
      <c r="A322" s="448"/>
      <c r="B322" s="448"/>
      <c r="C322" s="448"/>
      <c r="D322" s="448"/>
      <c r="E322" s="448"/>
      <c r="F322" s="448"/>
      <c r="G322" s="448"/>
      <c r="H322" s="448"/>
      <c r="I322" s="448"/>
      <c r="J322" s="448"/>
      <c r="K322" s="448"/>
      <c r="L322" s="448"/>
      <c r="M322" s="448"/>
      <c r="N322" s="448"/>
      <c r="O322" s="448"/>
      <c r="P322" s="448"/>
      <c r="Q322" s="448"/>
      <c r="R322" s="448"/>
      <c r="S322" s="448"/>
      <c r="T322" s="448"/>
      <c r="U322" s="448"/>
      <c r="V322" s="448"/>
      <c r="W322" s="448"/>
      <c r="X322" s="448"/>
      <c r="Y322" s="448"/>
      <c r="Z322" s="448"/>
      <c r="AA322" s="448"/>
      <c r="AB322" s="448"/>
      <c r="AC322" s="448"/>
      <c r="AD322" s="448"/>
      <c r="AE322" s="448"/>
      <c r="AF322" s="448"/>
      <c r="AG322" s="448"/>
    </row>
    <row r="323">
      <c r="A323" s="448"/>
      <c r="B323" s="448"/>
      <c r="C323" s="448"/>
      <c r="D323" s="448"/>
      <c r="E323" s="448"/>
      <c r="F323" s="448"/>
      <c r="G323" s="448"/>
      <c r="H323" s="448"/>
      <c r="I323" s="448"/>
      <c r="J323" s="448"/>
      <c r="K323" s="448"/>
      <c r="L323" s="448"/>
      <c r="M323" s="448"/>
      <c r="N323" s="448"/>
      <c r="O323" s="448"/>
      <c r="P323" s="448"/>
      <c r="Q323" s="448"/>
      <c r="R323" s="448"/>
      <c r="S323" s="448"/>
      <c r="T323" s="448"/>
      <c r="U323" s="448"/>
      <c r="V323" s="448"/>
      <c r="W323" s="448"/>
      <c r="X323" s="448"/>
      <c r="Y323" s="448"/>
      <c r="Z323" s="448"/>
      <c r="AA323" s="448"/>
      <c r="AB323" s="448"/>
      <c r="AC323" s="448"/>
      <c r="AD323" s="448"/>
      <c r="AE323" s="448"/>
      <c r="AF323" s="448"/>
      <c r="AG323" s="448"/>
    </row>
    <row r="324">
      <c r="A324" s="448"/>
      <c r="B324" s="448"/>
      <c r="C324" s="448"/>
      <c r="D324" s="448"/>
      <c r="E324" s="448"/>
      <c r="F324" s="448"/>
      <c r="G324" s="448"/>
      <c r="H324" s="448"/>
      <c r="I324" s="448"/>
      <c r="J324" s="448"/>
      <c r="K324" s="448"/>
      <c r="L324" s="448"/>
      <c r="M324" s="448"/>
      <c r="N324" s="448"/>
      <c r="O324" s="448"/>
      <c r="P324" s="448"/>
      <c r="Q324" s="448"/>
      <c r="R324" s="448"/>
      <c r="S324" s="448"/>
      <c r="T324" s="448"/>
      <c r="U324" s="448"/>
      <c r="V324" s="448"/>
      <c r="W324" s="448"/>
      <c r="X324" s="448"/>
      <c r="Y324" s="448"/>
      <c r="Z324" s="448"/>
      <c r="AA324" s="448"/>
      <c r="AB324" s="448"/>
      <c r="AC324" s="448"/>
      <c r="AD324" s="448"/>
      <c r="AE324" s="448"/>
      <c r="AF324" s="448"/>
      <c r="AG324" s="448"/>
    </row>
    <row r="325">
      <c r="A325" s="448"/>
      <c r="B325" s="448"/>
      <c r="C325" s="448"/>
      <c r="D325" s="448"/>
      <c r="E325" s="448"/>
      <c r="F325" s="448"/>
      <c r="G325" s="448"/>
      <c r="H325" s="448"/>
      <c r="I325" s="448"/>
      <c r="J325" s="448"/>
      <c r="K325" s="448"/>
      <c r="L325" s="448"/>
      <c r="M325" s="448"/>
      <c r="N325" s="448"/>
      <c r="O325" s="448"/>
      <c r="P325" s="448"/>
      <c r="Q325" s="448"/>
      <c r="R325" s="448"/>
      <c r="S325" s="448"/>
      <c r="T325" s="448"/>
      <c r="U325" s="448"/>
      <c r="V325" s="448"/>
      <c r="W325" s="448"/>
      <c r="X325" s="448"/>
      <c r="Y325" s="448"/>
      <c r="Z325" s="448"/>
      <c r="AA325" s="448"/>
      <c r="AB325" s="448"/>
      <c r="AC325" s="448"/>
      <c r="AD325" s="448"/>
      <c r="AE325" s="448"/>
      <c r="AF325" s="448"/>
      <c r="AG325" s="448"/>
    </row>
    <row r="326">
      <c r="A326" s="448"/>
      <c r="B326" s="448"/>
      <c r="C326" s="448"/>
      <c r="D326" s="448"/>
      <c r="E326" s="448"/>
      <c r="F326" s="448"/>
      <c r="G326" s="448"/>
      <c r="H326" s="448"/>
      <c r="I326" s="448"/>
      <c r="J326" s="448"/>
      <c r="K326" s="448"/>
      <c r="L326" s="448"/>
      <c r="M326" s="448"/>
      <c r="N326" s="448"/>
      <c r="O326" s="448"/>
      <c r="P326" s="448"/>
      <c r="Q326" s="448"/>
      <c r="R326" s="448"/>
      <c r="S326" s="448"/>
      <c r="T326" s="448"/>
      <c r="U326" s="448"/>
      <c r="V326" s="448"/>
      <c r="W326" s="448"/>
      <c r="X326" s="448"/>
      <c r="Y326" s="448"/>
      <c r="Z326" s="448"/>
      <c r="AA326" s="448"/>
      <c r="AB326" s="448"/>
      <c r="AC326" s="448"/>
      <c r="AD326" s="448"/>
      <c r="AE326" s="448"/>
      <c r="AF326" s="448"/>
      <c r="AG326" s="448"/>
    </row>
    <row r="327">
      <c r="A327" s="448"/>
      <c r="B327" s="448"/>
      <c r="C327" s="448"/>
      <c r="D327" s="448"/>
      <c r="E327" s="448"/>
      <c r="F327" s="448"/>
      <c r="G327" s="448"/>
      <c r="H327" s="448"/>
      <c r="I327" s="448"/>
      <c r="J327" s="448"/>
      <c r="K327" s="448"/>
      <c r="L327" s="448"/>
      <c r="M327" s="448"/>
      <c r="N327" s="448"/>
      <c r="O327" s="448"/>
      <c r="P327" s="448"/>
      <c r="Q327" s="448"/>
      <c r="R327" s="448"/>
      <c r="S327" s="448"/>
      <c r="T327" s="448"/>
      <c r="U327" s="448"/>
      <c r="V327" s="448"/>
      <c r="W327" s="448"/>
      <c r="X327" s="448"/>
      <c r="Y327" s="448"/>
      <c r="Z327" s="448"/>
      <c r="AA327" s="448"/>
      <c r="AB327" s="448"/>
      <c r="AC327" s="448"/>
      <c r="AD327" s="448"/>
      <c r="AE327" s="448"/>
      <c r="AF327" s="448"/>
      <c r="AG327" s="448"/>
    </row>
    <row r="328">
      <c r="A328" s="448"/>
      <c r="B328" s="448"/>
      <c r="C328" s="448"/>
      <c r="D328" s="448"/>
      <c r="E328" s="448"/>
      <c r="F328" s="448"/>
      <c r="G328" s="448"/>
      <c r="H328" s="448"/>
      <c r="I328" s="448"/>
      <c r="J328" s="448"/>
      <c r="K328" s="448"/>
      <c r="L328" s="448"/>
      <c r="M328" s="448"/>
      <c r="N328" s="448"/>
      <c r="O328" s="448"/>
      <c r="P328" s="448"/>
      <c r="Q328" s="448"/>
      <c r="R328" s="448"/>
      <c r="S328" s="448"/>
      <c r="T328" s="448"/>
      <c r="U328" s="448"/>
      <c r="V328" s="448"/>
      <c r="W328" s="448"/>
      <c r="X328" s="448"/>
      <c r="Y328" s="448"/>
      <c r="Z328" s="448"/>
      <c r="AA328" s="448"/>
      <c r="AB328" s="448"/>
      <c r="AC328" s="448"/>
      <c r="AD328" s="448"/>
      <c r="AE328" s="448"/>
      <c r="AF328" s="448"/>
      <c r="AG328" s="448"/>
    </row>
    <row r="329">
      <c r="A329" s="448"/>
      <c r="B329" s="448"/>
      <c r="C329" s="448"/>
      <c r="D329" s="448"/>
      <c r="E329" s="448"/>
      <c r="F329" s="448"/>
      <c r="G329" s="448"/>
      <c r="H329" s="448"/>
      <c r="I329" s="448"/>
      <c r="J329" s="448"/>
      <c r="K329" s="448"/>
      <c r="L329" s="448"/>
      <c r="M329" s="448"/>
      <c r="N329" s="448"/>
      <c r="O329" s="448"/>
      <c r="P329" s="448"/>
      <c r="Q329" s="448"/>
      <c r="R329" s="448"/>
      <c r="S329" s="448"/>
      <c r="T329" s="448"/>
      <c r="U329" s="448"/>
      <c r="V329" s="448"/>
      <c r="W329" s="448"/>
      <c r="X329" s="448"/>
      <c r="Y329" s="448"/>
      <c r="Z329" s="448"/>
      <c r="AA329" s="448"/>
      <c r="AB329" s="448"/>
      <c r="AC329" s="448"/>
      <c r="AD329" s="448"/>
      <c r="AE329" s="448"/>
      <c r="AF329" s="448"/>
      <c r="AG329" s="448"/>
    </row>
    <row r="330">
      <c r="A330" s="448"/>
      <c r="B330" s="448"/>
      <c r="C330" s="448"/>
      <c r="D330" s="448"/>
      <c r="E330" s="448"/>
      <c r="F330" s="448"/>
      <c r="G330" s="448"/>
      <c r="H330" s="448"/>
      <c r="I330" s="448"/>
      <c r="J330" s="448"/>
      <c r="K330" s="448"/>
      <c r="L330" s="448"/>
      <c r="M330" s="448"/>
      <c r="N330" s="448"/>
      <c r="O330" s="448"/>
      <c r="P330" s="448"/>
      <c r="Q330" s="448"/>
      <c r="R330" s="448"/>
      <c r="S330" s="448"/>
      <c r="T330" s="448"/>
      <c r="U330" s="448"/>
      <c r="V330" s="448"/>
      <c r="W330" s="448"/>
      <c r="X330" s="448"/>
      <c r="Y330" s="448"/>
      <c r="Z330" s="448"/>
      <c r="AA330" s="448"/>
      <c r="AB330" s="448"/>
      <c r="AC330" s="448"/>
      <c r="AD330" s="448"/>
      <c r="AE330" s="448"/>
      <c r="AF330" s="448"/>
      <c r="AG330" s="448"/>
    </row>
    <row r="331">
      <c r="A331" s="448"/>
      <c r="B331" s="448"/>
      <c r="C331" s="448"/>
      <c r="D331" s="448"/>
      <c r="E331" s="448"/>
      <c r="F331" s="448"/>
      <c r="G331" s="448"/>
      <c r="H331" s="448"/>
      <c r="I331" s="448"/>
      <c r="J331" s="448"/>
      <c r="K331" s="448"/>
      <c r="L331" s="448"/>
      <c r="M331" s="448"/>
      <c r="N331" s="448"/>
      <c r="O331" s="448"/>
      <c r="P331" s="448"/>
      <c r="Q331" s="448"/>
      <c r="R331" s="448"/>
      <c r="S331" s="448"/>
      <c r="T331" s="448"/>
      <c r="U331" s="448"/>
      <c r="V331" s="448"/>
      <c r="W331" s="448"/>
      <c r="X331" s="448"/>
      <c r="Y331" s="448"/>
      <c r="Z331" s="448"/>
      <c r="AA331" s="448"/>
      <c r="AB331" s="448"/>
      <c r="AC331" s="448"/>
      <c r="AD331" s="448"/>
      <c r="AE331" s="448"/>
      <c r="AF331" s="448"/>
      <c r="AG331" s="448"/>
    </row>
    <row r="332">
      <c r="A332" s="448"/>
      <c r="B332" s="448"/>
      <c r="C332" s="448"/>
      <c r="D332" s="448"/>
      <c r="E332" s="448"/>
      <c r="F332" s="448"/>
      <c r="G332" s="448"/>
      <c r="H332" s="448"/>
      <c r="I332" s="448"/>
      <c r="J332" s="448"/>
      <c r="K332" s="448"/>
      <c r="L332" s="448"/>
      <c r="M332" s="448"/>
      <c r="N332" s="448"/>
      <c r="O332" s="448"/>
      <c r="P332" s="448"/>
      <c r="Q332" s="448"/>
      <c r="R332" s="448"/>
      <c r="S332" s="448"/>
      <c r="T332" s="448"/>
      <c r="U332" s="448"/>
      <c r="V332" s="448"/>
      <c r="W332" s="448"/>
      <c r="X332" s="448"/>
      <c r="Y332" s="448"/>
      <c r="Z332" s="448"/>
      <c r="AA332" s="448"/>
      <c r="AB332" s="448"/>
      <c r="AC332" s="448"/>
      <c r="AD332" s="448"/>
      <c r="AE332" s="448"/>
      <c r="AF332" s="448"/>
      <c r="AG332" s="448"/>
    </row>
    <row r="333">
      <c r="A333" s="448"/>
      <c r="B333" s="448"/>
      <c r="C333" s="448"/>
      <c r="D333" s="448"/>
      <c r="E333" s="448"/>
      <c r="F333" s="448"/>
      <c r="G333" s="448"/>
      <c r="H333" s="448"/>
      <c r="I333" s="448"/>
      <c r="J333" s="448"/>
      <c r="K333" s="448"/>
      <c r="L333" s="448"/>
      <c r="M333" s="448"/>
      <c r="N333" s="448"/>
      <c r="O333" s="448"/>
      <c r="P333" s="448"/>
      <c r="Q333" s="448"/>
      <c r="R333" s="448"/>
      <c r="S333" s="448"/>
      <c r="T333" s="448"/>
      <c r="U333" s="448"/>
      <c r="V333" s="448"/>
      <c r="W333" s="448"/>
      <c r="X333" s="448"/>
      <c r="Y333" s="448"/>
      <c r="Z333" s="448"/>
      <c r="AA333" s="448"/>
      <c r="AB333" s="448"/>
      <c r="AC333" s="448"/>
      <c r="AD333" s="448"/>
      <c r="AE333" s="448"/>
      <c r="AF333" s="448"/>
      <c r="AG333" s="448"/>
    </row>
    <row r="334">
      <c r="A334" s="448"/>
      <c r="B334" s="448"/>
      <c r="C334" s="448"/>
      <c r="D334" s="448"/>
      <c r="E334" s="448"/>
      <c r="F334" s="448"/>
      <c r="G334" s="448"/>
      <c r="H334" s="448"/>
      <c r="I334" s="448"/>
      <c r="J334" s="448"/>
      <c r="K334" s="448"/>
      <c r="L334" s="448"/>
      <c r="M334" s="448"/>
      <c r="N334" s="448"/>
      <c r="O334" s="448"/>
      <c r="P334" s="448"/>
      <c r="Q334" s="448"/>
      <c r="R334" s="448"/>
      <c r="S334" s="448"/>
      <c r="T334" s="448"/>
      <c r="U334" s="448"/>
      <c r="V334" s="448"/>
      <c r="W334" s="448"/>
      <c r="X334" s="448"/>
      <c r="Y334" s="448"/>
      <c r="Z334" s="448"/>
      <c r="AA334" s="448"/>
      <c r="AB334" s="448"/>
      <c r="AC334" s="448"/>
      <c r="AD334" s="448"/>
      <c r="AE334" s="448"/>
      <c r="AF334" s="448"/>
      <c r="AG334" s="448"/>
    </row>
    <row r="335">
      <c r="A335" s="448"/>
      <c r="B335" s="448"/>
      <c r="C335" s="448"/>
      <c r="D335" s="448"/>
      <c r="E335" s="448"/>
      <c r="F335" s="448"/>
      <c r="G335" s="448"/>
      <c r="H335" s="448"/>
      <c r="I335" s="448"/>
      <c r="J335" s="448"/>
      <c r="K335" s="448"/>
      <c r="L335" s="448"/>
      <c r="M335" s="448"/>
      <c r="N335" s="448"/>
      <c r="O335" s="448"/>
      <c r="P335" s="448"/>
      <c r="Q335" s="448"/>
      <c r="R335" s="448"/>
      <c r="S335" s="448"/>
      <c r="T335" s="448"/>
      <c r="U335" s="448"/>
      <c r="V335" s="448"/>
      <c r="W335" s="448"/>
      <c r="X335" s="448"/>
      <c r="Y335" s="448"/>
      <c r="Z335" s="448"/>
      <c r="AA335" s="448"/>
      <c r="AB335" s="448"/>
      <c r="AC335" s="448"/>
      <c r="AD335" s="448"/>
      <c r="AE335" s="448"/>
      <c r="AF335" s="448"/>
      <c r="AG335" s="448"/>
    </row>
    <row r="336">
      <c r="A336" s="448"/>
      <c r="B336" s="448"/>
      <c r="C336" s="448"/>
      <c r="D336" s="448"/>
      <c r="E336" s="448"/>
      <c r="F336" s="448"/>
      <c r="G336" s="448"/>
      <c r="H336" s="448"/>
      <c r="I336" s="448"/>
      <c r="J336" s="448"/>
      <c r="K336" s="448"/>
      <c r="L336" s="448"/>
      <c r="M336" s="448"/>
      <c r="N336" s="448"/>
      <c r="O336" s="448"/>
      <c r="P336" s="448"/>
      <c r="Q336" s="448"/>
      <c r="R336" s="448"/>
      <c r="S336" s="448"/>
      <c r="T336" s="448"/>
      <c r="U336" s="448"/>
      <c r="V336" s="448"/>
      <c r="W336" s="448"/>
      <c r="X336" s="448"/>
      <c r="Y336" s="448"/>
      <c r="Z336" s="448"/>
      <c r="AA336" s="448"/>
      <c r="AB336" s="448"/>
      <c r="AC336" s="448"/>
      <c r="AD336" s="448"/>
      <c r="AE336" s="448"/>
      <c r="AF336" s="448"/>
      <c r="AG336" s="448"/>
    </row>
    <row r="337">
      <c r="A337" s="448"/>
      <c r="B337" s="448"/>
      <c r="C337" s="448"/>
      <c r="D337" s="448"/>
      <c r="E337" s="448"/>
      <c r="F337" s="448"/>
      <c r="G337" s="448"/>
      <c r="H337" s="448"/>
      <c r="I337" s="448"/>
      <c r="J337" s="448"/>
      <c r="K337" s="448"/>
      <c r="L337" s="448"/>
      <c r="M337" s="448"/>
      <c r="N337" s="448"/>
      <c r="O337" s="448"/>
      <c r="P337" s="448"/>
      <c r="Q337" s="448"/>
      <c r="R337" s="448"/>
      <c r="S337" s="448"/>
      <c r="T337" s="448"/>
      <c r="U337" s="448"/>
      <c r="V337" s="448"/>
      <c r="W337" s="448"/>
      <c r="X337" s="448"/>
      <c r="Y337" s="448"/>
      <c r="Z337" s="448"/>
      <c r="AA337" s="448"/>
      <c r="AB337" s="448"/>
      <c r="AC337" s="448"/>
      <c r="AD337" s="448"/>
      <c r="AE337" s="448"/>
      <c r="AF337" s="448"/>
      <c r="AG337" s="448"/>
    </row>
    <row r="338">
      <c r="A338" s="448"/>
      <c r="B338" s="448"/>
      <c r="C338" s="448"/>
      <c r="D338" s="448"/>
      <c r="E338" s="448"/>
      <c r="F338" s="448"/>
      <c r="G338" s="448"/>
      <c r="H338" s="448"/>
      <c r="I338" s="448"/>
      <c r="J338" s="448"/>
      <c r="K338" s="448"/>
      <c r="L338" s="448"/>
      <c r="M338" s="448"/>
      <c r="N338" s="448"/>
      <c r="O338" s="448"/>
      <c r="P338" s="448"/>
      <c r="Q338" s="448"/>
      <c r="R338" s="448"/>
      <c r="S338" s="448"/>
      <c r="T338" s="448"/>
      <c r="U338" s="448"/>
      <c r="V338" s="448"/>
      <c r="W338" s="448"/>
      <c r="X338" s="448"/>
      <c r="Y338" s="448"/>
      <c r="Z338" s="448"/>
      <c r="AA338" s="448"/>
      <c r="AB338" s="448"/>
      <c r="AC338" s="448"/>
      <c r="AD338" s="448"/>
      <c r="AE338" s="448"/>
      <c r="AF338" s="448"/>
      <c r="AG338" s="448"/>
    </row>
    <row r="339">
      <c r="A339" s="448"/>
      <c r="B339" s="448"/>
      <c r="C339" s="448"/>
      <c r="D339" s="448"/>
      <c r="E339" s="448"/>
      <c r="F339" s="448"/>
      <c r="G339" s="448"/>
      <c r="H339" s="448"/>
      <c r="I339" s="448"/>
      <c r="J339" s="448"/>
      <c r="K339" s="448"/>
      <c r="L339" s="448"/>
      <c r="M339" s="448"/>
      <c r="N339" s="448"/>
      <c r="O339" s="448"/>
      <c r="P339" s="448"/>
      <c r="Q339" s="448"/>
      <c r="R339" s="448"/>
      <c r="S339" s="448"/>
      <c r="T339" s="448"/>
      <c r="U339" s="448"/>
      <c r="V339" s="448"/>
      <c r="W339" s="448"/>
      <c r="X339" s="448"/>
      <c r="Y339" s="448"/>
      <c r="Z339" s="448"/>
      <c r="AA339" s="448"/>
      <c r="AB339" s="448"/>
      <c r="AC339" s="448"/>
      <c r="AD339" s="448"/>
      <c r="AE339" s="448"/>
      <c r="AF339" s="448"/>
      <c r="AG339" s="448"/>
    </row>
    <row r="340">
      <c r="A340" s="448"/>
      <c r="B340" s="448"/>
      <c r="C340" s="448"/>
      <c r="D340" s="448"/>
      <c r="E340" s="448"/>
      <c r="F340" s="448"/>
      <c r="G340" s="448"/>
      <c r="H340" s="448"/>
      <c r="I340" s="448"/>
      <c r="J340" s="448"/>
      <c r="K340" s="448"/>
      <c r="L340" s="448"/>
      <c r="M340" s="448"/>
      <c r="N340" s="448"/>
      <c r="O340" s="448"/>
      <c r="P340" s="448"/>
      <c r="Q340" s="448"/>
      <c r="R340" s="448"/>
      <c r="S340" s="448"/>
      <c r="T340" s="448"/>
      <c r="U340" s="448"/>
      <c r="V340" s="448"/>
      <c r="W340" s="448"/>
      <c r="X340" s="448"/>
      <c r="Y340" s="448"/>
      <c r="Z340" s="448"/>
      <c r="AA340" s="448"/>
      <c r="AB340" s="448"/>
      <c r="AC340" s="448"/>
      <c r="AD340" s="448"/>
      <c r="AE340" s="448"/>
      <c r="AF340" s="448"/>
      <c r="AG340" s="448"/>
    </row>
    <row r="341">
      <c r="A341" s="448"/>
      <c r="B341" s="448"/>
      <c r="C341" s="448"/>
      <c r="D341" s="448"/>
      <c r="E341" s="448"/>
      <c r="F341" s="448"/>
      <c r="G341" s="448"/>
      <c r="H341" s="448"/>
      <c r="I341" s="448"/>
      <c r="J341" s="448"/>
      <c r="K341" s="448"/>
      <c r="L341" s="448"/>
      <c r="M341" s="448"/>
      <c r="N341" s="448"/>
      <c r="O341" s="448"/>
      <c r="P341" s="448"/>
      <c r="Q341" s="448"/>
      <c r="R341" s="448"/>
      <c r="S341" s="448"/>
      <c r="T341" s="448"/>
      <c r="U341" s="448"/>
      <c r="V341" s="448"/>
      <c r="W341" s="448"/>
      <c r="X341" s="448"/>
      <c r="Y341" s="448"/>
      <c r="Z341" s="448"/>
      <c r="AA341" s="448"/>
      <c r="AB341" s="448"/>
      <c r="AC341" s="448"/>
      <c r="AD341" s="448"/>
      <c r="AE341" s="448"/>
      <c r="AF341" s="448"/>
      <c r="AG341" s="448"/>
    </row>
    <row r="342">
      <c r="A342" s="448"/>
      <c r="B342" s="448"/>
      <c r="C342" s="448"/>
      <c r="D342" s="448"/>
      <c r="E342" s="448"/>
      <c r="F342" s="448"/>
      <c r="G342" s="448"/>
      <c r="H342" s="448"/>
      <c r="I342" s="448"/>
      <c r="J342" s="448"/>
      <c r="K342" s="448"/>
      <c r="L342" s="448"/>
      <c r="M342" s="448"/>
      <c r="N342" s="448"/>
      <c r="O342" s="448"/>
      <c r="P342" s="448"/>
      <c r="Q342" s="448"/>
      <c r="R342" s="448"/>
      <c r="S342" s="448"/>
      <c r="T342" s="448"/>
      <c r="U342" s="448"/>
      <c r="V342" s="448"/>
      <c r="W342" s="448"/>
      <c r="X342" s="448"/>
      <c r="Y342" s="448"/>
      <c r="Z342" s="448"/>
      <c r="AA342" s="448"/>
      <c r="AB342" s="448"/>
      <c r="AC342" s="448"/>
      <c r="AD342" s="448"/>
      <c r="AE342" s="448"/>
      <c r="AF342" s="448"/>
      <c r="AG342" s="448"/>
    </row>
    <row r="343">
      <c r="A343" s="448"/>
      <c r="B343" s="448"/>
      <c r="C343" s="448"/>
      <c r="D343" s="448"/>
      <c r="E343" s="448"/>
      <c r="F343" s="448"/>
      <c r="G343" s="448"/>
      <c r="H343" s="448"/>
      <c r="I343" s="448"/>
      <c r="J343" s="448"/>
      <c r="K343" s="448"/>
      <c r="L343" s="448"/>
      <c r="M343" s="448"/>
      <c r="N343" s="448"/>
      <c r="O343" s="448"/>
      <c r="P343" s="448"/>
      <c r="Q343" s="448"/>
      <c r="R343" s="448"/>
      <c r="S343" s="448"/>
      <c r="T343" s="448"/>
      <c r="U343" s="448"/>
      <c r="V343" s="448"/>
      <c r="W343" s="448"/>
      <c r="X343" s="448"/>
      <c r="Y343" s="448"/>
      <c r="Z343" s="448"/>
      <c r="AA343" s="448"/>
      <c r="AB343" s="448"/>
      <c r="AC343" s="448"/>
      <c r="AD343" s="448"/>
      <c r="AE343" s="448"/>
      <c r="AF343" s="448"/>
      <c r="AG343" s="448"/>
    </row>
    <row r="344">
      <c r="A344" s="448"/>
      <c r="B344" s="448"/>
      <c r="C344" s="448"/>
      <c r="D344" s="448"/>
      <c r="E344" s="448"/>
      <c r="F344" s="448"/>
      <c r="G344" s="448"/>
      <c r="H344" s="448"/>
      <c r="I344" s="448"/>
      <c r="J344" s="448"/>
      <c r="K344" s="448"/>
      <c r="L344" s="448"/>
      <c r="M344" s="448"/>
      <c r="N344" s="448"/>
      <c r="O344" s="448"/>
      <c r="P344" s="448"/>
      <c r="Q344" s="448"/>
      <c r="R344" s="448"/>
      <c r="S344" s="448"/>
      <c r="T344" s="448"/>
      <c r="U344" s="448"/>
      <c r="V344" s="448"/>
      <c r="W344" s="448"/>
      <c r="X344" s="448"/>
      <c r="Y344" s="448"/>
      <c r="Z344" s="448"/>
      <c r="AA344" s="448"/>
      <c r="AB344" s="448"/>
      <c r="AC344" s="448"/>
      <c r="AD344" s="448"/>
      <c r="AE344" s="448"/>
      <c r="AF344" s="448"/>
      <c r="AG344" s="448"/>
    </row>
    <row r="345">
      <c r="A345" s="448"/>
      <c r="B345" s="448"/>
      <c r="C345" s="448"/>
      <c r="D345" s="448"/>
      <c r="E345" s="448"/>
      <c r="F345" s="448"/>
      <c r="G345" s="448"/>
      <c r="H345" s="448"/>
      <c r="I345" s="448"/>
      <c r="J345" s="448"/>
      <c r="K345" s="448"/>
      <c r="L345" s="448"/>
      <c r="M345" s="448"/>
      <c r="N345" s="448"/>
      <c r="O345" s="448"/>
      <c r="P345" s="448"/>
      <c r="Q345" s="448"/>
      <c r="R345" s="448"/>
      <c r="S345" s="448"/>
      <c r="T345" s="448"/>
      <c r="U345" s="448"/>
      <c r="V345" s="448"/>
      <c r="W345" s="448"/>
      <c r="X345" s="448"/>
      <c r="Y345" s="448"/>
      <c r="Z345" s="448"/>
      <c r="AA345" s="448"/>
      <c r="AB345" s="448"/>
      <c r="AC345" s="448"/>
      <c r="AD345" s="448"/>
      <c r="AE345" s="448"/>
      <c r="AF345" s="448"/>
      <c r="AG345" s="448"/>
    </row>
    <row r="346">
      <c r="A346" s="448"/>
      <c r="B346" s="448"/>
      <c r="C346" s="448"/>
      <c r="D346" s="448"/>
      <c r="E346" s="448"/>
      <c r="F346" s="448"/>
      <c r="G346" s="448"/>
      <c r="H346" s="448"/>
      <c r="I346" s="448"/>
      <c r="J346" s="448"/>
      <c r="K346" s="448"/>
      <c r="L346" s="448"/>
      <c r="M346" s="448"/>
      <c r="N346" s="448"/>
      <c r="O346" s="448"/>
      <c r="P346" s="448"/>
      <c r="Q346" s="448"/>
      <c r="R346" s="448"/>
      <c r="S346" s="448"/>
      <c r="T346" s="448"/>
      <c r="U346" s="448"/>
      <c r="V346" s="448"/>
      <c r="W346" s="448"/>
      <c r="X346" s="448"/>
      <c r="Y346" s="448"/>
      <c r="Z346" s="448"/>
      <c r="AA346" s="448"/>
      <c r="AB346" s="448"/>
      <c r="AC346" s="448"/>
      <c r="AD346" s="448"/>
      <c r="AE346" s="448"/>
      <c r="AF346" s="448"/>
      <c r="AG346" s="448"/>
    </row>
    <row r="347">
      <c r="A347" s="448"/>
      <c r="B347" s="448"/>
      <c r="C347" s="448"/>
      <c r="D347" s="448"/>
      <c r="E347" s="448"/>
      <c r="F347" s="448"/>
      <c r="G347" s="448"/>
      <c r="H347" s="448"/>
      <c r="I347" s="448"/>
      <c r="J347" s="448"/>
      <c r="K347" s="448"/>
      <c r="L347" s="448"/>
      <c r="M347" s="448"/>
      <c r="N347" s="448"/>
      <c r="O347" s="448"/>
      <c r="P347" s="448"/>
      <c r="Q347" s="448"/>
      <c r="R347" s="448"/>
      <c r="S347" s="448"/>
      <c r="T347" s="448"/>
      <c r="U347" s="448"/>
      <c r="V347" s="448"/>
      <c r="W347" s="448"/>
      <c r="X347" s="448"/>
      <c r="Y347" s="448"/>
      <c r="Z347" s="448"/>
      <c r="AA347" s="448"/>
      <c r="AB347" s="448"/>
      <c r="AC347" s="448"/>
      <c r="AD347" s="448"/>
      <c r="AE347" s="448"/>
      <c r="AF347" s="448"/>
      <c r="AG347" s="448"/>
    </row>
    <row r="348">
      <c r="A348" s="448"/>
      <c r="B348" s="448"/>
      <c r="C348" s="448"/>
      <c r="D348" s="448"/>
      <c r="E348" s="448"/>
      <c r="F348" s="448"/>
      <c r="G348" s="448"/>
      <c r="H348" s="448"/>
      <c r="I348" s="448"/>
      <c r="J348" s="448"/>
      <c r="K348" s="448"/>
      <c r="L348" s="448"/>
      <c r="M348" s="448"/>
      <c r="N348" s="448"/>
      <c r="O348" s="448"/>
      <c r="P348" s="448"/>
      <c r="Q348" s="448"/>
      <c r="R348" s="448"/>
      <c r="S348" s="448"/>
      <c r="T348" s="448"/>
      <c r="U348" s="448"/>
      <c r="V348" s="448"/>
      <c r="W348" s="448"/>
      <c r="X348" s="448"/>
      <c r="Y348" s="448"/>
      <c r="Z348" s="448"/>
      <c r="AA348" s="448"/>
      <c r="AB348" s="448"/>
      <c r="AC348" s="448"/>
      <c r="AD348" s="448"/>
      <c r="AE348" s="448"/>
      <c r="AF348" s="448"/>
      <c r="AG348" s="448"/>
    </row>
    <row r="349">
      <c r="A349" s="448"/>
      <c r="B349" s="448"/>
      <c r="C349" s="448"/>
      <c r="D349" s="448"/>
      <c r="E349" s="448"/>
      <c r="F349" s="448"/>
      <c r="G349" s="448"/>
      <c r="H349" s="448"/>
      <c r="I349" s="448"/>
      <c r="J349" s="448"/>
      <c r="K349" s="448"/>
      <c r="L349" s="448"/>
      <c r="M349" s="448"/>
      <c r="N349" s="448"/>
      <c r="O349" s="448"/>
      <c r="P349" s="448"/>
      <c r="Q349" s="448"/>
      <c r="R349" s="448"/>
      <c r="S349" s="448"/>
      <c r="T349" s="448"/>
      <c r="U349" s="448"/>
      <c r="V349" s="448"/>
      <c r="W349" s="448"/>
      <c r="X349" s="448"/>
      <c r="Y349" s="448"/>
      <c r="Z349" s="448"/>
      <c r="AA349" s="448"/>
      <c r="AB349" s="448"/>
      <c r="AC349" s="448"/>
      <c r="AD349" s="448"/>
      <c r="AE349" s="448"/>
      <c r="AF349" s="448"/>
      <c r="AG349" s="448"/>
    </row>
    <row r="350">
      <c r="A350" s="448"/>
      <c r="B350" s="448"/>
      <c r="C350" s="448"/>
      <c r="D350" s="448"/>
      <c r="E350" s="448"/>
      <c r="F350" s="448"/>
      <c r="G350" s="448"/>
      <c r="H350" s="448"/>
      <c r="I350" s="448"/>
      <c r="J350" s="448"/>
      <c r="K350" s="448"/>
      <c r="L350" s="448"/>
      <c r="M350" s="448"/>
      <c r="N350" s="448"/>
      <c r="O350" s="448"/>
      <c r="P350" s="448"/>
      <c r="Q350" s="448"/>
      <c r="R350" s="448"/>
      <c r="S350" s="448"/>
      <c r="T350" s="448"/>
      <c r="U350" s="448"/>
      <c r="V350" s="448"/>
      <c r="W350" s="448"/>
      <c r="X350" s="448"/>
      <c r="Y350" s="448"/>
      <c r="Z350" s="448"/>
      <c r="AA350" s="448"/>
      <c r="AB350" s="448"/>
      <c r="AC350" s="448"/>
      <c r="AD350" s="448"/>
      <c r="AE350" s="448"/>
      <c r="AF350" s="448"/>
      <c r="AG350" s="448"/>
    </row>
    <row r="351">
      <c r="A351" s="448"/>
      <c r="B351" s="448"/>
      <c r="C351" s="448"/>
      <c r="D351" s="448"/>
      <c r="E351" s="448"/>
      <c r="F351" s="448"/>
      <c r="G351" s="448"/>
      <c r="H351" s="448"/>
      <c r="I351" s="448"/>
      <c r="J351" s="448"/>
      <c r="K351" s="448"/>
      <c r="L351" s="448"/>
      <c r="M351" s="448"/>
      <c r="N351" s="448"/>
      <c r="O351" s="448"/>
      <c r="P351" s="448"/>
      <c r="Q351" s="448"/>
      <c r="R351" s="448"/>
      <c r="S351" s="448"/>
      <c r="T351" s="448"/>
      <c r="U351" s="448"/>
      <c r="V351" s="448"/>
      <c r="W351" s="448"/>
      <c r="X351" s="448"/>
      <c r="Y351" s="448"/>
      <c r="Z351" s="448"/>
      <c r="AA351" s="448"/>
      <c r="AB351" s="448"/>
      <c r="AC351" s="448"/>
      <c r="AD351" s="448"/>
      <c r="AE351" s="448"/>
      <c r="AF351" s="448"/>
      <c r="AG351" s="448"/>
    </row>
    <row r="352">
      <c r="A352" s="448"/>
      <c r="B352" s="448"/>
      <c r="C352" s="448"/>
      <c r="D352" s="448"/>
      <c r="E352" s="448"/>
      <c r="F352" s="448"/>
      <c r="G352" s="448"/>
      <c r="H352" s="448"/>
      <c r="I352" s="448"/>
      <c r="J352" s="448"/>
      <c r="K352" s="448"/>
      <c r="L352" s="448"/>
      <c r="M352" s="448"/>
      <c r="N352" s="448"/>
      <c r="O352" s="448"/>
      <c r="P352" s="448"/>
      <c r="Q352" s="448"/>
      <c r="R352" s="448"/>
      <c r="S352" s="448"/>
      <c r="T352" s="448"/>
      <c r="U352" s="448"/>
      <c r="V352" s="448"/>
      <c r="W352" s="448"/>
      <c r="X352" s="448"/>
      <c r="Y352" s="448"/>
      <c r="Z352" s="448"/>
      <c r="AA352" s="448"/>
      <c r="AB352" s="448"/>
      <c r="AC352" s="448"/>
      <c r="AD352" s="448"/>
      <c r="AE352" s="448"/>
      <c r="AF352" s="448"/>
      <c r="AG352" s="448"/>
    </row>
    <row r="353">
      <c r="A353" s="448"/>
      <c r="B353" s="448"/>
      <c r="C353" s="448"/>
      <c r="D353" s="448"/>
      <c r="E353" s="448"/>
      <c r="F353" s="448"/>
      <c r="G353" s="448"/>
      <c r="H353" s="448"/>
      <c r="I353" s="448"/>
      <c r="J353" s="448"/>
      <c r="K353" s="448"/>
      <c r="L353" s="448"/>
      <c r="M353" s="448"/>
      <c r="N353" s="448"/>
      <c r="O353" s="448"/>
      <c r="P353" s="448"/>
      <c r="Q353" s="448"/>
      <c r="R353" s="448"/>
      <c r="S353" s="448"/>
      <c r="T353" s="448"/>
      <c r="U353" s="448"/>
      <c r="V353" s="448"/>
      <c r="W353" s="448"/>
      <c r="X353" s="448"/>
      <c r="Y353" s="448"/>
      <c r="Z353" s="448"/>
      <c r="AA353" s="448"/>
      <c r="AB353" s="448"/>
      <c r="AC353" s="448"/>
      <c r="AD353" s="448"/>
      <c r="AE353" s="448"/>
      <c r="AF353" s="448"/>
      <c r="AG353" s="448"/>
    </row>
    <row r="354">
      <c r="A354" s="448"/>
      <c r="B354" s="448"/>
      <c r="C354" s="448"/>
      <c r="D354" s="448"/>
      <c r="E354" s="448"/>
      <c r="F354" s="448"/>
      <c r="G354" s="448"/>
      <c r="H354" s="448"/>
      <c r="I354" s="448"/>
      <c r="J354" s="448"/>
      <c r="K354" s="448"/>
      <c r="L354" s="448"/>
      <c r="M354" s="448"/>
      <c r="N354" s="448"/>
      <c r="O354" s="448"/>
      <c r="P354" s="448"/>
      <c r="Q354" s="448"/>
      <c r="R354" s="448"/>
      <c r="S354" s="448"/>
      <c r="T354" s="448"/>
      <c r="U354" s="448"/>
      <c r="V354" s="448"/>
      <c r="W354" s="448"/>
      <c r="X354" s="448"/>
      <c r="Y354" s="448"/>
      <c r="Z354" s="448"/>
      <c r="AA354" s="448"/>
      <c r="AB354" s="448"/>
      <c r="AC354" s="448"/>
      <c r="AD354" s="448"/>
      <c r="AE354" s="448"/>
      <c r="AF354" s="448"/>
      <c r="AG354" s="448"/>
    </row>
    <row r="355">
      <c r="A355" s="448"/>
      <c r="B355" s="448"/>
      <c r="C355" s="448"/>
      <c r="D355" s="448"/>
      <c r="E355" s="448"/>
      <c r="F355" s="448"/>
      <c r="G355" s="448"/>
      <c r="H355" s="448"/>
      <c r="I355" s="448"/>
      <c r="J355" s="448"/>
      <c r="K355" s="448"/>
      <c r="L355" s="448"/>
      <c r="M355" s="448"/>
      <c r="N355" s="448"/>
      <c r="O355" s="448"/>
      <c r="P355" s="448"/>
      <c r="Q355" s="448"/>
      <c r="R355" s="448"/>
      <c r="S355" s="448"/>
      <c r="T355" s="448"/>
      <c r="U355" s="448"/>
      <c r="V355" s="448"/>
      <c r="W355" s="448"/>
      <c r="X355" s="448"/>
      <c r="Y355" s="448"/>
      <c r="Z355" s="448"/>
      <c r="AA355" s="448"/>
      <c r="AB355" s="448"/>
      <c r="AC355" s="448"/>
      <c r="AD355" s="448"/>
      <c r="AE355" s="448"/>
      <c r="AF355" s="448"/>
      <c r="AG355" s="448"/>
    </row>
    <row r="356">
      <c r="A356" s="448"/>
      <c r="B356" s="448"/>
      <c r="C356" s="448"/>
      <c r="D356" s="448"/>
      <c r="E356" s="448"/>
      <c r="F356" s="448"/>
      <c r="G356" s="448"/>
      <c r="H356" s="448"/>
      <c r="I356" s="448"/>
      <c r="J356" s="448"/>
      <c r="K356" s="448"/>
      <c r="L356" s="448"/>
      <c r="M356" s="448"/>
      <c r="N356" s="448"/>
      <c r="O356" s="448"/>
      <c r="P356" s="448"/>
      <c r="Q356" s="448"/>
      <c r="R356" s="448"/>
      <c r="S356" s="448"/>
      <c r="T356" s="448"/>
      <c r="U356" s="448"/>
      <c r="V356" s="448"/>
      <c r="W356" s="448"/>
      <c r="X356" s="448"/>
      <c r="Y356" s="448"/>
      <c r="Z356" s="448"/>
      <c r="AA356" s="448"/>
      <c r="AB356" s="448"/>
      <c r="AC356" s="448"/>
      <c r="AD356" s="448"/>
      <c r="AE356" s="448"/>
      <c r="AF356" s="448"/>
      <c r="AG356" s="448"/>
    </row>
    <row r="357">
      <c r="A357" s="448"/>
      <c r="B357" s="448"/>
      <c r="C357" s="448"/>
      <c r="D357" s="448"/>
      <c r="E357" s="448"/>
      <c r="F357" s="448"/>
      <c r="G357" s="448"/>
      <c r="H357" s="448"/>
      <c r="I357" s="448"/>
      <c r="J357" s="448"/>
      <c r="K357" s="448"/>
      <c r="L357" s="448"/>
      <c r="M357" s="448"/>
      <c r="N357" s="448"/>
      <c r="O357" s="448"/>
      <c r="P357" s="448"/>
      <c r="Q357" s="448"/>
      <c r="R357" s="448"/>
      <c r="S357" s="448"/>
      <c r="T357" s="448"/>
      <c r="U357" s="448"/>
      <c r="V357" s="448"/>
      <c r="W357" s="448"/>
      <c r="X357" s="448"/>
      <c r="Y357" s="448"/>
      <c r="Z357" s="448"/>
      <c r="AA357" s="448"/>
      <c r="AB357" s="448"/>
      <c r="AC357" s="448"/>
      <c r="AD357" s="448"/>
      <c r="AE357" s="448"/>
      <c r="AF357" s="448"/>
      <c r="AG357" s="448"/>
    </row>
    <row r="358">
      <c r="A358" s="448"/>
      <c r="B358" s="448"/>
      <c r="C358" s="448"/>
      <c r="D358" s="448"/>
      <c r="E358" s="448"/>
      <c r="F358" s="448"/>
      <c r="G358" s="448"/>
      <c r="H358" s="448"/>
      <c r="I358" s="448"/>
      <c r="J358" s="448"/>
      <c r="K358" s="448"/>
      <c r="L358" s="448"/>
      <c r="M358" s="448"/>
      <c r="N358" s="448"/>
      <c r="O358" s="448"/>
      <c r="P358" s="448"/>
      <c r="Q358" s="448"/>
      <c r="R358" s="448"/>
      <c r="S358" s="448"/>
      <c r="T358" s="448"/>
      <c r="U358" s="448"/>
      <c r="V358" s="448"/>
      <c r="W358" s="448"/>
      <c r="X358" s="448"/>
      <c r="Y358" s="448"/>
      <c r="Z358" s="448"/>
      <c r="AA358" s="448"/>
      <c r="AB358" s="448"/>
      <c r="AC358" s="448"/>
      <c r="AD358" s="448"/>
      <c r="AE358" s="448"/>
      <c r="AF358" s="448"/>
      <c r="AG358" s="448"/>
    </row>
    <row r="359">
      <c r="A359" s="448"/>
      <c r="B359" s="448"/>
      <c r="C359" s="448"/>
      <c r="D359" s="448"/>
      <c r="E359" s="448"/>
      <c r="F359" s="448"/>
      <c r="G359" s="448"/>
      <c r="H359" s="448"/>
      <c r="I359" s="448"/>
      <c r="J359" s="448"/>
      <c r="K359" s="448"/>
      <c r="L359" s="448"/>
      <c r="M359" s="448"/>
      <c r="N359" s="448"/>
      <c r="O359" s="448"/>
      <c r="P359" s="448"/>
      <c r="Q359" s="448"/>
      <c r="R359" s="448"/>
      <c r="S359" s="448"/>
      <c r="T359" s="448"/>
      <c r="U359" s="448"/>
      <c r="V359" s="448"/>
      <c r="W359" s="448"/>
      <c r="X359" s="448"/>
      <c r="Y359" s="448"/>
      <c r="Z359" s="448"/>
      <c r="AA359" s="448"/>
      <c r="AB359" s="448"/>
      <c r="AC359" s="448"/>
      <c r="AD359" s="448"/>
      <c r="AE359" s="448"/>
      <c r="AF359" s="448"/>
      <c r="AG359" s="448"/>
    </row>
    <row r="360">
      <c r="A360" s="448"/>
      <c r="B360" s="448"/>
      <c r="C360" s="448"/>
      <c r="D360" s="448"/>
      <c r="E360" s="448"/>
      <c r="F360" s="448"/>
      <c r="G360" s="448"/>
      <c r="H360" s="448"/>
      <c r="I360" s="448"/>
      <c r="J360" s="448"/>
      <c r="K360" s="448"/>
      <c r="L360" s="448"/>
      <c r="M360" s="448"/>
      <c r="N360" s="448"/>
      <c r="O360" s="448"/>
      <c r="P360" s="448"/>
      <c r="Q360" s="448"/>
      <c r="R360" s="448"/>
      <c r="S360" s="448"/>
      <c r="T360" s="448"/>
      <c r="U360" s="448"/>
      <c r="V360" s="448"/>
      <c r="W360" s="448"/>
      <c r="X360" s="448"/>
      <c r="Y360" s="448"/>
      <c r="Z360" s="448"/>
      <c r="AA360" s="448"/>
      <c r="AB360" s="448"/>
      <c r="AC360" s="448"/>
      <c r="AD360" s="448"/>
      <c r="AE360" s="448"/>
      <c r="AF360" s="448"/>
      <c r="AG360" s="448"/>
    </row>
    <row r="361">
      <c r="A361" s="448"/>
      <c r="B361" s="448"/>
      <c r="C361" s="448"/>
      <c r="D361" s="448"/>
      <c r="E361" s="448"/>
      <c r="F361" s="448"/>
      <c r="G361" s="448"/>
      <c r="H361" s="448"/>
      <c r="I361" s="448"/>
      <c r="J361" s="448"/>
      <c r="K361" s="448"/>
      <c r="L361" s="448"/>
      <c r="M361" s="448"/>
      <c r="N361" s="448"/>
      <c r="O361" s="448"/>
      <c r="P361" s="448"/>
      <c r="Q361" s="448"/>
      <c r="R361" s="448"/>
      <c r="S361" s="448"/>
      <c r="T361" s="448"/>
      <c r="U361" s="448"/>
      <c r="V361" s="448"/>
      <c r="W361" s="448"/>
      <c r="X361" s="448"/>
      <c r="Y361" s="448"/>
      <c r="Z361" s="448"/>
      <c r="AA361" s="448"/>
      <c r="AB361" s="448"/>
      <c r="AC361" s="448"/>
      <c r="AD361" s="448"/>
      <c r="AE361" s="448"/>
      <c r="AF361" s="448"/>
      <c r="AG361" s="448"/>
    </row>
    <row r="362">
      <c r="A362" s="448"/>
      <c r="B362" s="448"/>
      <c r="C362" s="448"/>
      <c r="D362" s="448"/>
      <c r="E362" s="448"/>
      <c r="F362" s="448"/>
      <c r="G362" s="448"/>
      <c r="H362" s="448"/>
      <c r="I362" s="448"/>
      <c r="J362" s="448"/>
      <c r="K362" s="448"/>
      <c r="L362" s="448"/>
      <c r="M362" s="448"/>
      <c r="N362" s="448"/>
      <c r="O362" s="448"/>
      <c r="P362" s="448"/>
      <c r="Q362" s="448"/>
      <c r="R362" s="448"/>
      <c r="S362" s="448"/>
      <c r="T362" s="448"/>
      <c r="U362" s="448"/>
      <c r="V362" s="448"/>
      <c r="W362" s="448"/>
      <c r="X362" s="448"/>
      <c r="Y362" s="448"/>
      <c r="Z362" s="448"/>
      <c r="AA362" s="448"/>
      <c r="AB362" s="448"/>
      <c r="AC362" s="448"/>
      <c r="AD362" s="448"/>
      <c r="AE362" s="448"/>
      <c r="AF362" s="448"/>
      <c r="AG362" s="448"/>
    </row>
    <row r="363">
      <c r="A363" s="448"/>
      <c r="B363" s="448"/>
      <c r="C363" s="448"/>
      <c r="D363" s="448"/>
      <c r="E363" s="448"/>
      <c r="F363" s="448"/>
      <c r="G363" s="448"/>
      <c r="H363" s="448"/>
      <c r="I363" s="448"/>
      <c r="J363" s="448"/>
      <c r="K363" s="448"/>
      <c r="L363" s="448"/>
      <c r="M363" s="448"/>
      <c r="N363" s="448"/>
      <c r="O363" s="448"/>
      <c r="P363" s="448"/>
      <c r="Q363" s="448"/>
      <c r="R363" s="448"/>
      <c r="S363" s="448"/>
      <c r="T363" s="448"/>
      <c r="U363" s="448"/>
      <c r="V363" s="448"/>
      <c r="W363" s="448"/>
      <c r="X363" s="448"/>
      <c r="Y363" s="448"/>
      <c r="Z363" s="448"/>
      <c r="AA363" s="448"/>
      <c r="AB363" s="448"/>
      <c r="AC363" s="448"/>
      <c r="AD363" s="448"/>
      <c r="AE363" s="448"/>
      <c r="AF363" s="448"/>
      <c r="AG363" s="448"/>
    </row>
    <row r="364">
      <c r="A364" s="448"/>
      <c r="B364" s="448"/>
      <c r="C364" s="448"/>
      <c r="D364" s="448"/>
      <c r="E364" s="448"/>
      <c r="F364" s="448"/>
      <c r="G364" s="448"/>
      <c r="H364" s="448"/>
      <c r="I364" s="448"/>
      <c r="J364" s="448"/>
      <c r="K364" s="448"/>
      <c r="L364" s="448"/>
      <c r="M364" s="448"/>
      <c r="N364" s="448"/>
      <c r="O364" s="448"/>
      <c r="P364" s="448"/>
      <c r="Q364" s="448"/>
      <c r="R364" s="448"/>
      <c r="S364" s="448"/>
      <c r="T364" s="448"/>
      <c r="U364" s="448"/>
      <c r="V364" s="448"/>
      <c r="W364" s="448"/>
      <c r="X364" s="448"/>
      <c r="Y364" s="448"/>
      <c r="Z364" s="448"/>
      <c r="AA364" s="448"/>
      <c r="AB364" s="448"/>
      <c r="AC364" s="448"/>
      <c r="AD364" s="448"/>
      <c r="AE364" s="448"/>
      <c r="AF364" s="448"/>
      <c r="AG364" s="448"/>
    </row>
    <row r="365">
      <c r="A365" s="448"/>
      <c r="B365" s="448"/>
      <c r="C365" s="448"/>
      <c r="D365" s="448"/>
      <c r="E365" s="448"/>
      <c r="F365" s="448"/>
      <c r="G365" s="448"/>
      <c r="H365" s="448"/>
      <c r="I365" s="448"/>
      <c r="J365" s="448"/>
      <c r="K365" s="448"/>
      <c r="L365" s="448"/>
      <c r="M365" s="448"/>
      <c r="N365" s="448"/>
      <c r="O365" s="448"/>
      <c r="P365" s="448"/>
      <c r="Q365" s="448"/>
      <c r="R365" s="448"/>
      <c r="S365" s="448"/>
      <c r="T365" s="448"/>
      <c r="U365" s="448"/>
      <c r="V365" s="448"/>
      <c r="W365" s="448"/>
      <c r="X365" s="448"/>
      <c r="Y365" s="448"/>
      <c r="Z365" s="448"/>
      <c r="AA365" s="448"/>
      <c r="AB365" s="448"/>
      <c r="AC365" s="448"/>
      <c r="AD365" s="448"/>
      <c r="AE365" s="448"/>
      <c r="AF365" s="448"/>
      <c r="AG365" s="448"/>
    </row>
    <row r="366">
      <c r="A366" s="448"/>
      <c r="B366" s="448"/>
      <c r="C366" s="448"/>
      <c r="D366" s="448"/>
      <c r="E366" s="448"/>
      <c r="F366" s="448"/>
      <c r="G366" s="448"/>
      <c r="H366" s="448"/>
      <c r="I366" s="448"/>
      <c r="J366" s="448"/>
      <c r="K366" s="448"/>
      <c r="L366" s="448"/>
      <c r="M366" s="448"/>
      <c r="N366" s="448"/>
      <c r="O366" s="448"/>
      <c r="P366" s="448"/>
      <c r="Q366" s="448"/>
      <c r="R366" s="448"/>
      <c r="S366" s="448"/>
      <c r="T366" s="448"/>
      <c r="U366" s="448"/>
      <c r="V366" s="448"/>
      <c r="W366" s="448"/>
      <c r="X366" s="448"/>
      <c r="Y366" s="448"/>
      <c r="Z366" s="448"/>
      <c r="AA366" s="448"/>
      <c r="AB366" s="448"/>
      <c r="AC366" s="448"/>
      <c r="AD366" s="448"/>
      <c r="AE366" s="448"/>
      <c r="AF366" s="448"/>
      <c r="AG366" s="448"/>
    </row>
    <row r="367">
      <c r="A367" s="448"/>
      <c r="B367" s="448"/>
      <c r="C367" s="448"/>
      <c r="D367" s="448"/>
      <c r="E367" s="448"/>
      <c r="F367" s="448"/>
      <c r="G367" s="448"/>
      <c r="H367" s="448"/>
      <c r="I367" s="448"/>
      <c r="J367" s="448"/>
      <c r="K367" s="448"/>
      <c r="L367" s="448"/>
      <c r="M367" s="448"/>
      <c r="N367" s="448"/>
      <c r="O367" s="448"/>
      <c r="P367" s="448"/>
      <c r="Q367" s="448"/>
      <c r="R367" s="448"/>
      <c r="S367" s="448"/>
      <c r="T367" s="448"/>
      <c r="U367" s="448"/>
      <c r="V367" s="448"/>
      <c r="W367" s="448"/>
      <c r="X367" s="448"/>
      <c r="Y367" s="448"/>
      <c r="Z367" s="448"/>
      <c r="AA367" s="448"/>
      <c r="AB367" s="448"/>
      <c r="AC367" s="448"/>
      <c r="AD367" s="448"/>
      <c r="AE367" s="448"/>
      <c r="AF367" s="448"/>
      <c r="AG367" s="448"/>
    </row>
    <row r="368">
      <c r="A368" s="448"/>
      <c r="B368" s="448"/>
      <c r="C368" s="448"/>
      <c r="D368" s="448"/>
      <c r="E368" s="448"/>
      <c r="F368" s="448"/>
      <c r="G368" s="448"/>
      <c r="H368" s="448"/>
      <c r="I368" s="448"/>
      <c r="J368" s="448"/>
      <c r="K368" s="448"/>
      <c r="L368" s="448"/>
      <c r="M368" s="448"/>
      <c r="N368" s="448"/>
      <c r="O368" s="448"/>
      <c r="P368" s="448"/>
      <c r="Q368" s="448"/>
      <c r="R368" s="448"/>
      <c r="S368" s="448"/>
      <c r="T368" s="448"/>
      <c r="U368" s="448"/>
      <c r="V368" s="448"/>
      <c r="W368" s="448"/>
      <c r="X368" s="448"/>
      <c r="Y368" s="448"/>
      <c r="Z368" s="448"/>
      <c r="AA368" s="448"/>
      <c r="AB368" s="448"/>
      <c r="AC368" s="448"/>
      <c r="AD368" s="448"/>
      <c r="AE368" s="448"/>
      <c r="AF368" s="448"/>
      <c r="AG368" s="448"/>
    </row>
    <row r="369">
      <c r="A369" s="448"/>
      <c r="B369" s="448"/>
      <c r="C369" s="448"/>
      <c r="D369" s="448"/>
      <c r="E369" s="448"/>
      <c r="F369" s="448"/>
      <c r="G369" s="448"/>
      <c r="H369" s="448"/>
      <c r="I369" s="448"/>
      <c r="J369" s="448"/>
      <c r="K369" s="448"/>
      <c r="L369" s="448"/>
      <c r="M369" s="448"/>
      <c r="N369" s="448"/>
      <c r="O369" s="448"/>
      <c r="P369" s="448"/>
      <c r="Q369" s="448"/>
      <c r="R369" s="448"/>
      <c r="S369" s="448"/>
      <c r="T369" s="448"/>
      <c r="U369" s="448"/>
      <c r="V369" s="448"/>
      <c r="W369" s="448"/>
      <c r="X369" s="448"/>
      <c r="Y369" s="448"/>
      <c r="Z369" s="448"/>
      <c r="AA369" s="448"/>
      <c r="AB369" s="448"/>
      <c r="AC369" s="448"/>
      <c r="AD369" s="448"/>
      <c r="AE369" s="448"/>
      <c r="AF369" s="448"/>
      <c r="AG369" s="448"/>
    </row>
    <row r="370">
      <c r="A370" s="448"/>
      <c r="B370" s="448"/>
      <c r="C370" s="448"/>
      <c r="D370" s="448"/>
      <c r="E370" s="448"/>
      <c r="F370" s="448"/>
      <c r="G370" s="448"/>
      <c r="H370" s="448"/>
      <c r="I370" s="448"/>
      <c r="J370" s="448"/>
      <c r="K370" s="448"/>
      <c r="L370" s="448"/>
      <c r="M370" s="448"/>
      <c r="N370" s="448"/>
      <c r="O370" s="448"/>
      <c r="P370" s="448"/>
      <c r="Q370" s="448"/>
      <c r="R370" s="448"/>
      <c r="S370" s="448"/>
      <c r="T370" s="448"/>
      <c r="U370" s="448"/>
      <c r="V370" s="448"/>
      <c r="W370" s="448"/>
      <c r="X370" s="448"/>
      <c r="Y370" s="448"/>
      <c r="Z370" s="448"/>
      <c r="AA370" s="448"/>
      <c r="AB370" s="448"/>
      <c r="AC370" s="448"/>
      <c r="AD370" s="448"/>
      <c r="AE370" s="448"/>
      <c r="AF370" s="448"/>
      <c r="AG370" s="448"/>
    </row>
    <row r="371">
      <c r="A371" s="448"/>
      <c r="B371" s="448"/>
      <c r="C371" s="448"/>
      <c r="D371" s="448"/>
      <c r="E371" s="448"/>
      <c r="F371" s="448"/>
      <c r="G371" s="448"/>
      <c r="H371" s="448"/>
      <c r="I371" s="448"/>
      <c r="J371" s="448"/>
      <c r="K371" s="448"/>
      <c r="L371" s="448"/>
      <c r="M371" s="448"/>
      <c r="N371" s="448"/>
      <c r="O371" s="448"/>
      <c r="P371" s="448"/>
      <c r="Q371" s="448"/>
      <c r="R371" s="448"/>
      <c r="S371" s="448"/>
      <c r="T371" s="448"/>
      <c r="U371" s="448"/>
      <c r="V371" s="448"/>
      <c r="W371" s="448"/>
      <c r="X371" s="448"/>
      <c r="Y371" s="448"/>
      <c r="Z371" s="448"/>
      <c r="AA371" s="448"/>
      <c r="AB371" s="448"/>
      <c r="AC371" s="448"/>
      <c r="AD371" s="448"/>
      <c r="AE371" s="448"/>
      <c r="AF371" s="448"/>
      <c r="AG371" s="448"/>
    </row>
    <row r="372">
      <c r="A372" s="448"/>
      <c r="B372" s="448"/>
      <c r="C372" s="448"/>
      <c r="D372" s="448"/>
      <c r="E372" s="448"/>
      <c r="F372" s="448"/>
      <c r="G372" s="448"/>
      <c r="H372" s="448"/>
      <c r="I372" s="448"/>
      <c r="J372" s="448"/>
      <c r="K372" s="448"/>
      <c r="L372" s="448"/>
      <c r="M372" s="448"/>
      <c r="N372" s="448"/>
      <c r="O372" s="448"/>
      <c r="P372" s="448"/>
      <c r="Q372" s="448"/>
      <c r="R372" s="448"/>
      <c r="S372" s="448"/>
      <c r="T372" s="448"/>
      <c r="U372" s="448"/>
      <c r="V372" s="448"/>
      <c r="W372" s="448"/>
      <c r="X372" s="448"/>
      <c r="Y372" s="448"/>
      <c r="Z372" s="448"/>
      <c r="AA372" s="448"/>
      <c r="AB372" s="448"/>
      <c r="AC372" s="448"/>
      <c r="AD372" s="448"/>
      <c r="AE372" s="448"/>
      <c r="AF372" s="448"/>
      <c r="AG372" s="448"/>
    </row>
    <row r="373">
      <c r="A373" s="448"/>
      <c r="B373" s="448"/>
      <c r="C373" s="448"/>
      <c r="D373" s="448"/>
      <c r="E373" s="448"/>
      <c r="F373" s="448"/>
      <c r="G373" s="448"/>
      <c r="H373" s="448"/>
      <c r="I373" s="448"/>
      <c r="J373" s="448"/>
      <c r="K373" s="448"/>
      <c r="L373" s="448"/>
      <c r="M373" s="448"/>
      <c r="N373" s="448"/>
      <c r="O373" s="448"/>
      <c r="P373" s="448"/>
      <c r="Q373" s="448"/>
      <c r="R373" s="448"/>
      <c r="S373" s="448"/>
      <c r="T373" s="448"/>
      <c r="U373" s="448"/>
      <c r="V373" s="448"/>
      <c r="W373" s="448"/>
      <c r="X373" s="448"/>
      <c r="Y373" s="448"/>
      <c r="Z373" s="448"/>
      <c r="AA373" s="448"/>
      <c r="AB373" s="448"/>
      <c r="AC373" s="448"/>
      <c r="AD373" s="448"/>
      <c r="AE373" s="448"/>
      <c r="AF373" s="448"/>
      <c r="AG373" s="448"/>
    </row>
    <row r="374">
      <c r="A374" s="448"/>
      <c r="B374" s="448"/>
      <c r="C374" s="448"/>
      <c r="D374" s="448"/>
      <c r="E374" s="448"/>
      <c r="F374" s="448"/>
      <c r="G374" s="448"/>
      <c r="H374" s="448"/>
      <c r="I374" s="448"/>
      <c r="J374" s="448"/>
      <c r="K374" s="448"/>
      <c r="L374" s="448"/>
      <c r="M374" s="448"/>
      <c r="N374" s="448"/>
      <c r="O374" s="448"/>
      <c r="P374" s="448"/>
      <c r="Q374" s="448"/>
      <c r="R374" s="448"/>
      <c r="S374" s="448"/>
      <c r="T374" s="448"/>
      <c r="U374" s="448"/>
      <c r="V374" s="448"/>
      <c r="W374" s="448"/>
      <c r="X374" s="448"/>
      <c r="Y374" s="448"/>
      <c r="Z374" s="448"/>
      <c r="AA374" s="448"/>
      <c r="AB374" s="448"/>
      <c r="AC374" s="448"/>
      <c r="AD374" s="448"/>
      <c r="AE374" s="448"/>
      <c r="AF374" s="448"/>
      <c r="AG374" s="448"/>
    </row>
    <row r="375">
      <c r="A375" s="448"/>
      <c r="B375" s="448"/>
      <c r="C375" s="448"/>
      <c r="D375" s="448"/>
      <c r="E375" s="448"/>
      <c r="F375" s="448"/>
      <c r="G375" s="448"/>
      <c r="H375" s="448"/>
      <c r="I375" s="448"/>
      <c r="J375" s="448"/>
      <c r="K375" s="448"/>
      <c r="L375" s="448"/>
      <c r="M375" s="448"/>
      <c r="N375" s="448"/>
      <c r="O375" s="448"/>
      <c r="P375" s="448"/>
      <c r="Q375" s="448"/>
      <c r="R375" s="448"/>
      <c r="S375" s="448"/>
      <c r="T375" s="448"/>
      <c r="U375" s="448"/>
      <c r="V375" s="448"/>
      <c r="W375" s="448"/>
      <c r="X375" s="448"/>
      <c r="Y375" s="448"/>
      <c r="Z375" s="448"/>
      <c r="AA375" s="448"/>
      <c r="AB375" s="448"/>
      <c r="AC375" s="448"/>
      <c r="AD375" s="448"/>
      <c r="AE375" s="448"/>
      <c r="AF375" s="448"/>
      <c r="AG375" s="448"/>
    </row>
    <row r="376">
      <c r="A376" s="448"/>
      <c r="B376" s="448"/>
      <c r="C376" s="448"/>
      <c r="D376" s="448"/>
      <c r="E376" s="448"/>
      <c r="F376" s="448"/>
      <c r="G376" s="448"/>
      <c r="H376" s="448"/>
      <c r="I376" s="448"/>
      <c r="J376" s="448"/>
      <c r="K376" s="448"/>
      <c r="L376" s="448"/>
      <c r="M376" s="448"/>
      <c r="N376" s="448"/>
      <c r="O376" s="448"/>
      <c r="P376" s="448"/>
      <c r="Q376" s="448"/>
      <c r="R376" s="448"/>
      <c r="S376" s="448"/>
      <c r="T376" s="448"/>
      <c r="U376" s="448"/>
      <c r="V376" s="448"/>
      <c r="W376" s="448"/>
      <c r="X376" s="448"/>
      <c r="Y376" s="448"/>
      <c r="Z376" s="448"/>
      <c r="AA376" s="448"/>
      <c r="AB376" s="448"/>
      <c r="AC376" s="448"/>
      <c r="AD376" s="448"/>
      <c r="AE376" s="448"/>
      <c r="AF376" s="448"/>
      <c r="AG376" s="448"/>
    </row>
    <row r="377">
      <c r="A377" s="448"/>
      <c r="B377" s="448"/>
      <c r="C377" s="448"/>
      <c r="D377" s="448"/>
      <c r="E377" s="448"/>
      <c r="F377" s="448"/>
      <c r="G377" s="448"/>
      <c r="H377" s="448"/>
      <c r="I377" s="448"/>
      <c r="J377" s="448"/>
      <c r="K377" s="448"/>
      <c r="L377" s="448"/>
      <c r="M377" s="448"/>
      <c r="N377" s="448"/>
      <c r="O377" s="448"/>
      <c r="P377" s="448"/>
      <c r="Q377" s="448"/>
      <c r="R377" s="448"/>
      <c r="S377" s="448"/>
      <c r="T377" s="448"/>
      <c r="U377" s="448"/>
      <c r="V377" s="448"/>
      <c r="W377" s="448"/>
      <c r="X377" s="448"/>
      <c r="Y377" s="448"/>
      <c r="Z377" s="448"/>
      <c r="AA377" s="448"/>
      <c r="AB377" s="448"/>
      <c r="AC377" s="448"/>
      <c r="AD377" s="448"/>
      <c r="AE377" s="448"/>
      <c r="AF377" s="448"/>
      <c r="AG377" s="448"/>
    </row>
    <row r="378">
      <c r="A378" s="448"/>
      <c r="B378" s="448"/>
      <c r="C378" s="448"/>
      <c r="D378" s="448"/>
      <c r="E378" s="448"/>
      <c r="F378" s="448"/>
      <c r="G378" s="448"/>
      <c r="H378" s="448"/>
      <c r="I378" s="448"/>
      <c r="J378" s="448"/>
      <c r="K378" s="448"/>
      <c r="L378" s="448"/>
      <c r="M378" s="448"/>
      <c r="N378" s="448"/>
      <c r="O378" s="448"/>
      <c r="P378" s="448"/>
      <c r="Q378" s="448"/>
      <c r="R378" s="448"/>
      <c r="S378" s="448"/>
      <c r="T378" s="448"/>
      <c r="U378" s="448"/>
      <c r="V378" s="448"/>
      <c r="W378" s="448"/>
      <c r="X378" s="448"/>
      <c r="Y378" s="448"/>
      <c r="Z378" s="448"/>
      <c r="AA378" s="448"/>
      <c r="AB378" s="448"/>
      <c r="AC378" s="448"/>
      <c r="AD378" s="448"/>
      <c r="AE378" s="448"/>
      <c r="AF378" s="448"/>
      <c r="AG378" s="448"/>
    </row>
    <row r="379">
      <c r="A379" s="448"/>
      <c r="B379" s="448"/>
      <c r="C379" s="448"/>
      <c r="D379" s="448"/>
      <c r="E379" s="448"/>
      <c r="F379" s="448"/>
      <c r="G379" s="448"/>
      <c r="H379" s="448"/>
      <c r="I379" s="448"/>
      <c r="J379" s="448"/>
      <c r="K379" s="448"/>
      <c r="L379" s="448"/>
      <c r="M379" s="448"/>
      <c r="N379" s="448"/>
      <c r="O379" s="448"/>
      <c r="P379" s="448"/>
      <c r="Q379" s="448"/>
      <c r="R379" s="448"/>
      <c r="S379" s="448"/>
      <c r="T379" s="448"/>
      <c r="U379" s="448"/>
      <c r="V379" s="448"/>
      <c r="W379" s="448"/>
      <c r="X379" s="448"/>
      <c r="Y379" s="448"/>
      <c r="Z379" s="448"/>
      <c r="AA379" s="448"/>
      <c r="AB379" s="448"/>
      <c r="AC379" s="448"/>
      <c r="AD379" s="448"/>
      <c r="AE379" s="448"/>
      <c r="AF379" s="448"/>
      <c r="AG379" s="448"/>
    </row>
    <row r="380">
      <c r="A380" s="448"/>
      <c r="B380" s="448"/>
      <c r="C380" s="448"/>
      <c r="D380" s="448"/>
      <c r="E380" s="448"/>
      <c r="F380" s="448"/>
      <c r="G380" s="448"/>
      <c r="H380" s="448"/>
      <c r="I380" s="448"/>
      <c r="J380" s="448"/>
      <c r="K380" s="448"/>
      <c r="L380" s="448"/>
      <c r="M380" s="448"/>
      <c r="N380" s="448"/>
      <c r="O380" s="448"/>
      <c r="P380" s="448"/>
      <c r="Q380" s="448"/>
      <c r="R380" s="448"/>
      <c r="S380" s="448"/>
      <c r="T380" s="448"/>
      <c r="U380" s="448"/>
      <c r="V380" s="448"/>
      <c r="W380" s="448"/>
      <c r="X380" s="448"/>
      <c r="Y380" s="448"/>
      <c r="Z380" s="448"/>
      <c r="AA380" s="448"/>
      <c r="AB380" s="448"/>
      <c r="AC380" s="448"/>
      <c r="AD380" s="448"/>
      <c r="AE380" s="448"/>
      <c r="AF380" s="448"/>
      <c r="AG380" s="448"/>
    </row>
    <row r="381">
      <c r="A381" s="448"/>
      <c r="B381" s="448"/>
      <c r="C381" s="448"/>
      <c r="D381" s="448"/>
      <c r="E381" s="448"/>
      <c r="F381" s="448"/>
      <c r="G381" s="448"/>
      <c r="H381" s="448"/>
      <c r="I381" s="448"/>
      <c r="J381" s="448"/>
      <c r="K381" s="448"/>
      <c r="L381" s="448"/>
      <c r="M381" s="448"/>
      <c r="N381" s="448"/>
      <c r="O381" s="448"/>
      <c r="P381" s="448"/>
      <c r="Q381" s="448"/>
      <c r="R381" s="448"/>
      <c r="S381" s="448"/>
      <c r="T381" s="448"/>
      <c r="U381" s="448"/>
      <c r="V381" s="448"/>
      <c r="W381" s="448"/>
      <c r="X381" s="448"/>
      <c r="Y381" s="448"/>
      <c r="Z381" s="448"/>
      <c r="AA381" s="448"/>
      <c r="AB381" s="448"/>
      <c r="AC381" s="448"/>
      <c r="AD381" s="448"/>
      <c r="AE381" s="448"/>
      <c r="AF381" s="448"/>
      <c r="AG381" s="448"/>
    </row>
    <row r="382">
      <c r="A382" s="448"/>
      <c r="B382" s="448"/>
      <c r="C382" s="448"/>
      <c r="D382" s="448"/>
      <c r="E382" s="448"/>
      <c r="F382" s="448"/>
      <c r="G382" s="448"/>
      <c r="H382" s="448"/>
      <c r="I382" s="448"/>
      <c r="J382" s="448"/>
      <c r="K382" s="448"/>
      <c r="L382" s="448"/>
      <c r="M382" s="448"/>
      <c r="N382" s="448"/>
      <c r="O382" s="448"/>
      <c r="P382" s="448"/>
      <c r="Q382" s="448"/>
      <c r="R382" s="448"/>
      <c r="S382" s="448"/>
      <c r="T382" s="448"/>
      <c r="U382" s="448"/>
      <c r="V382" s="448"/>
      <c r="W382" s="448"/>
      <c r="X382" s="448"/>
      <c r="Y382" s="448"/>
      <c r="Z382" s="448"/>
      <c r="AA382" s="448"/>
      <c r="AB382" s="448"/>
      <c r="AC382" s="448"/>
      <c r="AD382" s="448"/>
      <c r="AE382" s="448"/>
      <c r="AF382" s="448"/>
      <c r="AG382" s="448"/>
    </row>
    <row r="383">
      <c r="A383" s="448"/>
      <c r="B383" s="448"/>
      <c r="C383" s="448"/>
      <c r="D383" s="448"/>
      <c r="E383" s="448"/>
      <c r="F383" s="448"/>
      <c r="G383" s="448"/>
      <c r="H383" s="448"/>
      <c r="I383" s="448"/>
      <c r="J383" s="448"/>
      <c r="K383" s="448"/>
      <c r="L383" s="448"/>
      <c r="M383" s="448"/>
      <c r="N383" s="448"/>
      <c r="O383" s="448"/>
      <c r="P383" s="448"/>
      <c r="Q383" s="448"/>
      <c r="R383" s="448"/>
      <c r="S383" s="448"/>
      <c r="T383" s="448"/>
      <c r="U383" s="448"/>
      <c r="V383" s="448"/>
      <c r="W383" s="448"/>
      <c r="X383" s="448"/>
      <c r="Y383" s="448"/>
      <c r="Z383" s="448"/>
      <c r="AA383" s="448"/>
      <c r="AB383" s="448"/>
      <c r="AC383" s="448"/>
      <c r="AD383" s="448"/>
      <c r="AE383" s="448"/>
      <c r="AF383" s="448"/>
      <c r="AG383" s="448"/>
    </row>
    <row r="384">
      <c r="A384" s="448"/>
      <c r="B384" s="448"/>
      <c r="C384" s="448"/>
      <c r="D384" s="448"/>
      <c r="E384" s="448"/>
      <c r="F384" s="448"/>
      <c r="G384" s="448"/>
      <c r="H384" s="448"/>
      <c r="I384" s="448"/>
      <c r="J384" s="448"/>
      <c r="K384" s="448"/>
      <c r="L384" s="448"/>
      <c r="M384" s="448"/>
      <c r="N384" s="448"/>
      <c r="O384" s="448"/>
      <c r="P384" s="448"/>
      <c r="Q384" s="448"/>
      <c r="R384" s="448"/>
      <c r="S384" s="448"/>
      <c r="T384" s="448"/>
      <c r="U384" s="448"/>
      <c r="V384" s="448"/>
      <c r="W384" s="448"/>
      <c r="X384" s="448"/>
      <c r="Y384" s="448"/>
      <c r="Z384" s="448"/>
      <c r="AA384" s="448"/>
      <c r="AB384" s="448"/>
      <c r="AC384" s="448"/>
      <c r="AD384" s="448"/>
      <c r="AE384" s="448"/>
      <c r="AF384" s="448"/>
      <c r="AG384" s="448"/>
    </row>
    <row r="385">
      <c r="A385" s="448"/>
      <c r="B385" s="448"/>
      <c r="C385" s="448"/>
      <c r="D385" s="448"/>
      <c r="E385" s="448"/>
      <c r="F385" s="448"/>
      <c r="G385" s="448"/>
      <c r="H385" s="448"/>
      <c r="I385" s="448"/>
      <c r="J385" s="448"/>
      <c r="K385" s="448"/>
      <c r="L385" s="448"/>
      <c r="M385" s="448"/>
      <c r="N385" s="448"/>
      <c r="O385" s="448"/>
      <c r="P385" s="448"/>
      <c r="Q385" s="448"/>
      <c r="R385" s="448"/>
      <c r="S385" s="448"/>
      <c r="T385" s="448"/>
      <c r="U385" s="448"/>
      <c r="V385" s="448"/>
      <c r="W385" s="448"/>
      <c r="X385" s="448"/>
      <c r="Y385" s="448"/>
      <c r="Z385" s="448"/>
      <c r="AA385" s="448"/>
      <c r="AB385" s="448"/>
      <c r="AC385" s="448"/>
      <c r="AD385" s="448"/>
      <c r="AE385" s="448"/>
      <c r="AF385" s="448"/>
      <c r="AG385" s="448"/>
    </row>
    <row r="386">
      <c r="A386" s="448"/>
      <c r="B386" s="448"/>
      <c r="C386" s="448"/>
      <c r="D386" s="448"/>
      <c r="E386" s="448"/>
      <c r="F386" s="448"/>
      <c r="G386" s="448"/>
      <c r="H386" s="448"/>
      <c r="I386" s="448"/>
      <c r="J386" s="448"/>
      <c r="K386" s="448"/>
      <c r="L386" s="448"/>
      <c r="M386" s="448"/>
      <c r="N386" s="448"/>
      <c r="O386" s="448"/>
      <c r="P386" s="448"/>
      <c r="Q386" s="448"/>
      <c r="R386" s="448"/>
      <c r="S386" s="448"/>
      <c r="T386" s="448"/>
      <c r="U386" s="448"/>
      <c r="V386" s="448"/>
      <c r="W386" s="448"/>
      <c r="X386" s="448"/>
      <c r="Y386" s="448"/>
      <c r="Z386" s="448"/>
      <c r="AA386" s="448"/>
      <c r="AB386" s="448"/>
      <c r="AC386" s="448"/>
      <c r="AD386" s="448"/>
      <c r="AE386" s="448"/>
      <c r="AF386" s="448"/>
      <c r="AG386" s="448"/>
    </row>
    <row r="387">
      <c r="A387" s="448"/>
      <c r="B387" s="448"/>
      <c r="C387" s="448"/>
      <c r="D387" s="448"/>
      <c r="E387" s="448"/>
      <c r="F387" s="448"/>
      <c r="G387" s="448"/>
      <c r="H387" s="448"/>
      <c r="I387" s="448"/>
      <c r="J387" s="448"/>
      <c r="K387" s="448"/>
      <c r="L387" s="448"/>
      <c r="M387" s="448"/>
      <c r="N387" s="448"/>
      <c r="O387" s="448"/>
      <c r="P387" s="448"/>
      <c r="Q387" s="448"/>
      <c r="R387" s="448"/>
      <c r="S387" s="448"/>
      <c r="T387" s="448"/>
      <c r="U387" s="448"/>
      <c r="V387" s="448"/>
      <c r="W387" s="448"/>
      <c r="X387" s="448"/>
      <c r="Y387" s="448"/>
      <c r="Z387" s="448"/>
      <c r="AA387" s="448"/>
      <c r="AB387" s="448"/>
      <c r="AC387" s="448"/>
      <c r="AD387" s="448"/>
      <c r="AE387" s="448"/>
      <c r="AF387" s="448"/>
      <c r="AG387" s="448"/>
    </row>
    <row r="388">
      <c r="A388" s="448"/>
      <c r="B388" s="448"/>
      <c r="C388" s="448"/>
      <c r="D388" s="448"/>
      <c r="E388" s="448"/>
      <c r="F388" s="448"/>
      <c r="G388" s="448"/>
      <c r="H388" s="448"/>
      <c r="I388" s="448"/>
      <c r="J388" s="448"/>
      <c r="K388" s="448"/>
      <c r="L388" s="448"/>
      <c r="M388" s="448"/>
      <c r="N388" s="448"/>
      <c r="O388" s="448"/>
      <c r="P388" s="448"/>
      <c r="Q388" s="448"/>
      <c r="R388" s="448"/>
      <c r="S388" s="448"/>
      <c r="T388" s="448"/>
      <c r="U388" s="448"/>
      <c r="V388" s="448"/>
      <c r="W388" s="448"/>
      <c r="X388" s="448"/>
      <c r="Y388" s="448"/>
      <c r="Z388" s="448"/>
      <c r="AA388" s="448"/>
      <c r="AB388" s="448"/>
      <c r="AC388" s="448"/>
      <c r="AD388" s="448"/>
      <c r="AE388" s="448"/>
      <c r="AF388" s="448"/>
      <c r="AG388" s="448"/>
    </row>
    <row r="389">
      <c r="A389" s="448"/>
      <c r="B389" s="448"/>
      <c r="C389" s="448"/>
      <c r="D389" s="448"/>
      <c r="E389" s="448"/>
      <c r="F389" s="448"/>
      <c r="G389" s="448"/>
      <c r="H389" s="448"/>
      <c r="I389" s="448"/>
      <c r="J389" s="448"/>
      <c r="K389" s="448"/>
      <c r="L389" s="448"/>
      <c r="M389" s="448"/>
      <c r="N389" s="448"/>
      <c r="O389" s="448"/>
      <c r="P389" s="448"/>
      <c r="Q389" s="448"/>
      <c r="R389" s="448"/>
      <c r="S389" s="448"/>
      <c r="T389" s="448"/>
      <c r="U389" s="448"/>
      <c r="V389" s="448"/>
      <c r="W389" s="448"/>
      <c r="X389" s="448"/>
      <c r="Y389" s="448"/>
      <c r="Z389" s="448"/>
      <c r="AA389" s="448"/>
      <c r="AB389" s="448"/>
      <c r="AC389" s="448"/>
      <c r="AD389" s="448"/>
      <c r="AE389" s="448"/>
      <c r="AF389" s="448"/>
      <c r="AG389" s="448"/>
    </row>
    <row r="390">
      <c r="A390" s="448"/>
      <c r="B390" s="448"/>
      <c r="C390" s="448"/>
      <c r="D390" s="448"/>
      <c r="E390" s="448"/>
      <c r="F390" s="448"/>
      <c r="G390" s="448"/>
      <c r="H390" s="448"/>
      <c r="I390" s="448"/>
      <c r="J390" s="448"/>
      <c r="K390" s="448"/>
      <c r="L390" s="448"/>
      <c r="M390" s="448"/>
      <c r="N390" s="448"/>
      <c r="O390" s="448"/>
      <c r="P390" s="448"/>
      <c r="Q390" s="448"/>
      <c r="R390" s="448"/>
      <c r="S390" s="448"/>
      <c r="T390" s="448"/>
      <c r="U390" s="448"/>
      <c r="V390" s="448"/>
      <c r="W390" s="448"/>
      <c r="X390" s="448"/>
      <c r="Y390" s="448"/>
      <c r="Z390" s="448"/>
      <c r="AA390" s="448"/>
      <c r="AB390" s="448"/>
      <c r="AC390" s="448"/>
      <c r="AD390" s="448"/>
      <c r="AE390" s="448"/>
      <c r="AF390" s="448"/>
      <c r="AG390" s="448"/>
    </row>
    <row r="391">
      <c r="A391" s="448"/>
      <c r="B391" s="448"/>
      <c r="C391" s="448"/>
      <c r="D391" s="448"/>
      <c r="E391" s="448"/>
      <c r="F391" s="448"/>
      <c r="G391" s="448"/>
      <c r="H391" s="448"/>
      <c r="I391" s="448"/>
      <c r="J391" s="448"/>
      <c r="K391" s="448"/>
      <c r="L391" s="448"/>
      <c r="M391" s="448"/>
      <c r="N391" s="448"/>
      <c r="O391" s="448"/>
      <c r="P391" s="448"/>
      <c r="Q391" s="448"/>
      <c r="R391" s="448"/>
      <c r="S391" s="448"/>
      <c r="T391" s="448"/>
      <c r="U391" s="448"/>
      <c r="V391" s="448"/>
      <c r="W391" s="448"/>
      <c r="X391" s="448"/>
      <c r="Y391" s="448"/>
      <c r="Z391" s="448"/>
      <c r="AA391" s="448"/>
      <c r="AB391" s="448"/>
      <c r="AC391" s="448"/>
      <c r="AD391" s="448"/>
      <c r="AE391" s="448"/>
      <c r="AF391" s="448"/>
      <c r="AG391" s="448"/>
    </row>
    <row r="392">
      <c r="A392" s="448"/>
      <c r="B392" s="448"/>
      <c r="C392" s="448"/>
      <c r="D392" s="448"/>
      <c r="E392" s="448"/>
      <c r="F392" s="448"/>
      <c r="G392" s="448"/>
      <c r="H392" s="448"/>
      <c r="I392" s="448"/>
      <c r="J392" s="448"/>
      <c r="K392" s="448"/>
      <c r="L392" s="448"/>
      <c r="M392" s="448"/>
      <c r="N392" s="448"/>
      <c r="O392" s="448"/>
      <c r="P392" s="448"/>
      <c r="Q392" s="448"/>
      <c r="R392" s="448"/>
      <c r="S392" s="448"/>
      <c r="T392" s="448"/>
      <c r="U392" s="448"/>
      <c r="V392" s="448"/>
      <c r="W392" s="448"/>
      <c r="X392" s="448"/>
      <c r="Y392" s="448"/>
      <c r="Z392" s="448"/>
      <c r="AA392" s="448"/>
      <c r="AB392" s="448"/>
      <c r="AC392" s="448"/>
      <c r="AD392" s="448"/>
      <c r="AE392" s="448"/>
      <c r="AF392" s="448"/>
      <c r="AG392" s="448"/>
    </row>
    <row r="393">
      <c r="A393" s="448"/>
      <c r="B393" s="448"/>
      <c r="C393" s="448"/>
      <c r="D393" s="448"/>
      <c r="E393" s="448"/>
      <c r="F393" s="448"/>
      <c r="G393" s="448"/>
      <c r="H393" s="448"/>
      <c r="I393" s="448"/>
      <c r="J393" s="448"/>
      <c r="K393" s="448"/>
      <c r="L393" s="448"/>
      <c r="M393" s="448"/>
      <c r="N393" s="448"/>
      <c r="O393" s="448"/>
      <c r="P393" s="448"/>
      <c r="Q393" s="448"/>
      <c r="R393" s="448"/>
      <c r="S393" s="448"/>
      <c r="T393" s="448"/>
      <c r="U393" s="448"/>
      <c r="V393" s="448"/>
      <c r="W393" s="448"/>
      <c r="X393" s="448"/>
      <c r="Y393" s="448"/>
      <c r="Z393" s="448"/>
      <c r="AA393" s="448"/>
      <c r="AB393" s="448"/>
      <c r="AC393" s="448"/>
      <c r="AD393" s="448"/>
      <c r="AE393" s="448"/>
      <c r="AF393" s="448"/>
      <c r="AG393" s="448"/>
    </row>
    <row r="394">
      <c r="A394" s="448"/>
      <c r="B394" s="448"/>
      <c r="C394" s="448"/>
      <c r="D394" s="448"/>
      <c r="E394" s="448"/>
      <c r="F394" s="448"/>
      <c r="G394" s="448"/>
      <c r="H394" s="448"/>
      <c r="I394" s="448"/>
      <c r="J394" s="448"/>
      <c r="K394" s="448"/>
      <c r="L394" s="448"/>
      <c r="M394" s="448"/>
      <c r="N394" s="448"/>
      <c r="O394" s="448"/>
      <c r="P394" s="448"/>
      <c r="Q394" s="448"/>
      <c r="R394" s="448"/>
      <c r="S394" s="448"/>
      <c r="T394" s="448"/>
      <c r="U394" s="448"/>
      <c r="V394" s="448"/>
      <c r="W394" s="448"/>
      <c r="X394" s="448"/>
      <c r="Y394" s="448"/>
      <c r="Z394" s="448"/>
      <c r="AA394" s="448"/>
      <c r="AB394" s="448"/>
      <c r="AC394" s="448"/>
      <c r="AD394" s="448"/>
      <c r="AE394" s="448"/>
      <c r="AF394" s="448"/>
      <c r="AG394" s="448"/>
    </row>
    <row r="395">
      <c r="A395" s="448"/>
      <c r="B395" s="448"/>
      <c r="C395" s="448"/>
      <c r="D395" s="448"/>
      <c r="E395" s="448"/>
      <c r="F395" s="448"/>
      <c r="G395" s="448"/>
      <c r="H395" s="448"/>
      <c r="I395" s="448"/>
      <c r="J395" s="448"/>
      <c r="K395" s="448"/>
      <c r="L395" s="448"/>
      <c r="M395" s="448"/>
      <c r="N395" s="448"/>
      <c r="O395" s="448"/>
      <c r="P395" s="448"/>
      <c r="Q395" s="448"/>
      <c r="R395" s="448"/>
      <c r="S395" s="448"/>
      <c r="T395" s="448"/>
      <c r="U395" s="448"/>
      <c r="V395" s="448"/>
      <c r="W395" s="448"/>
      <c r="X395" s="448"/>
      <c r="Y395" s="448"/>
      <c r="Z395" s="448"/>
      <c r="AA395" s="448"/>
      <c r="AB395" s="448"/>
      <c r="AC395" s="448"/>
      <c r="AD395" s="448"/>
      <c r="AE395" s="448"/>
      <c r="AF395" s="448"/>
      <c r="AG395" s="448"/>
    </row>
    <row r="396">
      <c r="A396" s="448"/>
      <c r="B396" s="448"/>
      <c r="C396" s="448"/>
      <c r="D396" s="448"/>
      <c r="E396" s="448"/>
      <c r="F396" s="448"/>
      <c r="G396" s="448"/>
      <c r="H396" s="448"/>
      <c r="I396" s="448"/>
      <c r="J396" s="448"/>
      <c r="K396" s="448"/>
      <c r="L396" s="448"/>
      <c r="M396" s="448"/>
      <c r="N396" s="448"/>
      <c r="O396" s="448"/>
      <c r="P396" s="448"/>
      <c r="Q396" s="448"/>
      <c r="R396" s="448"/>
      <c r="S396" s="448"/>
      <c r="T396" s="448"/>
      <c r="U396" s="448"/>
      <c r="V396" s="448"/>
      <c r="W396" s="448"/>
      <c r="X396" s="448"/>
      <c r="Y396" s="448"/>
      <c r="Z396" s="448"/>
      <c r="AA396" s="448"/>
      <c r="AB396" s="448"/>
      <c r="AC396" s="448"/>
      <c r="AD396" s="448"/>
      <c r="AE396" s="448"/>
      <c r="AF396" s="448"/>
      <c r="AG396" s="448"/>
    </row>
    <row r="397">
      <c r="A397" s="448"/>
      <c r="B397" s="448"/>
      <c r="C397" s="448"/>
      <c r="D397" s="448"/>
      <c r="E397" s="448"/>
      <c r="F397" s="448"/>
      <c r="G397" s="448"/>
      <c r="H397" s="448"/>
      <c r="I397" s="448"/>
      <c r="J397" s="448"/>
      <c r="K397" s="448"/>
      <c r="L397" s="448"/>
      <c r="M397" s="448"/>
      <c r="N397" s="448"/>
      <c r="O397" s="448"/>
      <c r="P397" s="448"/>
      <c r="Q397" s="448"/>
      <c r="R397" s="448"/>
      <c r="S397" s="448"/>
      <c r="T397" s="448"/>
      <c r="U397" s="448"/>
      <c r="V397" s="448"/>
      <c r="W397" s="448"/>
      <c r="X397" s="448"/>
      <c r="Y397" s="448"/>
      <c r="Z397" s="448"/>
      <c r="AA397" s="448"/>
      <c r="AB397" s="448"/>
      <c r="AC397" s="448"/>
      <c r="AD397" s="448"/>
      <c r="AE397" s="448"/>
      <c r="AF397" s="448"/>
      <c r="AG397" s="448"/>
    </row>
    <row r="398">
      <c r="A398" s="448"/>
      <c r="B398" s="448"/>
      <c r="C398" s="448"/>
      <c r="D398" s="448"/>
      <c r="E398" s="448"/>
      <c r="F398" s="448"/>
      <c r="G398" s="448"/>
      <c r="H398" s="448"/>
      <c r="I398" s="448"/>
      <c r="J398" s="448"/>
      <c r="K398" s="448"/>
      <c r="L398" s="448"/>
      <c r="M398" s="448"/>
      <c r="N398" s="448"/>
      <c r="O398" s="448"/>
      <c r="P398" s="448"/>
      <c r="Q398" s="448"/>
      <c r="R398" s="448"/>
      <c r="S398" s="448"/>
      <c r="T398" s="448"/>
      <c r="U398" s="448"/>
      <c r="V398" s="448"/>
      <c r="W398" s="448"/>
      <c r="X398" s="448"/>
      <c r="Y398" s="448"/>
      <c r="Z398" s="448"/>
      <c r="AA398" s="448"/>
      <c r="AB398" s="448"/>
      <c r="AC398" s="448"/>
      <c r="AD398" s="448"/>
      <c r="AE398" s="448"/>
      <c r="AF398" s="448"/>
      <c r="AG398" s="448"/>
    </row>
    <row r="399">
      <c r="A399" s="448"/>
      <c r="B399" s="448"/>
      <c r="C399" s="448"/>
      <c r="D399" s="448"/>
      <c r="E399" s="448"/>
      <c r="F399" s="448"/>
      <c r="G399" s="448"/>
      <c r="H399" s="448"/>
      <c r="I399" s="448"/>
      <c r="J399" s="448"/>
      <c r="K399" s="448"/>
      <c r="L399" s="448"/>
      <c r="M399" s="448"/>
      <c r="N399" s="448"/>
      <c r="O399" s="448"/>
      <c r="P399" s="448"/>
      <c r="Q399" s="448"/>
      <c r="R399" s="448"/>
      <c r="S399" s="448"/>
      <c r="T399" s="448"/>
      <c r="U399" s="448"/>
      <c r="V399" s="448"/>
      <c r="W399" s="448"/>
      <c r="X399" s="448"/>
      <c r="Y399" s="448"/>
      <c r="Z399" s="448"/>
      <c r="AA399" s="448"/>
      <c r="AB399" s="448"/>
      <c r="AC399" s="448"/>
      <c r="AD399" s="448"/>
      <c r="AE399" s="448"/>
      <c r="AF399" s="448"/>
      <c r="AG399" s="448"/>
    </row>
    <row r="400">
      <c r="A400" s="448"/>
      <c r="B400" s="448"/>
      <c r="C400" s="448"/>
      <c r="D400" s="448"/>
      <c r="E400" s="448"/>
      <c r="F400" s="448"/>
      <c r="G400" s="448"/>
      <c r="H400" s="448"/>
      <c r="I400" s="448"/>
      <c r="J400" s="448"/>
      <c r="K400" s="448"/>
      <c r="L400" s="448"/>
      <c r="M400" s="448"/>
      <c r="N400" s="448"/>
      <c r="O400" s="448"/>
      <c r="P400" s="448"/>
      <c r="Q400" s="448"/>
      <c r="R400" s="448"/>
      <c r="S400" s="448"/>
      <c r="T400" s="448"/>
      <c r="U400" s="448"/>
      <c r="V400" s="448"/>
      <c r="W400" s="448"/>
      <c r="X400" s="448"/>
      <c r="Y400" s="448"/>
      <c r="Z400" s="448"/>
      <c r="AA400" s="448"/>
      <c r="AB400" s="448"/>
      <c r="AC400" s="448"/>
      <c r="AD400" s="448"/>
      <c r="AE400" s="448"/>
      <c r="AF400" s="448"/>
      <c r="AG400" s="448"/>
    </row>
    <row r="401">
      <c r="A401" s="448"/>
      <c r="B401" s="448"/>
      <c r="C401" s="448"/>
      <c r="D401" s="448"/>
      <c r="E401" s="448"/>
      <c r="F401" s="448"/>
      <c r="G401" s="448"/>
      <c r="H401" s="448"/>
      <c r="I401" s="448"/>
      <c r="J401" s="448"/>
      <c r="K401" s="448"/>
      <c r="L401" s="448"/>
      <c r="M401" s="448"/>
      <c r="N401" s="448"/>
      <c r="O401" s="448"/>
      <c r="P401" s="448"/>
      <c r="Q401" s="448"/>
      <c r="R401" s="448"/>
      <c r="S401" s="448"/>
      <c r="T401" s="448"/>
      <c r="U401" s="448"/>
      <c r="V401" s="448"/>
      <c r="W401" s="448"/>
      <c r="X401" s="448"/>
      <c r="Y401" s="448"/>
      <c r="Z401" s="448"/>
      <c r="AA401" s="448"/>
      <c r="AB401" s="448"/>
      <c r="AC401" s="448"/>
      <c r="AD401" s="448"/>
      <c r="AE401" s="448"/>
      <c r="AF401" s="448"/>
      <c r="AG401" s="448"/>
    </row>
    <row r="402">
      <c r="A402" s="448"/>
      <c r="B402" s="448"/>
      <c r="C402" s="448"/>
      <c r="D402" s="448"/>
      <c r="E402" s="448"/>
      <c r="F402" s="448"/>
      <c r="G402" s="448"/>
      <c r="H402" s="448"/>
      <c r="I402" s="448"/>
      <c r="J402" s="448"/>
      <c r="K402" s="448"/>
      <c r="L402" s="448"/>
      <c r="M402" s="448"/>
      <c r="N402" s="448"/>
      <c r="O402" s="448"/>
      <c r="P402" s="448"/>
      <c r="Q402" s="448"/>
      <c r="R402" s="448"/>
      <c r="S402" s="448"/>
      <c r="T402" s="448"/>
      <c r="U402" s="448"/>
      <c r="V402" s="448"/>
      <c r="W402" s="448"/>
      <c r="X402" s="448"/>
      <c r="Y402" s="448"/>
      <c r="Z402" s="448"/>
      <c r="AA402" s="448"/>
      <c r="AB402" s="448"/>
      <c r="AC402" s="448"/>
      <c r="AD402" s="448"/>
      <c r="AE402" s="448"/>
      <c r="AF402" s="448"/>
      <c r="AG402" s="448"/>
    </row>
    <row r="403">
      <c r="A403" s="448"/>
      <c r="B403" s="448"/>
      <c r="C403" s="448"/>
      <c r="D403" s="448"/>
      <c r="E403" s="448"/>
      <c r="F403" s="448"/>
      <c r="G403" s="448"/>
      <c r="H403" s="448"/>
      <c r="I403" s="448"/>
      <c r="J403" s="448"/>
      <c r="K403" s="448"/>
      <c r="L403" s="448"/>
      <c r="M403" s="448"/>
      <c r="N403" s="448"/>
      <c r="O403" s="448"/>
      <c r="P403" s="448"/>
      <c r="Q403" s="448"/>
      <c r="R403" s="448"/>
      <c r="S403" s="448"/>
      <c r="T403" s="448"/>
      <c r="U403" s="448"/>
      <c r="V403" s="448"/>
      <c r="W403" s="448"/>
      <c r="X403" s="448"/>
      <c r="Y403" s="448"/>
      <c r="Z403" s="448"/>
      <c r="AA403" s="448"/>
      <c r="AB403" s="448"/>
      <c r="AC403" s="448"/>
      <c r="AD403" s="448"/>
      <c r="AE403" s="448"/>
      <c r="AF403" s="448"/>
      <c r="AG403" s="448"/>
    </row>
    <row r="404">
      <c r="A404" s="448"/>
      <c r="B404" s="448"/>
      <c r="C404" s="448"/>
      <c r="D404" s="448"/>
      <c r="E404" s="448"/>
      <c r="F404" s="448"/>
      <c r="G404" s="448"/>
      <c r="H404" s="448"/>
      <c r="I404" s="448"/>
      <c r="J404" s="448"/>
      <c r="K404" s="448"/>
      <c r="L404" s="448"/>
      <c r="M404" s="448"/>
      <c r="N404" s="448"/>
      <c r="O404" s="448"/>
      <c r="P404" s="448"/>
      <c r="Q404" s="448"/>
      <c r="R404" s="448"/>
      <c r="S404" s="448"/>
      <c r="T404" s="448"/>
      <c r="U404" s="448"/>
      <c r="V404" s="448"/>
      <c r="W404" s="448"/>
      <c r="X404" s="448"/>
      <c r="Y404" s="448"/>
      <c r="Z404" s="448"/>
      <c r="AA404" s="448"/>
      <c r="AB404" s="448"/>
      <c r="AC404" s="448"/>
      <c r="AD404" s="448"/>
      <c r="AE404" s="448"/>
      <c r="AF404" s="448"/>
      <c r="AG404" s="448"/>
    </row>
    <row r="405">
      <c r="A405" s="448"/>
      <c r="B405" s="448"/>
      <c r="C405" s="448"/>
      <c r="D405" s="448"/>
      <c r="E405" s="448"/>
      <c r="F405" s="448"/>
      <c r="G405" s="448"/>
      <c r="H405" s="448"/>
      <c r="I405" s="448"/>
      <c r="J405" s="448"/>
      <c r="K405" s="448"/>
      <c r="L405" s="448"/>
      <c r="M405" s="448"/>
      <c r="N405" s="448"/>
      <c r="O405" s="448"/>
      <c r="P405" s="448"/>
      <c r="Q405" s="448"/>
      <c r="R405" s="448"/>
      <c r="S405" s="448"/>
      <c r="T405" s="448"/>
      <c r="U405" s="448"/>
      <c r="V405" s="448"/>
      <c r="W405" s="448"/>
      <c r="X405" s="448"/>
      <c r="Y405" s="448"/>
      <c r="Z405" s="448"/>
      <c r="AA405" s="448"/>
      <c r="AB405" s="448"/>
      <c r="AC405" s="448"/>
      <c r="AD405" s="448"/>
      <c r="AE405" s="448"/>
      <c r="AF405" s="448"/>
      <c r="AG405" s="448"/>
    </row>
    <row r="406">
      <c r="A406" s="448"/>
      <c r="B406" s="448"/>
      <c r="C406" s="448"/>
      <c r="D406" s="448"/>
      <c r="E406" s="448"/>
      <c r="F406" s="448"/>
      <c r="G406" s="448"/>
      <c r="H406" s="448"/>
      <c r="I406" s="448"/>
      <c r="J406" s="448"/>
      <c r="K406" s="448"/>
      <c r="L406" s="448"/>
      <c r="M406" s="448"/>
      <c r="N406" s="448"/>
      <c r="O406" s="448"/>
      <c r="P406" s="448"/>
      <c r="Q406" s="448"/>
      <c r="R406" s="448"/>
      <c r="S406" s="448"/>
      <c r="T406" s="448"/>
      <c r="U406" s="448"/>
      <c r="V406" s="448"/>
      <c r="W406" s="448"/>
      <c r="X406" s="448"/>
      <c r="Y406" s="448"/>
      <c r="Z406" s="448"/>
      <c r="AA406" s="448"/>
      <c r="AB406" s="448"/>
      <c r="AC406" s="448"/>
      <c r="AD406" s="448"/>
      <c r="AE406" s="448"/>
      <c r="AF406" s="448"/>
      <c r="AG406" s="448"/>
    </row>
    <row r="407">
      <c r="A407" s="448"/>
      <c r="B407" s="448"/>
      <c r="C407" s="448"/>
      <c r="D407" s="448"/>
      <c r="E407" s="448"/>
      <c r="F407" s="448"/>
      <c r="G407" s="448"/>
      <c r="H407" s="448"/>
      <c r="I407" s="448"/>
      <c r="J407" s="448"/>
      <c r="K407" s="448"/>
      <c r="L407" s="448"/>
      <c r="M407" s="448"/>
      <c r="N407" s="448"/>
      <c r="O407" s="448"/>
      <c r="P407" s="448"/>
      <c r="Q407" s="448"/>
      <c r="R407" s="448"/>
      <c r="S407" s="448"/>
      <c r="T407" s="448"/>
      <c r="U407" s="448"/>
      <c r="V407" s="448"/>
      <c r="W407" s="448"/>
      <c r="X407" s="448"/>
      <c r="Y407" s="448"/>
      <c r="Z407" s="448"/>
      <c r="AA407" s="448"/>
      <c r="AB407" s="448"/>
      <c r="AC407" s="448"/>
      <c r="AD407" s="448"/>
      <c r="AE407" s="448"/>
      <c r="AF407" s="448"/>
      <c r="AG407" s="448"/>
    </row>
    <row r="408">
      <c r="A408" s="448"/>
      <c r="B408" s="448"/>
      <c r="C408" s="448"/>
      <c r="D408" s="448"/>
      <c r="E408" s="448"/>
      <c r="F408" s="448"/>
      <c r="G408" s="448"/>
      <c r="H408" s="448"/>
      <c r="I408" s="448"/>
      <c r="J408" s="448"/>
      <c r="K408" s="448"/>
      <c r="L408" s="448"/>
      <c r="M408" s="448"/>
      <c r="N408" s="448"/>
      <c r="O408" s="448"/>
      <c r="P408" s="448"/>
      <c r="Q408" s="448"/>
      <c r="R408" s="448"/>
      <c r="S408" s="448"/>
      <c r="T408" s="448"/>
      <c r="U408" s="448"/>
      <c r="V408" s="448"/>
      <c r="W408" s="448"/>
      <c r="X408" s="448"/>
      <c r="Y408" s="448"/>
      <c r="Z408" s="448"/>
      <c r="AA408" s="448"/>
      <c r="AB408" s="448"/>
      <c r="AC408" s="448"/>
      <c r="AD408" s="448"/>
      <c r="AE408" s="448"/>
      <c r="AF408" s="448"/>
      <c r="AG408" s="448"/>
    </row>
    <row r="409">
      <c r="A409" s="448"/>
      <c r="B409" s="448"/>
      <c r="C409" s="448"/>
      <c r="D409" s="448"/>
      <c r="E409" s="448"/>
      <c r="F409" s="448"/>
      <c r="G409" s="448"/>
      <c r="H409" s="448"/>
      <c r="I409" s="448"/>
      <c r="J409" s="448"/>
      <c r="K409" s="448"/>
      <c r="L409" s="448"/>
      <c r="M409" s="448"/>
      <c r="N409" s="448"/>
      <c r="O409" s="448"/>
      <c r="P409" s="448"/>
      <c r="Q409" s="448"/>
      <c r="R409" s="448"/>
      <c r="S409" s="448"/>
      <c r="T409" s="448"/>
      <c r="U409" s="448"/>
      <c r="V409" s="448"/>
      <c r="W409" s="448"/>
      <c r="X409" s="448"/>
      <c r="Y409" s="448"/>
      <c r="Z409" s="448"/>
      <c r="AA409" s="448"/>
      <c r="AB409" s="448"/>
      <c r="AC409" s="448"/>
      <c r="AD409" s="448"/>
      <c r="AE409" s="448"/>
      <c r="AF409" s="448"/>
      <c r="AG409" s="448"/>
    </row>
    <row r="410">
      <c r="A410" s="448"/>
      <c r="B410" s="448"/>
      <c r="C410" s="448"/>
      <c r="D410" s="448"/>
      <c r="E410" s="448"/>
      <c r="F410" s="448"/>
      <c r="G410" s="448"/>
      <c r="H410" s="448"/>
      <c r="I410" s="448"/>
      <c r="J410" s="448"/>
      <c r="K410" s="448"/>
      <c r="L410" s="448"/>
      <c r="M410" s="448"/>
      <c r="N410" s="448"/>
      <c r="O410" s="448"/>
      <c r="P410" s="448"/>
      <c r="Q410" s="448"/>
      <c r="R410" s="448"/>
      <c r="S410" s="448"/>
      <c r="T410" s="448"/>
      <c r="U410" s="448"/>
      <c r="V410" s="448"/>
      <c r="W410" s="448"/>
      <c r="X410" s="448"/>
      <c r="Y410" s="448"/>
      <c r="Z410" s="448"/>
      <c r="AA410" s="448"/>
      <c r="AB410" s="448"/>
      <c r="AC410" s="448"/>
      <c r="AD410" s="448"/>
      <c r="AE410" s="448"/>
      <c r="AF410" s="448"/>
      <c r="AG410" s="448"/>
    </row>
    <row r="411">
      <c r="A411" s="448"/>
      <c r="B411" s="448"/>
      <c r="C411" s="448"/>
      <c r="D411" s="448"/>
      <c r="E411" s="448"/>
      <c r="F411" s="448"/>
      <c r="G411" s="448"/>
      <c r="H411" s="448"/>
      <c r="I411" s="448"/>
      <c r="J411" s="448"/>
      <c r="K411" s="448"/>
      <c r="L411" s="448"/>
      <c r="M411" s="448"/>
      <c r="N411" s="448"/>
      <c r="O411" s="448"/>
      <c r="P411" s="448"/>
      <c r="Q411" s="448"/>
      <c r="R411" s="448"/>
      <c r="S411" s="448"/>
      <c r="T411" s="448"/>
      <c r="U411" s="448"/>
      <c r="V411" s="448"/>
      <c r="W411" s="448"/>
      <c r="X411" s="448"/>
      <c r="Y411" s="448"/>
      <c r="Z411" s="448"/>
      <c r="AA411" s="448"/>
      <c r="AB411" s="448"/>
      <c r="AC411" s="448"/>
      <c r="AD411" s="448"/>
      <c r="AE411" s="448"/>
      <c r="AF411" s="448"/>
      <c r="AG411" s="448"/>
    </row>
    <row r="412">
      <c r="A412" s="448"/>
      <c r="B412" s="448"/>
      <c r="C412" s="448"/>
      <c r="D412" s="448"/>
      <c r="E412" s="448"/>
      <c r="F412" s="448"/>
      <c r="G412" s="448"/>
      <c r="H412" s="448"/>
      <c r="I412" s="448"/>
      <c r="J412" s="448"/>
      <c r="K412" s="448"/>
      <c r="L412" s="448"/>
      <c r="M412" s="448"/>
      <c r="N412" s="448"/>
      <c r="O412" s="448"/>
      <c r="P412" s="448"/>
      <c r="Q412" s="448"/>
      <c r="R412" s="448"/>
      <c r="S412" s="448"/>
      <c r="T412" s="448"/>
      <c r="U412" s="448"/>
      <c r="V412" s="448"/>
      <c r="W412" s="448"/>
      <c r="X412" s="448"/>
      <c r="Y412" s="448"/>
      <c r="Z412" s="448"/>
      <c r="AA412" s="448"/>
      <c r="AB412" s="448"/>
      <c r="AC412" s="448"/>
      <c r="AD412" s="448"/>
      <c r="AE412" s="448"/>
      <c r="AF412" s="448"/>
      <c r="AG412" s="448"/>
    </row>
    <row r="413">
      <c r="A413" s="448"/>
      <c r="B413" s="448"/>
      <c r="C413" s="448"/>
      <c r="D413" s="448"/>
      <c r="E413" s="448"/>
      <c r="F413" s="448"/>
      <c r="G413" s="448"/>
      <c r="H413" s="448"/>
      <c r="I413" s="448"/>
      <c r="J413" s="448"/>
      <c r="K413" s="448"/>
      <c r="L413" s="448"/>
      <c r="M413" s="448"/>
      <c r="N413" s="448"/>
      <c r="O413" s="448"/>
      <c r="P413" s="448"/>
      <c r="Q413" s="448"/>
      <c r="R413" s="448"/>
      <c r="S413" s="448"/>
      <c r="T413" s="448"/>
      <c r="U413" s="448"/>
      <c r="V413" s="448"/>
      <c r="W413" s="448"/>
      <c r="X413" s="448"/>
      <c r="Y413" s="448"/>
      <c r="Z413" s="448"/>
      <c r="AA413" s="448"/>
      <c r="AB413" s="448"/>
      <c r="AC413" s="448"/>
      <c r="AD413" s="448"/>
      <c r="AE413" s="448"/>
      <c r="AF413" s="448"/>
      <c r="AG413" s="448"/>
    </row>
    <row r="414">
      <c r="A414" s="448"/>
      <c r="B414" s="448"/>
      <c r="C414" s="448"/>
      <c r="D414" s="448"/>
      <c r="E414" s="448"/>
      <c r="F414" s="448"/>
      <c r="G414" s="448"/>
      <c r="H414" s="448"/>
      <c r="I414" s="448"/>
      <c r="J414" s="448"/>
      <c r="K414" s="448"/>
      <c r="L414" s="448"/>
      <c r="M414" s="448"/>
      <c r="N414" s="448"/>
      <c r="O414" s="448"/>
      <c r="P414" s="448"/>
      <c r="Q414" s="448"/>
      <c r="R414" s="448"/>
      <c r="S414" s="448"/>
      <c r="T414" s="448"/>
      <c r="U414" s="448"/>
      <c r="V414" s="448"/>
      <c r="W414" s="448"/>
      <c r="X414" s="448"/>
      <c r="Y414" s="448"/>
      <c r="Z414" s="448"/>
      <c r="AA414" s="448"/>
      <c r="AB414" s="448"/>
      <c r="AC414" s="448"/>
      <c r="AD414" s="448"/>
      <c r="AE414" s="448"/>
      <c r="AF414" s="448"/>
      <c r="AG414" s="448"/>
    </row>
    <row r="415">
      <c r="A415" s="448"/>
      <c r="B415" s="448"/>
      <c r="C415" s="448"/>
      <c r="D415" s="448"/>
      <c r="E415" s="448"/>
      <c r="F415" s="448"/>
      <c r="G415" s="448"/>
      <c r="H415" s="448"/>
      <c r="I415" s="448"/>
      <c r="J415" s="448"/>
      <c r="K415" s="448"/>
      <c r="L415" s="448"/>
      <c r="M415" s="448"/>
      <c r="N415" s="448"/>
      <c r="O415" s="448"/>
      <c r="P415" s="448"/>
      <c r="Q415" s="448"/>
      <c r="R415" s="448"/>
      <c r="S415" s="448"/>
      <c r="T415" s="448"/>
      <c r="U415" s="448"/>
      <c r="V415" s="448"/>
      <c r="W415" s="448"/>
      <c r="X415" s="448"/>
      <c r="Y415" s="448"/>
      <c r="Z415" s="448"/>
      <c r="AA415" s="448"/>
      <c r="AB415" s="448"/>
      <c r="AC415" s="448"/>
      <c r="AD415" s="448"/>
      <c r="AE415" s="448"/>
      <c r="AF415" s="448"/>
      <c r="AG415" s="448"/>
    </row>
    <row r="416">
      <c r="A416" s="448"/>
      <c r="B416" s="448"/>
      <c r="C416" s="448"/>
      <c r="D416" s="448"/>
      <c r="E416" s="448"/>
      <c r="F416" s="448"/>
      <c r="G416" s="448"/>
      <c r="H416" s="448"/>
      <c r="I416" s="448"/>
      <c r="J416" s="448"/>
      <c r="K416" s="448"/>
      <c r="L416" s="448"/>
      <c r="M416" s="448"/>
      <c r="N416" s="448"/>
      <c r="O416" s="448"/>
      <c r="P416" s="448"/>
      <c r="Q416" s="448"/>
      <c r="R416" s="448"/>
      <c r="S416" s="448"/>
      <c r="T416" s="448"/>
      <c r="U416" s="448"/>
      <c r="V416" s="448"/>
      <c r="W416" s="448"/>
      <c r="X416" s="448"/>
      <c r="Y416" s="448"/>
      <c r="Z416" s="448"/>
      <c r="AA416" s="448"/>
      <c r="AB416" s="448"/>
      <c r="AC416" s="448"/>
      <c r="AD416" s="448"/>
      <c r="AE416" s="448"/>
      <c r="AF416" s="448"/>
      <c r="AG416" s="448"/>
    </row>
    <row r="417">
      <c r="A417" s="448"/>
      <c r="B417" s="448"/>
      <c r="C417" s="448"/>
      <c r="D417" s="448"/>
      <c r="E417" s="448"/>
      <c r="F417" s="448"/>
      <c r="G417" s="448"/>
      <c r="H417" s="448"/>
      <c r="I417" s="448"/>
      <c r="J417" s="448"/>
      <c r="K417" s="448"/>
      <c r="L417" s="448"/>
      <c r="M417" s="448"/>
      <c r="N417" s="448"/>
      <c r="O417" s="448"/>
      <c r="P417" s="448"/>
      <c r="Q417" s="448"/>
      <c r="R417" s="448"/>
      <c r="S417" s="448"/>
      <c r="T417" s="448"/>
      <c r="U417" s="448"/>
      <c r="V417" s="448"/>
      <c r="W417" s="448"/>
      <c r="X417" s="448"/>
      <c r="Y417" s="448"/>
      <c r="Z417" s="448"/>
      <c r="AA417" s="448"/>
      <c r="AB417" s="448"/>
      <c r="AC417" s="448"/>
      <c r="AD417" s="448"/>
      <c r="AE417" s="448"/>
      <c r="AF417" s="448"/>
      <c r="AG417" s="448"/>
    </row>
    <row r="418">
      <c r="A418" s="448"/>
      <c r="B418" s="448"/>
      <c r="C418" s="448"/>
      <c r="D418" s="448"/>
      <c r="E418" s="448"/>
      <c r="F418" s="448"/>
      <c r="G418" s="448"/>
      <c r="H418" s="448"/>
      <c r="I418" s="448"/>
      <c r="J418" s="448"/>
      <c r="K418" s="448"/>
      <c r="L418" s="448"/>
      <c r="M418" s="448"/>
      <c r="N418" s="448"/>
      <c r="O418" s="448"/>
      <c r="P418" s="448"/>
      <c r="Q418" s="448"/>
      <c r="R418" s="448"/>
      <c r="S418" s="448"/>
      <c r="T418" s="448"/>
      <c r="U418" s="448"/>
      <c r="V418" s="448"/>
      <c r="W418" s="448"/>
      <c r="X418" s="448"/>
      <c r="Y418" s="448"/>
      <c r="Z418" s="448"/>
      <c r="AA418" s="448"/>
      <c r="AB418" s="448"/>
      <c r="AC418" s="448"/>
      <c r="AD418" s="448"/>
      <c r="AE418" s="448"/>
      <c r="AF418" s="448"/>
      <c r="AG418" s="448"/>
    </row>
    <row r="419">
      <c r="A419" s="448"/>
      <c r="B419" s="448"/>
      <c r="C419" s="448"/>
      <c r="D419" s="448"/>
      <c r="E419" s="448"/>
      <c r="F419" s="448"/>
      <c r="G419" s="448"/>
      <c r="H419" s="448"/>
      <c r="I419" s="448"/>
      <c r="J419" s="448"/>
      <c r="K419" s="448"/>
      <c r="L419" s="448"/>
      <c r="M419" s="448"/>
      <c r="N419" s="448"/>
      <c r="O419" s="448"/>
      <c r="P419" s="448"/>
      <c r="Q419" s="448"/>
      <c r="R419" s="448"/>
      <c r="S419" s="448"/>
      <c r="T419" s="448"/>
      <c r="U419" s="448"/>
      <c r="V419" s="448"/>
      <c r="W419" s="448"/>
      <c r="X419" s="448"/>
      <c r="Y419" s="448"/>
      <c r="Z419" s="448"/>
      <c r="AA419" s="448"/>
      <c r="AB419" s="448"/>
      <c r="AC419" s="448"/>
      <c r="AD419" s="448"/>
      <c r="AE419" s="448"/>
      <c r="AF419" s="448"/>
      <c r="AG419" s="448"/>
    </row>
    <row r="420">
      <c r="A420" s="448"/>
      <c r="B420" s="448"/>
      <c r="C420" s="448"/>
      <c r="D420" s="448"/>
      <c r="E420" s="448"/>
      <c r="F420" s="448"/>
      <c r="G420" s="448"/>
      <c r="H420" s="448"/>
      <c r="I420" s="448"/>
      <c r="J420" s="448"/>
      <c r="K420" s="448"/>
      <c r="L420" s="448"/>
      <c r="M420" s="448"/>
      <c r="N420" s="448"/>
      <c r="O420" s="448"/>
      <c r="P420" s="448"/>
      <c r="Q420" s="448"/>
      <c r="R420" s="448"/>
      <c r="S420" s="448"/>
      <c r="T420" s="448"/>
      <c r="U420" s="448"/>
      <c r="V420" s="448"/>
      <c r="W420" s="448"/>
      <c r="X420" s="448"/>
      <c r="Y420" s="448"/>
      <c r="Z420" s="448"/>
      <c r="AA420" s="448"/>
      <c r="AB420" s="448"/>
      <c r="AC420" s="448"/>
      <c r="AD420" s="448"/>
      <c r="AE420" s="448"/>
      <c r="AF420" s="448"/>
      <c r="AG420" s="448"/>
    </row>
    <row r="421">
      <c r="A421" s="448"/>
      <c r="B421" s="448"/>
      <c r="C421" s="448"/>
      <c r="D421" s="448"/>
      <c r="E421" s="448"/>
      <c r="F421" s="448"/>
      <c r="G421" s="448"/>
      <c r="H421" s="448"/>
      <c r="I421" s="448"/>
      <c r="J421" s="448"/>
      <c r="K421" s="448"/>
      <c r="L421" s="448"/>
      <c r="M421" s="448"/>
      <c r="N421" s="448"/>
      <c r="O421" s="448"/>
      <c r="P421" s="448"/>
      <c r="Q421" s="448"/>
      <c r="R421" s="448"/>
      <c r="S421" s="448"/>
      <c r="T421" s="448"/>
      <c r="U421" s="448"/>
      <c r="V421" s="448"/>
      <c r="W421" s="448"/>
      <c r="X421" s="448"/>
      <c r="Y421" s="448"/>
      <c r="Z421" s="448"/>
      <c r="AA421" s="448"/>
      <c r="AB421" s="448"/>
      <c r="AC421" s="448"/>
      <c r="AD421" s="448"/>
      <c r="AE421" s="448"/>
      <c r="AF421" s="448"/>
      <c r="AG421" s="448"/>
    </row>
    <row r="422">
      <c r="A422" s="448"/>
      <c r="B422" s="448"/>
      <c r="C422" s="448"/>
      <c r="D422" s="448"/>
      <c r="E422" s="448"/>
      <c r="F422" s="448"/>
      <c r="G422" s="448"/>
      <c r="H422" s="448"/>
      <c r="I422" s="448"/>
      <c r="J422" s="448"/>
      <c r="K422" s="448"/>
      <c r="L422" s="448"/>
      <c r="M422" s="448"/>
      <c r="N422" s="448"/>
      <c r="O422" s="448"/>
      <c r="P422" s="448"/>
      <c r="Q422" s="448"/>
      <c r="R422" s="448"/>
      <c r="S422" s="448"/>
      <c r="T422" s="448"/>
      <c r="U422" s="448"/>
      <c r="V422" s="448"/>
      <c r="W422" s="448"/>
      <c r="X422" s="448"/>
      <c r="Y422" s="448"/>
      <c r="Z422" s="448"/>
      <c r="AA422" s="448"/>
      <c r="AB422" s="448"/>
      <c r="AC422" s="448"/>
      <c r="AD422" s="448"/>
      <c r="AE422" s="448"/>
      <c r="AF422" s="448"/>
      <c r="AG422" s="448"/>
    </row>
    <row r="423">
      <c r="A423" s="448"/>
      <c r="B423" s="448"/>
      <c r="C423" s="448"/>
      <c r="D423" s="448"/>
      <c r="E423" s="448"/>
      <c r="F423" s="448"/>
      <c r="G423" s="448"/>
      <c r="H423" s="448"/>
      <c r="I423" s="448"/>
      <c r="J423" s="448"/>
      <c r="K423" s="448"/>
      <c r="L423" s="448"/>
      <c r="M423" s="448"/>
      <c r="N423" s="448"/>
      <c r="O423" s="448"/>
      <c r="P423" s="448"/>
      <c r="Q423" s="448"/>
      <c r="R423" s="448"/>
      <c r="S423" s="448"/>
      <c r="T423" s="448"/>
      <c r="U423" s="448"/>
      <c r="V423" s="448"/>
      <c r="W423" s="448"/>
      <c r="X423" s="448"/>
      <c r="Y423" s="448"/>
      <c r="Z423" s="448"/>
      <c r="AA423" s="448"/>
      <c r="AB423" s="448"/>
      <c r="AC423" s="448"/>
      <c r="AD423" s="448"/>
      <c r="AE423" s="448"/>
      <c r="AF423" s="448"/>
      <c r="AG423" s="448"/>
    </row>
    <row r="424">
      <c r="A424" s="448"/>
      <c r="B424" s="448"/>
      <c r="C424" s="448"/>
      <c r="D424" s="448"/>
      <c r="E424" s="448"/>
      <c r="F424" s="448"/>
      <c r="G424" s="448"/>
      <c r="H424" s="448"/>
      <c r="I424" s="448"/>
      <c r="J424" s="448"/>
      <c r="K424" s="448"/>
      <c r="L424" s="448"/>
      <c r="M424" s="448"/>
      <c r="N424" s="448"/>
      <c r="O424" s="448"/>
      <c r="P424" s="448"/>
      <c r="Q424" s="448"/>
      <c r="R424" s="448"/>
      <c r="S424" s="448"/>
      <c r="T424" s="448"/>
      <c r="U424" s="448"/>
      <c r="V424" s="448"/>
      <c r="W424" s="448"/>
      <c r="X424" s="448"/>
      <c r="Y424" s="448"/>
      <c r="Z424" s="448"/>
      <c r="AA424" s="448"/>
      <c r="AB424" s="448"/>
      <c r="AC424" s="448"/>
      <c r="AD424" s="448"/>
      <c r="AE424" s="448"/>
      <c r="AF424" s="448"/>
      <c r="AG424" s="448"/>
    </row>
    <row r="425">
      <c r="A425" s="448"/>
      <c r="B425" s="448"/>
      <c r="C425" s="448"/>
      <c r="D425" s="448"/>
      <c r="E425" s="448"/>
      <c r="F425" s="448"/>
      <c r="G425" s="448"/>
      <c r="H425" s="448"/>
      <c r="I425" s="448"/>
      <c r="J425" s="448"/>
      <c r="K425" s="448"/>
      <c r="L425" s="448"/>
      <c r="M425" s="448"/>
      <c r="N425" s="448"/>
      <c r="O425" s="448"/>
      <c r="P425" s="448"/>
      <c r="Q425" s="448"/>
      <c r="R425" s="448"/>
      <c r="S425" s="448"/>
      <c r="T425" s="448"/>
      <c r="U425" s="448"/>
      <c r="V425" s="448"/>
      <c r="W425" s="448"/>
      <c r="X425" s="448"/>
      <c r="Y425" s="448"/>
      <c r="Z425" s="448"/>
      <c r="AA425" s="448"/>
      <c r="AB425" s="448"/>
      <c r="AC425" s="448"/>
      <c r="AD425" s="448"/>
      <c r="AE425" s="448"/>
      <c r="AF425" s="448"/>
      <c r="AG425" s="448"/>
    </row>
    <row r="426">
      <c r="A426" s="448"/>
      <c r="B426" s="448"/>
      <c r="C426" s="448"/>
      <c r="D426" s="448"/>
      <c r="E426" s="448"/>
      <c r="F426" s="448"/>
      <c r="G426" s="448"/>
      <c r="H426" s="448"/>
      <c r="I426" s="448"/>
      <c r="J426" s="448"/>
      <c r="K426" s="448"/>
      <c r="L426" s="448"/>
      <c r="M426" s="448"/>
      <c r="N426" s="448"/>
      <c r="O426" s="448"/>
      <c r="P426" s="448"/>
      <c r="Q426" s="448"/>
      <c r="R426" s="448"/>
      <c r="S426" s="448"/>
      <c r="T426" s="448"/>
      <c r="U426" s="448"/>
      <c r="V426" s="448"/>
      <c r="W426" s="448"/>
      <c r="X426" s="448"/>
      <c r="Y426" s="448"/>
      <c r="Z426" s="448"/>
      <c r="AA426" s="448"/>
      <c r="AB426" s="448"/>
      <c r="AC426" s="448"/>
      <c r="AD426" s="448"/>
      <c r="AE426" s="448"/>
      <c r="AF426" s="448"/>
      <c r="AG426" s="448"/>
    </row>
    <row r="427">
      <c r="A427" s="448"/>
      <c r="B427" s="448"/>
      <c r="C427" s="448"/>
      <c r="D427" s="448"/>
      <c r="E427" s="448"/>
      <c r="F427" s="448"/>
      <c r="G427" s="448"/>
      <c r="H427" s="448"/>
      <c r="I427" s="448"/>
      <c r="J427" s="448"/>
      <c r="K427" s="448"/>
      <c r="L427" s="448"/>
      <c r="M427" s="448"/>
      <c r="N427" s="448"/>
      <c r="O427" s="448"/>
      <c r="P427" s="448"/>
      <c r="Q427" s="448"/>
      <c r="R427" s="448"/>
      <c r="S427" s="448"/>
      <c r="T427" s="448"/>
      <c r="U427" s="448"/>
      <c r="V427" s="448"/>
      <c r="W427" s="448"/>
      <c r="X427" s="448"/>
      <c r="Y427" s="448"/>
      <c r="Z427" s="448"/>
      <c r="AA427" s="448"/>
      <c r="AB427" s="448"/>
      <c r="AC427" s="448"/>
      <c r="AD427" s="448"/>
      <c r="AE427" s="448"/>
      <c r="AF427" s="448"/>
      <c r="AG427" s="448"/>
    </row>
    <row r="428">
      <c r="A428" s="448"/>
      <c r="B428" s="448"/>
      <c r="C428" s="448"/>
      <c r="D428" s="448"/>
      <c r="E428" s="448"/>
      <c r="F428" s="448"/>
      <c r="G428" s="448"/>
      <c r="H428" s="448"/>
      <c r="I428" s="448"/>
      <c r="J428" s="448"/>
      <c r="K428" s="448"/>
      <c r="L428" s="448"/>
      <c r="M428" s="448"/>
      <c r="N428" s="448"/>
      <c r="O428" s="448"/>
      <c r="P428" s="448"/>
      <c r="Q428" s="448"/>
      <c r="R428" s="448"/>
      <c r="S428" s="448"/>
      <c r="T428" s="448"/>
      <c r="U428" s="448"/>
      <c r="V428" s="448"/>
      <c r="W428" s="448"/>
      <c r="X428" s="448"/>
      <c r="Y428" s="448"/>
      <c r="Z428" s="448"/>
      <c r="AA428" s="448"/>
      <c r="AB428" s="448"/>
      <c r="AC428" s="448"/>
      <c r="AD428" s="448"/>
      <c r="AE428" s="448"/>
      <c r="AF428" s="448"/>
      <c r="AG428" s="448"/>
    </row>
    <row r="429">
      <c r="A429" s="448"/>
      <c r="B429" s="448"/>
      <c r="C429" s="448"/>
      <c r="D429" s="448"/>
      <c r="E429" s="448"/>
      <c r="F429" s="448"/>
      <c r="G429" s="448"/>
      <c r="H429" s="448"/>
      <c r="I429" s="448"/>
      <c r="J429" s="448"/>
      <c r="K429" s="448"/>
      <c r="L429" s="448"/>
      <c r="M429" s="448"/>
      <c r="N429" s="448"/>
      <c r="O429" s="448"/>
      <c r="P429" s="448"/>
      <c r="Q429" s="448"/>
      <c r="R429" s="448"/>
      <c r="S429" s="448"/>
      <c r="T429" s="448"/>
      <c r="U429" s="448"/>
      <c r="V429" s="448"/>
      <c r="W429" s="448"/>
      <c r="X429" s="448"/>
      <c r="Y429" s="448"/>
      <c r="Z429" s="448"/>
      <c r="AA429" s="448"/>
      <c r="AB429" s="448"/>
      <c r="AC429" s="448"/>
      <c r="AD429" s="448"/>
      <c r="AE429" s="448"/>
      <c r="AF429" s="448"/>
      <c r="AG429" s="448"/>
    </row>
    <row r="430">
      <c r="A430" s="448"/>
      <c r="B430" s="448"/>
      <c r="C430" s="448"/>
      <c r="D430" s="448"/>
      <c r="E430" s="448"/>
      <c r="F430" s="448"/>
      <c r="G430" s="448"/>
      <c r="H430" s="448"/>
      <c r="I430" s="448"/>
      <c r="J430" s="448"/>
      <c r="K430" s="448"/>
      <c r="L430" s="448"/>
      <c r="M430" s="448"/>
      <c r="N430" s="448"/>
      <c r="O430" s="448"/>
      <c r="P430" s="448"/>
      <c r="Q430" s="448"/>
      <c r="R430" s="448"/>
      <c r="S430" s="448"/>
      <c r="T430" s="448"/>
      <c r="U430" s="448"/>
      <c r="V430" s="448"/>
      <c r="W430" s="448"/>
      <c r="X430" s="448"/>
      <c r="Y430" s="448"/>
      <c r="Z430" s="448"/>
      <c r="AA430" s="448"/>
      <c r="AB430" s="448"/>
      <c r="AC430" s="448"/>
      <c r="AD430" s="448"/>
      <c r="AE430" s="448"/>
      <c r="AF430" s="448"/>
      <c r="AG430" s="448"/>
    </row>
    <row r="431">
      <c r="A431" s="448"/>
      <c r="B431" s="448"/>
      <c r="C431" s="448"/>
      <c r="D431" s="448"/>
      <c r="E431" s="448"/>
      <c r="F431" s="448"/>
      <c r="G431" s="448"/>
      <c r="H431" s="448"/>
      <c r="I431" s="448"/>
      <c r="J431" s="448"/>
      <c r="K431" s="448"/>
      <c r="L431" s="448"/>
      <c r="M431" s="448"/>
      <c r="N431" s="448"/>
      <c r="O431" s="448"/>
      <c r="P431" s="448"/>
      <c r="Q431" s="448"/>
      <c r="R431" s="448"/>
      <c r="S431" s="448"/>
      <c r="T431" s="448"/>
      <c r="U431" s="448"/>
      <c r="V431" s="448"/>
      <c r="W431" s="448"/>
      <c r="X431" s="448"/>
      <c r="Y431" s="448"/>
      <c r="Z431" s="448"/>
      <c r="AA431" s="448"/>
      <c r="AB431" s="448"/>
      <c r="AC431" s="448"/>
      <c r="AD431" s="448"/>
      <c r="AE431" s="448"/>
      <c r="AF431" s="448"/>
      <c r="AG431" s="448"/>
    </row>
    <row r="432">
      <c r="A432" s="448"/>
      <c r="B432" s="448"/>
      <c r="C432" s="448"/>
      <c r="D432" s="448"/>
      <c r="E432" s="448"/>
      <c r="F432" s="448"/>
      <c r="G432" s="448"/>
      <c r="H432" s="448"/>
      <c r="I432" s="448"/>
      <c r="J432" s="448"/>
      <c r="K432" s="448"/>
      <c r="L432" s="448"/>
      <c r="M432" s="448"/>
      <c r="N432" s="448"/>
      <c r="O432" s="448"/>
      <c r="P432" s="448"/>
      <c r="Q432" s="448"/>
      <c r="R432" s="448"/>
      <c r="S432" s="448"/>
      <c r="T432" s="448"/>
      <c r="U432" s="448"/>
      <c r="V432" s="448"/>
      <c r="W432" s="448"/>
      <c r="X432" s="448"/>
      <c r="Y432" s="448"/>
      <c r="Z432" s="448"/>
      <c r="AA432" s="448"/>
      <c r="AB432" s="448"/>
      <c r="AC432" s="448"/>
      <c r="AD432" s="448"/>
      <c r="AE432" s="448"/>
      <c r="AF432" s="448"/>
      <c r="AG432" s="448"/>
    </row>
    <row r="433">
      <c r="A433" s="448"/>
      <c r="B433" s="448"/>
      <c r="C433" s="448"/>
      <c r="D433" s="448"/>
      <c r="E433" s="448"/>
      <c r="F433" s="448"/>
      <c r="G433" s="448"/>
      <c r="H433" s="448"/>
      <c r="I433" s="448"/>
      <c r="J433" s="448"/>
      <c r="K433" s="448"/>
      <c r="L433" s="448"/>
      <c r="M433" s="448"/>
      <c r="N433" s="448"/>
      <c r="O433" s="448"/>
      <c r="P433" s="448"/>
      <c r="Q433" s="448"/>
      <c r="R433" s="448"/>
      <c r="S433" s="448"/>
      <c r="T433" s="448"/>
      <c r="U433" s="448"/>
      <c r="V433" s="448"/>
      <c r="W433" s="448"/>
      <c r="X433" s="448"/>
      <c r="Y433" s="448"/>
      <c r="Z433" s="448"/>
      <c r="AA433" s="448"/>
      <c r="AB433" s="448"/>
      <c r="AC433" s="448"/>
      <c r="AD433" s="448"/>
      <c r="AE433" s="448"/>
      <c r="AF433" s="448"/>
      <c r="AG433" s="448"/>
    </row>
    <row r="434">
      <c r="A434" s="448"/>
      <c r="B434" s="448"/>
      <c r="C434" s="448"/>
      <c r="D434" s="448"/>
      <c r="E434" s="448"/>
      <c r="F434" s="448"/>
      <c r="G434" s="448"/>
      <c r="H434" s="448"/>
      <c r="I434" s="448"/>
      <c r="J434" s="448"/>
      <c r="K434" s="448"/>
      <c r="L434" s="448"/>
      <c r="M434" s="448"/>
      <c r="N434" s="448"/>
      <c r="O434" s="448"/>
      <c r="P434" s="448"/>
      <c r="Q434" s="448"/>
      <c r="R434" s="448"/>
      <c r="S434" s="448"/>
      <c r="T434" s="448"/>
      <c r="U434" s="448"/>
      <c r="V434" s="448"/>
      <c r="W434" s="448"/>
      <c r="X434" s="448"/>
      <c r="Y434" s="448"/>
      <c r="Z434" s="448"/>
      <c r="AA434" s="448"/>
      <c r="AB434" s="448"/>
      <c r="AC434" s="448"/>
      <c r="AD434" s="448"/>
      <c r="AE434" s="448"/>
      <c r="AF434" s="448"/>
      <c r="AG434" s="448"/>
    </row>
    <row r="435">
      <c r="A435" s="448"/>
      <c r="B435" s="448"/>
      <c r="C435" s="448"/>
      <c r="D435" s="448"/>
      <c r="E435" s="448"/>
      <c r="F435" s="448"/>
      <c r="G435" s="448"/>
      <c r="H435" s="448"/>
      <c r="I435" s="448"/>
      <c r="J435" s="448"/>
      <c r="K435" s="448"/>
      <c r="L435" s="448"/>
      <c r="M435" s="448"/>
      <c r="N435" s="448"/>
      <c r="O435" s="448"/>
      <c r="P435" s="448"/>
      <c r="Q435" s="448"/>
      <c r="R435" s="448"/>
      <c r="S435" s="448"/>
      <c r="T435" s="448"/>
      <c r="U435" s="448"/>
      <c r="V435" s="448"/>
      <c r="W435" s="448"/>
      <c r="X435" s="448"/>
      <c r="Y435" s="448"/>
      <c r="Z435" s="448"/>
      <c r="AA435" s="448"/>
      <c r="AB435" s="448"/>
      <c r="AC435" s="448"/>
      <c r="AD435" s="448"/>
      <c r="AE435" s="448"/>
      <c r="AF435" s="448"/>
      <c r="AG435" s="448"/>
    </row>
    <row r="436">
      <c r="A436" s="448"/>
      <c r="B436" s="448"/>
      <c r="C436" s="448"/>
      <c r="D436" s="448"/>
      <c r="E436" s="448"/>
      <c r="F436" s="448"/>
      <c r="G436" s="448"/>
      <c r="H436" s="448"/>
      <c r="I436" s="448"/>
      <c r="J436" s="448"/>
      <c r="K436" s="448"/>
      <c r="L436" s="448"/>
      <c r="M436" s="448"/>
      <c r="N436" s="448"/>
      <c r="O436" s="448"/>
      <c r="P436" s="448"/>
      <c r="Q436" s="448"/>
      <c r="R436" s="448"/>
      <c r="S436" s="448"/>
      <c r="T436" s="448"/>
      <c r="U436" s="448"/>
      <c r="V436" s="448"/>
      <c r="W436" s="448"/>
      <c r="X436" s="448"/>
      <c r="Y436" s="448"/>
      <c r="Z436" s="448"/>
      <c r="AA436" s="448"/>
      <c r="AB436" s="448"/>
      <c r="AC436" s="448"/>
      <c r="AD436" s="448"/>
      <c r="AE436" s="448"/>
      <c r="AF436" s="448"/>
      <c r="AG436" s="448"/>
    </row>
    <row r="437">
      <c r="A437" s="448"/>
      <c r="B437" s="448"/>
      <c r="C437" s="448"/>
      <c r="D437" s="448"/>
      <c r="E437" s="448"/>
      <c r="F437" s="448"/>
      <c r="G437" s="448"/>
      <c r="H437" s="448"/>
      <c r="I437" s="448"/>
      <c r="J437" s="448"/>
      <c r="K437" s="448"/>
      <c r="L437" s="448"/>
      <c r="M437" s="448"/>
      <c r="N437" s="448"/>
      <c r="O437" s="448"/>
      <c r="P437" s="448"/>
      <c r="Q437" s="448"/>
      <c r="R437" s="448"/>
      <c r="S437" s="448"/>
      <c r="T437" s="448"/>
      <c r="U437" s="448"/>
      <c r="V437" s="448"/>
      <c r="W437" s="448"/>
      <c r="X437" s="448"/>
      <c r="Y437" s="448"/>
      <c r="Z437" s="448"/>
      <c r="AA437" s="448"/>
      <c r="AB437" s="448"/>
      <c r="AC437" s="448"/>
      <c r="AD437" s="448"/>
      <c r="AE437" s="448"/>
      <c r="AF437" s="448"/>
      <c r="AG437" s="448"/>
    </row>
    <row r="438">
      <c r="A438" s="448"/>
      <c r="B438" s="448"/>
      <c r="C438" s="448"/>
      <c r="D438" s="448"/>
      <c r="E438" s="448"/>
      <c r="F438" s="448"/>
      <c r="G438" s="448"/>
      <c r="H438" s="448"/>
      <c r="I438" s="448"/>
      <c r="J438" s="448"/>
      <c r="K438" s="448"/>
      <c r="L438" s="448"/>
      <c r="M438" s="448"/>
      <c r="N438" s="448"/>
      <c r="O438" s="448"/>
      <c r="P438" s="448"/>
      <c r="Q438" s="448"/>
      <c r="R438" s="448"/>
      <c r="S438" s="448"/>
      <c r="T438" s="448"/>
      <c r="U438" s="448"/>
      <c r="V438" s="448"/>
      <c r="W438" s="448"/>
      <c r="X438" s="448"/>
      <c r="Y438" s="448"/>
      <c r="Z438" s="448"/>
      <c r="AA438" s="448"/>
      <c r="AB438" s="448"/>
      <c r="AC438" s="448"/>
      <c r="AD438" s="448"/>
      <c r="AE438" s="448"/>
      <c r="AF438" s="448"/>
      <c r="AG438" s="448"/>
    </row>
    <row r="439">
      <c r="A439" s="448"/>
      <c r="B439" s="448"/>
      <c r="C439" s="448"/>
      <c r="D439" s="448"/>
      <c r="E439" s="448"/>
      <c r="F439" s="448"/>
      <c r="G439" s="448"/>
      <c r="H439" s="448"/>
      <c r="I439" s="448"/>
      <c r="J439" s="448"/>
      <c r="K439" s="448"/>
      <c r="L439" s="448"/>
      <c r="M439" s="448"/>
      <c r="N439" s="448"/>
      <c r="O439" s="448"/>
      <c r="P439" s="448"/>
      <c r="Q439" s="448"/>
      <c r="R439" s="448"/>
      <c r="S439" s="448"/>
      <c r="T439" s="448"/>
      <c r="U439" s="448"/>
      <c r="V439" s="448"/>
      <c r="W439" s="448"/>
      <c r="X439" s="448"/>
      <c r="Y439" s="448"/>
      <c r="Z439" s="448"/>
      <c r="AA439" s="448"/>
      <c r="AB439" s="448"/>
      <c r="AC439" s="448"/>
      <c r="AD439" s="448"/>
      <c r="AE439" s="448"/>
      <c r="AF439" s="448"/>
      <c r="AG439" s="448"/>
    </row>
    <row r="440">
      <c r="A440" s="448"/>
      <c r="B440" s="448"/>
      <c r="C440" s="448"/>
      <c r="D440" s="448"/>
      <c r="E440" s="448"/>
      <c r="F440" s="448"/>
      <c r="G440" s="448"/>
      <c r="H440" s="448"/>
      <c r="I440" s="448"/>
      <c r="J440" s="448"/>
      <c r="K440" s="448"/>
      <c r="L440" s="448"/>
      <c r="M440" s="448"/>
      <c r="N440" s="448"/>
      <c r="O440" s="448"/>
      <c r="P440" s="448"/>
      <c r="Q440" s="448"/>
      <c r="R440" s="448"/>
      <c r="S440" s="448"/>
      <c r="T440" s="448"/>
      <c r="U440" s="448"/>
      <c r="V440" s="448"/>
      <c r="W440" s="448"/>
      <c r="X440" s="448"/>
      <c r="Y440" s="448"/>
      <c r="Z440" s="448"/>
      <c r="AA440" s="448"/>
      <c r="AB440" s="448"/>
      <c r="AC440" s="448"/>
      <c r="AD440" s="448"/>
      <c r="AE440" s="448"/>
      <c r="AF440" s="448"/>
      <c r="AG440" s="448"/>
    </row>
    <row r="441">
      <c r="A441" s="448"/>
      <c r="B441" s="448"/>
      <c r="C441" s="448"/>
      <c r="D441" s="448"/>
      <c r="E441" s="448"/>
      <c r="F441" s="448"/>
      <c r="G441" s="448"/>
      <c r="H441" s="448"/>
      <c r="I441" s="448"/>
      <c r="J441" s="448"/>
      <c r="K441" s="448"/>
      <c r="L441" s="448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  <c r="Z441" s="448"/>
      <c r="AA441" s="448"/>
      <c r="AB441" s="448"/>
      <c r="AC441" s="448"/>
      <c r="AD441" s="448"/>
      <c r="AE441" s="448"/>
      <c r="AF441" s="448"/>
      <c r="AG441" s="448"/>
    </row>
    <row r="442">
      <c r="A442" s="448"/>
      <c r="B442" s="448"/>
      <c r="C442" s="448"/>
      <c r="D442" s="448"/>
      <c r="E442" s="448"/>
      <c r="F442" s="448"/>
      <c r="G442" s="448"/>
      <c r="H442" s="448"/>
      <c r="I442" s="448"/>
      <c r="J442" s="448"/>
      <c r="K442" s="448"/>
      <c r="L442" s="448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  <c r="Z442" s="448"/>
      <c r="AA442" s="448"/>
      <c r="AB442" s="448"/>
      <c r="AC442" s="448"/>
      <c r="AD442" s="448"/>
      <c r="AE442" s="448"/>
      <c r="AF442" s="448"/>
      <c r="AG442" s="448"/>
    </row>
    <row r="443">
      <c r="A443" s="448"/>
      <c r="B443" s="448"/>
      <c r="C443" s="448"/>
      <c r="D443" s="448"/>
      <c r="E443" s="448"/>
      <c r="F443" s="448"/>
      <c r="G443" s="448"/>
      <c r="H443" s="448"/>
      <c r="I443" s="448"/>
      <c r="J443" s="448"/>
      <c r="K443" s="448"/>
      <c r="L443" s="448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  <c r="Z443" s="448"/>
      <c r="AA443" s="448"/>
      <c r="AB443" s="448"/>
      <c r="AC443" s="448"/>
      <c r="AD443" s="448"/>
      <c r="AE443" s="448"/>
      <c r="AF443" s="448"/>
      <c r="AG443" s="448"/>
    </row>
    <row r="444">
      <c r="A444" s="448"/>
      <c r="B444" s="448"/>
      <c r="C444" s="448"/>
      <c r="D444" s="448"/>
      <c r="E444" s="448"/>
      <c r="F444" s="448"/>
      <c r="G444" s="448"/>
      <c r="H444" s="448"/>
      <c r="I444" s="448"/>
      <c r="J444" s="448"/>
      <c r="K444" s="448"/>
      <c r="L444" s="448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  <c r="Z444" s="448"/>
      <c r="AA444" s="448"/>
      <c r="AB444" s="448"/>
      <c r="AC444" s="448"/>
      <c r="AD444" s="448"/>
      <c r="AE444" s="448"/>
      <c r="AF444" s="448"/>
      <c r="AG444" s="448"/>
    </row>
    <row r="445">
      <c r="A445" s="448"/>
      <c r="B445" s="448"/>
      <c r="C445" s="448"/>
      <c r="D445" s="448"/>
      <c r="E445" s="448"/>
      <c r="F445" s="448"/>
      <c r="G445" s="448"/>
      <c r="H445" s="448"/>
      <c r="I445" s="448"/>
      <c r="J445" s="448"/>
      <c r="K445" s="448"/>
      <c r="L445" s="448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  <c r="Z445" s="448"/>
      <c r="AA445" s="448"/>
      <c r="AB445" s="448"/>
      <c r="AC445" s="448"/>
      <c r="AD445" s="448"/>
      <c r="AE445" s="448"/>
      <c r="AF445" s="448"/>
      <c r="AG445" s="448"/>
    </row>
    <row r="446">
      <c r="A446" s="448"/>
      <c r="B446" s="448"/>
      <c r="C446" s="448"/>
      <c r="D446" s="448"/>
      <c r="E446" s="448"/>
      <c r="F446" s="448"/>
      <c r="G446" s="448"/>
      <c r="H446" s="448"/>
      <c r="I446" s="448"/>
      <c r="J446" s="448"/>
      <c r="K446" s="448"/>
      <c r="L446" s="448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  <c r="Z446" s="448"/>
      <c r="AA446" s="448"/>
      <c r="AB446" s="448"/>
      <c r="AC446" s="448"/>
      <c r="AD446" s="448"/>
      <c r="AE446" s="448"/>
      <c r="AF446" s="448"/>
      <c r="AG446" s="448"/>
    </row>
    <row r="447">
      <c r="A447" s="448"/>
      <c r="B447" s="448"/>
      <c r="C447" s="448"/>
      <c r="D447" s="448"/>
      <c r="E447" s="448"/>
      <c r="F447" s="448"/>
      <c r="G447" s="448"/>
      <c r="H447" s="448"/>
      <c r="I447" s="448"/>
      <c r="J447" s="448"/>
      <c r="K447" s="448"/>
      <c r="L447" s="448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  <c r="Z447" s="448"/>
      <c r="AA447" s="448"/>
      <c r="AB447" s="448"/>
      <c r="AC447" s="448"/>
      <c r="AD447" s="448"/>
      <c r="AE447" s="448"/>
      <c r="AF447" s="448"/>
      <c r="AG447" s="448"/>
    </row>
    <row r="448">
      <c r="A448" s="448"/>
      <c r="B448" s="448"/>
      <c r="C448" s="448"/>
      <c r="D448" s="448"/>
      <c r="E448" s="448"/>
      <c r="F448" s="448"/>
      <c r="G448" s="448"/>
      <c r="H448" s="448"/>
      <c r="I448" s="448"/>
      <c r="J448" s="448"/>
      <c r="K448" s="448"/>
      <c r="L448" s="448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  <c r="Z448" s="448"/>
      <c r="AA448" s="448"/>
      <c r="AB448" s="448"/>
      <c r="AC448" s="448"/>
      <c r="AD448" s="448"/>
      <c r="AE448" s="448"/>
      <c r="AF448" s="448"/>
      <c r="AG448" s="448"/>
    </row>
    <row r="449">
      <c r="A449" s="448"/>
      <c r="B449" s="448"/>
      <c r="C449" s="448"/>
      <c r="D449" s="448"/>
      <c r="E449" s="448"/>
      <c r="F449" s="448"/>
      <c r="G449" s="448"/>
      <c r="H449" s="448"/>
      <c r="I449" s="448"/>
      <c r="J449" s="448"/>
      <c r="K449" s="448"/>
      <c r="L449" s="448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  <c r="Z449" s="448"/>
      <c r="AA449" s="448"/>
      <c r="AB449" s="448"/>
      <c r="AC449" s="448"/>
      <c r="AD449" s="448"/>
      <c r="AE449" s="448"/>
      <c r="AF449" s="448"/>
      <c r="AG449" s="448"/>
    </row>
    <row r="450">
      <c r="A450" s="448"/>
      <c r="B450" s="448"/>
      <c r="C450" s="448"/>
      <c r="D450" s="448"/>
      <c r="E450" s="448"/>
      <c r="F450" s="448"/>
      <c r="G450" s="448"/>
      <c r="H450" s="448"/>
      <c r="I450" s="448"/>
      <c r="J450" s="448"/>
      <c r="K450" s="448"/>
      <c r="L450" s="448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  <c r="Z450" s="448"/>
      <c r="AA450" s="448"/>
      <c r="AB450" s="448"/>
      <c r="AC450" s="448"/>
      <c r="AD450" s="448"/>
      <c r="AE450" s="448"/>
      <c r="AF450" s="448"/>
      <c r="AG450" s="448"/>
    </row>
    <row r="451">
      <c r="A451" s="448"/>
      <c r="B451" s="448"/>
      <c r="C451" s="448"/>
      <c r="D451" s="448"/>
      <c r="E451" s="448"/>
      <c r="F451" s="448"/>
      <c r="G451" s="448"/>
      <c r="H451" s="448"/>
      <c r="I451" s="448"/>
      <c r="J451" s="448"/>
      <c r="K451" s="448"/>
      <c r="L451" s="448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  <c r="Z451" s="448"/>
      <c r="AA451" s="448"/>
      <c r="AB451" s="448"/>
      <c r="AC451" s="448"/>
      <c r="AD451" s="448"/>
      <c r="AE451" s="448"/>
      <c r="AF451" s="448"/>
      <c r="AG451" s="448"/>
    </row>
    <row r="452">
      <c r="A452" s="448"/>
      <c r="B452" s="448"/>
      <c r="C452" s="448"/>
      <c r="D452" s="448"/>
      <c r="E452" s="448"/>
      <c r="F452" s="448"/>
      <c r="G452" s="448"/>
      <c r="H452" s="448"/>
      <c r="I452" s="448"/>
      <c r="J452" s="448"/>
      <c r="K452" s="448"/>
      <c r="L452" s="448"/>
      <c r="M452" s="448"/>
      <c r="N452" s="448"/>
      <c r="O452" s="448"/>
      <c r="P452" s="448"/>
      <c r="Q452" s="448"/>
      <c r="R452" s="448"/>
      <c r="S452" s="448"/>
      <c r="T452" s="448"/>
      <c r="U452" s="448"/>
      <c r="V452" s="448"/>
      <c r="W452" s="448"/>
      <c r="X452" s="448"/>
      <c r="Y452" s="448"/>
      <c r="Z452" s="448"/>
      <c r="AA452" s="448"/>
      <c r="AB452" s="448"/>
      <c r="AC452" s="448"/>
      <c r="AD452" s="448"/>
      <c r="AE452" s="448"/>
      <c r="AF452" s="448"/>
      <c r="AG452" s="448"/>
    </row>
    <row r="453">
      <c r="A453" s="448"/>
      <c r="B453" s="448"/>
      <c r="C453" s="448"/>
      <c r="D453" s="448"/>
      <c r="E453" s="448"/>
      <c r="F453" s="448"/>
      <c r="G453" s="448"/>
      <c r="H453" s="448"/>
      <c r="I453" s="448"/>
      <c r="J453" s="448"/>
      <c r="K453" s="448"/>
      <c r="L453" s="448"/>
      <c r="M453" s="448"/>
      <c r="N453" s="448"/>
      <c r="O453" s="448"/>
      <c r="P453" s="448"/>
      <c r="Q453" s="448"/>
      <c r="R453" s="448"/>
      <c r="S453" s="448"/>
      <c r="T453" s="448"/>
      <c r="U453" s="448"/>
      <c r="V453" s="448"/>
      <c r="W453" s="448"/>
      <c r="X453" s="448"/>
      <c r="Y453" s="448"/>
      <c r="Z453" s="448"/>
      <c r="AA453" s="448"/>
      <c r="AB453" s="448"/>
      <c r="AC453" s="448"/>
      <c r="AD453" s="448"/>
      <c r="AE453" s="448"/>
      <c r="AF453" s="448"/>
      <c r="AG453" s="448"/>
    </row>
    <row r="454">
      <c r="A454" s="448"/>
      <c r="B454" s="448"/>
      <c r="C454" s="448"/>
      <c r="D454" s="448"/>
      <c r="E454" s="448"/>
      <c r="F454" s="448"/>
      <c r="G454" s="448"/>
      <c r="H454" s="448"/>
      <c r="I454" s="448"/>
      <c r="J454" s="448"/>
      <c r="K454" s="448"/>
      <c r="L454" s="448"/>
      <c r="M454" s="448"/>
      <c r="N454" s="448"/>
      <c r="O454" s="448"/>
      <c r="P454" s="448"/>
      <c r="Q454" s="448"/>
      <c r="R454" s="448"/>
      <c r="S454" s="448"/>
      <c r="T454" s="448"/>
      <c r="U454" s="448"/>
      <c r="V454" s="448"/>
      <c r="W454" s="448"/>
      <c r="X454" s="448"/>
      <c r="Y454" s="448"/>
      <c r="Z454" s="448"/>
      <c r="AA454" s="448"/>
      <c r="AB454" s="448"/>
      <c r="AC454" s="448"/>
      <c r="AD454" s="448"/>
      <c r="AE454" s="448"/>
      <c r="AF454" s="448"/>
      <c r="AG454" s="448"/>
    </row>
    <row r="455">
      <c r="A455" s="448"/>
      <c r="B455" s="448"/>
      <c r="C455" s="448"/>
      <c r="D455" s="448"/>
      <c r="E455" s="448"/>
      <c r="F455" s="448"/>
      <c r="G455" s="448"/>
      <c r="H455" s="448"/>
      <c r="I455" s="448"/>
      <c r="J455" s="448"/>
      <c r="K455" s="448"/>
      <c r="L455" s="448"/>
      <c r="M455" s="448"/>
      <c r="N455" s="448"/>
      <c r="O455" s="448"/>
      <c r="P455" s="448"/>
      <c r="Q455" s="448"/>
      <c r="R455" s="448"/>
      <c r="S455" s="448"/>
      <c r="T455" s="448"/>
      <c r="U455" s="448"/>
      <c r="V455" s="448"/>
      <c r="W455" s="448"/>
      <c r="X455" s="448"/>
      <c r="Y455" s="448"/>
      <c r="Z455" s="448"/>
      <c r="AA455" s="448"/>
      <c r="AB455" s="448"/>
      <c r="AC455" s="448"/>
      <c r="AD455" s="448"/>
      <c r="AE455" s="448"/>
      <c r="AF455" s="448"/>
      <c r="AG455" s="448"/>
    </row>
    <row r="456">
      <c r="A456" s="448"/>
      <c r="B456" s="448"/>
      <c r="C456" s="448"/>
      <c r="D456" s="448"/>
      <c r="E456" s="448"/>
      <c r="F456" s="448"/>
      <c r="G456" s="448"/>
      <c r="H456" s="448"/>
      <c r="I456" s="448"/>
      <c r="J456" s="448"/>
      <c r="K456" s="448"/>
      <c r="L456" s="448"/>
      <c r="M456" s="448"/>
      <c r="N456" s="448"/>
      <c r="O456" s="448"/>
      <c r="P456" s="448"/>
      <c r="Q456" s="448"/>
      <c r="R456" s="448"/>
      <c r="S456" s="448"/>
      <c r="T456" s="448"/>
      <c r="U456" s="448"/>
      <c r="V456" s="448"/>
      <c r="W456" s="448"/>
      <c r="X456" s="448"/>
      <c r="Y456" s="448"/>
      <c r="Z456" s="448"/>
      <c r="AA456" s="448"/>
      <c r="AB456" s="448"/>
      <c r="AC456" s="448"/>
      <c r="AD456" s="448"/>
      <c r="AE456" s="448"/>
      <c r="AF456" s="448"/>
      <c r="AG456" s="448"/>
    </row>
    <row r="457">
      <c r="A457" s="448"/>
      <c r="B457" s="448"/>
      <c r="C457" s="448"/>
      <c r="D457" s="448"/>
      <c r="E457" s="448"/>
      <c r="F457" s="448"/>
      <c r="G457" s="448"/>
      <c r="H457" s="448"/>
      <c r="I457" s="448"/>
      <c r="J457" s="448"/>
      <c r="K457" s="448"/>
      <c r="L457" s="448"/>
      <c r="M457" s="448"/>
      <c r="N457" s="448"/>
      <c r="O457" s="448"/>
      <c r="P457" s="448"/>
      <c r="Q457" s="448"/>
      <c r="R457" s="448"/>
      <c r="S457" s="448"/>
      <c r="T457" s="448"/>
      <c r="U457" s="448"/>
      <c r="V457" s="448"/>
      <c r="W457" s="448"/>
      <c r="X457" s="448"/>
      <c r="Y457" s="448"/>
      <c r="Z457" s="448"/>
      <c r="AA457" s="448"/>
      <c r="AB457" s="448"/>
      <c r="AC457" s="448"/>
      <c r="AD457" s="448"/>
      <c r="AE457" s="448"/>
      <c r="AF457" s="448"/>
      <c r="AG457" s="448"/>
    </row>
    <row r="458">
      <c r="A458" s="448"/>
      <c r="B458" s="448"/>
      <c r="C458" s="448"/>
      <c r="D458" s="448"/>
      <c r="E458" s="448"/>
      <c r="F458" s="448"/>
      <c r="G458" s="448"/>
      <c r="H458" s="448"/>
      <c r="I458" s="448"/>
      <c r="J458" s="448"/>
      <c r="K458" s="448"/>
      <c r="L458" s="448"/>
      <c r="M458" s="448"/>
      <c r="N458" s="448"/>
      <c r="O458" s="448"/>
      <c r="P458" s="448"/>
      <c r="Q458" s="448"/>
      <c r="R458" s="448"/>
      <c r="S458" s="448"/>
      <c r="T458" s="448"/>
      <c r="U458" s="448"/>
      <c r="V458" s="448"/>
      <c r="W458" s="448"/>
      <c r="X458" s="448"/>
      <c r="Y458" s="448"/>
      <c r="Z458" s="448"/>
      <c r="AA458" s="448"/>
      <c r="AB458" s="448"/>
      <c r="AC458" s="448"/>
      <c r="AD458" s="448"/>
      <c r="AE458" s="448"/>
      <c r="AF458" s="448"/>
      <c r="AG458" s="448"/>
    </row>
    <row r="459">
      <c r="A459" s="448"/>
      <c r="B459" s="448"/>
      <c r="C459" s="448"/>
      <c r="D459" s="448"/>
      <c r="E459" s="448"/>
      <c r="F459" s="448"/>
      <c r="G459" s="448"/>
      <c r="H459" s="448"/>
      <c r="I459" s="448"/>
      <c r="J459" s="448"/>
      <c r="K459" s="448"/>
      <c r="L459" s="448"/>
      <c r="M459" s="448"/>
      <c r="N459" s="448"/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</row>
    <row r="460">
      <c r="A460" s="448"/>
      <c r="B460" s="448"/>
      <c r="C460" s="448"/>
      <c r="D460" s="448"/>
      <c r="E460" s="448"/>
      <c r="F460" s="448"/>
      <c r="G460" s="448"/>
      <c r="H460" s="448"/>
      <c r="I460" s="448"/>
      <c r="J460" s="448"/>
      <c r="K460" s="448"/>
      <c r="L460" s="448"/>
      <c r="M460" s="448"/>
      <c r="N460" s="448"/>
      <c r="O460" s="448"/>
      <c r="P460" s="448"/>
      <c r="Q460" s="448"/>
      <c r="R460" s="448"/>
      <c r="S460" s="448"/>
      <c r="T460" s="448"/>
      <c r="U460" s="448"/>
      <c r="V460" s="448"/>
      <c r="W460" s="448"/>
      <c r="X460" s="448"/>
      <c r="Y460" s="448"/>
      <c r="Z460" s="448"/>
      <c r="AA460" s="448"/>
      <c r="AB460" s="448"/>
      <c r="AC460" s="448"/>
      <c r="AD460" s="448"/>
      <c r="AE460" s="448"/>
      <c r="AF460" s="448"/>
      <c r="AG460" s="448"/>
    </row>
    <row r="461">
      <c r="A461" s="448"/>
      <c r="B461" s="448"/>
      <c r="C461" s="448"/>
      <c r="D461" s="448"/>
      <c r="E461" s="448"/>
      <c r="F461" s="448"/>
      <c r="G461" s="448"/>
      <c r="H461" s="448"/>
      <c r="I461" s="448"/>
      <c r="J461" s="448"/>
      <c r="K461" s="448"/>
      <c r="L461" s="448"/>
      <c r="M461" s="448"/>
      <c r="N461" s="448"/>
      <c r="O461" s="448"/>
      <c r="P461" s="448"/>
      <c r="Q461" s="448"/>
      <c r="R461" s="448"/>
      <c r="S461" s="448"/>
      <c r="T461" s="448"/>
      <c r="U461" s="448"/>
      <c r="V461" s="448"/>
      <c r="W461" s="448"/>
      <c r="X461" s="448"/>
      <c r="Y461" s="448"/>
      <c r="Z461" s="448"/>
      <c r="AA461" s="448"/>
      <c r="AB461" s="448"/>
      <c r="AC461" s="448"/>
      <c r="AD461" s="448"/>
      <c r="AE461" s="448"/>
      <c r="AF461" s="448"/>
      <c r="AG461" s="448"/>
    </row>
    <row r="462">
      <c r="A462" s="448"/>
      <c r="B462" s="448"/>
      <c r="C462" s="448"/>
      <c r="D462" s="448"/>
      <c r="E462" s="448"/>
      <c r="F462" s="448"/>
      <c r="G462" s="448"/>
      <c r="H462" s="448"/>
      <c r="I462" s="448"/>
      <c r="J462" s="448"/>
      <c r="K462" s="448"/>
      <c r="L462" s="448"/>
      <c r="M462" s="448"/>
      <c r="N462" s="448"/>
      <c r="O462" s="448"/>
      <c r="P462" s="448"/>
      <c r="Q462" s="448"/>
      <c r="R462" s="448"/>
      <c r="S462" s="448"/>
      <c r="T462" s="448"/>
      <c r="U462" s="448"/>
      <c r="V462" s="448"/>
      <c r="W462" s="448"/>
      <c r="X462" s="448"/>
      <c r="Y462" s="448"/>
      <c r="Z462" s="448"/>
      <c r="AA462" s="448"/>
      <c r="AB462" s="448"/>
      <c r="AC462" s="448"/>
      <c r="AD462" s="448"/>
      <c r="AE462" s="448"/>
      <c r="AF462" s="448"/>
      <c r="AG462" s="448"/>
    </row>
    <row r="463">
      <c r="A463" s="448"/>
      <c r="B463" s="448"/>
      <c r="C463" s="448"/>
      <c r="D463" s="448"/>
      <c r="E463" s="448"/>
      <c r="F463" s="448"/>
      <c r="G463" s="448"/>
      <c r="H463" s="448"/>
      <c r="I463" s="448"/>
      <c r="J463" s="448"/>
      <c r="K463" s="448"/>
      <c r="L463" s="448"/>
      <c r="M463" s="448"/>
      <c r="N463" s="448"/>
      <c r="O463" s="448"/>
      <c r="P463" s="448"/>
      <c r="Q463" s="448"/>
      <c r="R463" s="448"/>
      <c r="S463" s="448"/>
      <c r="T463" s="448"/>
      <c r="U463" s="448"/>
      <c r="V463" s="448"/>
      <c r="W463" s="448"/>
      <c r="X463" s="448"/>
      <c r="Y463" s="448"/>
      <c r="Z463" s="448"/>
      <c r="AA463" s="448"/>
      <c r="AB463" s="448"/>
      <c r="AC463" s="448"/>
      <c r="AD463" s="448"/>
      <c r="AE463" s="448"/>
      <c r="AF463" s="448"/>
      <c r="AG463" s="448"/>
    </row>
    <row r="464">
      <c r="A464" s="448"/>
      <c r="B464" s="448"/>
      <c r="C464" s="448"/>
      <c r="D464" s="448"/>
      <c r="E464" s="448"/>
      <c r="F464" s="448"/>
      <c r="G464" s="448"/>
      <c r="H464" s="448"/>
      <c r="I464" s="448"/>
      <c r="J464" s="448"/>
      <c r="K464" s="448"/>
      <c r="L464" s="448"/>
      <c r="M464" s="448"/>
      <c r="N464" s="448"/>
      <c r="O464" s="448"/>
      <c r="P464" s="448"/>
      <c r="Q464" s="448"/>
      <c r="R464" s="448"/>
      <c r="S464" s="448"/>
      <c r="T464" s="448"/>
      <c r="U464" s="448"/>
      <c r="V464" s="448"/>
      <c r="W464" s="448"/>
      <c r="X464" s="448"/>
      <c r="Y464" s="448"/>
      <c r="Z464" s="448"/>
      <c r="AA464" s="448"/>
      <c r="AB464" s="448"/>
      <c r="AC464" s="448"/>
      <c r="AD464" s="448"/>
      <c r="AE464" s="448"/>
      <c r="AF464" s="448"/>
      <c r="AG464" s="448"/>
    </row>
    <row r="465">
      <c r="A465" s="448"/>
      <c r="B465" s="448"/>
      <c r="C465" s="448"/>
      <c r="D465" s="448"/>
      <c r="E465" s="448"/>
      <c r="F465" s="448"/>
      <c r="G465" s="448"/>
      <c r="H465" s="448"/>
      <c r="I465" s="448"/>
      <c r="J465" s="448"/>
      <c r="K465" s="448"/>
      <c r="L465" s="448"/>
      <c r="M465" s="448"/>
      <c r="N465" s="448"/>
      <c r="O465" s="448"/>
      <c r="P465" s="448"/>
      <c r="Q465" s="448"/>
      <c r="R465" s="448"/>
      <c r="S465" s="448"/>
      <c r="T465" s="448"/>
      <c r="U465" s="448"/>
      <c r="V465" s="448"/>
      <c r="W465" s="448"/>
      <c r="X465" s="448"/>
      <c r="Y465" s="448"/>
      <c r="Z465" s="448"/>
      <c r="AA465" s="448"/>
      <c r="AB465" s="448"/>
      <c r="AC465" s="448"/>
      <c r="AD465" s="448"/>
      <c r="AE465" s="448"/>
      <c r="AF465" s="448"/>
      <c r="AG465" s="448"/>
    </row>
    <row r="466">
      <c r="A466" s="448"/>
      <c r="B466" s="448"/>
      <c r="C466" s="448"/>
      <c r="D466" s="448"/>
      <c r="E466" s="448"/>
      <c r="F466" s="448"/>
      <c r="G466" s="448"/>
      <c r="H466" s="448"/>
      <c r="I466" s="448"/>
      <c r="J466" s="448"/>
      <c r="K466" s="448"/>
      <c r="L466" s="448"/>
      <c r="M466" s="448"/>
      <c r="N466" s="448"/>
      <c r="O466" s="448"/>
      <c r="P466" s="448"/>
      <c r="Q466" s="448"/>
      <c r="R466" s="448"/>
      <c r="S466" s="448"/>
      <c r="T466" s="448"/>
      <c r="U466" s="448"/>
      <c r="V466" s="448"/>
      <c r="W466" s="448"/>
      <c r="X466" s="448"/>
      <c r="Y466" s="448"/>
      <c r="Z466" s="448"/>
      <c r="AA466" s="448"/>
      <c r="AB466" s="448"/>
      <c r="AC466" s="448"/>
      <c r="AD466" s="448"/>
      <c r="AE466" s="448"/>
      <c r="AF466" s="448"/>
      <c r="AG466" s="448"/>
    </row>
    <row r="467">
      <c r="A467" s="448"/>
      <c r="B467" s="448"/>
      <c r="C467" s="448"/>
      <c r="D467" s="448"/>
      <c r="E467" s="448"/>
      <c r="F467" s="448"/>
      <c r="G467" s="448"/>
      <c r="H467" s="448"/>
      <c r="I467" s="448"/>
      <c r="J467" s="448"/>
      <c r="K467" s="448"/>
      <c r="L467" s="448"/>
      <c r="M467" s="448"/>
      <c r="N467" s="448"/>
      <c r="O467" s="448"/>
      <c r="P467" s="448"/>
      <c r="Q467" s="448"/>
      <c r="R467" s="448"/>
      <c r="S467" s="448"/>
      <c r="T467" s="448"/>
      <c r="U467" s="448"/>
      <c r="V467" s="448"/>
      <c r="W467" s="448"/>
      <c r="X467" s="448"/>
      <c r="Y467" s="448"/>
      <c r="Z467" s="448"/>
      <c r="AA467" s="448"/>
      <c r="AB467" s="448"/>
      <c r="AC467" s="448"/>
      <c r="AD467" s="448"/>
      <c r="AE467" s="448"/>
      <c r="AF467" s="448"/>
      <c r="AG467" s="448"/>
    </row>
    <row r="468">
      <c r="A468" s="448"/>
      <c r="B468" s="448"/>
      <c r="C468" s="448"/>
      <c r="D468" s="448"/>
      <c r="E468" s="448"/>
      <c r="F468" s="448"/>
      <c r="G468" s="448"/>
      <c r="H468" s="448"/>
      <c r="I468" s="448"/>
      <c r="J468" s="448"/>
      <c r="K468" s="448"/>
      <c r="L468" s="448"/>
      <c r="M468" s="448"/>
      <c r="N468" s="448"/>
      <c r="O468" s="448"/>
      <c r="P468" s="448"/>
      <c r="Q468" s="448"/>
      <c r="R468" s="448"/>
      <c r="S468" s="448"/>
      <c r="T468" s="448"/>
      <c r="U468" s="448"/>
      <c r="V468" s="448"/>
      <c r="W468" s="448"/>
      <c r="X468" s="448"/>
      <c r="Y468" s="448"/>
      <c r="Z468" s="448"/>
      <c r="AA468" s="448"/>
      <c r="AB468" s="448"/>
      <c r="AC468" s="448"/>
      <c r="AD468" s="448"/>
      <c r="AE468" s="448"/>
      <c r="AF468" s="448"/>
      <c r="AG468" s="448"/>
    </row>
    <row r="469">
      <c r="A469" s="448"/>
      <c r="B469" s="448"/>
      <c r="C469" s="448"/>
      <c r="D469" s="448"/>
      <c r="E469" s="448"/>
      <c r="F469" s="448"/>
      <c r="G469" s="448"/>
      <c r="H469" s="448"/>
      <c r="I469" s="448"/>
      <c r="J469" s="448"/>
      <c r="K469" s="448"/>
      <c r="L469" s="448"/>
      <c r="M469" s="448"/>
      <c r="N469" s="448"/>
      <c r="O469" s="448"/>
      <c r="P469" s="448"/>
      <c r="Q469" s="448"/>
      <c r="R469" s="448"/>
      <c r="S469" s="448"/>
      <c r="T469" s="448"/>
      <c r="U469" s="448"/>
      <c r="V469" s="448"/>
      <c r="W469" s="448"/>
      <c r="X469" s="448"/>
      <c r="Y469" s="448"/>
      <c r="Z469" s="448"/>
      <c r="AA469" s="448"/>
      <c r="AB469" s="448"/>
      <c r="AC469" s="448"/>
      <c r="AD469" s="448"/>
      <c r="AE469" s="448"/>
      <c r="AF469" s="448"/>
      <c r="AG469" s="448"/>
    </row>
    <row r="470">
      <c r="A470" s="448"/>
      <c r="B470" s="448"/>
      <c r="C470" s="448"/>
      <c r="D470" s="448"/>
      <c r="E470" s="448"/>
      <c r="F470" s="448"/>
      <c r="G470" s="448"/>
      <c r="H470" s="448"/>
      <c r="I470" s="448"/>
      <c r="J470" s="448"/>
      <c r="K470" s="448"/>
      <c r="L470" s="448"/>
      <c r="M470" s="448"/>
      <c r="N470" s="448"/>
      <c r="O470" s="448"/>
      <c r="P470" s="448"/>
      <c r="Q470" s="448"/>
      <c r="R470" s="448"/>
      <c r="S470" s="448"/>
      <c r="T470" s="448"/>
      <c r="U470" s="448"/>
      <c r="V470" s="448"/>
      <c r="W470" s="448"/>
      <c r="X470" s="448"/>
      <c r="Y470" s="448"/>
      <c r="Z470" s="448"/>
      <c r="AA470" s="448"/>
      <c r="AB470" s="448"/>
      <c r="AC470" s="448"/>
      <c r="AD470" s="448"/>
      <c r="AE470" s="448"/>
      <c r="AF470" s="448"/>
      <c r="AG470" s="448"/>
    </row>
    <row r="471">
      <c r="A471" s="448"/>
      <c r="B471" s="448"/>
      <c r="C471" s="448"/>
      <c r="D471" s="448"/>
      <c r="E471" s="448"/>
      <c r="F471" s="448"/>
      <c r="G471" s="448"/>
      <c r="H471" s="448"/>
      <c r="I471" s="448"/>
      <c r="J471" s="448"/>
      <c r="K471" s="448"/>
      <c r="L471" s="448"/>
      <c r="M471" s="448"/>
      <c r="N471" s="448"/>
      <c r="O471" s="448"/>
      <c r="P471" s="448"/>
      <c r="Q471" s="448"/>
      <c r="R471" s="448"/>
      <c r="S471" s="448"/>
      <c r="T471" s="448"/>
      <c r="U471" s="448"/>
      <c r="V471" s="448"/>
      <c r="W471" s="448"/>
      <c r="X471" s="448"/>
      <c r="Y471" s="448"/>
      <c r="Z471" s="448"/>
      <c r="AA471" s="448"/>
      <c r="AB471" s="448"/>
      <c r="AC471" s="448"/>
      <c r="AD471" s="448"/>
      <c r="AE471" s="448"/>
      <c r="AF471" s="448"/>
      <c r="AG471" s="448"/>
    </row>
    <row r="472">
      <c r="A472" s="448"/>
      <c r="B472" s="448"/>
      <c r="C472" s="448"/>
      <c r="D472" s="448"/>
      <c r="E472" s="448"/>
      <c r="F472" s="448"/>
      <c r="G472" s="448"/>
      <c r="H472" s="448"/>
      <c r="I472" s="448"/>
      <c r="J472" s="448"/>
      <c r="K472" s="448"/>
      <c r="L472" s="448"/>
      <c r="M472" s="448"/>
      <c r="N472" s="448"/>
      <c r="O472" s="448"/>
      <c r="P472" s="448"/>
      <c r="Q472" s="448"/>
      <c r="R472" s="448"/>
      <c r="S472" s="448"/>
      <c r="T472" s="448"/>
      <c r="U472" s="448"/>
      <c r="V472" s="448"/>
      <c r="W472" s="448"/>
      <c r="X472" s="448"/>
      <c r="Y472" s="448"/>
      <c r="Z472" s="448"/>
      <c r="AA472" s="448"/>
      <c r="AB472" s="448"/>
      <c r="AC472" s="448"/>
      <c r="AD472" s="448"/>
      <c r="AE472" s="448"/>
      <c r="AF472" s="448"/>
      <c r="AG472" s="448"/>
    </row>
    <row r="473">
      <c r="A473" s="448"/>
      <c r="B473" s="448"/>
      <c r="C473" s="448"/>
      <c r="D473" s="448"/>
      <c r="E473" s="448"/>
      <c r="F473" s="448"/>
      <c r="G473" s="448"/>
      <c r="H473" s="448"/>
      <c r="I473" s="448"/>
      <c r="J473" s="448"/>
      <c r="K473" s="448"/>
      <c r="L473" s="448"/>
      <c r="M473" s="448"/>
      <c r="N473" s="448"/>
      <c r="O473" s="448"/>
      <c r="P473" s="448"/>
      <c r="Q473" s="448"/>
      <c r="R473" s="448"/>
      <c r="S473" s="448"/>
      <c r="T473" s="448"/>
      <c r="U473" s="448"/>
      <c r="V473" s="448"/>
      <c r="W473" s="448"/>
      <c r="X473" s="448"/>
      <c r="Y473" s="448"/>
      <c r="Z473" s="448"/>
      <c r="AA473" s="448"/>
      <c r="AB473" s="448"/>
      <c r="AC473" s="448"/>
      <c r="AD473" s="448"/>
      <c r="AE473" s="448"/>
      <c r="AF473" s="448"/>
      <c r="AG473" s="448"/>
    </row>
    <row r="474">
      <c r="A474" s="448"/>
      <c r="B474" s="448"/>
      <c r="C474" s="448"/>
      <c r="D474" s="448"/>
      <c r="E474" s="448"/>
      <c r="F474" s="448"/>
      <c r="G474" s="448"/>
      <c r="H474" s="448"/>
      <c r="I474" s="448"/>
      <c r="J474" s="448"/>
      <c r="K474" s="448"/>
      <c r="L474" s="448"/>
      <c r="M474" s="448"/>
      <c r="N474" s="448"/>
      <c r="O474" s="448"/>
      <c r="P474" s="448"/>
      <c r="Q474" s="448"/>
      <c r="R474" s="448"/>
      <c r="S474" s="448"/>
      <c r="T474" s="448"/>
      <c r="U474" s="448"/>
      <c r="V474" s="448"/>
      <c r="W474" s="448"/>
      <c r="X474" s="448"/>
      <c r="Y474" s="448"/>
      <c r="Z474" s="448"/>
      <c r="AA474" s="448"/>
      <c r="AB474" s="448"/>
      <c r="AC474" s="448"/>
      <c r="AD474" s="448"/>
      <c r="AE474" s="448"/>
      <c r="AF474" s="448"/>
      <c r="AG474" s="448"/>
    </row>
    <row r="475">
      <c r="A475" s="448"/>
      <c r="B475" s="448"/>
      <c r="C475" s="448"/>
      <c r="D475" s="448"/>
      <c r="E475" s="448"/>
      <c r="F475" s="448"/>
      <c r="G475" s="448"/>
      <c r="H475" s="448"/>
      <c r="I475" s="448"/>
      <c r="J475" s="448"/>
      <c r="K475" s="448"/>
      <c r="L475" s="448"/>
      <c r="M475" s="448"/>
      <c r="N475" s="448"/>
      <c r="O475" s="448"/>
      <c r="P475" s="448"/>
      <c r="Q475" s="448"/>
      <c r="R475" s="448"/>
      <c r="S475" s="448"/>
      <c r="T475" s="448"/>
      <c r="U475" s="448"/>
      <c r="V475" s="448"/>
      <c r="W475" s="448"/>
      <c r="X475" s="448"/>
      <c r="Y475" s="448"/>
      <c r="Z475" s="448"/>
      <c r="AA475" s="448"/>
      <c r="AB475" s="448"/>
      <c r="AC475" s="448"/>
      <c r="AD475" s="448"/>
      <c r="AE475" s="448"/>
      <c r="AF475" s="448"/>
      <c r="AG475" s="448"/>
    </row>
    <row r="476">
      <c r="A476" s="448"/>
      <c r="B476" s="448"/>
      <c r="C476" s="448"/>
      <c r="D476" s="448"/>
      <c r="E476" s="448"/>
      <c r="F476" s="448"/>
      <c r="G476" s="448"/>
      <c r="H476" s="448"/>
      <c r="I476" s="448"/>
      <c r="J476" s="448"/>
      <c r="K476" s="448"/>
      <c r="L476" s="448"/>
      <c r="M476" s="448"/>
      <c r="N476" s="448"/>
      <c r="O476" s="448"/>
      <c r="P476" s="448"/>
      <c r="Q476" s="448"/>
      <c r="R476" s="448"/>
      <c r="S476" s="448"/>
      <c r="T476" s="448"/>
      <c r="U476" s="448"/>
      <c r="V476" s="448"/>
      <c r="W476" s="448"/>
      <c r="X476" s="448"/>
      <c r="Y476" s="448"/>
      <c r="Z476" s="448"/>
      <c r="AA476" s="448"/>
      <c r="AB476" s="448"/>
      <c r="AC476" s="448"/>
      <c r="AD476" s="448"/>
      <c r="AE476" s="448"/>
      <c r="AF476" s="448"/>
      <c r="AG476" s="448"/>
    </row>
    <row r="477">
      <c r="A477" s="448"/>
      <c r="B477" s="448"/>
      <c r="C477" s="448"/>
      <c r="D477" s="448"/>
      <c r="E477" s="448"/>
      <c r="F477" s="448"/>
      <c r="G477" s="448"/>
      <c r="H477" s="448"/>
      <c r="I477" s="448"/>
      <c r="J477" s="448"/>
      <c r="K477" s="448"/>
      <c r="L477" s="448"/>
      <c r="M477" s="448"/>
      <c r="N477" s="448"/>
      <c r="O477" s="448"/>
      <c r="P477" s="448"/>
      <c r="Q477" s="448"/>
      <c r="R477" s="448"/>
      <c r="S477" s="448"/>
      <c r="T477" s="448"/>
      <c r="U477" s="448"/>
      <c r="V477" s="448"/>
      <c r="W477" s="448"/>
      <c r="X477" s="448"/>
      <c r="Y477" s="448"/>
      <c r="Z477" s="448"/>
      <c r="AA477" s="448"/>
      <c r="AB477" s="448"/>
      <c r="AC477" s="448"/>
      <c r="AD477" s="448"/>
      <c r="AE477" s="448"/>
      <c r="AF477" s="448"/>
      <c r="AG477" s="448"/>
    </row>
    <row r="478">
      <c r="A478" s="448"/>
      <c r="B478" s="448"/>
      <c r="C478" s="448"/>
      <c r="D478" s="448"/>
      <c r="E478" s="448"/>
      <c r="F478" s="448"/>
      <c r="G478" s="448"/>
      <c r="H478" s="448"/>
      <c r="I478" s="448"/>
      <c r="J478" s="448"/>
      <c r="K478" s="448"/>
      <c r="L478" s="448"/>
      <c r="M478" s="448"/>
      <c r="N478" s="448"/>
      <c r="O478" s="448"/>
      <c r="P478" s="448"/>
      <c r="Q478" s="448"/>
      <c r="R478" s="448"/>
      <c r="S478" s="448"/>
      <c r="T478" s="448"/>
      <c r="U478" s="448"/>
      <c r="V478" s="448"/>
      <c r="W478" s="448"/>
      <c r="X478" s="448"/>
      <c r="Y478" s="448"/>
      <c r="Z478" s="448"/>
      <c r="AA478" s="448"/>
      <c r="AB478" s="448"/>
      <c r="AC478" s="448"/>
      <c r="AD478" s="448"/>
      <c r="AE478" s="448"/>
      <c r="AF478" s="448"/>
      <c r="AG478" s="448"/>
    </row>
    <row r="479">
      <c r="A479" s="448"/>
      <c r="B479" s="448"/>
      <c r="C479" s="448"/>
      <c r="D479" s="448"/>
      <c r="E479" s="448"/>
      <c r="F479" s="448"/>
      <c r="G479" s="448"/>
      <c r="H479" s="448"/>
      <c r="I479" s="448"/>
      <c r="J479" s="448"/>
      <c r="K479" s="448"/>
      <c r="L479" s="448"/>
      <c r="M479" s="448"/>
      <c r="N479" s="448"/>
      <c r="O479" s="448"/>
      <c r="P479" s="448"/>
      <c r="Q479" s="448"/>
      <c r="R479" s="448"/>
      <c r="S479" s="448"/>
      <c r="T479" s="448"/>
      <c r="U479" s="448"/>
      <c r="V479" s="448"/>
      <c r="W479" s="448"/>
      <c r="X479" s="448"/>
      <c r="Y479" s="448"/>
      <c r="Z479" s="448"/>
      <c r="AA479" s="448"/>
      <c r="AB479" s="448"/>
      <c r="AC479" s="448"/>
      <c r="AD479" s="448"/>
      <c r="AE479" s="448"/>
      <c r="AF479" s="448"/>
      <c r="AG479" s="448"/>
    </row>
    <row r="480">
      <c r="A480" s="448"/>
      <c r="B480" s="448"/>
      <c r="C480" s="448"/>
      <c r="D480" s="448"/>
      <c r="E480" s="448"/>
      <c r="F480" s="448"/>
      <c r="G480" s="448"/>
      <c r="H480" s="448"/>
      <c r="I480" s="448"/>
      <c r="J480" s="448"/>
      <c r="K480" s="448"/>
      <c r="L480" s="448"/>
      <c r="M480" s="448"/>
      <c r="N480" s="448"/>
      <c r="O480" s="448"/>
      <c r="P480" s="448"/>
      <c r="Q480" s="448"/>
      <c r="R480" s="448"/>
      <c r="S480" s="448"/>
      <c r="T480" s="448"/>
      <c r="U480" s="448"/>
      <c r="V480" s="448"/>
      <c r="W480" s="448"/>
      <c r="X480" s="448"/>
      <c r="Y480" s="448"/>
      <c r="Z480" s="448"/>
      <c r="AA480" s="448"/>
      <c r="AB480" s="448"/>
      <c r="AC480" s="448"/>
      <c r="AD480" s="448"/>
      <c r="AE480" s="448"/>
      <c r="AF480" s="448"/>
      <c r="AG480" s="448"/>
    </row>
    <row r="481">
      <c r="A481" s="448"/>
      <c r="B481" s="448"/>
      <c r="C481" s="448"/>
      <c r="D481" s="448"/>
      <c r="E481" s="448"/>
      <c r="F481" s="448"/>
      <c r="G481" s="448"/>
      <c r="H481" s="448"/>
      <c r="I481" s="448"/>
      <c r="J481" s="448"/>
      <c r="K481" s="448"/>
      <c r="L481" s="448"/>
      <c r="M481" s="448"/>
      <c r="N481" s="448"/>
      <c r="O481" s="448"/>
      <c r="P481" s="448"/>
      <c r="Q481" s="448"/>
      <c r="R481" s="448"/>
      <c r="S481" s="448"/>
      <c r="T481" s="448"/>
      <c r="U481" s="448"/>
      <c r="V481" s="448"/>
      <c r="W481" s="448"/>
      <c r="X481" s="448"/>
      <c r="Y481" s="448"/>
      <c r="Z481" s="448"/>
      <c r="AA481" s="448"/>
      <c r="AB481" s="448"/>
      <c r="AC481" s="448"/>
      <c r="AD481" s="448"/>
      <c r="AE481" s="448"/>
      <c r="AF481" s="448"/>
      <c r="AG481" s="448"/>
    </row>
    <row r="482">
      <c r="A482" s="448"/>
      <c r="B482" s="448"/>
      <c r="C482" s="448"/>
      <c r="D482" s="448"/>
      <c r="E482" s="448"/>
      <c r="F482" s="448"/>
      <c r="G482" s="448"/>
      <c r="H482" s="448"/>
      <c r="I482" s="448"/>
      <c r="J482" s="448"/>
      <c r="K482" s="448"/>
      <c r="L482" s="448"/>
      <c r="M482" s="448"/>
      <c r="N482" s="448"/>
      <c r="O482" s="448"/>
      <c r="P482" s="448"/>
      <c r="Q482" s="448"/>
      <c r="R482" s="448"/>
      <c r="S482" s="448"/>
      <c r="T482" s="448"/>
      <c r="U482" s="448"/>
      <c r="V482" s="448"/>
      <c r="W482" s="448"/>
      <c r="X482" s="448"/>
      <c r="Y482" s="448"/>
      <c r="Z482" s="448"/>
      <c r="AA482" s="448"/>
      <c r="AB482" s="448"/>
      <c r="AC482" s="448"/>
      <c r="AD482" s="448"/>
      <c r="AE482" s="448"/>
      <c r="AF482" s="448"/>
      <c r="AG482" s="448"/>
    </row>
    <row r="483">
      <c r="A483" s="448"/>
      <c r="B483" s="448"/>
      <c r="C483" s="448"/>
      <c r="D483" s="448"/>
      <c r="E483" s="448"/>
      <c r="F483" s="448"/>
      <c r="G483" s="448"/>
      <c r="H483" s="448"/>
      <c r="I483" s="448"/>
      <c r="J483" s="448"/>
      <c r="K483" s="448"/>
      <c r="L483" s="448"/>
      <c r="M483" s="448"/>
      <c r="N483" s="448"/>
      <c r="O483" s="448"/>
      <c r="P483" s="448"/>
      <c r="Q483" s="448"/>
      <c r="R483" s="448"/>
      <c r="S483" s="448"/>
      <c r="T483" s="448"/>
      <c r="U483" s="448"/>
      <c r="V483" s="448"/>
      <c r="W483" s="448"/>
      <c r="X483" s="448"/>
      <c r="Y483" s="448"/>
      <c r="Z483" s="448"/>
      <c r="AA483" s="448"/>
      <c r="AB483" s="448"/>
      <c r="AC483" s="448"/>
      <c r="AD483" s="448"/>
      <c r="AE483" s="448"/>
      <c r="AF483" s="448"/>
      <c r="AG483" s="448"/>
    </row>
    <row r="484">
      <c r="A484" s="448"/>
      <c r="B484" s="448"/>
      <c r="C484" s="448"/>
      <c r="D484" s="448"/>
      <c r="E484" s="448"/>
      <c r="F484" s="448"/>
      <c r="G484" s="448"/>
      <c r="H484" s="448"/>
      <c r="I484" s="448"/>
      <c r="J484" s="448"/>
      <c r="K484" s="448"/>
      <c r="L484" s="448"/>
      <c r="M484" s="448"/>
      <c r="N484" s="448"/>
      <c r="O484" s="448"/>
      <c r="P484" s="448"/>
      <c r="Q484" s="448"/>
      <c r="R484" s="448"/>
      <c r="S484" s="448"/>
      <c r="T484" s="448"/>
      <c r="U484" s="448"/>
      <c r="V484" s="448"/>
      <c r="W484" s="448"/>
      <c r="X484" s="448"/>
      <c r="Y484" s="448"/>
      <c r="Z484" s="448"/>
      <c r="AA484" s="448"/>
      <c r="AB484" s="448"/>
      <c r="AC484" s="448"/>
      <c r="AD484" s="448"/>
      <c r="AE484" s="448"/>
      <c r="AF484" s="448"/>
      <c r="AG484" s="448"/>
    </row>
    <row r="485">
      <c r="A485" s="448"/>
      <c r="B485" s="448"/>
      <c r="C485" s="448"/>
      <c r="D485" s="448"/>
      <c r="E485" s="448"/>
      <c r="F485" s="448"/>
      <c r="G485" s="448"/>
      <c r="H485" s="448"/>
      <c r="I485" s="448"/>
      <c r="J485" s="448"/>
      <c r="K485" s="448"/>
      <c r="L485" s="448"/>
      <c r="M485" s="448"/>
      <c r="N485" s="448"/>
      <c r="O485" s="448"/>
      <c r="P485" s="448"/>
      <c r="Q485" s="448"/>
      <c r="R485" s="448"/>
      <c r="S485" s="448"/>
      <c r="T485" s="448"/>
      <c r="U485" s="448"/>
      <c r="V485" s="448"/>
      <c r="W485" s="448"/>
      <c r="X485" s="448"/>
      <c r="Y485" s="448"/>
      <c r="Z485" s="448"/>
      <c r="AA485" s="448"/>
      <c r="AB485" s="448"/>
      <c r="AC485" s="448"/>
      <c r="AD485" s="448"/>
      <c r="AE485" s="448"/>
      <c r="AF485" s="448"/>
      <c r="AG485" s="448"/>
    </row>
    <row r="486">
      <c r="A486" s="448"/>
      <c r="B486" s="448"/>
      <c r="C486" s="448"/>
      <c r="D486" s="448"/>
      <c r="E486" s="448"/>
      <c r="F486" s="448"/>
      <c r="G486" s="448"/>
      <c r="H486" s="448"/>
      <c r="I486" s="448"/>
      <c r="J486" s="448"/>
      <c r="K486" s="448"/>
      <c r="L486" s="448"/>
      <c r="M486" s="448"/>
      <c r="N486" s="448"/>
      <c r="O486" s="448"/>
      <c r="P486" s="448"/>
      <c r="Q486" s="448"/>
      <c r="R486" s="448"/>
      <c r="S486" s="448"/>
      <c r="T486" s="448"/>
      <c r="U486" s="448"/>
      <c r="V486" s="448"/>
      <c r="W486" s="448"/>
      <c r="X486" s="448"/>
      <c r="Y486" s="448"/>
      <c r="Z486" s="448"/>
      <c r="AA486" s="448"/>
      <c r="AB486" s="448"/>
      <c r="AC486" s="448"/>
      <c r="AD486" s="448"/>
      <c r="AE486" s="448"/>
      <c r="AF486" s="448"/>
      <c r="AG486" s="448"/>
    </row>
    <row r="487">
      <c r="A487" s="448"/>
      <c r="B487" s="448"/>
      <c r="C487" s="448"/>
      <c r="D487" s="448"/>
      <c r="E487" s="448"/>
      <c r="F487" s="448"/>
      <c r="G487" s="448"/>
      <c r="H487" s="448"/>
      <c r="I487" s="448"/>
      <c r="J487" s="448"/>
      <c r="K487" s="448"/>
      <c r="L487" s="448"/>
      <c r="M487" s="448"/>
      <c r="N487" s="448"/>
      <c r="O487" s="448"/>
      <c r="P487" s="448"/>
      <c r="Q487" s="448"/>
      <c r="R487" s="448"/>
      <c r="S487" s="448"/>
      <c r="T487" s="448"/>
      <c r="U487" s="448"/>
      <c r="V487" s="448"/>
      <c r="W487" s="448"/>
      <c r="X487" s="448"/>
      <c r="Y487" s="448"/>
      <c r="Z487" s="448"/>
      <c r="AA487" s="448"/>
      <c r="AB487" s="448"/>
      <c r="AC487" s="448"/>
      <c r="AD487" s="448"/>
      <c r="AE487" s="448"/>
      <c r="AF487" s="448"/>
      <c r="AG487" s="448"/>
    </row>
    <row r="488">
      <c r="A488" s="448"/>
      <c r="B488" s="448"/>
      <c r="C488" s="448"/>
      <c r="D488" s="448"/>
      <c r="E488" s="448"/>
      <c r="F488" s="448"/>
      <c r="G488" s="448"/>
      <c r="H488" s="448"/>
      <c r="I488" s="448"/>
      <c r="J488" s="448"/>
      <c r="K488" s="448"/>
      <c r="L488" s="448"/>
      <c r="M488" s="448"/>
      <c r="N488" s="448"/>
      <c r="O488" s="448"/>
      <c r="P488" s="448"/>
      <c r="Q488" s="448"/>
      <c r="R488" s="448"/>
      <c r="S488" s="448"/>
      <c r="T488" s="448"/>
      <c r="U488" s="448"/>
      <c r="V488" s="448"/>
      <c r="W488" s="448"/>
      <c r="X488" s="448"/>
      <c r="Y488" s="448"/>
      <c r="Z488" s="448"/>
      <c r="AA488" s="448"/>
      <c r="AB488" s="448"/>
      <c r="AC488" s="448"/>
      <c r="AD488" s="448"/>
      <c r="AE488" s="448"/>
      <c r="AF488" s="448"/>
      <c r="AG488" s="448"/>
    </row>
    <row r="489">
      <c r="A489" s="448"/>
      <c r="B489" s="448"/>
      <c r="C489" s="448"/>
      <c r="D489" s="448"/>
      <c r="E489" s="448"/>
      <c r="F489" s="448"/>
      <c r="G489" s="448"/>
      <c r="H489" s="448"/>
      <c r="I489" s="448"/>
      <c r="J489" s="448"/>
      <c r="K489" s="448"/>
      <c r="L489" s="448"/>
      <c r="M489" s="448"/>
      <c r="N489" s="448"/>
      <c r="O489" s="448"/>
      <c r="P489" s="448"/>
      <c r="Q489" s="448"/>
      <c r="R489" s="448"/>
      <c r="S489" s="448"/>
      <c r="T489" s="448"/>
      <c r="U489" s="448"/>
      <c r="V489" s="448"/>
      <c r="W489" s="448"/>
      <c r="X489" s="448"/>
      <c r="Y489" s="448"/>
      <c r="Z489" s="448"/>
      <c r="AA489" s="448"/>
      <c r="AB489" s="448"/>
      <c r="AC489" s="448"/>
      <c r="AD489" s="448"/>
      <c r="AE489" s="448"/>
      <c r="AF489" s="448"/>
      <c r="AG489" s="448"/>
    </row>
    <row r="490">
      <c r="A490" s="448"/>
      <c r="B490" s="448"/>
      <c r="C490" s="448"/>
      <c r="D490" s="448"/>
      <c r="E490" s="448"/>
      <c r="F490" s="448"/>
      <c r="G490" s="448"/>
      <c r="H490" s="448"/>
      <c r="I490" s="448"/>
      <c r="J490" s="448"/>
      <c r="K490" s="448"/>
      <c r="L490" s="448"/>
      <c r="M490" s="448"/>
      <c r="N490" s="448"/>
      <c r="O490" s="448"/>
      <c r="P490" s="448"/>
      <c r="Q490" s="448"/>
      <c r="R490" s="448"/>
      <c r="S490" s="448"/>
      <c r="T490" s="448"/>
      <c r="U490" s="448"/>
      <c r="V490" s="448"/>
      <c r="W490" s="448"/>
      <c r="X490" s="448"/>
      <c r="Y490" s="448"/>
      <c r="Z490" s="448"/>
      <c r="AA490" s="448"/>
      <c r="AB490" s="448"/>
      <c r="AC490" s="448"/>
      <c r="AD490" s="448"/>
      <c r="AE490" s="448"/>
      <c r="AF490" s="448"/>
      <c r="AG490" s="448"/>
    </row>
    <row r="491">
      <c r="A491" s="448"/>
      <c r="B491" s="448"/>
      <c r="C491" s="448"/>
      <c r="D491" s="448"/>
      <c r="E491" s="448"/>
      <c r="F491" s="448"/>
      <c r="G491" s="448"/>
      <c r="H491" s="448"/>
      <c r="I491" s="448"/>
      <c r="J491" s="448"/>
      <c r="K491" s="448"/>
      <c r="L491" s="448"/>
      <c r="M491" s="448"/>
      <c r="N491" s="448"/>
      <c r="O491" s="448"/>
      <c r="P491" s="448"/>
      <c r="Q491" s="448"/>
      <c r="R491" s="448"/>
      <c r="S491" s="448"/>
      <c r="T491" s="448"/>
      <c r="U491" s="448"/>
      <c r="V491" s="448"/>
      <c r="W491" s="448"/>
      <c r="X491" s="448"/>
      <c r="Y491" s="448"/>
      <c r="Z491" s="448"/>
      <c r="AA491" s="448"/>
      <c r="AB491" s="448"/>
      <c r="AC491" s="448"/>
      <c r="AD491" s="448"/>
      <c r="AE491" s="448"/>
      <c r="AF491" s="448"/>
      <c r="AG491" s="448"/>
    </row>
    <row r="492">
      <c r="A492" s="448"/>
      <c r="B492" s="448"/>
      <c r="C492" s="448"/>
      <c r="D492" s="448"/>
      <c r="E492" s="448"/>
      <c r="F492" s="448"/>
      <c r="G492" s="448"/>
      <c r="H492" s="448"/>
      <c r="I492" s="448"/>
      <c r="J492" s="448"/>
      <c r="K492" s="448"/>
      <c r="L492" s="448"/>
      <c r="M492" s="448"/>
      <c r="N492" s="448"/>
      <c r="O492" s="448"/>
      <c r="P492" s="448"/>
      <c r="Q492" s="448"/>
      <c r="R492" s="448"/>
      <c r="S492" s="448"/>
      <c r="T492" s="448"/>
      <c r="U492" s="448"/>
      <c r="V492" s="448"/>
      <c r="W492" s="448"/>
      <c r="X492" s="448"/>
      <c r="Y492" s="448"/>
      <c r="Z492" s="448"/>
      <c r="AA492" s="448"/>
      <c r="AB492" s="448"/>
      <c r="AC492" s="448"/>
      <c r="AD492" s="448"/>
      <c r="AE492" s="448"/>
      <c r="AF492" s="448"/>
      <c r="AG492" s="448"/>
    </row>
    <row r="493">
      <c r="A493" s="448"/>
      <c r="B493" s="448"/>
      <c r="C493" s="448"/>
      <c r="D493" s="448"/>
      <c r="E493" s="448"/>
      <c r="F493" s="448"/>
      <c r="G493" s="448"/>
      <c r="H493" s="448"/>
      <c r="I493" s="448"/>
      <c r="J493" s="448"/>
      <c r="K493" s="448"/>
      <c r="L493" s="448"/>
      <c r="M493" s="448"/>
      <c r="N493" s="448"/>
      <c r="O493" s="448"/>
      <c r="P493" s="448"/>
      <c r="Q493" s="448"/>
      <c r="R493" s="448"/>
      <c r="S493" s="448"/>
      <c r="T493" s="448"/>
      <c r="U493" s="448"/>
      <c r="V493" s="448"/>
      <c r="W493" s="448"/>
      <c r="X493" s="448"/>
      <c r="Y493" s="448"/>
      <c r="Z493" s="448"/>
      <c r="AA493" s="448"/>
      <c r="AB493" s="448"/>
      <c r="AC493" s="448"/>
      <c r="AD493" s="448"/>
      <c r="AE493" s="448"/>
      <c r="AF493" s="448"/>
      <c r="AG493" s="448"/>
    </row>
    <row r="494">
      <c r="A494" s="448"/>
      <c r="B494" s="448"/>
      <c r="C494" s="448"/>
      <c r="D494" s="448"/>
      <c r="E494" s="448"/>
      <c r="F494" s="448"/>
      <c r="G494" s="448"/>
      <c r="H494" s="448"/>
      <c r="I494" s="448"/>
      <c r="J494" s="448"/>
      <c r="K494" s="448"/>
      <c r="L494" s="448"/>
      <c r="M494" s="448"/>
      <c r="N494" s="448"/>
      <c r="O494" s="448"/>
      <c r="P494" s="448"/>
      <c r="Q494" s="448"/>
      <c r="R494" s="448"/>
      <c r="S494" s="448"/>
      <c r="T494" s="448"/>
      <c r="U494" s="448"/>
      <c r="V494" s="448"/>
      <c r="W494" s="448"/>
      <c r="X494" s="448"/>
      <c r="Y494" s="448"/>
      <c r="Z494" s="448"/>
      <c r="AA494" s="448"/>
      <c r="AB494" s="448"/>
      <c r="AC494" s="448"/>
      <c r="AD494" s="448"/>
      <c r="AE494" s="448"/>
      <c r="AF494" s="448"/>
      <c r="AG494" s="448"/>
    </row>
    <row r="495">
      <c r="A495" s="448"/>
      <c r="B495" s="448"/>
      <c r="C495" s="448"/>
      <c r="D495" s="448"/>
      <c r="E495" s="448"/>
      <c r="F495" s="448"/>
      <c r="G495" s="448"/>
      <c r="H495" s="448"/>
      <c r="I495" s="448"/>
      <c r="J495" s="448"/>
      <c r="K495" s="448"/>
      <c r="L495" s="448"/>
      <c r="M495" s="448"/>
      <c r="N495" s="448"/>
      <c r="O495" s="448"/>
      <c r="P495" s="448"/>
      <c r="Q495" s="448"/>
      <c r="R495" s="448"/>
      <c r="S495" s="448"/>
      <c r="T495" s="448"/>
      <c r="U495" s="448"/>
      <c r="V495" s="448"/>
      <c r="W495" s="448"/>
      <c r="X495" s="448"/>
      <c r="Y495" s="448"/>
      <c r="Z495" s="448"/>
      <c r="AA495" s="448"/>
      <c r="AB495" s="448"/>
      <c r="AC495" s="448"/>
      <c r="AD495" s="448"/>
      <c r="AE495" s="448"/>
      <c r="AF495" s="448"/>
      <c r="AG495" s="448"/>
    </row>
    <row r="496">
      <c r="A496" s="448"/>
      <c r="B496" s="448"/>
      <c r="C496" s="448"/>
      <c r="D496" s="448"/>
      <c r="E496" s="448"/>
      <c r="F496" s="448"/>
      <c r="G496" s="448"/>
      <c r="H496" s="448"/>
      <c r="I496" s="448"/>
      <c r="J496" s="448"/>
      <c r="K496" s="448"/>
      <c r="L496" s="448"/>
      <c r="M496" s="448"/>
      <c r="N496" s="448"/>
      <c r="O496" s="448"/>
      <c r="P496" s="448"/>
      <c r="Q496" s="448"/>
      <c r="R496" s="448"/>
      <c r="S496" s="448"/>
      <c r="T496" s="448"/>
      <c r="U496" s="448"/>
      <c r="V496" s="448"/>
      <c r="W496" s="448"/>
      <c r="X496" s="448"/>
      <c r="Y496" s="448"/>
      <c r="Z496" s="448"/>
      <c r="AA496" s="448"/>
      <c r="AB496" s="448"/>
      <c r="AC496" s="448"/>
      <c r="AD496" s="448"/>
      <c r="AE496" s="448"/>
      <c r="AF496" s="448"/>
      <c r="AG496" s="448"/>
    </row>
    <row r="497">
      <c r="A497" s="448"/>
      <c r="B497" s="448"/>
      <c r="C497" s="448"/>
      <c r="D497" s="448"/>
      <c r="E497" s="448"/>
      <c r="F497" s="448"/>
      <c r="G497" s="448"/>
      <c r="H497" s="448"/>
      <c r="I497" s="448"/>
      <c r="J497" s="448"/>
      <c r="K497" s="448"/>
      <c r="L497" s="448"/>
      <c r="M497" s="448"/>
      <c r="N497" s="448"/>
      <c r="O497" s="448"/>
      <c r="P497" s="448"/>
      <c r="Q497" s="448"/>
      <c r="R497" s="448"/>
      <c r="S497" s="448"/>
      <c r="T497" s="448"/>
      <c r="U497" s="448"/>
      <c r="V497" s="448"/>
      <c r="W497" s="448"/>
      <c r="X497" s="448"/>
      <c r="Y497" s="448"/>
      <c r="Z497" s="448"/>
      <c r="AA497" s="448"/>
      <c r="AB497" s="448"/>
      <c r="AC497" s="448"/>
      <c r="AD497" s="448"/>
      <c r="AE497" s="448"/>
      <c r="AF497" s="448"/>
      <c r="AG497" s="448"/>
    </row>
    <row r="498">
      <c r="A498" s="448"/>
      <c r="B498" s="448"/>
      <c r="C498" s="448"/>
      <c r="D498" s="448"/>
      <c r="E498" s="448"/>
      <c r="F498" s="448"/>
      <c r="G498" s="448"/>
      <c r="H498" s="448"/>
      <c r="I498" s="448"/>
      <c r="J498" s="448"/>
      <c r="K498" s="448"/>
      <c r="L498" s="448"/>
      <c r="M498" s="448"/>
      <c r="N498" s="448"/>
      <c r="O498" s="448"/>
      <c r="P498" s="448"/>
      <c r="Q498" s="448"/>
      <c r="R498" s="448"/>
      <c r="S498" s="448"/>
      <c r="T498" s="448"/>
      <c r="U498" s="448"/>
      <c r="V498" s="448"/>
      <c r="W498" s="448"/>
      <c r="X498" s="448"/>
      <c r="Y498" s="448"/>
      <c r="Z498" s="448"/>
      <c r="AA498" s="448"/>
      <c r="AB498" s="448"/>
      <c r="AC498" s="448"/>
      <c r="AD498" s="448"/>
      <c r="AE498" s="448"/>
      <c r="AF498" s="448"/>
      <c r="AG498" s="448"/>
    </row>
    <row r="499">
      <c r="A499" s="448"/>
      <c r="B499" s="448"/>
      <c r="C499" s="448"/>
      <c r="D499" s="448"/>
      <c r="E499" s="448"/>
      <c r="F499" s="448"/>
      <c r="G499" s="448"/>
      <c r="H499" s="448"/>
      <c r="I499" s="448"/>
      <c r="J499" s="448"/>
      <c r="K499" s="448"/>
      <c r="L499" s="448"/>
      <c r="M499" s="448"/>
      <c r="N499" s="448"/>
      <c r="O499" s="448"/>
      <c r="P499" s="448"/>
      <c r="Q499" s="448"/>
      <c r="R499" s="448"/>
      <c r="S499" s="448"/>
      <c r="T499" s="448"/>
      <c r="U499" s="448"/>
      <c r="V499" s="448"/>
      <c r="W499" s="448"/>
      <c r="X499" s="448"/>
      <c r="Y499" s="448"/>
      <c r="Z499" s="448"/>
      <c r="AA499" s="448"/>
      <c r="AB499" s="448"/>
      <c r="AC499" s="448"/>
      <c r="AD499" s="448"/>
      <c r="AE499" s="448"/>
      <c r="AF499" s="448"/>
      <c r="AG499" s="448"/>
    </row>
    <row r="500">
      <c r="A500" s="448"/>
      <c r="B500" s="448"/>
      <c r="C500" s="448"/>
      <c r="D500" s="448"/>
      <c r="E500" s="448"/>
      <c r="F500" s="448"/>
      <c r="G500" s="448"/>
      <c r="H500" s="448"/>
      <c r="I500" s="448"/>
      <c r="J500" s="448"/>
      <c r="K500" s="448"/>
      <c r="L500" s="448"/>
      <c r="M500" s="448"/>
      <c r="N500" s="448"/>
      <c r="O500" s="448"/>
      <c r="P500" s="448"/>
      <c r="Q500" s="448"/>
      <c r="R500" s="448"/>
      <c r="S500" s="448"/>
      <c r="T500" s="448"/>
      <c r="U500" s="448"/>
      <c r="V500" s="448"/>
      <c r="W500" s="448"/>
      <c r="X500" s="448"/>
      <c r="Y500" s="448"/>
      <c r="Z500" s="448"/>
      <c r="AA500" s="448"/>
      <c r="AB500" s="448"/>
      <c r="AC500" s="448"/>
      <c r="AD500" s="448"/>
      <c r="AE500" s="448"/>
      <c r="AF500" s="448"/>
      <c r="AG500" s="448"/>
    </row>
    <row r="501">
      <c r="A501" s="448"/>
      <c r="B501" s="448"/>
      <c r="C501" s="448"/>
      <c r="D501" s="448"/>
      <c r="E501" s="448"/>
      <c r="F501" s="448"/>
      <c r="G501" s="448"/>
      <c r="H501" s="448"/>
      <c r="I501" s="448"/>
      <c r="J501" s="448"/>
      <c r="K501" s="448"/>
      <c r="L501" s="448"/>
      <c r="M501" s="448"/>
      <c r="N501" s="448"/>
      <c r="O501" s="448"/>
      <c r="P501" s="448"/>
      <c r="Q501" s="448"/>
      <c r="R501" s="448"/>
      <c r="S501" s="448"/>
      <c r="T501" s="448"/>
      <c r="U501" s="448"/>
      <c r="V501" s="448"/>
      <c r="W501" s="448"/>
      <c r="X501" s="448"/>
      <c r="Y501" s="448"/>
      <c r="Z501" s="448"/>
      <c r="AA501" s="448"/>
      <c r="AB501" s="448"/>
      <c r="AC501" s="448"/>
      <c r="AD501" s="448"/>
      <c r="AE501" s="448"/>
      <c r="AF501" s="448"/>
      <c r="AG501" s="448"/>
    </row>
    <row r="502">
      <c r="A502" s="448"/>
      <c r="B502" s="448"/>
      <c r="C502" s="448"/>
      <c r="D502" s="448"/>
      <c r="E502" s="448"/>
      <c r="F502" s="448"/>
      <c r="G502" s="448"/>
      <c r="H502" s="448"/>
      <c r="I502" s="448"/>
      <c r="J502" s="448"/>
      <c r="K502" s="448"/>
      <c r="L502" s="448"/>
      <c r="M502" s="448"/>
      <c r="N502" s="448"/>
      <c r="O502" s="448"/>
      <c r="P502" s="448"/>
      <c r="Q502" s="448"/>
      <c r="R502" s="448"/>
      <c r="S502" s="448"/>
      <c r="T502" s="448"/>
      <c r="U502" s="448"/>
      <c r="V502" s="448"/>
      <c r="W502" s="448"/>
      <c r="X502" s="448"/>
      <c r="Y502" s="448"/>
      <c r="Z502" s="448"/>
      <c r="AA502" s="448"/>
      <c r="AB502" s="448"/>
      <c r="AC502" s="448"/>
      <c r="AD502" s="448"/>
      <c r="AE502" s="448"/>
      <c r="AF502" s="448"/>
      <c r="AG502" s="448"/>
    </row>
    <row r="503">
      <c r="A503" s="448"/>
      <c r="B503" s="448"/>
      <c r="C503" s="448"/>
      <c r="D503" s="448"/>
      <c r="E503" s="448"/>
      <c r="F503" s="448"/>
      <c r="G503" s="448"/>
      <c r="H503" s="448"/>
      <c r="I503" s="448"/>
      <c r="J503" s="448"/>
      <c r="K503" s="448"/>
      <c r="L503" s="448"/>
      <c r="M503" s="448"/>
      <c r="N503" s="448"/>
      <c r="O503" s="448"/>
      <c r="P503" s="448"/>
      <c r="Q503" s="448"/>
      <c r="R503" s="448"/>
      <c r="S503" s="448"/>
      <c r="T503" s="448"/>
      <c r="U503" s="448"/>
      <c r="V503" s="448"/>
      <c r="W503" s="448"/>
      <c r="X503" s="448"/>
      <c r="Y503" s="448"/>
      <c r="Z503" s="448"/>
      <c r="AA503" s="448"/>
      <c r="AB503" s="448"/>
      <c r="AC503" s="448"/>
      <c r="AD503" s="448"/>
      <c r="AE503" s="448"/>
      <c r="AF503" s="448"/>
      <c r="AG503" s="448"/>
    </row>
    <row r="504">
      <c r="A504" s="448"/>
      <c r="B504" s="448"/>
      <c r="C504" s="448"/>
      <c r="D504" s="448"/>
      <c r="E504" s="448"/>
      <c r="F504" s="448"/>
      <c r="G504" s="448"/>
      <c r="H504" s="448"/>
      <c r="I504" s="448"/>
      <c r="J504" s="448"/>
      <c r="K504" s="448"/>
      <c r="L504" s="448"/>
      <c r="M504" s="448"/>
      <c r="N504" s="448"/>
      <c r="O504" s="448"/>
      <c r="P504" s="448"/>
      <c r="Q504" s="448"/>
      <c r="R504" s="448"/>
      <c r="S504" s="448"/>
      <c r="T504" s="448"/>
      <c r="U504" s="448"/>
      <c r="V504" s="448"/>
      <c r="W504" s="448"/>
      <c r="X504" s="448"/>
      <c r="Y504" s="448"/>
      <c r="Z504" s="448"/>
      <c r="AA504" s="448"/>
      <c r="AB504" s="448"/>
      <c r="AC504" s="448"/>
      <c r="AD504" s="448"/>
      <c r="AE504" s="448"/>
      <c r="AF504" s="448"/>
      <c r="AG504" s="448"/>
    </row>
    <row r="505">
      <c r="A505" s="448"/>
      <c r="B505" s="448"/>
      <c r="C505" s="448"/>
      <c r="D505" s="448"/>
      <c r="E505" s="448"/>
      <c r="F505" s="448"/>
      <c r="G505" s="448"/>
      <c r="H505" s="448"/>
      <c r="I505" s="448"/>
      <c r="J505" s="448"/>
      <c r="K505" s="448"/>
      <c r="L505" s="448"/>
      <c r="M505" s="448"/>
      <c r="N505" s="448"/>
      <c r="O505" s="448"/>
      <c r="P505" s="448"/>
      <c r="Q505" s="448"/>
      <c r="R505" s="448"/>
      <c r="S505" s="448"/>
      <c r="T505" s="448"/>
      <c r="U505" s="448"/>
      <c r="V505" s="448"/>
      <c r="W505" s="448"/>
      <c r="X505" s="448"/>
      <c r="Y505" s="448"/>
      <c r="Z505" s="448"/>
      <c r="AA505" s="448"/>
      <c r="AB505" s="448"/>
      <c r="AC505" s="448"/>
      <c r="AD505" s="448"/>
      <c r="AE505" s="448"/>
      <c r="AF505" s="448"/>
      <c r="AG505" s="448"/>
    </row>
    <row r="506">
      <c r="A506" s="448"/>
      <c r="B506" s="448"/>
      <c r="C506" s="448"/>
      <c r="D506" s="448"/>
      <c r="E506" s="448"/>
      <c r="F506" s="448"/>
      <c r="G506" s="448"/>
      <c r="H506" s="448"/>
      <c r="I506" s="448"/>
      <c r="J506" s="448"/>
      <c r="K506" s="448"/>
      <c r="L506" s="448"/>
      <c r="M506" s="448"/>
      <c r="N506" s="448"/>
      <c r="O506" s="448"/>
      <c r="P506" s="448"/>
      <c r="Q506" s="448"/>
      <c r="R506" s="448"/>
      <c r="S506" s="448"/>
      <c r="T506" s="448"/>
      <c r="U506" s="448"/>
      <c r="V506" s="448"/>
      <c r="W506" s="448"/>
      <c r="X506" s="448"/>
      <c r="Y506" s="448"/>
      <c r="Z506" s="448"/>
      <c r="AA506" s="448"/>
      <c r="AB506" s="448"/>
      <c r="AC506" s="448"/>
      <c r="AD506" s="448"/>
      <c r="AE506" s="448"/>
      <c r="AF506" s="448"/>
      <c r="AG506" s="448"/>
    </row>
    <row r="507">
      <c r="A507" s="448"/>
      <c r="B507" s="448"/>
      <c r="C507" s="448"/>
      <c r="D507" s="448"/>
      <c r="E507" s="448"/>
      <c r="F507" s="448"/>
      <c r="G507" s="448"/>
      <c r="H507" s="448"/>
      <c r="I507" s="448"/>
      <c r="J507" s="448"/>
      <c r="K507" s="448"/>
      <c r="L507" s="448"/>
      <c r="M507" s="448"/>
      <c r="N507" s="448"/>
      <c r="O507" s="448"/>
      <c r="P507" s="448"/>
      <c r="Q507" s="448"/>
      <c r="R507" s="448"/>
      <c r="S507" s="448"/>
      <c r="T507" s="448"/>
      <c r="U507" s="448"/>
      <c r="V507" s="448"/>
      <c r="W507" s="448"/>
      <c r="X507" s="448"/>
      <c r="Y507" s="448"/>
      <c r="Z507" s="448"/>
      <c r="AA507" s="448"/>
      <c r="AB507" s="448"/>
      <c r="AC507" s="448"/>
      <c r="AD507" s="448"/>
      <c r="AE507" s="448"/>
      <c r="AF507" s="448"/>
      <c r="AG507" s="448"/>
    </row>
    <row r="508">
      <c r="A508" s="448"/>
      <c r="B508" s="448"/>
      <c r="C508" s="448"/>
      <c r="D508" s="448"/>
      <c r="E508" s="448"/>
      <c r="F508" s="448"/>
      <c r="G508" s="448"/>
      <c r="H508" s="448"/>
      <c r="I508" s="448"/>
      <c r="J508" s="448"/>
      <c r="K508" s="448"/>
      <c r="L508" s="448"/>
      <c r="M508" s="448"/>
      <c r="N508" s="448"/>
      <c r="O508" s="448"/>
      <c r="P508" s="448"/>
      <c r="Q508" s="448"/>
      <c r="R508" s="448"/>
      <c r="S508" s="448"/>
      <c r="T508" s="448"/>
      <c r="U508" s="448"/>
      <c r="V508" s="448"/>
      <c r="W508" s="448"/>
      <c r="X508" s="448"/>
      <c r="Y508" s="448"/>
      <c r="Z508" s="448"/>
      <c r="AA508" s="448"/>
      <c r="AB508" s="448"/>
      <c r="AC508" s="448"/>
      <c r="AD508" s="448"/>
      <c r="AE508" s="448"/>
      <c r="AF508" s="448"/>
      <c r="AG508" s="448"/>
    </row>
    <row r="509">
      <c r="A509" s="448"/>
      <c r="B509" s="448"/>
      <c r="C509" s="448"/>
      <c r="D509" s="448"/>
      <c r="E509" s="448"/>
      <c r="F509" s="448"/>
      <c r="G509" s="448"/>
      <c r="H509" s="448"/>
      <c r="I509" s="448"/>
      <c r="J509" s="448"/>
      <c r="K509" s="448"/>
      <c r="L509" s="448"/>
      <c r="M509" s="448"/>
      <c r="N509" s="448"/>
      <c r="O509" s="448"/>
      <c r="P509" s="448"/>
      <c r="Q509" s="448"/>
      <c r="R509" s="448"/>
      <c r="S509" s="448"/>
      <c r="T509" s="448"/>
      <c r="U509" s="448"/>
      <c r="V509" s="448"/>
      <c r="W509" s="448"/>
      <c r="X509" s="448"/>
      <c r="Y509" s="448"/>
      <c r="Z509" s="448"/>
      <c r="AA509" s="448"/>
      <c r="AB509" s="448"/>
      <c r="AC509" s="448"/>
      <c r="AD509" s="448"/>
      <c r="AE509" s="448"/>
      <c r="AF509" s="448"/>
      <c r="AG509" s="448"/>
    </row>
    <row r="510">
      <c r="A510" s="448"/>
      <c r="B510" s="448"/>
      <c r="C510" s="448"/>
      <c r="D510" s="448"/>
      <c r="E510" s="448"/>
      <c r="F510" s="448"/>
      <c r="G510" s="448"/>
      <c r="H510" s="448"/>
      <c r="I510" s="448"/>
      <c r="J510" s="448"/>
      <c r="K510" s="448"/>
      <c r="L510" s="448"/>
      <c r="M510" s="448"/>
      <c r="N510" s="448"/>
      <c r="O510" s="448"/>
      <c r="P510" s="448"/>
      <c r="Q510" s="448"/>
      <c r="R510" s="448"/>
      <c r="S510" s="448"/>
      <c r="T510" s="448"/>
      <c r="U510" s="448"/>
      <c r="V510" s="448"/>
      <c r="W510" s="448"/>
      <c r="X510" s="448"/>
      <c r="Y510" s="448"/>
      <c r="Z510" s="448"/>
      <c r="AA510" s="448"/>
      <c r="AB510" s="448"/>
      <c r="AC510" s="448"/>
      <c r="AD510" s="448"/>
      <c r="AE510" s="448"/>
      <c r="AF510" s="448"/>
      <c r="AG510" s="448"/>
    </row>
    <row r="511">
      <c r="A511" s="448"/>
      <c r="B511" s="448"/>
      <c r="C511" s="448"/>
      <c r="D511" s="448"/>
      <c r="E511" s="448"/>
      <c r="F511" s="448"/>
      <c r="G511" s="448"/>
      <c r="H511" s="448"/>
      <c r="I511" s="448"/>
      <c r="J511" s="448"/>
      <c r="K511" s="448"/>
      <c r="L511" s="448"/>
      <c r="M511" s="448"/>
      <c r="N511" s="448"/>
      <c r="O511" s="448"/>
      <c r="P511" s="448"/>
      <c r="Q511" s="448"/>
      <c r="R511" s="448"/>
      <c r="S511" s="448"/>
      <c r="T511" s="448"/>
      <c r="U511" s="448"/>
      <c r="V511" s="448"/>
      <c r="W511" s="448"/>
      <c r="X511" s="448"/>
      <c r="Y511" s="448"/>
      <c r="Z511" s="448"/>
      <c r="AA511" s="448"/>
      <c r="AB511" s="448"/>
      <c r="AC511" s="448"/>
      <c r="AD511" s="448"/>
      <c r="AE511" s="448"/>
      <c r="AF511" s="448"/>
      <c r="AG511" s="448"/>
    </row>
    <row r="512">
      <c r="A512" s="448"/>
      <c r="B512" s="448"/>
      <c r="C512" s="448"/>
      <c r="D512" s="448"/>
      <c r="E512" s="448"/>
      <c r="F512" s="448"/>
      <c r="G512" s="448"/>
      <c r="H512" s="448"/>
      <c r="I512" s="448"/>
      <c r="J512" s="448"/>
      <c r="K512" s="448"/>
      <c r="L512" s="448"/>
      <c r="M512" s="448"/>
      <c r="N512" s="448"/>
      <c r="O512" s="448"/>
      <c r="P512" s="448"/>
      <c r="Q512" s="448"/>
      <c r="R512" s="448"/>
      <c r="S512" s="448"/>
      <c r="T512" s="448"/>
      <c r="U512" s="448"/>
      <c r="V512" s="448"/>
      <c r="W512" s="448"/>
      <c r="X512" s="448"/>
      <c r="Y512" s="448"/>
      <c r="Z512" s="448"/>
      <c r="AA512" s="448"/>
      <c r="AB512" s="448"/>
      <c r="AC512" s="448"/>
      <c r="AD512" s="448"/>
      <c r="AE512" s="448"/>
      <c r="AF512" s="448"/>
      <c r="AG512" s="448"/>
    </row>
    <row r="513">
      <c r="A513" s="448"/>
      <c r="B513" s="448"/>
      <c r="C513" s="448"/>
      <c r="D513" s="448"/>
      <c r="E513" s="448"/>
      <c r="F513" s="448"/>
      <c r="G513" s="448"/>
      <c r="H513" s="448"/>
      <c r="I513" s="448"/>
      <c r="J513" s="448"/>
      <c r="K513" s="448"/>
      <c r="L513" s="448"/>
      <c r="M513" s="448"/>
      <c r="N513" s="448"/>
      <c r="O513" s="448"/>
      <c r="P513" s="448"/>
      <c r="Q513" s="448"/>
      <c r="R513" s="448"/>
      <c r="S513" s="448"/>
      <c r="T513" s="448"/>
      <c r="U513" s="448"/>
      <c r="V513" s="448"/>
      <c r="W513" s="448"/>
      <c r="X513" s="448"/>
      <c r="Y513" s="448"/>
      <c r="Z513" s="448"/>
      <c r="AA513" s="448"/>
      <c r="AB513" s="448"/>
      <c r="AC513" s="448"/>
      <c r="AD513" s="448"/>
      <c r="AE513" s="448"/>
      <c r="AF513" s="448"/>
      <c r="AG513" s="448"/>
    </row>
    <row r="514">
      <c r="A514" s="448"/>
      <c r="B514" s="448"/>
      <c r="C514" s="448"/>
      <c r="D514" s="448"/>
      <c r="E514" s="448"/>
      <c r="F514" s="448"/>
      <c r="G514" s="448"/>
      <c r="H514" s="448"/>
      <c r="I514" s="448"/>
      <c r="J514" s="448"/>
      <c r="K514" s="448"/>
      <c r="L514" s="448"/>
      <c r="M514" s="448"/>
      <c r="N514" s="448"/>
      <c r="O514" s="448"/>
      <c r="P514" s="448"/>
      <c r="Q514" s="448"/>
      <c r="R514" s="448"/>
      <c r="S514" s="448"/>
      <c r="T514" s="448"/>
      <c r="U514" s="448"/>
      <c r="V514" s="448"/>
      <c r="W514" s="448"/>
      <c r="X514" s="448"/>
      <c r="Y514" s="448"/>
      <c r="Z514" s="448"/>
      <c r="AA514" s="448"/>
      <c r="AB514" s="448"/>
      <c r="AC514" s="448"/>
      <c r="AD514" s="448"/>
      <c r="AE514" s="448"/>
      <c r="AF514" s="448"/>
      <c r="AG514" s="448"/>
    </row>
    <row r="515">
      <c r="A515" s="448"/>
      <c r="B515" s="448"/>
      <c r="C515" s="448"/>
      <c r="D515" s="448"/>
      <c r="E515" s="448"/>
      <c r="F515" s="448"/>
      <c r="G515" s="448"/>
      <c r="H515" s="448"/>
      <c r="I515" s="448"/>
      <c r="J515" s="448"/>
      <c r="K515" s="448"/>
      <c r="L515" s="448"/>
      <c r="M515" s="448"/>
      <c r="N515" s="448"/>
      <c r="O515" s="448"/>
      <c r="P515" s="448"/>
      <c r="Q515" s="448"/>
      <c r="R515" s="448"/>
      <c r="S515" s="448"/>
      <c r="T515" s="448"/>
      <c r="U515" s="448"/>
      <c r="V515" s="448"/>
      <c r="W515" s="448"/>
      <c r="X515" s="448"/>
      <c r="Y515" s="448"/>
      <c r="Z515" s="448"/>
      <c r="AA515" s="448"/>
      <c r="AB515" s="448"/>
      <c r="AC515" s="448"/>
      <c r="AD515" s="448"/>
      <c r="AE515" s="448"/>
      <c r="AF515" s="448"/>
      <c r="AG515" s="448"/>
    </row>
    <row r="516">
      <c r="A516" s="448"/>
      <c r="B516" s="448"/>
      <c r="C516" s="448"/>
      <c r="D516" s="448"/>
      <c r="E516" s="448"/>
      <c r="F516" s="448"/>
      <c r="G516" s="448"/>
      <c r="H516" s="448"/>
      <c r="I516" s="448"/>
      <c r="J516" s="448"/>
      <c r="K516" s="448"/>
      <c r="L516" s="448"/>
      <c r="M516" s="448"/>
      <c r="N516" s="448"/>
      <c r="O516" s="448"/>
      <c r="P516" s="448"/>
      <c r="Q516" s="448"/>
      <c r="R516" s="448"/>
      <c r="S516" s="448"/>
      <c r="T516" s="448"/>
      <c r="U516" s="448"/>
      <c r="V516" s="448"/>
      <c r="W516" s="448"/>
      <c r="X516" s="448"/>
      <c r="Y516" s="448"/>
      <c r="Z516" s="448"/>
      <c r="AA516" s="448"/>
      <c r="AB516" s="448"/>
      <c r="AC516" s="448"/>
      <c r="AD516" s="448"/>
      <c r="AE516" s="448"/>
      <c r="AF516" s="448"/>
      <c r="AG516" s="448"/>
    </row>
    <row r="517">
      <c r="A517" s="448"/>
      <c r="B517" s="448"/>
      <c r="C517" s="448"/>
      <c r="D517" s="448"/>
      <c r="E517" s="448"/>
      <c r="F517" s="448"/>
      <c r="G517" s="448"/>
      <c r="H517" s="448"/>
      <c r="I517" s="448"/>
      <c r="J517" s="448"/>
      <c r="K517" s="448"/>
      <c r="L517" s="448"/>
      <c r="M517" s="448"/>
      <c r="N517" s="448"/>
      <c r="O517" s="448"/>
      <c r="P517" s="448"/>
      <c r="Q517" s="448"/>
      <c r="R517" s="448"/>
      <c r="S517" s="448"/>
      <c r="T517" s="448"/>
      <c r="U517" s="448"/>
      <c r="V517" s="448"/>
      <c r="W517" s="448"/>
      <c r="X517" s="448"/>
      <c r="Y517" s="448"/>
      <c r="Z517" s="448"/>
      <c r="AA517" s="448"/>
      <c r="AB517" s="448"/>
      <c r="AC517" s="448"/>
      <c r="AD517" s="448"/>
      <c r="AE517" s="448"/>
      <c r="AF517" s="448"/>
      <c r="AG517" s="448"/>
    </row>
    <row r="518">
      <c r="A518" s="448"/>
      <c r="B518" s="448"/>
      <c r="C518" s="448"/>
      <c r="D518" s="448"/>
      <c r="E518" s="448"/>
      <c r="F518" s="448"/>
      <c r="G518" s="448"/>
      <c r="H518" s="448"/>
      <c r="I518" s="448"/>
      <c r="J518" s="448"/>
      <c r="K518" s="448"/>
      <c r="L518" s="448"/>
      <c r="M518" s="448"/>
      <c r="N518" s="448"/>
      <c r="O518" s="448"/>
      <c r="P518" s="448"/>
      <c r="Q518" s="448"/>
      <c r="R518" s="448"/>
      <c r="S518" s="448"/>
      <c r="T518" s="448"/>
      <c r="U518" s="448"/>
      <c r="V518" s="448"/>
      <c r="W518" s="448"/>
      <c r="X518" s="448"/>
      <c r="Y518" s="448"/>
      <c r="Z518" s="448"/>
      <c r="AA518" s="448"/>
      <c r="AB518" s="448"/>
      <c r="AC518" s="448"/>
      <c r="AD518" s="448"/>
      <c r="AE518" s="448"/>
      <c r="AF518" s="448"/>
      <c r="AG518" s="448"/>
    </row>
    <row r="519">
      <c r="A519" s="448"/>
      <c r="B519" s="448"/>
      <c r="C519" s="448"/>
      <c r="D519" s="448"/>
      <c r="E519" s="448"/>
      <c r="F519" s="448"/>
      <c r="G519" s="448"/>
      <c r="H519" s="448"/>
      <c r="I519" s="448"/>
      <c r="J519" s="448"/>
      <c r="K519" s="448"/>
      <c r="L519" s="448"/>
      <c r="M519" s="448"/>
      <c r="N519" s="448"/>
      <c r="O519" s="448"/>
      <c r="P519" s="448"/>
      <c r="Q519" s="448"/>
      <c r="R519" s="448"/>
      <c r="S519" s="448"/>
      <c r="T519" s="448"/>
      <c r="U519" s="448"/>
      <c r="V519" s="448"/>
      <c r="W519" s="448"/>
      <c r="X519" s="448"/>
      <c r="Y519" s="448"/>
      <c r="Z519" s="448"/>
      <c r="AA519" s="448"/>
      <c r="AB519" s="448"/>
      <c r="AC519" s="448"/>
      <c r="AD519" s="448"/>
      <c r="AE519" s="448"/>
      <c r="AF519" s="448"/>
      <c r="AG519" s="448"/>
    </row>
    <row r="520">
      <c r="A520" s="448"/>
      <c r="B520" s="448"/>
      <c r="C520" s="448"/>
      <c r="D520" s="448"/>
      <c r="E520" s="448"/>
      <c r="F520" s="448"/>
      <c r="G520" s="448"/>
      <c r="H520" s="448"/>
      <c r="I520" s="448"/>
      <c r="J520" s="448"/>
      <c r="K520" s="448"/>
      <c r="L520" s="448"/>
      <c r="M520" s="448"/>
      <c r="N520" s="448"/>
      <c r="O520" s="448"/>
      <c r="P520" s="448"/>
      <c r="Q520" s="448"/>
      <c r="R520" s="448"/>
      <c r="S520" s="448"/>
      <c r="T520" s="448"/>
      <c r="U520" s="448"/>
      <c r="V520" s="448"/>
      <c r="W520" s="448"/>
      <c r="X520" s="448"/>
      <c r="Y520" s="448"/>
      <c r="Z520" s="448"/>
      <c r="AA520" s="448"/>
      <c r="AB520" s="448"/>
      <c r="AC520" s="448"/>
      <c r="AD520" s="448"/>
      <c r="AE520" s="448"/>
      <c r="AF520" s="448"/>
      <c r="AG520" s="448"/>
    </row>
    <row r="521">
      <c r="A521" s="448"/>
      <c r="B521" s="448"/>
      <c r="C521" s="448"/>
      <c r="D521" s="448"/>
      <c r="E521" s="448"/>
      <c r="F521" s="448"/>
      <c r="G521" s="448"/>
      <c r="H521" s="448"/>
      <c r="I521" s="448"/>
      <c r="J521" s="448"/>
      <c r="K521" s="448"/>
      <c r="L521" s="448"/>
      <c r="M521" s="448"/>
      <c r="N521" s="448"/>
      <c r="O521" s="448"/>
      <c r="P521" s="448"/>
      <c r="Q521" s="448"/>
      <c r="R521" s="448"/>
      <c r="S521" s="448"/>
      <c r="T521" s="448"/>
      <c r="U521" s="448"/>
      <c r="V521" s="448"/>
      <c r="W521" s="448"/>
      <c r="X521" s="448"/>
      <c r="Y521" s="448"/>
      <c r="Z521" s="448"/>
      <c r="AA521" s="448"/>
      <c r="AB521" s="448"/>
      <c r="AC521" s="448"/>
      <c r="AD521" s="448"/>
      <c r="AE521" s="448"/>
      <c r="AF521" s="448"/>
      <c r="AG521" s="448"/>
    </row>
    <row r="522">
      <c r="A522" s="448"/>
      <c r="B522" s="448"/>
      <c r="C522" s="448"/>
      <c r="D522" s="448"/>
      <c r="E522" s="448"/>
      <c r="F522" s="448"/>
      <c r="G522" s="448"/>
      <c r="H522" s="448"/>
      <c r="I522" s="448"/>
      <c r="J522" s="448"/>
      <c r="K522" s="448"/>
      <c r="L522" s="448"/>
      <c r="M522" s="448"/>
      <c r="N522" s="448"/>
      <c r="O522" s="448"/>
      <c r="P522" s="448"/>
      <c r="Q522" s="448"/>
      <c r="R522" s="448"/>
      <c r="S522" s="448"/>
      <c r="T522" s="448"/>
      <c r="U522" s="448"/>
      <c r="V522" s="448"/>
      <c r="W522" s="448"/>
      <c r="X522" s="448"/>
      <c r="Y522" s="448"/>
      <c r="Z522" s="448"/>
      <c r="AA522" s="448"/>
      <c r="AB522" s="448"/>
      <c r="AC522" s="448"/>
      <c r="AD522" s="448"/>
      <c r="AE522" s="448"/>
      <c r="AF522" s="448"/>
      <c r="AG522" s="448"/>
    </row>
    <row r="523">
      <c r="A523" s="448"/>
      <c r="B523" s="448"/>
      <c r="C523" s="448"/>
      <c r="D523" s="448"/>
      <c r="E523" s="448"/>
      <c r="F523" s="448"/>
      <c r="G523" s="448"/>
      <c r="H523" s="448"/>
      <c r="I523" s="448"/>
      <c r="J523" s="448"/>
      <c r="K523" s="448"/>
      <c r="L523" s="448"/>
      <c r="M523" s="448"/>
      <c r="N523" s="448"/>
      <c r="O523" s="448"/>
      <c r="P523" s="448"/>
      <c r="Q523" s="448"/>
      <c r="R523" s="448"/>
      <c r="S523" s="448"/>
      <c r="T523" s="448"/>
      <c r="U523" s="448"/>
      <c r="V523" s="448"/>
      <c r="W523" s="448"/>
      <c r="X523" s="448"/>
      <c r="Y523" s="448"/>
      <c r="Z523" s="448"/>
      <c r="AA523" s="448"/>
      <c r="AB523" s="448"/>
      <c r="AC523" s="448"/>
      <c r="AD523" s="448"/>
      <c r="AE523" s="448"/>
      <c r="AF523" s="448"/>
      <c r="AG523" s="448"/>
    </row>
    <row r="524">
      <c r="A524" s="448"/>
      <c r="B524" s="448"/>
      <c r="C524" s="448"/>
      <c r="D524" s="448"/>
      <c r="E524" s="448"/>
      <c r="F524" s="448"/>
      <c r="G524" s="448"/>
      <c r="H524" s="448"/>
      <c r="I524" s="448"/>
      <c r="J524" s="448"/>
      <c r="K524" s="448"/>
      <c r="L524" s="448"/>
      <c r="M524" s="448"/>
      <c r="N524" s="448"/>
      <c r="O524" s="448"/>
      <c r="P524" s="448"/>
      <c r="Q524" s="448"/>
      <c r="R524" s="448"/>
      <c r="S524" s="448"/>
      <c r="T524" s="448"/>
      <c r="U524" s="448"/>
      <c r="V524" s="448"/>
      <c r="W524" s="448"/>
      <c r="X524" s="448"/>
      <c r="Y524" s="448"/>
      <c r="Z524" s="448"/>
      <c r="AA524" s="448"/>
      <c r="AB524" s="448"/>
      <c r="AC524" s="448"/>
      <c r="AD524" s="448"/>
      <c r="AE524" s="448"/>
      <c r="AF524" s="448"/>
      <c r="AG524" s="448"/>
    </row>
    <row r="525">
      <c r="A525" s="448"/>
      <c r="B525" s="448"/>
      <c r="C525" s="448"/>
      <c r="D525" s="448"/>
      <c r="E525" s="448"/>
      <c r="F525" s="448"/>
      <c r="G525" s="448"/>
      <c r="H525" s="448"/>
      <c r="I525" s="448"/>
      <c r="J525" s="448"/>
      <c r="K525" s="448"/>
      <c r="L525" s="448"/>
      <c r="M525" s="448"/>
      <c r="N525" s="448"/>
      <c r="O525" s="448"/>
      <c r="P525" s="448"/>
      <c r="Q525" s="448"/>
      <c r="R525" s="448"/>
      <c r="S525" s="448"/>
      <c r="T525" s="448"/>
      <c r="U525" s="448"/>
      <c r="V525" s="448"/>
      <c r="W525" s="448"/>
      <c r="X525" s="448"/>
      <c r="Y525" s="448"/>
      <c r="Z525" s="448"/>
      <c r="AA525" s="448"/>
      <c r="AB525" s="448"/>
      <c r="AC525" s="448"/>
      <c r="AD525" s="448"/>
      <c r="AE525" s="448"/>
      <c r="AF525" s="448"/>
      <c r="AG525" s="448"/>
    </row>
    <row r="526">
      <c r="A526" s="448"/>
      <c r="B526" s="448"/>
      <c r="C526" s="448"/>
      <c r="D526" s="448"/>
      <c r="E526" s="448"/>
      <c r="F526" s="448"/>
      <c r="G526" s="448"/>
      <c r="H526" s="448"/>
      <c r="I526" s="448"/>
      <c r="J526" s="448"/>
      <c r="K526" s="448"/>
      <c r="L526" s="448"/>
      <c r="M526" s="448"/>
      <c r="N526" s="448"/>
      <c r="O526" s="448"/>
      <c r="P526" s="448"/>
      <c r="Q526" s="448"/>
      <c r="R526" s="448"/>
      <c r="S526" s="448"/>
      <c r="T526" s="448"/>
      <c r="U526" s="448"/>
      <c r="V526" s="448"/>
      <c r="W526" s="448"/>
      <c r="X526" s="448"/>
      <c r="Y526" s="448"/>
      <c r="Z526" s="448"/>
      <c r="AA526" s="448"/>
      <c r="AB526" s="448"/>
      <c r="AC526" s="448"/>
      <c r="AD526" s="448"/>
      <c r="AE526" s="448"/>
      <c r="AF526" s="448"/>
      <c r="AG526" s="448"/>
    </row>
    <row r="527">
      <c r="A527" s="448"/>
      <c r="B527" s="448"/>
      <c r="C527" s="448"/>
      <c r="D527" s="448"/>
      <c r="E527" s="448"/>
      <c r="F527" s="448"/>
      <c r="G527" s="448"/>
      <c r="H527" s="448"/>
      <c r="I527" s="448"/>
      <c r="J527" s="448"/>
      <c r="K527" s="448"/>
      <c r="L527" s="448"/>
      <c r="M527" s="448"/>
      <c r="N527" s="448"/>
      <c r="O527" s="448"/>
      <c r="P527" s="448"/>
      <c r="Q527" s="448"/>
      <c r="R527" s="448"/>
      <c r="S527" s="448"/>
      <c r="T527" s="448"/>
      <c r="U527" s="448"/>
      <c r="V527" s="448"/>
      <c r="W527" s="448"/>
      <c r="X527" s="448"/>
      <c r="Y527" s="448"/>
      <c r="Z527" s="448"/>
      <c r="AA527" s="448"/>
      <c r="AB527" s="448"/>
      <c r="AC527" s="448"/>
      <c r="AD527" s="448"/>
      <c r="AE527" s="448"/>
      <c r="AF527" s="448"/>
      <c r="AG527" s="448"/>
    </row>
    <row r="528">
      <c r="A528" s="448"/>
      <c r="B528" s="448"/>
      <c r="C528" s="448"/>
      <c r="D528" s="448"/>
      <c r="E528" s="448"/>
      <c r="F528" s="448"/>
      <c r="G528" s="448"/>
      <c r="H528" s="448"/>
      <c r="I528" s="448"/>
      <c r="J528" s="448"/>
      <c r="K528" s="448"/>
      <c r="L528" s="448"/>
      <c r="M528" s="448"/>
      <c r="N528" s="448"/>
      <c r="O528" s="448"/>
      <c r="P528" s="448"/>
      <c r="Q528" s="448"/>
      <c r="R528" s="448"/>
      <c r="S528" s="448"/>
      <c r="T528" s="448"/>
      <c r="U528" s="448"/>
      <c r="V528" s="448"/>
      <c r="W528" s="448"/>
      <c r="X528" s="448"/>
      <c r="Y528" s="448"/>
      <c r="Z528" s="448"/>
      <c r="AA528" s="448"/>
      <c r="AB528" s="448"/>
      <c r="AC528" s="448"/>
      <c r="AD528" s="448"/>
      <c r="AE528" s="448"/>
      <c r="AF528" s="448"/>
      <c r="AG528" s="448"/>
    </row>
    <row r="529">
      <c r="A529" s="448"/>
      <c r="B529" s="448"/>
      <c r="C529" s="448"/>
      <c r="D529" s="448"/>
      <c r="E529" s="448"/>
      <c r="F529" s="448"/>
      <c r="G529" s="448"/>
      <c r="H529" s="448"/>
      <c r="I529" s="448"/>
      <c r="J529" s="448"/>
      <c r="K529" s="448"/>
      <c r="L529" s="448"/>
      <c r="M529" s="448"/>
      <c r="N529" s="448"/>
      <c r="O529" s="448"/>
      <c r="P529" s="448"/>
      <c r="Q529" s="448"/>
      <c r="R529" s="448"/>
      <c r="S529" s="448"/>
      <c r="T529" s="448"/>
      <c r="U529" s="448"/>
      <c r="V529" s="448"/>
      <c r="W529" s="448"/>
      <c r="X529" s="448"/>
      <c r="Y529" s="448"/>
      <c r="Z529" s="448"/>
      <c r="AA529" s="448"/>
      <c r="AB529" s="448"/>
      <c r="AC529" s="448"/>
      <c r="AD529" s="448"/>
      <c r="AE529" s="448"/>
      <c r="AF529" s="448"/>
      <c r="AG529" s="448"/>
    </row>
    <row r="530">
      <c r="A530" s="448"/>
      <c r="B530" s="448"/>
      <c r="C530" s="448"/>
      <c r="D530" s="448"/>
      <c r="E530" s="448"/>
      <c r="F530" s="448"/>
      <c r="G530" s="448"/>
      <c r="H530" s="448"/>
      <c r="I530" s="448"/>
      <c r="J530" s="448"/>
      <c r="K530" s="448"/>
      <c r="L530" s="448"/>
      <c r="M530" s="448"/>
      <c r="N530" s="448"/>
      <c r="O530" s="448"/>
      <c r="P530" s="448"/>
      <c r="Q530" s="448"/>
      <c r="R530" s="448"/>
      <c r="S530" s="448"/>
      <c r="T530" s="448"/>
      <c r="U530" s="448"/>
      <c r="V530" s="448"/>
      <c r="W530" s="448"/>
      <c r="X530" s="448"/>
      <c r="Y530" s="448"/>
      <c r="Z530" s="448"/>
      <c r="AA530" s="448"/>
      <c r="AB530" s="448"/>
      <c r="AC530" s="448"/>
      <c r="AD530" s="448"/>
      <c r="AE530" s="448"/>
      <c r="AF530" s="448"/>
      <c r="AG530" s="448"/>
    </row>
    <row r="531">
      <c r="A531" s="448"/>
      <c r="B531" s="448"/>
      <c r="C531" s="448"/>
      <c r="D531" s="448"/>
      <c r="E531" s="448"/>
      <c r="F531" s="448"/>
      <c r="G531" s="448"/>
      <c r="H531" s="448"/>
      <c r="I531" s="448"/>
      <c r="J531" s="448"/>
      <c r="K531" s="448"/>
      <c r="L531" s="448"/>
      <c r="M531" s="448"/>
      <c r="N531" s="448"/>
      <c r="O531" s="448"/>
      <c r="P531" s="448"/>
      <c r="Q531" s="448"/>
      <c r="R531" s="448"/>
      <c r="S531" s="448"/>
      <c r="T531" s="448"/>
      <c r="U531" s="448"/>
      <c r="V531" s="448"/>
      <c r="W531" s="448"/>
      <c r="X531" s="448"/>
      <c r="Y531" s="448"/>
      <c r="Z531" s="448"/>
      <c r="AA531" s="448"/>
      <c r="AB531" s="448"/>
      <c r="AC531" s="448"/>
      <c r="AD531" s="448"/>
      <c r="AE531" s="448"/>
      <c r="AF531" s="448"/>
      <c r="AG531" s="448"/>
    </row>
    <row r="532">
      <c r="A532" s="448"/>
      <c r="B532" s="448"/>
      <c r="C532" s="448"/>
      <c r="D532" s="448"/>
      <c r="E532" s="448"/>
      <c r="F532" s="448"/>
      <c r="G532" s="448"/>
      <c r="H532" s="448"/>
      <c r="I532" s="448"/>
      <c r="J532" s="448"/>
      <c r="K532" s="448"/>
      <c r="L532" s="448"/>
      <c r="M532" s="448"/>
      <c r="N532" s="448"/>
      <c r="O532" s="448"/>
      <c r="P532" s="448"/>
      <c r="Q532" s="448"/>
      <c r="R532" s="448"/>
      <c r="S532" s="448"/>
      <c r="T532" s="448"/>
      <c r="U532" s="448"/>
      <c r="V532" s="448"/>
      <c r="W532" s="448"/>
      <c r="X532" s="448"/>
      <c r="Y532" s="448"/>
      <c r="Z532" s="448"/>
      <c r="AA532" s="448"/>
      <c r="AB532" s="448"/>
      <c r="AC532" s="448"/>
      <c r="AD532" s="448"/>
      <c r="AE532" s="448"/>
      <c r="AF532" s="448"/>
      <c r="AG532" s="448"/>
    </row>
    <row r="533">
      <c r="A533" s="448"/>
      <c r="B533" s="448"/>
      <c r="C533" s="448"/>
      <c r="D533" s="448"/>
      <c r="E533" s="448"/>
      <c r="F533" s="448"/>
      <c r="G533" s="448"/>
      <c r="H533" s="448"/>
      <c r="I533" s="448"/>
      <c r="J533" s="448"/>
      <c r="K533" s="448"/>
      <c r="L533" s="448"/>
      <c r="M533" s="448"/>
      <c r="N533" s="448"/>
      <c r="O533" s="448"/>
      <c r="P533" s="448"/>
      <c r="Q533" s="448"/>
      <c r="R533" s="448"/>
      <c r="S533" s="448"/>
      <c r="T533" s="448"/>
      <c r="U533" s="448"/>
      <c r="V533" s="448"/>
      <c r="W533" s="448"/>
      <c r="X533" s="448"/>
      <c r="Y533" s="448"/>
      <c r="Z533" s="448"/>
      <c r="AA533" s="448"/>
      <c r="AB533" s="448"/>
      <c r="AC533" s="448"/>
      <c r="AD533" s="448"/>
      <c r="AE533" s="448"/>
      <c r="AF533" s="448"/>
      <c r="AG533" s="448"/>
    </row>
    <row r="534">
      <c r="A534" s="448"/>
      <c r="B534" s="448"/>
      <c r="C534" s="448"/>
      <c r="D534" s="448"/>
      <c r="E534" s="448"/>
      <c r="F534" s="448"/>
      <c r="G534" s="448"/>
      <c r="H534" s="448"/>
      <c r="I534" s="448"/>
      <c r="J534" s="448"/>
      <c r="K534" s="448"/>
      <c r="L534" s="448"/>
      <c r="M534" s="448"/>
      <c r="N534" s="448"/>
      <c r="O534" s="448"/>
      <c r="P534" s="448"/>
      <c r="Q534" s="448"/>
      <c r="R534" s="448"/>
      <c r="S534" s="448"/>
      <c r="T534" s="448"/>
      <c r="U534" s="448"/>
      <c r="V534" s="448"/>
      <c r="W534" s="448"/>
      <c r="X534" s="448"/>
      <c r="Y534" s="448"/>
      <c r="Z534" s="448"/>
      <c r="AA534" s="448"/>
      <c r="AB534" s="448"/>
      <c r="AC534" s="448"/>
      <c r="AD534" s="448"/>
      <c r="AE534" s="448"/>
      <c r="AF534" s="448"/>
      <c r="AG534" s="448"/>
    </row>
    <row r="535">
      <c r="A535" s="448"/>
      <c r="B535" s="448"/>
      <c r="C535" s="448"/>
      <c r="D535" s="448"/>
      <c r="E535" s="448"/>
      <c r="F535" s="448"/>
      <c r="G535" s="448"/>
      <c r="H535" s="448"/>
      <c r="I535" s="448"/>
      <c r="J535" s="448"/>
      <c r="K535" s="448"/>
      <c r="L535" s="448"/>
      <c r="M535" s="448"/>
      <c r="N535" s="448"/>
      <c r="O535" s="448"/>
      <c r="P535" s="448"/>
      <c r="Q535" s="448"/>
      <c r="R535" s="448"/>
      <c r="S535" s="448"/>
      <c r="T535" s="448"/>
      <c r="U535" s="448"/>
      <c r="V535" s="448"/>
      <c r="W535" s="448"/>
      <c r="X535" s="448"/>
      <c r="Y535" s="448"/>
      <c r="Z535" s="448"/>
      <c r="AA535" s="448"/>
      <c r="AB535" s="448"/>
      <c r="AC535" s="448"/>
      <c r="AD535" s="448"/>
      <c r="AE535" s="448"/>
      <c r="AF535" s="448"/>
      <c r="AG535" s="448"/>
    </row>
    <row r="536">
      <c r="A536" s="448"/>
      <c r="B536" s="448"/>
      <c r="C536" s="448"/>
      <c r="D536" s="448"/>
      <c r="E536" s="448"/>
      <c r="F536" s="448"/>
      <c r="G536" s="448"/>
      <c r="H536" s="448"/>
      <c r="I536" s="448"/>
      <c r="J536" s="448"/>
      <c r="K536" s="448"/>
      <c r="L536" s="448"/>
      <c r="M536" s="448"/>
      <c r="N536" s="448"/>
      <c r="O536" s="448"/>
      <c r="P536" s="448"/>
      <c r="Q536" s="448"/>
      <c r="R536" s="448"/>
      <c r="S536" s="448"/>
      <c r="T536" s="448"/>
      <c r="U536" s="448"/>
      <c r="V536" s="448"/>
      <c r="W536" s="448"/>
      <c r="X536" s="448"/>
      <c r="Y536" s="448"/>
      <c r="Z536" s="448"/>
      <c r="AA536" s="448"/>
      <c r="AB536" s="448"/>
      <c r="AC536" s="448"/>
      <c r="AD536" s="448"/>
      <c r="AE536" s="448"/>
      <c r="AF536" s="448"/>
      <c r="AG536" s="448"/>
    </row>
    <row r="537">
      <c r="A537" s="448"/>
      <c r="B537" s="448"/>
      <c r="C537" s="448"/>
      <c r="D537" s="448"/>
      <c r="E537" s="448"/>
      <c r="F537" s="448"/>
      <c r="G537" s="448"/>
      <c r="H537" s="448"/>
      <c r="I537" s="448"/>
      <c r="J537" s="448"/>
      <c r="K537" s="448"/>
      <c r="L537" s="448"/>
      <c r="M537" s="448"/>
      <c r="N537" s="448"/>
      <c r="O537" s="448"/>
      <c r="P537" s="448"/>
      <c r="Q537" s="448"/>
      <c r="R537" s="448"/>
      <c r="S537" s="448"/>
      <c r="T537" s="448"/>
      <c r="U537" s="448"/>
      <c r="V537" s="448"/>
      <c r="W537" s="448"/>
      <c r="X537" s="448"/>
      <c r="Y537" s="448"/>
      <c r="Z537" s="448"/>
      <c r="AA537" s="448"/>
      <c r="AB537" s="448"/>
      <c r="AC537" s="448"/>
      <c r="AD537" s="448"/>
      <c r="AE537" s="448"/>
      <c r="AF537" s="448"/>
      <c r="AG537" s="448"/>
    </row>
    <row r="538">
      <c r="A538" s="448"/>
      <c r="B538" s="448"/>
      <c r="C538" s="448"/>
      <c r="D538" s="448"/>
      <c r="E538" s="448"/>
      <c r="F538" s="448"/>
      <c r="G538" s="448"/>
      <c r="H538" s="448"/>
      <c r="I538" s="448"/>
      <c r="J538" s="448"/>
      <c r="K538" s="448"/>
      <c r="L538" s="448"/>
      <c r="M538" s="448"/>
      <c r="N538" s="448"/>
      <c r="O538" s="448"/>
      <c r="P538" s="448"/>
      <c r="Q538" s="448"/>
      <c r="R538" s="448"/>
      <c r="S538" s="448"/>
      <c r="T538" s="448"/>
      <c r="U538" s="448"/>
      <c r="V538" s="448"/>
      <c r="W538" s="448"/>
      <c r="X538" s="448"/>
      <c r="Y538" s="448"/>
      <c r="Z538" s="448"/>
      <c r="AA538" s="448"/>
      <c r="AB538" s="448"/>
      <c r="AC538" s="448"/>
      <c r="AD538" s="448"/>
      <c r="AE538" s="448"/>
      <c r="AF538" s="448"/>
      <c r="AG538" s="448"/>
    </row>
    <row r="539">
      <c r="A539" s="448"/>
      <c r="B539" s="448"/>
      <c r="C539" s="448"/>
      <c r="D539" s="448"/>
      <c r="E539" s="448"/>
      <c r="F539" s="448"/>
      <c r="G539" s="448"/>
      <c r="H539" s="448"/>
      <c r="I539" s="448"/>
      <c r="J539" s="448"/>
      <c r="K539" s="448"/>
      <c r="L539" s="448"/>
      <c r="M539" s="448"/>
      <c r="N539" s="448"/>
      <c r="O539" s="448"/>
      <c r="P539" s="448"/>
      <c r="Q539" s="448"/>
      <c r="R539" s="448"/>
      <c r="S539" s="448"/>
      <c r="T539" s="448"/>
      <c r="U539" s="448"/>
      <c r="V539" s="448"/>
      <c r="W539" s="448"/>
      <c r="X539" s="448"/>
      <c r="Y539" s="448"/>
      <c r="Z539" s="448"/>
      <c r="AA539" s="448"/>
      <c r="AB539" s="448"/>
      <c r="AC539" s="448"/>
      <c r="AD539" s="448"/>
      <c r="AE539" s="448"/>
      <c r="AF539" s="448"/>
      <c r="AG539" s="448"/>
    </row>
    <row r="540">
      <c r="A540" s="448"/>
      <c r="B540" s="448"/>
      <c r="C540" s="448"/>
      <c r="D540" s="448"/>
      <c r="E540" s="448"/>
      <c r="F540" s="448"/>
      <c r="G540" s="448"/>
      <c r="H540" s="448"/>
      <c r="I540" s="448"/>
      <c r="J540" s="448"/>
      <c r="K540" s="448"/>
      <c r="L540" s="448"/>
      <c r="M540" s="448"/>
      <c r="N540" s="448"/>
      <c r="O540" s="448"/>
      <c r="P540" s="448"/>
      <c r="Q540" s="448"/>
      <c r="R540" s="448"/>
      <c r="S540" s="448"/>
      <c r="T540" s="448"/>
      <c r="U540" s="448"/>
      <c r="V540" s="448"/>
      <c r="W540" s="448"/>
      <c r="X540" s="448"/>
      <c r="Y540" s="448"/>
      <c r="Z540" s="448"/>
      <c r="AA540" s="448"/>
      <c r="AB540" s="448"/>
      <c r="AC540" s="448"/>
      <c r="AD540" s="448"/>
      <c r="AE540" s="448"/>
      <c r="AF540" s="448"/>
      <c r="AG540" s="448"/>
    </row>
    <row r="541">
      <c r="A541" s="448"/>
      <c r="B541" s="448"/>
      <c r="C541" s="448"/>
      <c r="D541" s="448"/>
      <c r="E541" s="448"/>
      <c r="F541" s="448"/>
      <c r="G541" s="448"/>
      <c r="H541" s="448"/>
      <c r="I541" s="448"/>
      <c r="J541" s="448"/>
      <c r="K541" s="448"/>
      <c r="L541" s="448"/>
      <c r="M541" s="448"/>
      <c r="N541" s="448"/>
      <c r="O541" s="448"/>
      <c r="P541" s="448"/>
      <c r="Q541" s="448"/>
      <c r="R541" s="448"/>
      <c r="S541" s="448"/>
      <c r="T541" s="448"/>
      <c r="U541" s="448"/>
      <c r="V541" s="448"/>
      <c r="W541" s="448"/>
      <c r="X541" s="448"/>
      <c r="Y541" s="448"/>
      <c r="Z541" s="448"/>
      <c r="AA541" s="448"/>
      <c r="AB541" s="448"/>
      <c r="AC541" s="448"/>
      <c r="AD541" s="448"/>
      <c r="AE541" s="448"/>
      <c r="AF541" s="448"/>
      <c r="AG541" s="448"/>
    </row>
    <row r="542">
      <c r="A542" s="448"/>
      <c r="B542" s="448"/>
      <c r="C542" s="448"/>
      <c r="D542" s="448"/>
      <c r="E542" s="448"/>
      <c r="F542" s="448"/>
      <c r="G542" s="448"/>
      <c r="H542" s="448"/>
      <c r="I542" s="448"/>
      <c r="J542" s="448"/>
      <c r="K542" s="448"/>
      <c r="L542" s="448"/>
      <c r="M542" s="448"/>
      <c r="N542" s="448"/>
      <c r="O542" s="448"/>
      <c r="P542" s="448"/>
      <c r="Q542" s="448"/>
      <c r="R542" s="448"/>
      <c r="S542" s="448"/>
      <c r="T542" s="448"/>
      <c r="U542" s="448"/>
      <c r="V542" s="448"/>
      <c r="W542" s="448"/>
      <c r="X542" s="448"/>
      <c r="Y542" s="448"/>
      <c r="Z542" s="448"/>
      <c r="AA542" s="448"/>
      <c r="AB542" s="448"/>
      <c r="AC542" s="448"/>
      <c r="AD542" s="448"/>
      <c r="AE542" s="448"/>
      <c r="AF542" s="448"/>
      <c r="AG542" s="448"/>
    </row>
    <row r="543">
      <c r="A543" s="448"/>
      <c r="B543" s="448"/>
      <c r="C543" s="448"/>
      <c r="D543" s="448"/>
      <c r="E543" s="448"/>
      <c r="F543" s="448"/>
      <c r="G543" s="448"/>
      <c r="H543" s="448"/>
      <c r="I543" s="448"/>
      <c r="J543" s="448"/>
      <c r="K543" s="448"/>
      <c r="L543" s="448"/>
      <c r="M543" s="448"/>
      <c r="N543" s="448"/>
      <c r="O543" s="448"/>
      <c r="P543" s="448"/>
      <c r="Q543" s="448"/>
      <c r="R543" s="448"/>
      <c r="S543" s="448"/>
      <c r="T543" s="448"/>
      <c r="U543" s="448"/>
      <c r="V543" s="448"/>
      <c r="W543" s="448"/>
      <c r="X543" s="448"/>
      <c r="Y543" s="448"/>
      <c r="Z543" s="448"/>
      <c r="AA543" s="448"/>
      <c r="AB543" s="448"/>
      <c r="AC543" s="448"/>
      <c r="AD543" s="448"/>
      <c r="AE543" s="448"/>
      <c r="AF543" s="448"/>
      <c r="AG543" s="448"/>
    </row>
    <row r="544">
      <c r="A544" s="448"/>
      <c r="B544" s="448"/>
      <c r="C544" s="448"/>
      <c r="D544" s="448"/>
      <c r="E544" s="448"/>
      <c r="F544" s="448"/>
      <c r="G544" s="448"/>
      <c r="H544" s="448"/>
      <c r="I544" s="448"/>
      <c r="J544" s="448"/>
      <c r="K544" s="448"/>
      <c r="L544" s="448"/>
      <c r="M544" s="448"/>
      <c r="N544" s="448"/>
      <c r="O544" s="448"/>
      <c r="P544" s="448"/>
      <c r="Q544" s="448"/>
      <c r="R544" s="448"/>
      <c r="S544" s="448"/>
      <c r="T544" s="448"/>
      <c r="U544" s="448"/>
      <c r="V544" s="448"/>
      <c r="W544" s="448"/>
      <c r="X544" s="448"/>
      <c r="Y544" s="448"/>
      <c r="Z544" s="448"/>
      <c r="AA544" s="448"/>
      <c r="AB544" s="448"/>
      <c r="AC544" s="448"/>
      <c r="AD544" s="448"/>
      <c r="AE544" s="448"/>
      <c r="AF544" s="448"/>
      <c r="AG544" s="448"/>
    </row>
    <row r="545">
      <c r="A545" s="448"/>
      <c r="B545" s="448"/>
      <c r="C545" s="448"/>
      <c r="D545" s="448"/>
      <c r="E545" s="448"/>
      <c r="F545" s="448"/>
      <c r="G545" s="448"/>
      <c r="H545" s="448"/>
      <c r="I545" s="448"/>
      <c r="J545" s="448"/>
      <c r="K545" s="448"/>
      <c r="L545" s="448"/>
      <c r="M545" s="448"/>
      <c r="N545" s="448"/>
      <c r="O545" s="448"/>
      <c r="P545" s="448"/>
      <c r="Q545" s="448"/>
      <c r="R545" s="448"/>
      <c r="S545" s="448"/>
      <c r="T545" s="448"/>
      <c r="U545" s="448"/>
      <c r="V545" s="448"/>
      <c r="W545" s="448"/>
      <c r="X545" s="448"/>
      <c r="Y545" s="448"/>
      <c r="Z545" s="448"/>
      <c r="AA545" s="448"/>
      <c r="AB545" s="448"/>
      <c r="AC545" s="448"/>
      <c r="AD545" s="448"/>
      <c r="AE545" s="448"/>
      <c r="AF545" s="448"/>
      <c r="AG545" s="448"/>
    </row>
    <row r="546">
      <c r="A546" s="448"/>
      <c r="B546" s="448"/>
      <c r="C546" s="448"/>
      <c r="D546" s="448"/>
      <c r="E546" s="448"/>
      <c r="F546" s="448"/>
      <c r="G546" s="448"/>
      <c r="H546" s="448"/>
      <c r="I546" s="448"/>
      <c r="J546" s="448"/>
      <c r="K546" s="448"/>
      <c r="L546" s="448"/>
      <c r="M546" s="448"/>
      <c r="N546" s="448"/>
      <c r="O546" s="448"/>
      <c r="P546" s="448"/>
      <c r="Q546" s="448"/>
      <c r="R546" s="448"/>
      <c r="S546" s="448"/>
      <c r="T546" s="448"/>
      <c r="U546" s="448"/>
      <c r="V546" s="448"/>
      <c r="W546" s="448"/>
      <c r="X546" s="448"/>
      <c r="Y546" s="448"/>
      <c r="Z546" s="448"/>
      <c r="AA546" s="448"/>
      <c r="AB546" s="448"/>
      <c r="AC546" s="448"/>
      <c r="AD546" s="448"/>
      <c r="AE546" s="448"/>
      <c r="AF546" s="448"/>
      <c r="AG546" s="448"/>
    </row>
    <row r="547">
      <c r="A547" s="448"/>
      <c r="B547" s="448"/>
      <c r="C547" s="448"/>
      <c r="D547" s="448"/>
      <c r="E547" s="448"/>
      <c r="F547" s="448"/>
      <c r="G547" s="448"/>
      <c r="H547" s="448"/>
      <c r="I547" s="448"/>
      <c r="J547" s="448"/>
      <c r="K547" s="448"/>
      <c r="L547" s="448"/>
      <c r="M547" s="448"/>
      <c r="N547" s="448"/>
      <c r="O547" s="448"/>
      <c r="P547" s="448"/>
      <c r="Q547" s="448"/>
      <c r="R547" s="448"/>
      <c r="S547" s="448"/>
      <c r="T547" s="448"/>
      <c r="U547" s="448"/>
      <c r="V547" s="448"/>
      <c r="W547" s="448"/>
      <c r="X547" s="448"/>
      <c r="Y547" s="448"/>
      <c r="Z547" s="448"/>
      <c r="AA547" s="448"/>
      <c r="AB547" s="448"/>
      <c r="AC547" s="448"/>
      <c r="AD547" s="448"/>
      <c r="AE547" s="448"/>
      <c r="AF547" s="448"/>
      <c r="AG547" s="448"/>
    </row>
    <row r="548">
      <c r="A548" s="448"/>
      <c r="B548" s="448"/>
      <c r="C548" s="448"/>
      <c r="D548" s="448"/>
      <c r="E548" s="448"/>
      <c r="F548" s="448"/>
      <c r="G548" s="448"/>
      <c r="H548" s="448"/>
      <c r="I548" s="448"/>
      <c r="J548" s="448"/>
      <c r="K548" s="448"/>
      <c r="L548" s="448"/>
      <c r="M548" s="448"/>
      <c r="N548" s="448"/>
      <c r="O548" s="448"/>
      <c r="P548" s="448"/>
      <c r="Q548" s="448"/>
      <c r="R548" s="448"/>
      <c r="S548" s="448"/>
      <c r="T548" s="448"/>
      <c r="U548" s="448"/>
      <c r="V548" s="448"/>
      <c r="W548" s="448"/>
      <c r="X548" s="448"/>
      <c r="Y548" s="448"/>
      <c r="Z548" s="448"/>
      <c r="AA548" s="448"/>
      <c r="AB548" s="448"/>
      <c r="AC548" s="448"/>
      <c r="AD548" s="448"/>
      <c r="AE548" s="448"/>
      <c r="AF548" s="448"/>
      <c r="AG548" s="448"/>
    </row>
    <row r="549">
      <c r="A549" s="448"/>
      <c r="B549" s="448"/>
      <c r="C549" s="448"/>
      <c r="D549" s="448"/>
      <c r="E549" s="448"/>
      <c r="F549" s="448"/>
      <c r="G549" s="448"/>
      <c r="H549" s="448"/>
      <c r="I549" s="448"/>
      <c r="J549" s="448"/>
      <c r="K549" s="448"/>
      <c r="L549" s="448"/>
      <c r="M549" s="448"/>
      <c r="N549" s="448"/>
      <c r="O549" s="448"/>
      <c r="P549" s="448"/>
      <c r="Q549" s="448"/>
      <c r="R549" s="448"/>
      <c r="S549" s="448"/>
      <c r="T549" s="448"/>
      <c r="U549" s="448"/>
      <c r="V549" s="448"/>
      <c r="W549" s="448"/>
      <c r="X549" s="448"/>
      <c r="Y549" s="448"/>
      <c r="Z549" s="448"/>
      <c r="AA549" s="448"/>
      <c r="AB549" s="448"/>
      <c r="AC549" s="448"/>
      <c r="AD549" s="448"/>
      <c r="AE549" s="448"/>
      <c r="AF549" s="448"/>
      <c r="AG549" s="448"/>
    </row>
    <row r="550">
      <c r="A550" s="448"/>
      <c r="B550" s="448"/>
      <c r="C550" s="448"/>
      <c r="D550" s="448"/>
      <c r="E550" s="448"/>
      <c r="F550" s="448"/>
      <c r="G550" s="448"/>
      <c r="H550" s="448"/>
      <c r="I550" s="448"/>
      <c r="J550" s="448"/>
      <c r="K550" s="448"/>
      <c r="L550" s="448"/>
      <c r="M550" s="448"/>
      <c r="N550" s="448"/>
      <c r="O550" s="448"/>
      <c r="P550" s="448"/>
      <c r="Q550" s="448"/>
      <c r="R550" s="448"/>
      <c r="S550" s="448"/>
      <c r="T550" s="448"/>
      <c r="U550" s="448"/>
      <c r="V550" s="448"/>
      <c r="W550" s="448"/>
      <c r="X550" s="448"/>
      <c r="Y550" s="448"/>
      <c r="Z550" s="448"/>
      <c r="AA550" s="448"/>
      <c r="AB550" s="448"/>
      <c r="AC550" s="448"/>
      <c r="AD550" s="448"/>
      <c r="AE550" s="448"/>
      <c r="AF550" s="448"/>
      <c r="AG550" s="448"/>
    </row>
    <row r="551">
      <c r="A551" s="448"/>
      <c r="B551" s="448"/>
      <c r="C551" s="448"/>
      <c r="D551" s="448"/>
      <c r="E551" s="448"/>
      <c r="F551" s="448"/>
      <c r="G551" s="448"/>
      <c r="H551" s="448"/>
      <c r="I551" s="448"/>
      <c r="J551" s="448"/>
      <c r="K551" s="448"/>
      <c r="L551" s="448"/>
      <c r="M551" s="448"/>
      <c r="N551" s="448"/>
      <c r="O551" s="448"/>
      <c r="P551" s="448"/>
      <c r="Q551" s="448"/>
      <c r="R551" s="448"/>
      <c r="S551" s="448"/>
      <c r="T551" s="448"/>
      <c r="U551" s="448"/>
      <c r="V551" s="448"/>
      <c r="W551" s="448"/>
      <c r="X551" s="448"/>
      <c r="Y551" s="448"/>
      <c r="Z551" s="448"/>
      <c r="AA551" s="448"/>
      <c r="AB551" s="448"/>
      <c r="AC551" s="448"/>
      <c r="AD551" s="448"/>
      <c r="AE551" s="448"/>
      <c r="AF551" s="448"/>
      <c r="AG551" s="448"/>
    </row>
    <row r="552">
      <c r="A552" s="448"/>
      <c r="B552" s="448"/>
      <c r="C552" s="448"/>
      <c r="D552" s="448"/>
      <c r="E552" s="448"/>
      <c r="F552" s="448"/>
      <c r="G552" s="448"/>
      <c r="H552" s="448"/>
      <c r="I552" s="448"/>
      <c r="J552" s="448"/>
      <c r="K552" s="448"/>
      <c r="L552" s="448"/>
      <c r="M552" s="448"/>
      <c r="N552" s="448"/>
      <c r="O552" s="448"/>
      <c r="P552" s="448"/>
      <c r="Q552" s="448"/>
      <c r="R552" s="448"/>
      <c r="S552" s="448"/>
      <c r="T552" s="448"/>
      <c r="U552" s="448"/>
      <c r="V552" s="448"/>
      <c r="W552" s="448"/>
      <c r="X552" s="448"/>
      <c r="Y552" s="448"/>
      <c r="Z552" s="448"/>
      <c r="AA552" s="448"/>
      <c r="AB552" s="448"/>
      <c r="AC552" s="448"/>
      <c r="AD552" s="448"/>
      <c r="AE552" s="448"/>
      <c r="AF552" s="448"/>
      <c r="AG552" s="448"/>
    </row>
    <row r="553">
      <c r="A553" s="448"/>
      <c r="B553" s="448"/>
      <c r="C553" s="448"/>
      <c r="D553" s="448"/>
      <c r="E553" s="448"/>
      <c r="F553" s="448"/>
      <c r="G553" s="448"/>
      <c r="H553" s="448"/>
      <c r="I553" s="448"/>
      <c r="J553" s="448"/>
      <c r="K553" s="448"/>
      <c r="L553" s="448"/>
      <c r="M553" s="448"/>
      <c r="N553" s="448"/>
      <c r="O553" s="448"/>
      <c r="P553" s="448"/>
      <c r="Q553" s="448"/>
      <c r="R553" s="448"/>
      <c r="S553" s="448"/>
      <c r="T553" s="448"/>
      <c r="U553" s="448"/>
      <c r="V553" s="448"/>
      <c r="W553" s="448"/>
      <c r="X553" s="448"/>
      <c r="Y553" s="448"/>
      <c r="Z553" s="448"/>
      <c r="AA553" s="448"/>
      <c r="AB553" s="448"/>
      <c r="AC553" s="448"/>
      <c r="AD553" s="448"/>
      <c r="AE553" s="448"/>
      <c r="AF553" s="448"/>
      <c r="AG553" s="448"/>
    </row>
    <row r="554">
      <c r="A554" s="448"/>
      <c r="B554" s="448"/>
      <c r="C554" s="448"/>
      <c r="D554" s="448"/>
      <c r="E554" s="448"/>
      <c r="F554" s="448"/>
      <c r="G554" s="448"/>
      <c r="H554" s="448"/>
      <c r="I554" s="448"/>
      <c r="J554" s="448"/>
      <c r="K554" s="448"/>
      <c r="L554" s="448"/>
      <c r="M554" s="448"/>
      <c r="N554" s="448"/>
      <c r="O554" s="448"/>
      <c r="P554" s="448"/>
      <c r="Q554" s="448"/>
      <c r="R554" s="448"/>
      <c r="S554" s="448"/>
      <c r="T554" s="448"/>
      <c r="U554" s="448"/>
      <c r="V554" s="448"/>
      <c r="W554" s="448"/>
      <c r="X554" s="448"/>
      <c r="Y554" s="448"/>
      <c r="Z554" s="448"/>
      <c r="AA554" s="448"/>
      <c r="AB554" s="448"/>
      <c r="AC554" s="448"/>
      <c r="AD554" s="448"/>
      <c r="AE554" s="448"/>
      <c r="AF554" s="448"/>
      <c r="AG554" s="448"/>
    </row>
    <row r="555">
      <c r="A555" s="448"/>
      <c r="B555" s="448"/>
      <c r="C555" s="448"/>
      <c r="D555" s="448"/>
      <c r="E555" s="448"/>
      <c r="F555" s="448"/>
      <c r="G555" s="448"/>
      <c r="H555" s="448"/>
      <c r="I555" s="448"/>
      <c r="J555" s="448"/>
      <c r="K555" s="448"/>
      <c r="L555" s="448"/>
      <c r="M555" s="448"/>
      <c r="N555" s="448"/>
      <c r="O555" s="448"/>
      <c r="P555" s="448"/>
      <c r="Q555" s="448"/>
      <c r="R555" s="448"/>
      <c r="S555" s="448"/>
      <c r="T555" s="448"/>
      <c r="U555" s="448"/>
      <c r="V555" s="448"/>
      <c r="W555" s="448"/>
      <c r="X555" s="448"/>
      <c r="Y555" s="448"/>
      <c r="Z555" s="448"/>
      <c r="AA555" s="448"/>
      <c r="AB555" s="448"/>
      <c r="AC555" s="448"/>
      <c r="AD555" s="448"/>
      <c r="AE555" s="448"/>
      <c r="AF555" s="448"/>
      <c r="AG555" s="448"/>
    </row>
    <row r="556">
      <c r="A556" s="448"/>
      <c r="B556" s="448"/>
      <c r="C556" s="448"/>
      <c r="D556" s="448"/>
      <c r="E556" s="448"/>
      <c r="F556" s="448"/>
      <c r="G556" s="448"/>
      <c r="H556" s="448"/>
      <c r="I556" s="448"/>
      <c r="J556" s="448"/>
      <c r="K556" s="448"/>
      <c r="L556" s="448"/>
      <c r="M556" s="448"/>
      <c r="N556" s="448"/>
      <c r="O556" s="448"/>
      <c r="P556" s="448"/>
      <c r="Q556" s="448"/>
      <c r="R556" s="448"/>
      <c r="S556" s="448"/>
      <c r="T556" s="448"/>
      <c r="U556" s="448"/>
      <c r="V556" s="448"/>
      <c r="W556" s="448"/>
      <c r="X556" s="448"/>
      <c r="Y556" s="448"/>
      <c r="Z556" s="448"/>
      <c r="AA556" s="448"/>
      <c r="AB556" s="448"/>
      <c r="AC556" s="448"/>
      <c r="AD556" s="448"/>
      <c r="AE556" s="448"/>
      <c r="AF556" s="448"/>
      <c r="AG556" s="448"/>
    </row>
    <row r="557">
      <c r="A557" s="448"/>
      <c r="B557" s="448"/>
      <c r="C557" s="448"/>
      <c r="D557" s="448"/>
      <c r="E557" s="448"/>
      <c r="F557" s="448"/>
      <c r="G557" s="448"/>
      <c r="H557" s="448"/>
      <c r="I557" s="448"/>
      <c r="J557" s="448"/>
      <c r="K557" s="448"/>
      <c r="L557" s="448"/>
      <c r="M557" s="448"/>
      <c r="N557" s="448"/>
      <c r="O557" s="448"/>
      <c r="P557" s="448"/>
      <c r="Q557" s="448"/>
      <c r="R557" s="448"/>
      <c r="S557" s="448"/>
      <c r="T557" s="448"/>
      <c r="U557" s="448"/>
      <c r="V557" s="448"/>
      <c r="W557" s="448"/>
      <c r="X557" s="448"/>
      <c r="Y557" s="448"/>
      <c r="Z557" s="448"/>
      <c r="AA557" s="448"/>
      <c r="AB557" s="448"/>
      <c r="AC557" s="448"/>
      <c r="AD557" s="448"/>
      <c r="AE557" s="448"/>
      <c r="AF557" s="448"/>
      <c r="AG557" s="448"/>
    </row>
    <row r="558">
      <c r="A558" s="448"/>
      <c r="B558" s="448"/>
      <c r="C558" s="448"/>
      <c r="D558" s="448"/>
      <c r="E558" s="448"/>
      <c r="F558" s="448"/>
      <c r="G558" s="448"/>
      <c r="H558" s="448"/>
      <c r="I558" s="448"/>
      <c r="J558" s="448"/>
      <c r="K558" s="448"/>
      <c r="L558" s="448"/>
      <c r="M558" s="448"/>
      <c r="N558" s="448"/>
      <c r="O558" s="448"/>
      <c r="P558" s="448"/>
      <c r="Q558" s="448"/>
      <c r="R558" s="448"/>
      <c r="S558" s="448"/>
      <c r="T558" s="448"/>
      <c r="U558" s="448"/>
      <c r="V558" s="448"/>
      <c r="W558" s="448"/>
      <c r="X558" s="448"/>
      <c r="Y558" s="448"/>
      <c r="Z558" s="448"/>
      <c r="AA558" s="448"/>
      <c r="AB558" s="448"/>
      <c r="AC558" s="448"/>
      <c r="AD558" s="448"/>
      <c r="AE558" s="448"/>
      <c r="AF558" s="448"/>
      <c r="AG558" s="448"/>
    </row>
    <row r="559">
      <c r="A559" s="448"/>
      <c r="B559" s="448"/>
      <c r="C559" s="448"/>
      <c r="D559" s="448"/>
      <c r="E559" s="448"/>
      <c r="F559" s="448"/>
      <c r="G559" s="448"/>
      <c r="H559" s="448"/>
      <c r="I559" s="448"/>
      <c r="J559" s="448"/>
      <c r="K559" s="448"/>
      <c r="L559" s="448"/>
      <c r="M559" s="448"/>
      <c r="N559" s="448"/>
      <c r="O559" s="448"/>
      <c r="P559" s="448"/>
      <c r="Q559" s="448"/>
      <c r="R559" s="448"/>
      <c r="S559" s="448"/>
      <c r="T559" s="448"/>
      <c r="U559" s="448"/>
      <c r="V559" s="448"/>
      <c r="W559" s="448"/>
      <c r="X559" s="448"/>
      <c r="Y559" s="448"/>
      <c r="Z559" s="448"/>
      <c r="AA559" s="448"/>
      <c r="AB559" s="448"/>
      <c r="AC559" s="448"/>
      <c r="AD559" s="448"/>
      <c r="AE559" s="448"/>
      <c r="AF559" s="448"/>
      <c r="AG559" s="448"/>
    </row>
    <row r="560">
      <c r="A560" s="448"/>
      <c r="B560" s="448"/>
      <c r="C560" s="448"/>
      <c r="D560" s="448"/>
      <c r="E560" s="448"/>
      <c r="F560" s="448"/>
      <c r="G560" s="448"/>
      <c r="H560" s="448"/>
      <c r="I560" s="448"/>
      <c r="J560" s="448"/>
      <c r="K560" s="448"/>
      <c r="L560" s="448"/>
      <c r="M560" s="448"/>
      <c r="N560" s="448"/>
      <c r="O560" s="448"/>
      <c r="P560" s="448"/>
      <c r="Q560" s="448"/>
      <c r="R560" s="448"/>
      <c r="S560" s="448"/>
      <c r="T560" s="448"/>
      <c r="U560" s="448"/>
      <c r="V560" s="448"/>
      <c r="W560" s="448"/>
      <c r="X560" s="448"/>
      <c r="Y560" s="448"/>
      <c r="Z560" s="448"/>
      <c r="AA560" s="448"/>
      <c r="AB560" s="448"/>
      <c r="AC560" s="448"/>
      <c r="AD560" s="448"/>
      <c r="AE560" s="448"/>
      <c r="AF560" s="448"/>
      <c r="AG560" s="448"/>
    </row>
    <row r="561">
      <c r="A561" s="448"/>
      <c r="B561" s="448"/>
      <c r="C561" s="448"/>
      <c r="D561" s="448"/>
      <c r="E561" s="448"/>
      <c r="F561" s="448"/>
      <c r="G561" s="448"/>
      <c r="H561" s="448"/>
      <c r="I561" s="448"/>
      <c r="J561" s="448"/>
      <c r="K561" s="448"/>
      <c r="L561" s="448"/>
      <c r="M561" s="448"/>
      <c r="N561" s="448"/>
      <c r="O561" s="448"/>
      <c r="P561" s="448"/>
      <c r="Q561" s="448"/>
      <c r="R561" s="448"/>
      <c r="S561" s="448"/>
      <c r="T561" s="448"/>
      <c r="U561" s="448"/>
      <c r="V561" s="448"/>
      <c r="W561" s="448"/>
      <c r="X561" s="448"/>
      <c r="Y561" s="448"/>
      <c r="Z561" s="448"/>
      <c r="AA561" s="448"/>
      <c r="AB561" s="448"/>
      <c r="AC561" s="448"/>
      <c r="AD561" s="448"/>
      <c r="AE561" s="448"/>
      <c r="AF561" s="448"/>
      <c r="AG561" s="448"/>
    </row>
    <row r="562">
      <c r="A562" s="448"/>
      <c r="B562" s="448"/>
      <c r="C562" s="448"/>
      <c r="D562" s="448"/>
      <c r="E562" s="448"/>
      <c r="F562" s="448"/>
      <c r="G562" s="448"/>
      <c r="H562" s="448"/>
      <c r="I562" s="448"/>
      <c r="J562" s="448"/>
      <c r="K562" s="448"/>
      <c r="L562" s="448"/>
      <c r="M562" s="448"/>
      <c r="N562" s="448"/>
      <c r="O562" s="448"/>
      <c r="P562" s="448"/>
      <c r="Q562" s="448"/>
      <c r="R562" s="448"/>
      <c r="S562" s="448"/>
      <c r="T562" s="448"/>
      <c r="U562" s="448"/>
      <c r="V562" s="448"/>
      <c r="W562" s="448"/>
      <c r="X562" s="448"/>
      <c r="Y562" s="448"/>
      <c r="Z562" s="448"/>
      <c r="AA562" s="448"/>
      <c r="AB562" s="448"/>
      <c r="AC562" s="448"/>
      <c r="AD562" s="448"/>
      <c r="AE562" s="448"/>
      <c r="AF562" s="448"/>
      <c r="AG562" s="448"/>
    </row>
    <row r="563">
      <c r="A563" s="448"/>
      <c r="B563" s="448"/>
      <c r="C563" s="448"/>
      <c r="D563" s="448"/>
      <c r="E563" s="448"/>
      <c r="F563" s="448"/>
      <c r="G563" s="448"/>
      <c r="H563" s="448"/>
      <c r="I563" s="448"/>
      <c r="J563" s="448"/>
      <c r="K563" s="448"/>
      <c r="L563" s="448"/>
      <c r="M563" s="448"/>
      <c r="N563" s="448"/>
      <c r="O563" s="448"/>
      <c r="P563" s="448"/>
      <c r="Q563" s="448"/>
      <c r="R563" s="448"/>
      <c r="S563" s="448"/>
      <c r="T563" s="448"/>
      <c r="U563" s="448"/>
      <c r="V563" s="448"/>
      <c r="W563" s="448"/>
      <c r="X563" s="448"/>
      <c r="Y563" s="448"/>
      <c r="Z563" s="448"/>
      <c r="AA563" s="448"/>
      <c r="AB563" s="448"/>
      <c r="AC563" s="448"/>
      <c r="AD563" s="448"/>
      <c r="AE563" s="448"/>
      <c r="AF563" s="448"/>
      <c r="AG563" s="448"/>
    </row>
    <row r="564">
      <c r="A564" s="448"/>
      <c r="B564" s="448"/>
      <c r="C564" s="448"/>
      <c r="D564" s="448"/>
      <c r="E564" s="448"/>
      <c r="F564" s="448"/>
      <c r="G564" s="448"/>
      <c r="H564" s="448"/>
      <c r="I564" s="448"/>
      <c r="J564" s="448"/>
      <c r="K564" s="448"/>
      <c r="L564" s="448"/>
      <c r="M564" s="448"/>
      <c r="N564" s="448"/>
      <c r="O564" s="448"/>
      <c r="P564" s="448"/>
      <c r="Q564" s="448"/>
      <c r="R564" s="448"/>
      <c r="S564" s="448"/>
      <c r="T564" s="448"/>
      <c r="U564" s="448"/>
      <c r="V564" s="448"/>
      <c r="W564" s="448"/>
      <c r="X564" s="448"/>
      <c r="Y564" s="448"/>
      <c r="Z564" s="448"/>
      <c r="AA564" s="448"/>
      <c r="AB564" s="448"/>
      <c r="AC564" s="448"/>
      <c r="AD564" s="448"/>
      <c r="AE564" s="448"/>
      <c r="AF564" s="448"/>
      <c r="AG564" s="448"/>
    </row>
    <row r="565">
      <c r="A565" s="448"/>
      <c r="B565" s="448"/>
      <c r="C565" s="448"/>
      <c r="D565" s="448"/>
      <c r="E565" s="448"/>
      <c r="F565" s="448"/>
      <c r="G565" s="448"/>
      <c r="H565" s="448"/>
      <c r="I565" s="448"/>
      <c r="J565" s="448"/>
      <c r="K565" s="448"/>
      <c r="L565" s="448"/>
      <c r="M565" s="448"/>
      <c r="N565" s="448"/>
      <c r="O565" s="448"/>
      <c r="P565" s="448"/>
      <c r="Q565" s="448"/>
      <c r="R565" s="448"/>
      <c r="S565" s="448"/>
      <c r="T565" s="448"/>
      <c r="U565" s="448"/>
      <c r="V565" s="448"/>
      <c r="W565" s="448"/>
      <c r="X565" s="448"/>
      <c r="Y565" s="448"/>
      <c r="Z565" s="448"/>
      <c r="AA565" s="448"/>
      <c r="AB565" s="448"/>
      <c r="AC565" s="448"/>
      <c r="AD565" s="448"/>
      <c r="AE565" s="448"/>
      <c r="AF565" s="448"/>
      <c r="AG565" s="448"/>
    </row>
    <row r="566">
      <c r="A566" s="448"/>
      <c r="B566" s="448"/>
      <c r="C566" s="448"/>
      <c r="D566" s="448"/>
      <c r="E566" s="448"/>
      <c r="F566" s="448"/>
      <c r="G566" s="448"/>
      <c r="H566" s="448"/>
      <c r="I566" s="448"/>
      <c r="J566" s="448"/>
      <c r="K566" s="448"/>
      <c r="L566" s="448"/>
      <c r="M566" s="448"/>
      <c r="N566" s="448"/>
      <c r="O566" s="448"/>
      <c r="P566" s="448"/>
      <c r="Q566" s="448"/>
      <c r="R566" s="448"/>
      <c r="S566" s="448"/>
      <c r="T566" s="448"/>
      <c r="U566" s="448"/>
      <c r="V566" s="448"/>
      <c r="W566" s="448"/>
      <c r="X566" s="448"/>
      <c r="Y566" s="448"/>
      <c r="Z566" s="448"/>
      <c r="AA566" s="448"/>
      <c r="AB566" s="448"/>
      <c r="AC566" s="448"/>
      <c r="AD566" s="448"/>
      <c r="AE566" s="448"/>
      <c r="AF566" s="448"/>
      <c r="AG566" s="448"/>
    </row>
    <row r="567">
      <c r="A567" s="448"/>
      <c r="B567" s="448"/>
      <c r="C567" s="448"/>
      <c r="D567" s="448"/>
      <c r="E567" s="448"/>
      <c r="F567" s="448"/>
      <c r="G567" s="448"/>
      <c r="H567" s="448"/>
      <c r="I567" s="448"/>
      <c r="J567" s="448"/>
      <c r="K567" s="448"/>
      <c r="L567" s="448"/>
      <c r="M567" s="448"/>
      <c r="N567" s="448"/>
      <c r="O567" s="448"/>
      <c r="P567" s="448"/>
      <c r="Q567" s="448"/>
      <c r="R567" s="448"/>
      <c r="S567" s="448"/>
      <c r="T567" s="448"/>
      <c r="U567" s="448"/>
      <c r="V567" s="448"/>
      <c r="W567" s="448"/>
      <c r="X567" s="448"/>
      <c r="Y567" s="448"/>
      <c r="Z567" s="448"/>
      <c r="AA567" s="448"/>
      <c r="AB567" s="448"/>
      <c r="AC567" s="448"/>
      <c r="AD567" s="448"/>
      <c r="AE567" s="448"/>
      <c r="AF567" s="448"/>
      <c r="AG567" s="448"/>
    </row>
    <row r="568">
      <c r="A568" s="448"/>
      <c r="B568" s="448"/>
      <c r="C568" s="448"/>
      <c r="D568" s="448"/>
      <c r="E568" s="448"/>
      <c r="F568" s="448"/>
      <c r="G568" s="448"/>
      <c r="H568" s="448"/>
      <c r="I568" s="448"/>
      <c r="J568" s="448"/>
      <c r="K568" s="448"/>
      <c r="L568" s="448"/>
      <c r="M568" s="448"/>
      <c r="N568" s="448"/>
      <c r="O568" s="448"/>
      <c r="P568" s="448"/>
      <c r="Q568" s="448"/>
      <c r="R568" s="448"/>
      <c r="S568" s="448"/>
      <c r="T568" s="448"/>
      <c r="U568" s="448"/>
      <c r="V568" s="448"/>
      <c r="W568" s="448"/>
      <c r="X568" s="448"/>
      <c r="Y568" s="448"/>
      <c r="Z568" s="448"/>
      <c r="AA568" s="448"/>
      <c r="AB568" s="448"/>
      <c r="AC568" s="448"/>
      <c r="AD568" s="448"/>
      <c r="AE568" s="448"/>
      <c r="AF568" s="448"/>
      <c r="AG568" s="448"/>
    </row>
    <row r="569">
      <c r="A569" s="448"/>
      <c r="B569" s="448"/>
      <c r="C569" s="448"/>
      <c r="D569" s="448"/>
      <c r="E569" s="448"/>
      <c r="F569" s="448"/>
      <c r="G569" s="448"/>
      <c r="H569" s="448"/>
      <c r="I569" s="448"/>
      <c r="J569" s="448"/>
      <c r="K569" s="448"/>
      <c r="L569" s="448"/>
      <c r="M569" s="448"/>
      <c r="N569" s="448"/>
      <c r="O569" s="448"/>
      <c r="P569" s="448"/>
      <c r="Q569" s="448"/>
      <c r="R569" s="448"/>
      <c r="S569" s="448"/>
      <c r="T569" s="448"/>
      <c r="U569" s="448"/>
      <c r="V569" s="448"/>
      <c r="W569" s="448"/>
      <c r="X569" s="448"/>
      <c r="Y569" s="448"/>
      <c r="Z569" s="448"/>
      <c r="AA569" s="448"/>
      <c r="AB569" s="448"/>
      <c r="AC569" s="448"/>
      <c r="AD569" s="448"/>
      <c r="AE569" s="448"/>
      <c r="AF569" s="448"/>
      <c r="AG569" s="448"/>
    </row>
    <row r="570">
      <c r="A570" s="448"/>
      <c r="B570" s="448"/>
      <c r="C570" s="448"/>
      <c r="D570" s="448"/>
      <c r="E570" s="448"/>
      <c r="F570" s="448"/>
      <c r="G570" s="448"/>
      <c r="H570" s="448"/>
      <c r="I570" s="448"/>
      <c r="J570" s="448"/>
      <c r="K570" s="448"/>
      <c r="L570" s="448"/>
      <c r="M570" s="448"/>
      <c r="N570" s="448"/>
      <c r="O570" s="448"/>
      <c r="P570" s="448"/>
      <c r="Q570" s="448"/>
      <c r="R570" s="448"/>
      <c r="S570" s="448"/>
      <c r="T570" s="448"/>
      <c r="U570" s="448"/>
      <c r="V570" s="448"/>
      <c r="W570" s="448"/>
      <c r="X570" s="448"/>
      <c r="Y570" s="448"/>
      <c r="Z570" s="448"/>
      <c r="AA570" s="448"/>
      <c r="AB570" s="448"/>
      <c r="AC570" s="448"/>
      <c r="AD570" s="448"/>
      <c r="AE570" s="448"/>
      <c r="AF570" s="448"/>
      <c r="AG570" s="448"/>
    </row>
    <row r="571">
      <c r="A571" s="448"/>
      <c r="B571" s="448"/>
      <c r="C571" s="448"/>
      <c r="D571" s="448"/>
      <c r="E571" s="448"/>
      <c r="F571" s="448"/>
      <c r="G571" s="448"/>
      <c r="H571" s="448"/>
      <c r="I571" s="448"/>
      <c r="J571" s="448"/>
      <c r="K571" s="448"/>
      <c r="L571" s="448"/>
      <c r="M571" s="448"/>
      <c r="N571" s="448"/>
      <c r="O571" s="448"/>
      <c r="P571" s="448"/>
      <c r="Q571" s="448"/>
      <c r="R571" s="448"/>
      <c r="S571" s="448"/>
      <c r="T571" s="448"/>
      <c r="U571" s="448"/>
      <c r="V571" s="448"/>
      <c r="W571" s="448"/>
      <c r="X571" s="448"/>
      <c r="Y571" s="448"/>
      <c r="Z571" s="448"/>
      <c r="AA571" s="448"/>
      <c r="AB571" s="448"/>
      <c r="AC571" s="448"/>
      <c r="AD571" s="448"/>
      <c r="AE571" s="448"/>
      <c r="AF571" s="448"/>
      <c r="AG571" s="448"/>
    </row>
    <row r="572">
      <c r="A572" s="448"/>
      <c r="B572" s="448"/>
      <c r="C572" s="448"/>
      <c r="D572" s="448"/>
      <c r="E572" s="448"/>
      <c r="F572" s="448"/>
      <c r="G572" s="448"/>
      <c r="H572" s="448"/>
      <c r="I572" s="448"/>
      <c r="J572" s="448"/>
      <c r="K572" s="448"/>
      <c r="L572" s="448"/>
      <c r="M572" s="448"/>
      <c r="N572" s="448"/>
      <c r="O572" s="448"/>
      <c r="P572" s="448"/>
      <c r="Q572" s="448"/>
      <c r="R572" s="448"/>
      <c r="S572" s="448"/>
      <c r="T572" s="448"/>
      <c r="U572" s="448"/>
      <c r="V572" s="448"/>
      <c r="W572" s="448"/>
      <c r="X572" s="448"/>
      <c r="Y572" s="448"/>
      <c r="Z572" s="448"/>
      <c r="AA572" s="448"/>
      <c r="AB572" s="448"/>
      <c r="AC572" s="448"/>
      <c r="AD572" s="448"/>
      <c r="AE572" s="448"/>
      <c r="AF572" s="448"/>
      <c r="AG572" s="448"/>
    </row>
    <row r="573">
      <c r="A573" s="448"/>
      <c r="B573" s="448"/>
      <c r="C573" s="448"/>
      <c r="D573" s="448"/>
      <c r="E573" s="448"/>
      <c r="F573" s="448"/>
      <c r="G573" s="448"/>
      <c r="H573" s="448"/>
      <c r="I573" s="448"/>
      <c r="J573" s="448"/>
      <c r="K573" s="448"/>
      <c r="L573" s="448"/>
      <c r="M573" s="448"/>
      <c r="N573" s="448"/>
      <c r="O573" s="448"/>
      <c r="P573" s="448"/>
      <c r="Q573" s="448"/>
      <c r="R573" s="448"/>
      <c r="S573" s="448"/>
      <c r="T573" s="448"/>
      <c r="U573" s="448"/>
      <c r="V573" s="448"/>
      <c r="W573" s="448"/>
      <c r="X573" s="448"/>
      <c r="Y573" s="448"/>
      <c r="Z573" s="448"/>
      <c r="AA573" s="448"/>
      <c r="AB573" s="448"/>
      <c r="AC573" s="448"/>
      <c r="AD573" s="448"/>
      <c r="AE573" s="448"/>
      <c r="AF573" s="448"/>
      <c r="AG573" s="448"/>
    </row>
    <row r="574">
      <c r="A574" s="448"/>
      <c r="B574" s="448"/>
      <c r="C574" s="448"/>
      <c r="D574" s="448"/>
      <c r="E574" s="448"/>
      <c r="F574" s="448"/>
      <c r="G574" s="448"/>
      <c r="H574" s="448"/>
      <c r="I574" s="448"/>
      <c r="J574" s="448"/>
      <c r="K574" s="448"/>
      <c r="L574" s="448"/>
      <c r="M574" s="448"/>
      <c r="N574" s="448"/>
      <c r="O574" s="448"/>
      <c r="P574" s="448"/>
      <c r="Q574" s="448"/>
      <c r="R574" s="448"/>
      <c r="S574" s="448"/>
      <c r="T574" s="448"/>
      <c r="U574" s="448"/>
      <c r="V574" s="448"/>
      <c r="W574" s="448"/>
      <c r="X574" s="448"/>
      <c r="Y574" s="448"/>
      <c r="Z574" s="448"/>
      <c r="AA574" s="448"/>
      <c r="AB574" s="448"/>
      <c r="AC574" s="448"/>
      <c r="AD574" s="448"/>
      <c r="AE574" s="448"/>
      <c r="AF574" s="448"/>
      <c r="AG574" s="448"/>
    </row>
    <row r="575">
      <c r="A575" s="448"/>
      <c r="B575" s="448"/>
      <c r="C575" s="448"/>
      <c r="D575" s="448"/>
      <c r="E575" s="448"/>
      <c r="F575" s="448"/>
      <c r="G575" s="448"/>
      <c r="H575" s="448"/>
      <c r="I575" s="448"/>
      <c r="J575" s="448"/>
      <c r="K575" s="448"/>
      <c r="L575" s="448"/>
      <c r="M575" s="448"/>
      <c r="N575" s="448"/>
      <c r="O575" s="448"/>
      <c r="P575" s="448"/>
      <c r="Q575" s="448"/>
      <c r="R575" s="448"/>
      <c r="S575" s="448"/>
      <c r="T575" s="448"/>
      <c r="U575" s="448"/>
      <c r="V575" s="448"/>
      <c r="W575" s="448"/>
      <c r="X575" s="448"/>
      <c r="Y575" s="448"/>
      <c r="Z575" s="448"/>
      <c r="AA575" s="448"/>
      <c r="AB575" s="448"/>
      <c r="AC575" s="448"/>
      <c r="AD575" s="448"/>
      <c r="AE575" s="448"/>
      <c r="AF575" s="448"/>
      <c r="AG575" s="448"/>
    </row>
    <row r="576">
      <c r="A576" s="448"/>
      <c r="B576" s="448"/>
      <c r="C576" s="448"/>
      <c r="D576" s="448"/>
      <c r="E576" s="448"/>
      <c r="F576" s="448"/>
      <c r="G576" s="448"/>
      <c r="H576" s="448"/>
      <c r="I576" s="448"/>
      <c r="J576" s="448"/>
      <c r="K576" s="448"/>
      <c r="L576" s="448"/>
      <c r="M576" s="448"/>
      <c r="N576" s="448"/>
      <c r="O576" s="448"/>
      <c r="P576" s="448"/>
      <c r="Q576" s="448"/>
      <c r="R576" s="448"/>
      <c r="S576" s="448"/>
      <c r="T576" s="448"/>
      <c r="U576" s="448"/>
      <c r="V576" s="448"/>
      <c r="W576" s="448"/>
      <c r="X576" s="448"/>
      <c r="Y576" s="448"/>
      <c r="Z576" s="448"/>
      <c r="AA576" s="448"/>
      <c r="AB576" s="448"/>
      <c r="AC576" s="448"/>
      <c r="AD576" s="448"/>
      <c r="AE576" s="448"/>
      <c r="AF576" s="448"/>
      <c r="AG576" s="448"/>
    </row>
    <row r="577">
      <c r="A577" s="448"/>
      <c r="B577" s="448"/>
      <c r="C577" s="448"/>
      <c r="D577" s="448"/>
      <c r="E577" s="448"/>
      <c r="F577" s="448"/>
      <c r="G577" s="448"/>
      <c r="H577" s="448"/>
      <c r="I577" s="448"/>
      <c r="J577" s="448"/>
      <c r="K577" s="448"/>
      <c r="L577" s="448"/>
      <c r="M577" s="448"/>
      <c r="N577" s="448"/>
      <c r="O577" s="448"/>
      <c r="P577" s="448"/>
      <c r="Q577" s="448"/>
      <c r="R577" s="448"/>
      <c r="S577" s="448"/>
      <c r="T577" s="448"/>
      <c r="U577" s="448"/>
      <c r="V577" s="448"/>
      <c r="W577" s="448"/>
      <c r="X577" s="448"/>
      <c r="Y577" s="448"/>
      <c r="Z577" s="448"/>
      <c r="AA577" s="448"/>
      <c r="AB577" s="448"/>
      <c r="AC577" s="448"/>
      <c r="AD577" s="448"/>
      <c r="AE577" s="448"/>
      <c r="AF577" s="448"/>
      <c r="AG577" s="448"/>
    </row>
    <row r="578">
      <c r="A578" s="448"/>
      <c r="B578" s="448"/>
      <c r="C578" s="448"/>
      <c r="D578" s="448"/>
      <c r="E578" s="448"/>
      <c r="F578" s="448"/>
      <c r="G578" s="448"/>
      <c r="H578" s="448"/>
      <c r="I578" s="448"/>
      <c r="J578" s="448"/>
      <c r="K578" s="448"/>
      <c r="L578" s="448"/>
      <c r="M578" s="448"/>
      <c r="N578" s="448"/>
      <c r="O578" s="448"/>
      <c r="P578" s="448"/>
      <c r="Q578" s="448"/>
      <c r="R578" s="448"/>
      <c r="S578" s="448"/>
      <c r="T578" s="448"/>
      <c r="U578" s="448"/>
      <c r="V578" s="448"/>
      <c r="W578" s="448"/>
      <c r="X578" s="448"/>
      <c r="Y578" s="448"/>
      <c r="Z578" s="448"/>
      <c r="AA578" s="448"/>
      <c r="AB578" s="448"/>
      <c r="AC578" s="448"/>
      <c r="AD578" s="448"/>
      <c r="AE578" s="448"/>
      <c r="AF578" s="448"/>
      <c r="AG578" s="448"/>
    </row>
    <row r="579">
      <c r="A579" s="448"/>
      <c r="B579" s="448"/>
      <c r="C579" s="448"/>
      <c r="D579" s="448"/>
      <c r="E579" s="448"/>
      <c r="F579" s="448"/>
      <c r="G579" s="448"/>
      <c r="H579" s="448"/>
      <c r="I579" s="448"/>
      <c r="J579" s="448"/>
      <c r="K579" s="448"/>
      <c r="L579" s="448"/>
      <c r="M579" s="448"/>
      <c r="N579" s="448"/>
      <c r="O579" s="448"/>
      <c r="P579" s="448"/>
      <c r="Q579" s="448"/>
      <c r="R579" s="448"/>
      <c r="S579" s="448"/>
      <c r="T579" s="448"/>
      <c r="U579" s="448"/>
      <c r="V579" s="448"/>
      <c r="W579" s="448"/>
      <c r="X579" s="448"/>
      <c r="Y579" s="448"/>
      <c r="Z579" s="448"/>
      <c r="AA579" s="448"/>
      <c r="AB579" s="448"/>
      <c r="AC579" s="448"/>
      <c r="AD579" s="448"/>
      <c r="AE579" s="448"/>
      <c r="AF579" s="448"/>
      <c r="AG579" s="448"/>
    </row>
    <row r="580">
      <c r="A580" s="448"/>
      <c r="B580" s="448"/>
      <c r="C580" s="448"/>
      <c r="D580" s="448"/>
      <c r="E580" s="448"/>
      <c r="F580" s="448"/>
      <c r="G580" s="448"/>
      <c r="H580" s="448"/>
      <c r="I580" s="448"/>
      <c r="J580" s="448"/>
      <c r="K580" s="448"/>
      <c r="L580" s="448"/>
      <c r="M580" s="448"/>
      <c r="N580" s="448"/>
      <c r="O580" s="448"/>
      <c r="P580" s="448"/>
      <c r="Q580" s="448"/>
      <c r="R580" s="448"/>
      <c r="S580" s="448"/>
      <c r="T580" s="448"/>
      <c r="U580" s="448"/>
      <c r="V580" s="448"/>
      <c r="W580" s="448"/>
      <c r="X580" s="448"/>
      <c r="Y580" s="448"/>
      <c r="Z580" s="448"/>
      <c r="AA580" s="448"/>
      <c r="AB580" s="448"/>
      <c r="AC580" s="448"/>
      <c r="AD580" s="448"/>
      <c r="AE580" s="448"/>
      <c r="AF580" s="448"/>
      <c r="AG580" s="448"/>
    </row>
    <row r="581">
      <c r="A581" s="448"/>
      <c r="B581" s="448"/>
      <c r="C581" s="448"/>
      <c r="D581" s="448"/>
      <c r="E581" s="448"/>
      <c r="F581" s="448"/>
      <c r="G581" s="448"/>
      <c r="H581" s="448"/>
      <c r="I581" s="448"/>
      <c r="J581" s="448"/>
      <c r="K581" s="448"/>
      <c r="L581" s="448"/>
      <c r="M581" s="448"/>
      <c r="N581" s="448"/>
      <c r="O581" s="448"/>
      <c r="P581" s="448"/>
      <c r="Q581" s="448"/>
      <c r="R581" s="448"/>
      <c r="S581" s="448"/>
      <c r="T581" s="448"/>
      <c r="U581" s="448"/>
      <c r="V581" s="448"/>
      <c r="W581" s="448"/>
      <c r="X581" s="448"/>
      <c r="Y581" s="448"/>
      <c r="Z581" s="448"/>
      <c r="AA581" s="448"/>
      <c r="AB581" s="448"/>
      <c r="AC581" s="448"/>
      <c r="AD581" s="448"/>
      <c r="AE581" s="448"/>
      <c r="AF581" s="448"/>
      <c r="AG581" s="448"/>
    </row>
    <row r="582">
      <c r="A582" s="448"/>
      <c r="B582" s="448"/>
      <c r="C582" s="448"/>
      <c r="D582" s="448"/>
      <c r="E582" s="448"/>
      <c r="F582" s="448"/>
      <c r="G582" s="448"/>
      <c r="H582" s="448"/>
      <c r="I582" s="448"/>
      <c r="J582" s="448"/>
      <c r="K582" s="448"/>
      <c r="L582" s="448"/>
      <c r="M582" s="448"/>
      <c r="N582" s="448"/>
      <c r="O582" s="448"/>
      <c r="P582" s="448"/>
      <c r="Q582" s="448"/>
      <c r="R582" s="448"/>
      <c r="S582" s="448"/>
      <c r="T582" s="448"/>
      <c r="U582" s="448"/>
      <c r="V582" s="448"/>
      <c r="W582" s="448"/>
      <c r="X582" s="448"/>
      <c r="Y582" s="448"/>
      <c r="Z582" s="448"/>
      <c r="AA582" s="448"/>
      <c r="AB582" s="448"/>
      <c r="AC582" s="448"/>
      <c r="AD582" s="448"/>
      <c r="AE582" s="448"/>
      <c r="AF582" s="448"/>
      <c r="AG582" s="448"/>
    </row>
    <row r="583">
      <c r="A583" s="448"/>
      <c r="B583" s="448"/>
      <c r="C583" s="448"/>
      <c r="D583" s="448"/>
      <c r="E583" s="448"/>
      <c r="F583" s="448"/>
      <c r="G583" s="448"/>
      <c r="H583" s="448"/>
      <c r="I583" s="448"/>
      <c r="J583" s="448"/>
      <c r="K583" s="448"/>
      <c r="L583" s="448"/>
      <c r="M583" s="448"/>
      <c r="N583" s="448"/>
      <c r="O583" s="448"/>
      <c r="P583" s="448"/>
      <c r="Q583" s="448"/>
      <c r="R583" s="448"/>
      <c r="S583" s="448"/>
      <c r="T583" s="448"/>
      <c r="U583" s="448"/>
      <c r="V583" s="448"/>
      <c r="W583" s="448"/>
      <c r="X583" s="448"/>
      <c r="Y583" s="448"/>
      <c r="Z583" s="448"/>
      <c r="AA583" s="448"/>
      <c r="AB583" s="448"/>
      <c r="AC583" s="448"/>
      <c r="AD583" s="448"/>
      <c r="AE583" s="448"/>
      <c r="AF583" s="448"/>
      <c r="AG583" s="448"/>
    </row>
    <row r="584">
      <c r="A584" s="448"/>
      <c r="B584" s="448"/>
      <c r="C584" s="448"/>
      <c r="D584" s="448"/>
      <c r="E584" s="448"/>
      <c r="F584" s="448"/>
      <c r="G584" s="448"/>
      <c r="H584" s="448"/>
      <c r="I584" s="448"/>
      <c r="J584" s="448"/>
      <c r="K584" s="448"/>
      <c r="L584" s="448"/>
      <c r="M584" s="448"/>
      <c r="N584" s="448"/>
      <c r="O584" s="448"/>
      <c r="P584" s="448"/>
      <c r="Q584" s="448"/>
      <c r="R584" s="448"/>
      <c r="S584" s="448"/>
      <c r="T584" s="448"/>
      <c r="U584" s="448"/>
      <c r="V584" s="448"/>
      <c r="W584" s="448"/>
      <c r="X584" s="448"/>
      <c r="Y584" s="448"/>
      <c r="Z584" s="448"/>
      <c r="AA584" s="448"/>
      <c r="AB584" s="448"/>
      <c r="AC584" s="448"/>
      <c r="AD584" s="448"/>
      <c r="AE584" s="448"/>
      <c r="AF584" s="448"/>
      <c r="AG584" s="448"/>
    </row>
    <row r="585">
      <c r="A585" s="448"/>
      <c r="B585" s="448"/>
      <c r="C585" s="448"/>
      <c r="D585" s="448"/>
      <c r="E585" s="448"/>
      <c r="F585" s="448"/>
      <c r="G585" s="448"/>
      <c r="H585" s="448"/>
      <c r="I585" s="448"/>
      <c r="J585" s="448"/>
      <c r="K585" s="448"/>
      <c r="L585" s="448"/>
      <c r="M585" s="448"/>
      <c r="N585" s="448"/>
      <c r="O585" s="448"/>
      <c r="P585" s="448"/>
      <c r="Q585" s="448"/>
      <c r="R585" s="448"/>
      <c r="S585" s="448"/>
      <c r="T585" s="448"/>
      <c r="U585" s="448"/>
      <c r="V585" s="448"/>
      <c r="W585" s="448"/>
      <c r="X585" s="448"/>
      <c r="Y585" s="448"/>
      <c r="Z585" s="448"/>
      <c r="AA585" s="448"/>
      <c r="AB585" s="448"/>
      <c r="AC585" s="448"/>
      <c r="AD585" s="448"/>
      <c r="AE585" s="448"/>
      <c r="AF585" s="448"/>
      <c r="AG585" s="448"/>
    </row>
    <row r="586">
      <c r="A586" s="448"/>
      <c r="B586" s="448"/>
      <c r="C586" s="448"/>
      <c r="D586" s="448"/>
      <c r="E586" s="448"/>
      <c r="F586" s="448"/>
      <c r="G586" s="448"/>
      <c r="H586" s="448"/>
      <c r="I586" s="448"/>
      <c r="J586" s="448"/>
      <c r="K586" s="448"/>
      <c r="L586" s="448"/>
      <c r="M586" s="448"/>
      <c r="N586" s="448"/>
      <c r="O586" s="448"/>
      <c r="P586" s="448"/>
      <c r="Q586" s="448"/>
      <c r="R586" s="448"/>
      <c r="S586" s="448"/>
      <c r="T586" s="448"/>
      <c r="U586" s="448"/>
      <c r="V586" s="448"/>
      <c r="W586" s="448"/>
      <c r="X586" s="448"/>
      <c r="Y586" s="448"/>
      <c r="Z586" s="448"/>
      <c r="AA586" s="448"/>
      <c r="AB586" s="448"/>
      <c r="AC586" s="448"/>
      <c r="AD586" s="448"/>
      <c r="AE586" s="448"/>
      <c r="AF586" s="448"/>
      <c r="AG586" s="448"/>
    </row>
    <row r="587">
      <c r="A587" s="448"/>
      <c r="B587" s="448"/>
      <c r="C587" s="448"/>
      <c r="D587" s="448"/>
      <c r="E587" s="448"/>
      <c r="F587" s="448"/>
      <c r="G587" s="448"/>
      <c r="H587" s="448"/>
      <c r="I587" s="448"/>
      <c r="J587" s="448"/>
      <c r="K587" s="448"/>
      <c r="L587" s="448"/>
      <c r="M587" s="448"/>
      <c r="N587" s="448"/>
      <c r="O587" s="448"/>
      <c r="P587" s="448"/>
      <c r="Q587" s="448"/>
      <c r="R587" s="448"/>
      <c r="S587" s="448"/>
      <c r="T587" s="448"/>
      <c r="U587" s="448"/>
      <c r="V587" s="448"/>
      <c r="W587" s="448"/>
      <c r="X587" s="448"/>
      <c r="Y587" s="448"/>
      <c r="Z587" s="448"/>
      <c r="AA587" s="448"/>
      <c r="AB587" s="448"/>
      <c r="AC587" s="448"/>
      <c r="AD587" s="448"/>
      <c r="AE587" s="448"/>
      <c r="AF587" s="448"/>
      <c r="AG587" s="448"/>
    </row>
    <row r="588">
      <c r="A588" s="448"/>
      <c r="B588" s="448"/>
      <c r="C588" s="448"/>
      <c r="D588" s="448"/>
      <c r="E588" s="448"/>
      <c r="F588" s="448"/>
      <c r="G588" s="448"/>
      <c r="H588" s="448"/>
      <c r="I588" s="448"/>
      <c r="J588" s="448"/>
      <c r="K588" s="448"/>
      <c r="L588" s="448"/>
      <c r="M588" s="448"/>
      <c r="N588" s="448"/>
      <c r="O588" s="448"/>
      <c r="P588" s="448"/>
      <c r="Q588" s="448"/>
      <c r="R588" s="448"/>
      <c r="S588" s="448"/>
      <c r="T588" s="448"/>
      <c r="U588" s="448"/>
      <c r="V588" s="448"/>
      <c r="W588" s="448"/>
      <c r="X588" s="448"/>
      <c r="Y588" s="448"/>
      <c r="Z588" s="448"/>
      <c r="AA588" s="448"/>
      <c r="AB588" s="448"/>
      <c r="AC588" s="448"/>
      <c r="AD588" s="448"/>
      <c r="AE588" s="448"/>
      <c r="AF588" s="448"/>
      <c r="AG588" s="448"/>
    </row>
    <row r="589">
      <c r="A589" s="448"/>
      <c r="B589" s="448"/>
      <c r="C589" s="448"/>
      <c r="D589" s="448"/>
      <c r="E589" s="448"/>
      <c r="F589" s="448"/>
      <c r="G589" s="448"/>
      <c r="H589" s="448"/>
      <c r="I589" s="448"/>
      <c r="J589" s="448"/>
      <c r="K589" s="448"/>
      <c r="L589" s="448"/>
      <c r="M589" s="448"/>
      <c r="N589" s="448"/>
      <c r="O589" s="448"/>
      <c r="P589" s="448"/>
      <c r="Q589" s="448"/>
      <c r="R589" s="448"/>
      <c r="S589" s="448"/>
      <c r="T589" s="448"/>
      <c r="U589" s="448"/>
      <c r="V589" s="448"/>
      <c r="W589" s="448"/>
      <c r="X589" s="448"/>
      <c r="Y589" s="448"/>
      <c r="Z589" s="448"/>
      <c r="AA589" s="448"/>
      <c r="AB589" s="448"/>
      <c r="AC589" s="448"/>
      <c r="AD589" s="448"/>
      <c r="AE589" s="448"/>
      <c r="AF589" s="448"/>
      <c r="AG589" s="448"/>
    </row>
    <row r="590">
      <c r="A590" s="448"/>
      <c r="B590" s="448"/>
      <c r="C590" s="448"/>
      <c r="D590" s="448"/>
      <c r="E590" s="448"/>
      <c r="F590" s="448"/>
      <c r="G590" s="448"/>
      <c r="H590" s="448"/>
      <c r="I590" s="448"/>
      <c r="J590" s="448"/>
      <c r="K590" s="448"/>
      <c r="L590" s="448"/>
      <c r="M590" s="448"/>
      <c r="N590" s="448"/>
      <c r="O590" s="448"/>
      <c r="P590" s="448"/>
      <c r="Q590" s="448"/>
      <c r="R590" s="448"/>
      <c r="S590" s="448"/>
      <c r="T590" s="448"/>
      <c r="U590" s="448"/>
      <c r="V590" s="448"/>
      <c r="W590" s="448"/>
      <c r="X590" s="448"/>
      <c r="Y590" s="448"/>
      <c r="Z590" s="448"/>
      <c r="AA590" s="448"/>
      <c r="AB590" s="448"/>
      <c r="AC590" s="448"/>
      <c r="AD590" s="448"/>
      <c r="AE590" s="448"/>
      <c r="AF590" s="448"/>
      <c r="AG590" s="448"/>
    </row>
    <row r="591">
      <c r="A591" s="448"/>
      <c r="B591" s="448"/>
      <c r="C591" s="448"/>
      <c r="D591" s="448"/>
      <c r="E591" s="448"/>
      <c r="F591" s="448"/>
      <c r="G591" s="448"/>
      <c r="H591" s="448"/>
      <c r="I591" s="448"/>
      <c r="J591" s="448"/>
      <c r="K591" s="448"/>
      <c r="L591" s="448"/>
      <c r="M591" s="448"/>
      <c r="N591" s="448"/>
      <c r="O591" s="448"/>
      <c r="P591" s="448"/>
      <c r="Q591" s="448"/>
      <c r="R591" s="448"/>
      <c r="S591" s="448"/>
      <c r="T591" s="448"/>
      <c r="U591" s="448"/>
      <c r="V591" s="448"/>
      <c r="W591" s="448"/>
      <c r="X591" s="448"/>
      <c r="Y591" s="448"/>
      <c r="Z591" s="448"/>
      <c r="AA591" s="448"/>
      <c r="AB591" s="448"/>
      <c r="AC591" s="448"/>
      <c r="AD591" s="448"/>
      <c r="AE591" s="448"/>
      <c r="AF591" s="448"/>
      <c r="AG591" s="448"/>
    </row>
    <row r="592">
      <c r="A592" s="448"/>
      <c r="B592" s="448"/>
      <c r="C592" s="448"/>
      <c r="D592" s="448"/>
      <c r="E592" s="448"/>
      <c r="F592" s="448"/>
      <c r="G592" s="448"/>
      <c r="H592" s="448"/>
      <c r="I592" s="448"/>
      <c r="J592" s="448"/>
      <c r="K592" s="448"/>
      <c r="L592" s="448"/>
      <c r="M592" s="448"/>
      <c r="N592" s="448"/>
      <c r="O592" s="448"/>
      <c r="P592" s="448"/>
      <c r="Q592" s="448"/>
      <c r="R592" s="448"/>
      <c r="S592" s="448"/>
      <c r="T592" s="448"/>
      <c r="U592" s="448"/>
      <c r="V592" s="448"/>
      <c r="W592" s="448"/>
      <c r="X592" s="448"/>
      <c r="Y592" s="448"/>
      <c r="Z592" s="448"/>
      <c r="AA592" s="448"/>
      <c r="AB592" s="448"/>
      <c r="AC592" s="448"/>
      <c r="AD592" s="448"/>
      <c r="AE592" s="448"/>
      <c r="AF592" s="448"/>
      <c r="AG592" s="448"/>
    </row>
    <row r="593">
      <c r="A593" s="448"/>
      <c r="B593" s="448"/>
      <c r="C593" s="448"/>
      <c r="D593" s="448"/>
      <c r="E593" s="448"/>
      <c r="F593" s="448"/>
      <c r="G593" s="448"/>
      <c r="H593" s="448"/>
      <c r="I593" s="448"/>
      <c r="J593" s="448"/>
      <c r="K593" s="448"/>
      <c r="L593" s="448"/>
      <c r="M593" s="448"/>
      <c r="N593" s="448"/>
      <c r="O593" s="448"/>
      <c r="P593" s="448"/>
      <c r="Q593" s="448"/>
      <c r="R593" s="448"/>
      <c r="S593" s="448"/>
      <c r="T593" s="448"/>
      <c r="U593" s="448"/>
      <c r="V593" s="448"/>
      <c r="W593" s="448"/>
      <c r="X593" s="448"/>
      <c r="Y593" s="448"/>
      <c r="Z593" s="448"/>
      <c r="AA593" s="448"/>
      <c r="AB593" s="448"/>
      <c r="AC593" s="448"/>
      <c r="AD593" s="448"/>
      <c r="AE593" s="448"/>
      <c r="AF593" s="448"/>
      <c r="AG593" s="448"/>
    </row>
    <row r="594">
      <c r="A594" s="448"/>
      <c r="B594" s="448"/>
      <c r="C594" s="448"/>
      <c r="D594" s="448"/>
      <c r="E594" s="448"/>
      <c r="F594" s="448"/>
      <c r="G594" s="448"/>
      <c r="H594" s="448"/>
      <c r="I594" s="448"/>
      <c r="J594" s="448"/>
      <c r="K594" s="448"/>
      <c r="L594" s="448"/>
      <c r="M594" s="448"/>
      <c r="N594" s="448"/>
      <c r="O594" s="448"/>
      <c r="P594" s="448"/>
      <c r="Q594" s="448"/>
      <c r="R594" s="448"/>
      <c r="S594" s="448"/>
      <c r="T594" s="448"/>
      <c r="U594" s="448"/>
      <c r="V594" s="448"/>
      <c r="W594" s="448"/>
      <c r="X594" s="448"/>
      <c r="Y594" s="448"/>
      <c r="Z594" s="448"/>
      <c r="AA594" s="448"/>
      <c r="AB594" s="448"/>
      <c r="AC594" s="448"/>
      <c r="AD594" s="448"/>
      <c r="AE594" s="448"/>
      <c r="AF594" s="448"/>
      <c r="AG594" s="448"/>
    </row>
    <row r="595">
      <c r="A595" s="448"/>
      <c r="B595" s="448"/>
      <c r="C595" s="448"/>
      <c r="D595" s="448"/>
      <c r="E595" s="448"/>
      <c r="F595" s="448"/>
      <c r="G595" s="448"/>
      <c r="H595" s="448"/>
      <c r="I595" s="448"/>
      <c r="J595" s="448"/>
      <c r="K595" s="448"/>
      <c r="L595" s="448"/>
      <c r="M595" s="448"/>
      <c r="N595" s="448"/>
      <c r="O595" s="448"/>
      <c r="P595" s="448"/>
      <c r="Q595" s="448"/>
      <c r="R595" s="448"/>
      <c r="S595" s="448"/>
      <c r="T595" s="448"/>
      <c r="U595" s="448"/>
      <c r="V595" s="448"/>
      <c r="W595" s="448"/>
      <c r="X595" s="448"/>
      <c r="Y595" s="448"/>
      <c r="Z595" s="448"/>
      <c r="AA595" s="448"/>
      <c r="AB595" s="448"/>
      <c r="AC595" s="448"/>
      <c r="AD595" s="448"/>
      <c r="AE595" s="448"/>
      <c r="AF595" s="448"/>
      <c r="AG595" s="448"/>
    </row>
    <row r="596">
      <c r="A596" s="448"/>
      <c r="B596" s="448"/>
      <c r="C596" s="448"/>
      <c r="D596" s="448"/>
      <c r="E596" s="448"/>
      <c r="F596" s="448"/>
      <c r="G596" s="448"/>
      <c r="H596" s="448"/>
      <c r="I596" s="448"/>
      <c r="J596" s="448"/>
      <c r="K596" s="448"/>
      <c r="L596" s="448"/>
      <c r="M596" s="448"/>
      <c r="N596" s="448"/>
      <c r="O596" s="448"/>
      <c r="P596" s="448"/>
      <c r="Q596" s="448"/>
      <c r="R596" s="448"/>
      <c r="S596" s="448"/>
      <c r="T596" s="448"/>
      <c r="U596" s="448"/>
      <c r="V596" s="448"/>
      <c r="W596" s="448"/>
      <c r="X596" s="448"/>
      <c r="Y596" s="448"/>
      <c r="Z596" s="448"/>
      <c r="AA596" s="448"/>
      <c r="AB596" s="448"/>
      <c r="AC596" s="448"/>
      <c r="AD596" s="448"/>
      <c r="AE596" s="448"/>
      <c r="AF596" s="448"/>
      <c r="AG596" s="448"/>
    </row>
    <row r="597">
      <c r="A597" s="448"/>
      <c r="B597" s="448"/>
      <c r="C597" s="448"/>
      <c r="D597" s="448"/>
      <c r="E597" s="448"/>
      <c r="F597" s="448"/>
      <c r="G597" s="448"/>
      <c r="H597" s="448"/>
      <c r="I597" s="448"/>
      <c r="J597" s="448"/>
      <c r="K597" s="448"/>
      <c r="L597" s="448"/>
      <c r="M597" s="448"/>
      <c r="N597" s="448"/>
      <c r="O597" s="448"/>
      <c r="P597" s="448"/>
      <c r="Q597" s="448"/>
      <c r="R597" s="448"/>
      <c r="S597" s="448"/>
      <c r="T597" s="448"/>
      <c r="U597" s="448"/>
      <c r="V597" s="448"/>
      <c r="W597" s="448"/>
      <c r="X597" s="448"/>
      <c r="Y597" s="448"/>
      <c r="Z597" s="448"/>
      <c r="AA597" s="448"/>
      <c r="AB597" s="448"/>
      <c r="AC597" s="448"/>
      <c r="AD597" s="448"/>
      <c r="AE597" s="448"/>
      <c r="AF597" s="448"/>
      <c r="AG597" s="448"/>
    </row>
    <row r="598">
      <c r="A598" s="448"/>
      <c r="B598" s="448"/>
      <c r="C598" s="448"/>
      <c r="D598" s="448"/>
      <c r="E598" s="448"/>
      <c r="F598" s="448"/>
      <c r="G598" s="448"/>
      <c r="H598" s="448"/>
      <c r="I598" s="448"/>
      <c r="J598" s="448"/>
      <c r="K598" s="448"/>
      <c r="L598" s="448"/>
      <c r="M598" s="448"/>
      <c r="N598" s="448"/>
      <c r="O598" s="448"/>
      <c r="P598" s="448"/>
      <c r="Q598" s="448"/>
      <c r="R598" s="448"/>
      <c r="S598" s="448"/>
      <c r="T598" s="448"/>
      <c r="U598" s="448"/>
      <c r="V598" s="448"/>
      <c r="W598" s="448"/>
      <c r="X598" s="448"/>
      <c r="Y598" s="448"/>
      <c r="Z598" s="448"/>
      <c r="AA598" s="448"/>
      <c r="AB598" s="448"/>
      <c r="AC598" s="448"/>
      <c r="AD598" s="448"/>
      <c r="AE598" s="448"/>
      <c r="AF598" s="448"/>
      <c r="AG598" s="448"/>
    </row>
    <row r="599">
      <c r="A599" s="448"/>
      <c r="B599" s="448"/>
      <c r="C599" s="448"/>
      <c r="D599" s="448"/>
      <c r="E599" s="448"/>
      <c r="F599" s="448"/>
      <c r="G599" s="448"/>
      <c r="H599" s="448"/>
      <c r="I599" s="448"/>
      <c r="J599" s="448"/>
      <c r="K599" s="448"/>
      <c r="L599" s="448"/>
      <c r="M599" s="448"/>
      <c r="N599" s="448"/>
      <c r="O599" s="448"/>
      <c r="P599" s="448"/>
      <c r="Q599" s="448"/>
      <c r="R599" s="448"/>
      <c r="S599" s="448"/>
      <c r="T599" s="448"/>
      <c r="U599" s="448"/>
      <c r="V599" s="448"/>
      <c r="W599" s="448"/>
      <c r="X599" s="448"/>
      <c r="Y599" s="448"/>
      <c r="Z599" s="448"/>
      <c r="AA599" s="448"/>
      <c r="AB599" s="448"/>
      <c r="AC599" s="448"/>
      <c r="AD599" s="448"/>
      <c r="AE599" s="448"/>
      <c r="AF599" s="448"/>
      <c r="AG599" s="448"/>
    </row>
    <row r="600">
      <c r="A600" s="448"/>
      <c r="B600" s="448"/>
      <c r="C600" s="448"/>
      <c r="D600" s="448"/>
      <c r="E600" s="448"/>
      <c r="F600" s="448"/>
      <c r="G600" s="448"/>
      <c r="H600" s="448"/>
      <c r="I600" s="448"/>
      <c r="J600" s="448"/>
      <c r="K600" s="448"/>
      <c r="L600" s="448"/>
      <c r="M600" s="448"/>
      <c r="N600" s="448"/>
      <c r="O600" s="448"/>
      <c r="P600" s="448"/>
      <c r="Q600" s="448"/>
      <c r="R600" s="448"/>
      <c r="S600" s="448"/>
      <c r="T600" s="448"/>
      <c r="U600" s="448"/>
      <c r="V600" s="448"/>
      <c r="W600" s="448"/>
      <c r="X600" s="448"/>
      <c r="Y600" s="448"/>
      <c r="Z600" s="448"/>
      <c r="AA600" s="448"/>
      <c r="AB600" s="448"/>
      <c r="AC600" s="448"/>
      <c r="AD600" s="448"/>
      <c r="AE600" s="448"/>
      <c r="AF600" s="448"/>
      <c r="AG600" s="448"/>
    </row>
    <row r="601">
      <c r="A601" s="448"/>
      <c r="B601" s="448"/>
      <c r="C601" s="448"/>
      <c r="D601" s="448"/>
      <c r="E601" s="448"/>
      <c r="F601" s="448"/>
      <c r="G601" s="448"/>
      <c r="H601" s="448"/>
      <c r="I601" s="448"/>
      <c r="J601" s="448"/>
      <c r="K601" s="448"/>
      <c r="L601" s="448"/>
      <c r="M601" s="448"/>
      <c r="N601" s="448"/>
      <c r="O601" s="448"/>
      <c r="P601" s="448"/>
      <c r="Q601" s="448"/>
      <c r="R601" s="448"/>
      <c r="S601" s="448"/>
      <c r="T601" s="448"/>
      <c r="U601" s="448"/>
      <c r="V601" s="448"/>
      <c r="W601" s="448"/>
      <c r="X601" s="448"/>
      <c r="Y601" s="448"/>
      <c r="Z601" s="448"/>
      <c r="AA601" s="448"/>
      <c r="AB601" s="448"/>
      <c r="AC601" s="448"/>
      <c r="AD601" s="448"/>
      <c r="AE601" s="448"/>
      <c r="AF601" s="448"/>
      <c r="AG601" s="448"/>
    </row>
    <row r="602">
      <c r="A602" s="448"/>
      <c r="B602" s="448"/>
      <c r="C602" s="448"/>
      <c r="D602" s="448"/>
      <c r="E602" s="448"/>
      <c r="F602" s="448"/>
      <c r="G602" s="448"/>
      <c r="H602" s="448"/>
      <c r="I602" s="448"/>
      <c r="J602" s="448"/>
      <c r="K602" s="448"/>
      <c r="L602" s="448"/>
      <c r="M602" s="448"/>
      <c r="N602" s="448"/>
      <c r="O602" s="448"/>
      <c r="P602" s="448"/>
      <c r="Q602" s="448"/>
      <c r="R602" s="448"/>
      <c r="S602" s="448"/>
      <c r="T602" s="448"/>
      <c r="U602" s="448"/>
      <c r="V602" s="448"/>
      <c r="W602" s="448"/>
      <c r="X602" s="448"/>
      <c r="Y602" s="448"/>
      <c r="Z602" s="448"/>
      <c r="AA602" s="448"/>
      <c r="AB602" s="448"/>
      <c r="AC602" s="448"/>
      <c r="AD602" s="448"/>
      <c r="AE602" s="448"/>
      <c r="AF602" s="448"/>
      <c r="AG602" s="448"/>
    </row>
    <row r="603">
      <c r="A603" s="448"/>
      <c r="B603" s="448"/>
      <c r="C603" s="448"/>
      <c r="D603" s="448"/>
      <c r="E603" s="448"/>
      <c r="F603" s="448"/>
      <c r="G603" s="448"/>
      <c r="H603" s="448"/>
      <c r="I603" s="448"/>
      <c r="J603" s="448"/>
      <c r="K603" s="448"/>
      <c r="L603" s="448"/>
      <c r="M603" s="448"/>
      <c r="N603" s="448"/>
      <c r="O603" s="448"/>
      <c r="P603" s="448"/>
      <c r="Q603" s="448"/>
      <c r="R603" s="448"/>
      <c r="S603" s="448"/>
      <c r="T603" s="448"/>
      <c r="U603" s="448"/>
      <c r="V603" s="448"/>
      <c r="W603" s="448"/>
      <c r="X603" s="448"/>
      <c r="Y603" s="448"/>
      <c r="Z603" s="448"/>
      <c r="AA603" s="448"/>
      <c r="AB603" s="448"/>
      <c r="AC603" s="448"/>
      <c r="AD603" s="448"/>
      <c r="AE603" s="448"/>
      <c r="AF603" s="448"/>
      <c r="AG603" s="448"/>
    </row>
    <row r="604">
      <c r="A604" s="448"/>
      <c r="B604" s="448"/>
      <c r="C604" s="448"/>
      <c r="D604" s="448"/>
      <c r="E604" s="448"/>
      <c r="F604" s="448"/>
      <c r="G604" s="448"/>
      <c r="H604" s="448"/>
      <c r="I604" s="448"/>
      <c r="J604" s="448"/>
      <c r="K604" s="448"/>
      <c r="L604" s="448"/>
      <c r="M604" s="448"/>
      <c r="N604" s="448"/>
      <c r="O604" s="448"/>
      <c r="P604" s="448"/>
      <c r="Q604" s="448"/>
      <c r="R604" s="448"/>
      <c r="S604" s="448"/>
      <c r="T604" s="448"/>
      <c r="U604" s="448"/>
      <c r="V604" s="448"/>
      <c r="W604" s="448"/>
      <c r="X604" s="448"/>
      <c r="Y604" s="448"/>
      <c r="Z604" s="448"/>
      <c r="AA604" s="448"/>
      <c r="AB604" s="448"/>
      <c r="AC604" s="448"/>
      <c r="AD604" s="448"/>
      <c r="AE604" s="448"/>
      <c r="AF604" s="448"/>
      <c r="AG604" s="448"/>
    </row>
    <row r="605">
      <c r="A605" s="448"/>
      <c r="B605" s="448"/>
      <c r="C605" s="448"/>
      <c r="D605" s="448"/>
      <c r="E605" s="448"/>
      <c r="F605" s="448"/>
      <c r="G605" s="448"/>
      <c r="H605" s="448"/>
      <c r="I605" s="448"/>
      <c r="J605" s="448"/>
      <c r="K605" s="448"/>
      <c r="L605" s="448"/>
      <c r="M605" s="448"/>
      <c r="N605" s="448"/>
      <c r="O605" s="448"/>
      <c r="P605" s="448"/>
      <c r="Q605" s="448"/>
      <c r="R605" s="448"/>
      <c r="S605" s="448"/>
      <c r="T605" s="448"/>
      <c r="U605" s="448"/>
      <c r="V605" s="448"/>
      <c r="W605" s="448"/>
      <c r="X605" s="448"/>
      <c r="Y605" s="448"/>
      <c r="Z605" s="448"/>
      <c r="AA605" s="448"/>
      <c r="AB605" s="448"/>
      <c r="AC605" s="448"/>
      <c r="AD605" s="448"/>
      <c r="AE605" s="448"/>
      <c r="AF605" s="448"/>
      <c r="AG605" s="448"/>
    </row>
    <row r="606">
      <c r="A606" s="448"/>
      <c r="B606" s="448"/>
      <c r="C606" s="448"/>
      <c r="D606" s="448"/>
      <c r="E606" s="448"/>
      <c r="F606" s="448"/>
      <c r="G606" s="448"/>
      <c r="H606" s="448"/>
      <c r="I606" s="448"/>
      <c r="J606" s="448"/>
      <c r="K606" s="448"/>
      <c r="L606" s="448"/>
      <c r="M606" s="448"/>
      <c r="N606" s="448"/>
      <c r="O606" s="448"/>
      <c r="P606" s="448"/>
      <c r="Q606" s="448"/>
      <c r="R606" s="448"/>
      <c r="S606" s="448"/>
      <c r="T606" s="448"/>
      <c r="U606" s="448"/>
      <c r="V606" s="448"/>
      <c r="W606" s="448"/>
      <c r="X606" s="448"/>
      <c r="Y606" s="448"/>
      <c r="Z606" s="448"/>
      <c r="AA606" s="448"/>
      <c r="AB606" s="448"/>
      <c r="AC606" s="448"/>
      <c r="AD606" s="448"/>
      <c r="AE606" s="448"/>
      <c r="AF606" s="448"/>
      <c r="AG606" s="448"/>
    </row>
    <row r="607">
      <c r="A607" s="448"/>
      <c r="B607" s="448"/>
      <c r="C607" s="448"/>
      <c r="D607" s="448"/>
      <c r="E607" s="448"/>
      <c r="F607" s="448"/>
      <c r="G607" s="448"/>
      <c r="H607" s="448"/>
      <c r="I607" s="448"/>
      <c r="J607" s="448"/>
      <c r="K607" s="448"/>
      <c r="L607" s="448"/>
      <c r="M607" s="448"/>
      <c r="N607" s="448"/>
      <c r="O607" s="448"/>
      <c r="P607" s="448"/>
      <c r="Q607" s="448"/>
      <c r="R607" s="448"/>
      <c r="S607" s="448"/>
      <c r="T607" s="448"/>
      <c r="U607" s="448"/>
      <c r="V607" s="448"/>
      <c r="W607" s="448"/>
      <c r="X607" s="448"/>
      <c r="Y607" s="448"/>
      <c r="Z607" s="448"/>
      <c r="AA607" s="448"/>
      <c r="AB607" s="448"/>
      <c r="AC607" s="448"/>
      <c r="AD607" s="448"/>
      <c r="AE607" s="448"/>
      <c r="AF607" s="448"/>
      <c r="AG607" s="448"/>
    </row>
    <row r="608">
      <c r="A608" s="448"/>
      <c r="B608" s="448"/>
      <c r="C608" s="448"/>
      <c r="D608" s="448"/>
      <c r="E608" s="448"/>
      <c r="F608" s="448"/>
      <c r="G608" s="448"/>
      <c r="H608" s="448"/>
      <c r="I608" s="448"/>
      <c r="J608" s="448"/>
      <c r="K608" s="448"/>
      <c r="L608" s="448"/>
      <c r="M608" s="448"/>
      <c r="N608" s="448"/>
      <c r="O608" s="448"/>
      <c r="P608" s="448"/>
      <c r="Q608" s="448"/>
      <c r="R608" s="448"/>
      <c r="S608" s="448"/>
      <c r="T608" s="448"/>
      <c r="U608" s="448"/>
      <c r="V608" s="448"/>
      <c r="W608" s="448"/>
      <c r="X608" s="448"/>
      <c r="Y608" s="448"/>
      <c r="Z608" s="448"/>
      <c r="AA608" s="448"/>
      <c r="AB608" s="448"/>
      <c r="AC608" s="448"/>
      <c r="AD608" s="448"/>
      <c r="AE608" s="448"/>
      <c r="AF608" s="448"/>
      <c r="AG608" s="448"/>
    </row>
    <row r="609">
      <c r="A609" s="448"/>
      <c r="B609" s="448"/>
      <c r="C609" s="448"/>
      <c r="D609" s="448"/>
      <c r="E609" s="448"/>
      <c r="F609" s="448"/>
      <c r="G609" s="448"/>
      <c r="H609" s="448"/>
      <c r="I609" s="448"/>
      <c r="J609" s="448"/>
      <c r="K609" s="448"/>
      <c r="L609" s="448"/>
      <c r="M609" s="448"/>
      <c r="N609" s="448"/>
      <c r="O609" s="448"/>
      <c r="P609" s="448"/>
      <c r="Q609" s="448"/>
      <c r="R609" s="448"/>
      <c r="S609" s="448"/>
      <c r="T609" s="448"/>
      <c r="U609" s="448"/>
      <c r="V609" s="448"/>
      <c r="W609" s="448"/>
      <c r="X609" s="448"/>
      <c r="Y609" s="448"/>
      <c r="Z609" s="448"/>
      <c r="AA609" s="448"/>
      <c r="AB609" s="448"/>
      <c r="AC609" s="448"/>
      <c r="AD609" s="448"/>
      <c r="AE609" s="448"/>
      <c r="AF609" s="448"/>
      <c r="AG609" s="448"/>
    </row>
    <row r="610">
      <c r="A610" s="448"/>
      <c r="B610" s="448"/>
      <c r="C610" s="448"/>
      <c r="D610" s="448"/>
      <c r="E610" s="448"/>
      <c r="F610" s="448"/>
      <c r="G610" s="448"/>
      <c r="H610" s="448"/>
      <c r="I610" s="448"/>
      <c r="J610" s="448"/>
      <c r="K610" s="448"/>
      <c r="L610" s="448"/>
      <c r="M610" s="448"/>
      <c r="N610" s="448"/>
      <c r="O610" s="448"/>
      <c r="P610" s="448"/>
      <c r="Q610" s="448"/>
      <c r="R610" s="448"/>
      <c r="S610" s="448"/>
      <c r="T610" s="448"/>
      <c r="U610" s="448"/>
      <c r="V610" s="448"/>
      <c r="W610" s="448"/>
      <c r="X610" s="448"/>
      <c r="Y610" s="448"/>
      <c r="Z610" s="448"/>
      <c r="AA610" s="448"/>
      <c r="AB610" s="448"/>
      <c r="AC610" s="448"/>
      <c r="AD610" s="448"/>
      <c r="AE610" s="448"/>
      <c r="AF610" s="448"/>
      <c r="AG610" s="448"/>
    </row>
    <row r="611">
      <c r="A611" s="448"/>
      <c r="B611" s="448"/>
      <c r="C611" s="448"/>
      <c r="D611" s="448"/>
      <c r="E611" s="448"/>
      <c r="F611" s="448"/>
      <c r="G611" s="448"/>
      <c r="H611" s="448"/>
      <c r="I611" s="448"/>
      <c r="J611" s="448"/>
      <c r="K611" s="448"/>
      <c r="L611" s="448"/>
      <c r="M611" s="448"/>
      <c r="N611" s="448"/>
      <c r="O611" s="448"/>
      <c r="P611" s="448"/>
      <c r="Q611" s="448"/>
      <c r="R611" s="448"/>
      <c r="S611" s="448"/>
      <c r="T611" s="448"/>
      <c r="U611" s="448"/>
      <c r="V611" s="448"/>
      <c r="W611" s="448"/>
      <c r="X611" s="448"/>
      <c r="Y611" s="448"/>
      <c r="Z611" s="448"/>
      <c r="AA611" s="448"/>
      <c r="AB611" s="448"/>
      <c r="AC611" s="448"/>
      <c r="AD611" s="448"/>
      <c r="AE611" s="448"/>
      <c r="AF611" s="448"/>
      <c r="AG611" s="448"/>
    </row>
    <row r="612">
      <c r="A612" s="448"/>
      <c r="B612" s="448"/>
      <c r="C612" s="448"/>
      <c r="D612" s="448"/>
      <c r="E612" s="448"/>
      <c r="F612" s="448"/>
      <c r="G612" s="448"/>
      <c r="H612" s="448"/>
      <c r="I612" s="448"/>
      <c r="J612" s="448"/>
      <c r="K612" s="448"/>
      <c r="L612" s="448"/>
      <c r="M612" s="448"/>
      <c r="N612" s="448"/>
      <c r="O612" s="448"/>
      <c r="P612" s="448"/>
      <c r="Q612" s="448"/>
      <c r="R612" s="448"/>
      <c r="S612" s="448"/>
      <c r="T612" s="448"/>
      <c r="U612" s="448"/>
      <c r="V612" s="448"/>
      <c r="W612" s="448"/>
      <c r="X612" s="448"/>
      <c r="Y612" s="448"/>
      <c r="Z612" s="448"/>
      <c r="AA612" s="448"/>
      <c r="AB612" s="448"/>
      <c r="AC612" s="448"/>
      <c r="AD612" s="448"/>
      <c r="AE612" s="448"/>
      <c r="AF612" s="448"/>
      <c r="AG612" s="448"/>
    </row>
    <row r="613">
      <c r="A613" s="448"/>
      <c r="B613" s="448"/>
      <c r="C613" s="448"/>
      <c r="D613" s="448"/>
      <c r="E613" s="448"/>
      <c r="F613" s="448"/>
      <c r="G613" s="448"/>
      <c r="H613" s="448"/>
      <c r="I613" s="448"/>
      <c r="J613" s="448"/>
      <c r="K613" s="448"/>
      <c r="L613" s="448"/>
      <c r="M613" s="448"/>
      <c r="N613" s="448"/>
      <c r="O613" s="448"/>
      <c r="P613" s="448"/>
      <c r="Q613" s="448"/>
      <c r="R613" s="448"/>
      <c r="S613" s="448"/>
      <c r="T613" s="448"/>
      <c r="U613" s="448"/>
      <c r="V613" s="448"/>
      <c r="W613" s="448"/>
      <c r="X613" s="448"/>
      <c r="Y613" s="448"/>
      <c r="Z613" s="448"/>
      <c r="AA613" s="448"/>
      <c r="AB613" s="448"/>
      <c r="AC613" s="448"/>
      <c r="AD613" s="448"/>
      <c r="AE613" s="448"/>
      <c r="AF613" s="448"/>
      <c r="AG613" s="448"/>
    </row>
    <row r="614">
      <c r="A614" s="448"/>
      <c r="B614" s="448"/>
      <c r="C614" s="448"/>
      <c r="D614" s="448"/>
      <c r="E614" s="448"/>
      <c r="F614" s="448"/>
      <c r="G614" s="448"/>
      <c r="H614" s="448"/>
      <c r="I614" s="448"/>
      <c r="J614" s="448"/>
      <c r="K614" s="448"/>
      <c r="L614" s="448"/>
      <c r="M614" s="448"/>
      <c r="N614" s="448"/>
      <c r="O614" s="448"/>
      <c r="P614" s="448"/>
      <c r="Q614" s="448"/>
      <c r="R614" s="448"/>
      <c r="S614" s="448"/>
      <c r="T614" s="448"/>
      <c r="U614" s="448"/>
      <c r="V614" s="448"/>
      <c r="W614" s="448"/>
      <c r="X614" s="448"/>
      <c r="Y614" s="448"/>
      <c r="Z614" s="448"/>
      <c r="AA614" s="448"/>
      <c r="AB614" s="448"/>
      <c r="AC614" s="448"/>
      <c r="AD614" s="448"/>
      <c r="AE614" s="448"/>
      <c r="AF614" s="448"/>
      <c r="AG614" s="448"/>
    </row>
    <row r="615">
      <c r="A615" s="448"/>
      <c r="B615" s="448"/>
      <c r="C615" s="448"/>
      <c r="D615" s="448"/>
      <c r="E615" s="448"/>
      <c r="F615" s="448"/>
      <c r="G615" s="448"/>
      <c r="H615" s="448"/>
      <c r="I615" s="448"/>
      <c r="J615" s="448"/>
      <c r="K615" s="448"/>
      <c r="L615" s="448"/>
      <c r="M615" s="448"/>
      <c r="N615" s="448"/>
      <c r="O615" s="448"/>
      <c r="P615" s="448"/>
      <c r="Q615" s="448"/>
      <c r="R615" s="448"/>
      <c r="S615" s="448"/>
      <c r="T615" s="448"/>
      <c r="U615" s="448"/>
      <c r="V615" s="448"/>
      <c r="W615" s="448"/>
      <c r="X615" s="448"/>
      <c r="Y615" s="448"/>
      <c r="Z615" s="448"/>
      <c r="AA615" s="448"/>
      <c r="AB615" s="448"/>
      <c r="AC615" s="448"/>
      <c r="AD615" s="448"/>
      <c r="AE615" s="448"/>
      <c r="AF615" s="448"/>
      <c r="AG615" s="448"/>
    </row>
    <row r="616">
      <c r="A616" s="448"/>
      <c r="B616" s="448"/>
      <c r="C616" s="448"/>
      <c r="D616" s="448"/>
      <c r="E616" s="448"/>
      <c r="F616" s="448"/>
      <c r="G616" s="448"/>
      <c r="H616" s="448"/>
      <c r="I616" s="448"/>
      <c r="J616" s="448"/>
      <c r="K616" s="448"/>
      <c r="L616" s="448"/>
      <c r="M616" s="448"/>
      <c r="N616" s="448"/>
      <c r="O616" s="448"/>
      <c r="P616" s="448"/>
      <c r="Q616" s="448"/>
      <c r="R616" s="448"/>
      <c r="S616" s="448"/>
      <c r="T616" s="448"/>
      <c r="U616" s="448"/>
      <c r="V616" s="448"/>
      <c r="W616" s="448"/>
      <c r="X616" s="448"/>
      <c r="Y616" s="448"/>
      <c r="Z616" s="448"/>
      <c r="AA616" s="448"/>
      <c r="AB616" s="448"/>
      <c r="AC616" s="448"/>
      <c r="AD616" s="448"/>
      <c r="AE616" s="448"/>
      <c r="AF616" s="448"/>
      <c r="AG616" s="448"/>
    </row>
    <row r="617">
      <c r="A617" s="448"/>
      <c r="B617" s="448"/>
      <c r="C617" s="448"/>
      <c r="D617" s="448"/>
      <c r="E617" s="448"/>
      <c r="F617" s="448"/>
      <c r="G617" s="448"/>
      <c r="H617" s="448"/>
      <c r="I617" s="448"/>
      <c r="J617" s="448"/>
      <c r="K617" s="448"/>
      <c r="L617" s="448"/>
      <c r="M617" s="448"/>
      <c r="N617" s="448"/>
      <c r="O617" s="448"/>
      <c r="P617" s="448"/>
      <c r="Q617" s="448"/>
      <c r="R617" s="448"/>
      <c r="S617" s="448"/>
      <c r="T617" s="448"/>
      <c r="U617" s="448"/>
      <c r="V617" s="448"/>
      <c r="W617" s="448"/>
      <c r="X617" s="448"/>
      <c r="Y617" s="448"/>
      <c r="Z617" s="448"/>
      <c r="AA617" s="448"/>
      <c r="AB617" s="448"/>
      <c r="AC617" s="448"/>
      <c r="AD617" s="448"/>
      <c r="AE617" s="448"/>
      <c r="AF617" s="448"/>
      <c r="AG617" s="448"/>
    </row>
    <row r="618">
      <c r="A618" s="448"/>
      <c r="B618" s="448"/>
      <c r="C618" s="448"/>
      <c r="D618" s="448"/>
      <c r="E618" s="448"/>
      <c r="F618" s="448"/>
      <c r="G618" s="448"/>
      <c r="H618" s="448"/>
      <c r="I618" s="448"/>
      <c r="J618" s="448"/>
      <c r="K618" s="448"/>
      <c r="L618" s="448"/>
      <c r="M618" s="448"/>
      <c r="N618" s="448"/>
      <c r="O618" s="448"/>
      <c r="P618" s="448"/>
      <c r="Q618" s="448"/>
      <c r="R618" s="448"/>
      <c r="S618" s="448"/>
      <c r="T618" s="448"/>
      <c r="U618" s="448"/>
      <c r="V618" s="448"/>
      <c r="W618" s="448"/>
      <c r="X618" s="448"/>
      <c r="Y618" s="448"/>
      <c r="Z618" s="448"/>
      <c r="AA618" s="448"/>
      <c r="AB618" s="448"/>
      <c r="AC618" s="448"/>
      <c r="AD618" s="448"/>
      <c r="AE618" s="448"/>
      <c r="AF618" s="448"/>
      <c r="AG618" s="448"/>
    </row>
    <row r="619">
      <c r="A619" s="448"/>
      <c r="B619" s="448"/>
      <c r="C619" s="448"/>
      <c r="D619" s="448"/>
      <c r="E619" s="448"/>
      <c r="F619" s="448"/>
      <c r="G619" s="448"/>
      <c r="H619" s="448"/>
      <c r="I619" s="448"/>
      <c r="J619" s="448"/>
      <c r="K619" s="448"/>
      <c r="L619" s="448"/>
      <c r="M619" s="448"/>
      <c r="N619" s="448"/>
      <c r="O619" s="448"/>
      <c r="P619" s="448"/>
      <c r="Q619" s="448"/>
      <c r="R619" s="448"/>
      <c r="S619" s="448"/>
      <c r="T619" s="448"/>
      <c r="U619" s="448"/>
      <c r="V619" s="448"/>
      <c r="W619" s="448"/>
      <c r="X619" s="448"/>
      <c r="Y619" s="448"/>
      <c r="Z619" s="448"/>
      <c r="AA619" s="448"/>
      <c r="AB619" s="448"/>
      <c r="AC619" s="448"/>
      <c r="AD619" s="448"/>
      <c r="AE619" s="448"/>
      <c r="AF619" s="448"/>
      <c r="AG619" s="448"/>
    </row>
    <row r="620">
      <c r="A620" s="448"/>
      <c r="B620" s="448"/>
      <c r="C620" s="448"/>
      <c r="D620" s="448"/>
      <c r="E620" s="448"/>
      <c r="F620" s="448"/>
      <c r="G620" s="448"/>
      <c r="H620" s="448"/>
      <c r="I620" s="448"/>
      <c r="J620" s="448"/>
      <c r="K620" s="448"/>
      <c r="L620" s="448"/>
      <c r="M620" s="448"/>
      <c r="N620" s="448"/>
      <c r="O620" s="448"/>
      <c r="P620" s="448"/>
      <c r="Q620" s="448"/>
      <c r="R620" s="448"/>
      <c r="S620" s="448"/>
      <c r="T620" s="448"/>
      <c r="U620" s="448"/>
      <c r="V620" s="448"/>
      <c r="W620" s="448"/>
      <c r="X620" s="448"/>
      <c r="Y620" s="448"/>
      <c r="Z620" s="448"/>
      <c r="AA620" s="448"/>
      <c r="AB620" s="448"/>
      <c r="AC620" s="448"/>
      <c r="AD620" s="448"/>
      <c r="AE620" s="448"/>
      <c r="AF620" s="448"/>
      <c r="AG620" s="448"/>
    </row>
    <row r="621">
      <c r="A621" s="448"/>
      <c r="B621" s="448"/>
      <c r="C621" s="448"/>
      <c r="D621" s="448"/>
      <c r="E621" s="448"/>
      <c r="F621" s="448"/>
      <c r="G621" s="448"/>
      <c r="H621" s="448"/>
      <c r="I621" s="448"/>
      <c r="J621" s="448"/>
      <c r="K621" s="448"/>
      <c r="L621" s="448"/>
      <c r="M621" s="448"/>
      <c r="N621" s="448"/>
      <c r="O621" s="448"/>
      <c r="P621" s="448"/>
      <c r="Q621" s="448"/>
      <c r="R621" s="448"/>
      <c r="S621" s="448"/>
      <c r="T621" s="448"/>
      <c r="U621" s="448"/>
      <c r="V621" s="448"/>
      <c r="W621" s="448"/>
      <c r="X621" s="448"/>
      <c r="Y621" s="448"/>
      <c r="Z621" s="448"/>
      <c r="AA621" s="448"/>
      <c r="AB621" s="448"/>
      <c r="AC621" s="448"/>
      <c r="AD621" s="448"/>
      <c r="AE621" s="448"/>
      <c r="AF621" s="448"/>
      <c r="AG621" s="448"/>
    </row>
    <row r="622">
      <c r="A622" s="448"/>
      <c r="B622" s="448"/>
      <c r="C622" s="448"/>
      <c r="D622" s="448"/>
      <c r="E622" s="448"/>
      <c r="F622" s="448"/>
      <c r="G622" s="448"/>
      <c r="H622" s="448"/>
      <c r="I622" s="448"/>
      <c r="J622" s="448"/>
      <c r="K622" s="448"/>
      <c r="L622" s="448"/>
      <c r="M622" s="448"/>
      <c r="N622" s="448"/>
      <c r="O622" s="448"/>
      <c r="P622" s="448"/>
      <c r="Q622" s="448"/>
      <c r="R622" s="448"/>
      <c r="S622" s="448"/>
      <c r="T622" s="448"/>
      <c r="U622" s="448"/>
      <c r="V622" s="448"/>
      <c r="W622" s="448"/>
      <c r="X622" s="448"/>
      <c r="Y622" s="448"/>
      <c r="Z622" s="448"/>
      <c r="AA622" s="448"/>
      <c r="AB622" s="448"/>
      <c r="AC622" s="448"/>
      <c r="AD622" s="448"/>
      <c r="AE622" s="448"/>
      <c r="AF622" s="448"/>
      <c r="AG622" s="448"/>
    </row>
    <row r="623">
      <c r="A623" s="448"/>
      <c r="B623" s="448"/>
      <c r="C623" s="448"/>
      <c r="D623" s="448"/>
      <c r="E623" s="448"/>
      <c r="F623" s="448"/>
      <c r="G623" s="448"/>
      <c r="H623" s="448"/>
      <c r="I623" s="448"/>
      <c r="J623" s="448"/>
      <c r="K623" s="448"/>
      <c r="L623" s="448"/>
      <c r="M623" s="448"/>
      <c r="N623" s="448"/>
      <c r="O623" s="448"/>
      <c r="P623" s="448"/>
      <c r="Q623" s="448"/>
      <c r="R623" s="448"/>
      <c r="S623" s="448"/>
      <c r="T623" s="448"/>
      <c r="U623" s="448"/>
      <c r="V623" s="448"/>
      <c r="W623" s="448"/>
      <c r="X623" s="448"/>
      <c r="Y623" s="448"/>
      <c r="Z623" s="448"/>
      <c r="AA623" s="448"/>
      <c r="AB623" s="448"/>
      <c r="AC623" s="448"/>
      <c r="AD623" s="448"/>
      <c r="AE623" s="448"/>
      <c r="AF623" s="448"/>
      <c r="AG623" s="448"/>
    </row>
    <row r="624">
      <c r="A624" s="448"/>
      <c r="B624" s="448"/>
      <c r="C624" s="448"/>
      <c r="D624" s="448"/>
      <c r="E624" s="448"/>
      <c r="F624" s="448"/>
      <c r="G624" s="448"/>
      <c r="H624" s="448"/>
      <c r="I624" s="448"/>
      <c r="J624" s="448"/>
      <c r="K624" s="448"/>
      <c r="L624" s="448"/>
      <c r="M624" s="448"/>
      <c r="N624" s="448"/>
      <c r="O624" s="448"/>
      <c r="P624" s="448"/>
      <c r="Q624" s="448"/>
      <c r="R624" s="448"/>
      <c r="S624" s="448"/>
      <c r="T624" s="448"/>
      <c r="U624" s="448"/>
      <c r="V624" s="448"/>
      <c r="W624" s="448"/>
      <c r="X624" s="448"/>
      <c r="Y624" s="448"/>
      <c r="Z624" s="448"/>
      <c r="AA624" s="448"/>
      <c r="AB624" s="448"/>
      <c r="AC624" s="448"/>
      <c r="AD624" s="448"/>
      <c r="AE624" s="448"/>
      <c r="AF624" s="448"/>
      <c r="AG624" s="448"/>
    </row>
    <row r="625">
      <c r="A625" s="448"/>
      <c r="B625" s="448"/>
      <c r="C625" s="448"/>
      <c r="D625" s="448"/>
      <c r="E625" s="448"/>
      <c r="F625" s="448"/>
      <c r="G625" s="448"/>
      <c r="H625" s="448"/>
      <c r="I625" s="448"/>
      <c r="J625" s="448"/>
      <c r="K625" s="448"/>
      <c r="L625" s="448"/>
      <c r="M625" s="448"/>
      <c r="N625" s="448"/>
      <c r="O625" s="448"/>
      <c r="P625" s="448"/>
      <c r="Q625" s="448"/>
      <c r="R625" s="448"/>
      <c r="S625" s="448"/>
      <c r="T625" s="448"/>
      <c r="U625" s="448"/>
      <c r="V625" s="448"/>
      <c r="W625" s="448"/>
      <c r="X625" s="448"/>
      <c r="Y625" s="448"/>
      <c r="Z625" s="448"/>
      <c r="AA625" s="448"/>
      <c r="AB625" s="448"/>
      <c r="AC625" s="448"/>
      <c r="AD625" s="448"/>
      <c r="AE625" s="448"/>
      <c r="AF625" s="448"/>
      <c r="AG625" s="448"/>
    </row>
    <row r="626">
      <c r="A626" s="448"/>
      <c r="B626" s="448"/>
      <c r="C626" s="448"/>
      <c r="D626" s="448"/>
      <c r="E626" s="448"/>
      <c r="F626" s="448"/>
      <c r="G626" s="448"/>
      <c r="H626" s="448"/>
      <c r="I626" s="448"/>
      <c r="J626" s="448"/>
      <c r="K626" s="448"/>
      <c r="L626" s="448"/>
      <c r="M626" s="448"/>
      <c r="N626" s="448"/>
      <c r="O626" s="448"/>
      <c r="P626" s="448"/>
      <c r="Q626" s="448"/>
      <c r="R626" s="448"/>
      <c r="S626" s="448"/>
      <c r="T626" s="448"/>
      <c r="U626" s="448"/>
      <c r="V626" s="448"/>
      <c r="W626" s="448"/>
      <c r="X626" s="448"/>
      <c r="Y626" s="448"/>
      <c r="Z626" s="448"/>
      <c r="AA626" s="448"/>
      <c r="AB626" s="448"/>
      <c r="AC626" s="448"/>
      <c r="AD626" s="448"/>
      <c r="AE626" s="448"/>
      <c r="AF626" s="448"/>
      <c r="AG626" s="448"/>
    </row>
    <row r="627">
      <c r="A627" s="448"/>
      <c r="B627" s="448"/>
      <c r="C627" s="448"/>
      <c r="D627" s="448"/>
      <c r="E627" s="448"/>
      <c r="F627" s="448"/>
      <c r="G627" s="448"/>
      <c r="H627" s="448"/>
      <c r="I627" s="448"/>
      <c r="J627" s="448"/>
      <c r="K627" s="448"/>
      <c r="L627" s="448"/>
      <c r="M627" s="448"/>
      <c r="N627" s="448"/>
      <c r="O627" s="448"/>
      <c r="P627" s="448"/>
      <c r="Q627" s="448"/>
      <c r="R627" s="448"/>
      <c r="S627" s="448"/>
      <c r="T627" s="448"/>
      <c r="U627" s="448"/>
      <c r="V627" s="448"/>
      <c r="W627" s="448"/>
      <c r="X627" s="448"/>
      <c r="Y627" s="448"/>
      <c r="Z627" s="448"/>
      <c r="AA627" s="448"/>
      <c r="AB627" s="448"/>
      <c r="AC627" s="448"/>
      <c r="AD627" s="448"/>
      <c r="AE627" s="448"/>
      <c r="AF627" s="448"/>
      <c r="AG627" s="448"/>
    </row>
    <row r="628">
      <c r="A628" s="448"/>
      <c r="B628" s="448"/>
      <c r="C628" s="448"/>
      <c r="D628" s="448"/>
      <c r="E628" s="448"/>
      <c r="F628" s="448"/>
      <c r="G628" s="448"/>
      <c r="H628" s="448"/>
      <c r="I628" s="448"/>
      <c r="J628" s="448"/>
      <c r="K628" s="448"/>
      <c r="L628" s="448"/>
      <c r="M628" s="448"/>
      <c r="N628" s="448"/>
      <c r="O628" s="448"/>
      <c r="P628" s="448"/>
      <c r="Q628" s="448"/>
      <c r="R628" s="448"/>
      <c r="S628" s="448"/>
      <c r="T628" s="448"/>
      <c r="U628" s="448"/>
      <c r="V628" s="448"/>
      <c r="W628" s="448"/>
      <c r="X628" s="448"/>
      <c r="Y628" s="448"/>
      <c r="Z628" s="448"/>
      <c r="AA628" s="448"/>
      <c r="AB628" s="448"/>
      <c r="AC628" s="448"/>
      <c r="AD628" s="448"/>
      <c r="AE628" s="448"/>
      <c r="AF628" s="448"/>
      <c r="AG628" s="448"/>
    </row>
    <row r="629">
      <c r="A629" s="448"/>
      <c r="B629" s="448"/>
      <c r="C629" s="448"/>
      <c r="D629" s="448"/>
      <c r="E629" s="448"/>
      <c r="F629" s="448"/>
      <c r="G629" s="448"/>
      <c r="H629" s="448"/>
      <c r="I629" s="448"/>
      <c r="J629" s="448"/>
      <c r="K629" s="448"/>
      <c r="L629" s="448"/>
      <c r="M629" s="448"/>
      <c r="N629" s="448"/>
      <c r="O629" s="448"/>
      <c r="P629" s="448"/>
      <c r="Q629" s="448"/>
      <c r="R629" s="448"/>
      <c r="S629" s="448"/>
      <c r="T629" s="448"/>
      <c r="U629" s="448"/>
      <c r="V629" s="448"/>
      <c r="W629" s="448"/>
      <c r="X629" s="448"/>
      <c r="Y629" s="448"/>
      <c r="Z629" s="448"/>
      <c r="AA629" s="448"/>
      <c r="AB629" s="448"/>
      <c r="AC629" s="448"/>
      <c r="AD629" s="448"/>
      <c r="AE629" s="448"/>
      <c r="AF629" s="448"/>
      <c r="AG629" s="448"/>
    </row>
    <row r="630">
      <c r="A630" s="448"/>
      <c r="B630" s="448"/>
      <c r="C630" s="448"/>
      <c r="D630" s="448"/>
      <c r="E630" s="448"/>
      <c r="F630" s="448"/>
      <c r="G630" s="448"/>
      <c r="H630" s="448"/>
      <c r="I630" s="448"/>
      <c r="J630" s="448"/>
      <c r="K630" s="448"/>
      <c r="L630" s="448"/>
      <c r="M630" s="448"/>
      <c r="N630" s="448"/>
      <c r="O630" s="448"/>
      <c r="P630" s="448"/>
      <c r="Q630" s="448"/>
      <c r="R630" s="448"/>
      <c r="S630" s="448"/>
      <c r="T630" s="448"/>
      <c r="U630" s="448"/>
      <c r="V630" s="448"/>
      <c r="W630" s="448"/>
      <c r="X630" s="448"/>
      <c r="Y630" s="448"/>
      <c r="Z630" s="448"/>
      <c r="AA630" s="448"/>
      <c r="AB630" s="448"/>
      <c r="AC630" s="448"/>
      <c r="AD630" s="448"/>
      <c r="AE630" s="448"/>
      <c r="AF630" s="448"/>
      <c r="AG630" s="448"/>
    </row>
    <row r="631">
      <c r="A631" s="448"/>
      <c r="B631" s="448"/>
      <c r="C631" s="448"/>
      <c r="D631" s="448"/>
      <c r="E631" s="448"/>
      <c r="F631" s="448"/>
      <c r="G631" s="448"/>
      <c r="H631" s="448"/>
      <c r="I631" s="448"/>
      <c r="J631" s="448"/>
      <c r="K631" s="448"/>
      <c r="L631" s="448"/>
      <c r="M631" s="448"/>
      <c r="N631" s="448"/>
      <c r="O631" s="448"/>
      <c r="P631" s="448"/>
      <c r="Q631" s="448"/>
      <c r="R631" s="448"/>
      <c r="S631" s="448"/>
      <c r="T631" s="448"/>
      <c r="U631" s="448"/>
      <c r="V631" s="448"/>
      <c r="W631" s="448"/>
      <c r="X631" s="448"/>
      <c r="Y631" s="448"/>
      <c r="Z631" s="448"/>
      <c r="AA631" s="448"/>
      <c r="AB631" s="448"/>
      <c r="AC631" s="448"/>
      <c r="AD631" s="448"/>
      <c r="AE631" s="448"/>
      <c r="AF631" s="448"/>
      <c r="AG631" s="448"/>
    </row>
    <row r="632">
      <c r="A632" s="448"/>
      <c r="B632" s="448"/>
      <c r="C632" s="448"/>
      <c r="D632" s="448"/>
      <c r="E632" s="448"/>
      <c r="F632" s="448"/>
      <c r="G632" s="448"/>
      <c r="H632" s="448"/>
      <c r="I632" s="448"/>
      <c r="J632" s="448"/>
      <c r="K632" s="448"/>
      <c r="L632" s="448"/>
      <c r="M632" s="448"/>
      <c r="N632" s="448"/>
      <c r="O632" s="448"/>
      <c r="P632" s="448"/>
      <c r="Q632" s="448"/>
      <c r="R632" s="448"/>
      <c r="S632" s="448"/>
      <c r="T632" s="448"/>
      <c r="U632" s="448"/>
      <c r="V632" s="448"/>
      <c r="W632" s="448"/>
      <c r="X632" s="448"/>
      <c r="Y632" s="448"/>
      <c r="Z632" s="448"/>
      <c r="AA632" s="448"/>
      <c r="AB632" s="448"/>
      <c r="AC632" s="448"/>
      <c r="AD632" s="448"/>
      <c r="AE632" s="448"/>
      <c r="AF632" s="448"/>
      <c r="AG632" s="448"/>
    </row>
    <row r="633">
      <c r="A633" s="448"/>
      <c r="B633" s="448"/>
      <c r="C633" s="448"/>
      <c r="D633" s="448"/>
      <c r="E633" s="448"/>
      <c r="F633" s="448"/>
      <c r="G633" s="448"/>
      <c r="H633" s="448"/>
      <c r="I633" s="448"/>
      <c r="J633" s="448"/>
      <c r="K633" s="448"/>
      <c r="L633" s="448"/>
      <c r="M633" s="448"/>
      <c r="N633" s="448"/>
      <c r="O633" s="448"/>
      <c r="P633" s="448"/>
      <c r="Q633" s="448"/>
      <c r="R633" s="448"/>
      <c r="S633" s="448"/>
      <c r="T633" s="448"/>
      <c r="U633" s="448"/>
      <c r="V633" s="448"/>
      <c r="W633" s="448"/>
      <c r="X633" s="448"/>
      <c r="Y633" s="448"/>
      <c r="Z633" s="448"/>
      <c r="AA633" s="448"/>
      <c r="AB633" s="448"/>
      <c r="AC633" s="448"/>
      <c r="AD633" s="448"/>
      <c r="AE633" s="448"/>
      <c r="AF633" s="448"/>
      <c r="AG633" s="448"/>
    </row>
    <row r="634">
      <c r="A634" s="448"/>
      <c r="B634" s="448"/>
      <c r="C634" s="448"/>
      <c r="D634" s="448"/>
      <c r="E634" s="448"/>
      <c r="F634" s="448"/>
      <c r="G634" s="448"/>
      <c r="H634" s="448"/>
      <c r="I634" s="448"/>
      <c r="J634" s="448"/>
      <c r="K634" s="448"/>
      <c r="L634" s="448"/>
      <c r="M634" s="448"/>
      <c r="N634" s="448"/>
      <c r="O634" s="448"/>
      <c r="P634" s="448"/>
      <c r="Q634" s="448"/>
      <c r="R634" s="448"/>
      <c r="S634" s="448"/>
      <c r="T634" s="448"/>
      <c r="U634" s="448"/>
      <c r="V634" s="448"/>
      <c r="W634" s="448"/>
      <c r="X634" s="448"/>
      <c r="Y634" s="448"/>
      <c r="Z634" s="448"/>
      <c r="AA634" s="448"/>
      <c r="AB634" s="448"/>
      <c r="AC634" s="448"/>
      <c r="AD634" s="448"/>
      <c r="AE634" s="448"/>
      <c r="AF634" s="448"/>
      <c r="AG634" s="448"/>
    </row>
    <row r="635">
      <c r="A635" s="448"/>
      <c r="B635" s="448"/>
      <c r="C635" s="448"/>
      <c r="D635" s="448"/>
      <c r="E635" s="448"/>
      <c r="F635" s="448"/>
      <c r="G635" s="448"/>
      <c r="H635" s="448"/>
      <c r="I635" s="448"/>
      <c r="J635" s="448"/>
      <c r="K635" s="448"/>
      <c r="L635" s="448"/>
      <c r="M635" s="448"/>
      <c r="N635" s="448"/>
      <c r="O635" s="448"/>
      <c r="P635" s="448"/>
      <c r="Q635" s="448"/>
      <c r="R635" s="448"/>
      <c r="S635" s="448"/>
      <c r="T635" s="448"/>
      <c r="U635" s="448"/>
      <c r="V635" s="448"/>
      <c r="W635" s="448"/>
      <c r="X635" s="448"/>
      <c r="Y635" s="448"/>
      <c r="Z635" s="448"/>
      <c r="AA635" s="448"/>
      <c r="AB635" s="448"/>
      <c r="AC635" s="448"/>
      <c r="AD635" s="448"/>
      <c r="AE635" s="448"/>
      <c r="AF635" s="448"/>
      <c r="AG635" s="448"/>
    </row>
    <row r="636">
      <c r="A636" s="448"/>
      <c r="B636" s="448"/>
      <c r="C636" s="448"/>
      <c r="D636" s="448"/>
      <c r="E636" s="448"/>
      <c r="F636" s="448"/>
      <c r="G636" s="448"/>
      <c r="H636" s="448"/>
      <c r="I636" s="448"/>
      <c r="J636" s="448"/>
      <c r="K636" s="448"/>
      <c r="L636" s="448"/>
      <c r="M636" s="448"/>
      <c r="N636" s="448"/>
      <c r="O636" s="448"/>
      <c r="P636" s="448"/>
      <c r="Q636" s="448"/>
      <c r="R636" s="448"/>
      <c r="S636" s="448"/>
      <c r="T636" s="448"/>
      <c r="U636" s="448"/>
      <c r="V636" s="448"/>
      <c r="W636" s="448"/>
      <c r="X636" s="448"/>
      <c r="Y636" s="448"/>
      <c r="Z636" s="448"/>
      <c r="AA636" s="448"/>
      <c r="AB636" s="448"/>
      <c r="AC636" s="448"/>
      <c r="AD636" s="448"/>
      <c r="AE636" s="448"/>
      <c r="AF636" s="448"/>
      <c r="AG636" s="448"/>
    </row>
    <row r="637">
      <c r="A637" s="448"/>
      <c r="B637" s="448"/>
      <c r="C637" s="448"/>
      <c r="D637" s="448"/>
      <c r="E637" s="448"/>
      <c r="F637" s="448"/>
      <c r="G637" s="448"/>
      <c r="H637" s="448"/>
      <c r="I637" s="448"/>
      <c r="J637" s="448"/>
      <c r="K637" s="448"/>
      <c r="L637" s="448"/>
      <c r="M637" s="448"/>
      <c r="N637" s="448"/>
      <c r="O637" s="448"/>
      <c r="P637" s="448"/>
      <c r="Q637" s="448"/>
      <c r="R637" s="448"/>
      <c r="S637" s="448"/>
      <c r="T637" s="448"/>
      <c r="U637" s="448"/>
      <c r="V637" s="448"/>
      <c r="W637" s="448"/>
      <c r="X637" s="448"/>
      <c r="Y637" s="448"/>
      <c r="Z637" s="448"/>
      <c r="AA637" s="448"/>
      <c r="AB637" s="448"/>
      <c r="AC637" s="448"/>
      <c r="AD637" s="448"/>
      <c r="AE637" s="448"/>
      <c r="AF637" s="448"/>
      <c r="AG637" s="448"/>
    </row>
    <row r="638">
      <c r="A638" s="448"/>
      <c r="B638" s="448"/>
      <c r="C638" s="448"/>
      <c r="D638" s="448"/>
      <c r="E638" s="448"/>
      <c r="F638" s="448"/>
      <c r="G638" s="448"/>
      <c r="H638" s="448"/>
      <c r="I638" s="448"/>
      <c r="J638" s="448"/>
      <c r="K638" s="448"/>
      <c r="L638" s="448"/>
      <c r="M638" s="448"/>
      <c r="N638" s="448"/>
      <c r="O638" s="448"/>
      <c r="P638" s="448"/>
      <c r="Q638" s="448"/>
      <c r="R638" s="448"/>
      <c r="S638" s="448"/>
      <c r="T638" s="448"/>
      <c r="U638" s="448"/>
      <c r="V638" s="448"/>
      <c r="W638" s="448"/>
      <c r="X638" s="448"/>
      <c r="Y638" s="448"/>
      <c r="Z638" s="448"/>
      <c r="AA638" s="448"/>
      <c r="AB638" s="448"/>
      <c r="AC638" s="448"/>
      <c r="AD638" s="448"/>
      <c r="AE638" s="448"/>
      <c r="AF638" s="448"/>
      <c r="AG638" s="448"/>
    </row>
    <row r="639">
      <c r="A639" s="448"/>
      <c r="B639" s="448"/>
      <c r="C639" s="448"/>
      <c r="D639" s="448"/>
      <c r="E639" s="448"/>
      <c r="F639" s="448"/>
      <c r="G639" s="448"/>
      <c r="H639" s="448"/>
      <c r="I639" s="448"/>
      <c r="J639" s="448"/>
      <c r="K639" s="448"/>
      <c r="L639" s="448"/>
      <c r="M639" s="448"/>
      <c r="N639" s="448"/>
      <c r="O639" s="448"/>
      <c r="P639" s="448"/>
      <c r="Q639" s="448"/>
      <c r="R639" s="448"/>
      <c r="S639" s="448"/>
      <c r="T639" s="448"/>
      <c r="U639" s="448"/>
      <c r="V639" s="448"/>
      <c r="W639" s="448"/>
      <c r="X639" s="448"/>
      <c r="Y639" s="448"/>
      <c r="Z639" s="448"/>
      <c r="AA639" s="448"/>
      <c r="AB639" s="448"/>
      <c r="AC639" s="448"/>
      <c r="AD639" s="448"/>
      <c r="AE639" s="448"/>
      <c r="AF639" s="448"/>
      <c r="AG639" s="448"/>
    </row>
    <row r="640">
      <c r="A640" s="448"/>
      <c r="B640" s="448"/>
      <c r="C640" s="448"/>
      <c r="D640" s="448"/>
      <c r="E640" s="448"/>
      <c r="F640" s="448"/>
      <c r="G640" s="448"/>
      <c r="H640" s="448"/>
      <c r="I640" s="448"/>
      <c r="J640" s="448"/>
      <c r="K640" s="448"/>
      <c r="L640" s="448"/>
      <c r="M640" s="448"/>
      <c r="N640" s="448"/>
      <c r="O640" s="448"/>
      <c r="P640" s="448"/>
      <c r="Q640" s="448"/>
      <c r="R640" s="448"/>
      <c r="S640" s="448"/>
      <c r="T640" s="448"/>
      <c r="U640" s="448"/>
      <c r="V640" s="448"/>
      <c r="W640" s="448"/>
      <c r="X640" s="448"/>
      <c r="Y640" s="448"/>
      <c r="Z640" s="448"/>
      <c r="AA640" s="448"/>
      <c r="AB640" s="448"/>
      <c r="AC640" s="448"/>
      <c r="AD640" s="448"/>
      <c r="AE640" s="448"/>
      <c r="AF640" s="448"/>
      <c r="AG640" s="448"/>
    </row>
    <row r="641">
      <c r="A641" s="448"/>
      <c r="B641" s="448"/>
      <c r="C641" s="448"/>
      <c r="D641" s="448"/>
      <c r="E641" s="448"/>
      <c r="F641" s="448"/>
      <c r="G641" s="448"/>
      <c r="H641" s="448"/>
      <c r="I641" s="448"/>
      <c r="J641" s="448"/>
      <c r="K641" s="448"/>
      <c r="L641" s="448"/>
      <c r="M641" s="448"/>
      <c r="N641" s="448"/>
      <c r="O641" s="448"/>
      <c r="P641" s="448"/>
      <c r="Q641" s="448"/>
      <c r="R641" s="448"/>
      <c r="S641" s="448"/>
      <c r="T641" s="448"/>
      <c r="U641" s="448"/>
      <c r="V641" s="448"/>
      <c r="W641" s="448"/>
      <c r="X641" s="448"/>
      <c r="Y641" s="448"/>
      <c r="Z641" s="448"/>
      <c r="AA641" s="448"/>
      <c r="AB641" s="448"/>
      <c r="AC641" s="448"/>
      <c r="AD641" s="448"/>
      <c r="AE641" s="448"/>
      <c r="AF641" s="448"/>
      <c r="AG641" s="448"/>
    </row>
    <row r="642">
      <c r="A642" s="448"/>
      <c r="B642" s="448"/>
      <c r="C642" s="448"/>
      <c r="D642" s="448"/>
      <c r="E642" s="448"/>
      <c r="F642" s="448"/>
      <c r="G642" s="448"/>
      <c r="H642" s="448"/>
      <c r="I642" s="448"/>
      <c r="J642" s="448"/>
      <c r="K642" s="448"/>
      <c r="L642" s="448"/>
      <c r="M642" s="448"/>
      <c r="N642" s="448"/>
      <c r="O642" s="448"/>
      <c r="P642" s="448"/>
      <c r="Q642" s="448"/>
      <c r="R642" s="448"/>
      <c r="S642" s="448"/>
      <c r="T642" s="448"/>
      <c r="U642" s="448"/>
      <c r="V642" s="448"/>
      <c r="W642" s="448"/>
      <c r="X642" s="448"/>
      <c r="Y642" s="448"/>
      <c r="Z642" s="448"/>
      <c r="AA642" s="448"/>
      <c r="AB642" s="448"/>
      <c r="AC642" s="448"/>
      <c r="AD642" s="448"/>
      <c r="AE642" s="448"/>
      <c r="AF642" s="448"/>
      <c r="AG642" s="448"/>
    </row>
    <row r="643">
      <c r="A643" s="448"/>
      <c r="B643" s="448"/>
      <c r="C643" s="448"/>
      <c r="D643" s="448"/>
      <c r="E643" s="448"/>
      <c r="F643" s="448"/>
      <c r="G643" s="448"/>
      <c r="H643" s="448"/>
      <c r="I643" s="448"/>
      <c r="J643" s="448"/>
      <c r="K643" s="448"/>
      <c r="L643" s="448"/>
      <c r="M643" s="448"/>
      <c r="N643" s="448"/>
      <c r="O643" s="448"/>
      <c r="P643" s="448"/>
      <c r="Q643" s="448"/>
      <c r="R643" s="448"/>
      <c r="S643" s="448"/>
      <c r="T643" s="448"/>
      <c r="U643" s="448"/>
      <c r="V643" s="448"/>
      <c r="W643" s="448"/>
      <c r="X643" s="448"/>
      <c r="Y643" s="448"/>
      <c r="Z643" s="448"/>
      <c r="AA643" s="448"/>
      <c r="AB643" s="448"/>
      <c r="AC643" s="448"/>
      <c r="AD643" s="448"/>
      <c r="AE643" s="448"/>
      <c r="AF643" s="448"/>
      <c r="AG643" s="448"/>
    </row>
    <row r="644">
      <c r="A644" s="448"/>
      <c r="B644" s="448"/>
      <c r="C644" s="448"/>
      <c r="D644" s="448"/>
      <c r="E644" s="448"/>
      <c r="F644" s="448"/>
      <c r="G644" s="448"/>
      <c r="H644" s="448"/>
      <c r="I644" s="448"/>
      <c r="J644" s="448"/>
      <c r="K644" s="448"/>
      <c r="L644" s="448"/>
      <c r="M644" s="448"/>
      <c r="N644" s="448"/>
      <c r="O644" s="448"/>
      <c r="P644" s="448"/>
      <c r="Q644" s="448"/>
      <c r="R644" s="448"/>
      <c r="S644" s="448"/>
      <c r="T644" s="448"/>
      <c r="U644" s="448"/>
      <c r="V644" s="448"/>
      <c r="W644" s="448"/>
      <c r="X644" s="448"/>
      <c r="Y644" s="448"/>
      <c r="Z644" s="448"/>
      <c r="AA644" s="448"/>
      <c r="AB644" s="448"/>
      <c r="AC644" s="448"/>
      <c r="AD644" s="448"/>
      <c r="AE644" s="448"/>
      <c r="AF644" s="448"/>
      <c r="AG644" s="448"/>
    </row>
    <row r="645">
      <c r="A645" s="448"/>
      <c r="B645" s="448"/>
      <c r="C645" s="448"/>
      <c r="D645" s="448"/>
      <c r="E645" s="448"/>
      <c r="F645" s="448"/>
      <c r="G645" s="448"/>
      <c r="H645" s="448"/>
      <c r="I645" s="448"/>
      <c r="J645" s="448"/>
      <c r="K645" s="448"/>
      <c r="L645" s="448"/>
      <c r="M645" s="448"/>
      <c r="N645" s="448"/>
      <c r="O645" s="448"/>
      <c r="P645" s="448"/>
      <c r="Q645" s="448"/>
      <c r="R645" s="448"/>
      <c r="S645" s="448"/>
      <c r="T645" s="448"/>
      <c r="U645" s="448"/>
      <c r="V645" s="448"/>
      <c r="W645" s="448"/>
      <c r="X645" s="448"/>
      <c r="Y645" s="448"/>
      <c r="Z645" s="448"/>
      <c r="AA645" s="448"/>
      <c r="AB645" s="448"/>
      <c r="AC645" s="448"/>
      <c r="AD645" s="448"/>
      <c r="AE645" s="448"/>
      <c r="AF645" s="448"/>
      <c r="AG645" s="448"/>
    </row>
    <row r="646">
      <c r="A646" s="448"/>
      <c r="B646" s="448"/>
      <c r="C646" s="448"/>
      <c r="D646" s="448"/>
      <c r="E646" s="448"/>
      <c r="F646" s="448"/>
      <c r="G646" s="448"/>
      <c r="H646" s="448"/>
      <c r="I646" s="448"/>
      <c r="J646" s="448"/>
      <c r="K646" s="448"/>
      <c r="L646" s="448"/>
      <c r="M646" s="448"/>
      <c r="N646" s="448"/>
      <c r="O646" s="448"/>
      <c r="P646" s="448"/>
      <c r="Q646" s="448"/>
      <c r="R646" s="448"/>
      <c r="S646" s="448"/>
      <c r="T646" s="448"/>
      <c r="U646" s="448"/>
      <c r="V646" s="448"/>
      <c r="W646" s="448"/>
      <c r="X646" s="448"/>
      <c r="Y646" s="448"/>
      <c r="Z646" s="448"/>
      <c r="AA646" s="448"/>
      <c r="AB646" s="448"/>
      <c r="AC646" s="448"/>
      <c r="AD646" s="448"/>
      <c r="AE646" s="448"/>
      <c r="AF646" s="448"/>
      <c r="AG646" s="448"/>
    </row>
    <row r="647">
      <c r="A647" s="448"/>
      <c r="B647" s="448"/>
      <c r="C647" s="448"/>
      <c r="D647" s="448"/>
      <c r="E647" s="448"/>
      <c r="F647" s="448"/>
      <c r="G647" s="448"/>
      <c r="H647" s="448"/>
      <c r="I647" s="448"/>
      <c r="J647" s="448"/>
      <c r="K647" s="448"/>
      <c r="L647" s="448"/>
      <c r="M647" s="448"/>
      <c r="N647" s="448"/>
      <c r="O647" s="448"/>
      <c r="P647" s="448"/>
      <c r="Q647" s="448"/>
      <c r="R647" s="448"/>
      <c r="S647" s="448"/>
      <c r="T647" s="448"/>
      <c r="U647" s="448"/>
      <c r="V647" s="448"/>
      <c r="W647" s="448"/>
      <c r="X647" s="448"/>
      <c r="Y647" s="448"/>
      <c r="Z647" s="448"/>
      <c r="AA647" s="448"/>
      <c r="AB647" s="448"/>
      <c r="AC647" s="448"/>
      <c r="AD647" s="448"/>
      <c r="AE647" s="448"/>
      <c r="AF647" s="448"/>
      <c r="AG647" s="448"/>
    </row>
    <row r="648">
      <c r="A648" s="448"/>
      <c r="B648" s="448"/>
      <c r="C648" s="448"/>
      <c r="D648" s="448"/>
      <c r="E648" s="448"/>
      <c r="F648" s="448"/>
      <c r="G648" s="448"/>
      <c r="H648" s="448"/>
      <c r="I648" s="448"/>
      <c r="J648" s="448"/>
      <c r="K648" s="448"/>
      <c r="L648" s="448"/>
      <c r="M648" s="448"/>
      <c r="N648" s="448"/>
      <c r="O648" s="448"/>
      <c r="P648" s="448"/>
      <c r="Q648" s="448"/>
      <c r="R648" s="448"/>
      <c r="S648" s="448"/>
      <c r="T648" s="448"/>
      <c r="U648" s="448"/>
      <c r="V648" s="448"/>
      <c r="W648" s="448"/>
      <c r="X648" s="448"/>
      <c r="Y648" s="448"/>
      <c r="Z648" s="448"/>
      <c r="AA648" s="448"/>
      <c r="AB648" s="448"/>
      <c r="AC648" s="448"/>
      <c r="AD648" s="448"/>
      <c r="AE648" s="448"/>
      <c r="AF648" s="448"/>
      <c r="AG648" s="448"/>
    </row>
    <row r="649">
      <c r="A649" s="448"/>
      <c r="B649" s="448"/>
      <c r="C649" s="448"/>
      <c r="D649" s="448"/>
      <c r="E649" s="448"/>
      <c r="F649" s="448"/>
      <c r="G649" s="448"/>
      <c r="H649" s="448"/>
      <c r="I649" s="448"/>
      <c r="J649" s="448"/>
      <c r="K649" s="448"/>
      <c r="L649" s="448"/>
      <c r="M649" s="448"/>
      <c r="N649" s="448"/>
      <c r="O649" s="448"/>
      <c r="P649" s="448"/>
      <c r="Q649" s="448"/>
      <c r="R649" s="448"/>
      <c r="S649" s="448"/>
      <c r="T649" s="448"/>
      <c r="U649" s="448"/>
      <c r="V649" s="448"/>
      <c r="W649" s="448"/>
      <c r="X649" s="448"/>
      <c r="Y649" s="448"/>
      <c r="Z649" s="448"/>
      <c r="AA649" s="448"/>
      <c r="AB649" s="448"/>
      <c r="AC649" s="448"/>
      <c r="AD649" s="448"/>
      <c r="AE649" s="448"/>
      <c r="AF649" s="448"/>
      <c r="AG649" s="448"/>
    </row>
    <row r="650">
      <c r="A650" s="448"/>
      <c r="B650" s="448"/>
      <c r="C650" s="448"/>
      <c r="D650" s="448"/>
      <c r="E650" s="448"/>
      <c r="F650" s="448"/>
      <c r="G650" s="448"/>
      <c r="H650" s="448"/>
      <c r="I650" s="448"/>
      <c r="J650" s="448"/>
      <c r="K650" s="448"/>
      <c r="L650" s="448"/>
      <c r="M650" s="448"/>
      <c r="N650" s="448"/>
      <c r="O650" s="448"/>
      <c r="P650" s="448"/>
      <c r="Q650" s="448"/>
      <c r="R650" s="448"/>
      <c r="S650" s="448"/>
      <c r="T650" s="448"/>
      <c r="U650" s="448"/>
      <c r="V650" s="448"/>
      <c r="W650" s="448"/>
      <c r="X650" s="448"/>
      <c r="Y650" s="448"/>
      <c r="Z650" s="448"/>
      <c r="AA650" s="448"/>
      <c r="AB650" s="448"/>
      <c r="AC650" s="448"/>
      <c r="AD650" s="448"/>
      <c r="AE650" s="448"/>
      <c r="AF650" s="448"/>
      <c r="AG650" s="448"/>
    </row>
    <row r="651">
      <c r="A651" s="448"/>
      <c r="B651" s="448"/>
      <c r="C651" s="448"/>
      <c r="D651" s="448"/>
      <c r="E651" s="448"/>
      <c r="F651" s="448"/>
      <c r="G651" s="448"/>
      <c r="H651" s="448"/>
      <c r="I651" s="448"/>
      <c r="J651" s="448"/>
      <c r="K651" s="448"/>
      <c r="L651" s="448"/>
      <c r="M651" s="448"/>
      <c r="N651" s="448"/>
      <c r="O651" s="448"/>
      <c r="P651" s="448"/>
      <c r="Q651" s="448"/>
      <c r="R651" s="448"/>
      <c r="S651" s="448"/>
      <c r="T651" s="448"/>
      <c r="U651" s="448"/>
      <c r="V651" s="448"/>
      <c r="W651" s="448"/>
      <c r="X651" s="448"/>
      <c r="Y651" s="448"/>
      <c r="Z651" s="448"/>
      <c r="AA651" s="448"/>
      <c r="AB651" s="448"/>
      <c r="AC651" s="448"/>
      <c r="AD651" s="448"/>
      <c r="AE651" s="448"/>
      <c r="AF651" s="448"/>
      <c r="AG651" s="448"/>
    </row>
    <row r="652">
      <c r="A652" s="448"/>
      <c r="B652" s="448"/>
      <c r="C652" s="448"/>
      <c r="D652" s="448"/>
      <c r="E652" s="448"/>
      <c r="F652" s="448"/>
      <c r="G652" s="448"/>
      <c r="H652" s="448"/>
      <c r="I652" s="448"/>
      <c r="J652" s="448"/>
      <c r="K652" s="448"/>
      <c r="L652" s="448"/>
      <c r="M652" s="448"/>
      <c r="N652" s="448"/>
      <c r="O652" s="448"/>
      <c r="P652" s="448"/>
      <c r="Q652" s="448"/>
      <c r="R652" s="448"/>
      <c r="S652" s="448"/>
      <c r="T652" s="448"/>
      <c r="U652" s="448"/>
      <c r="V652" s="448"/>
      <c r="W652" s="448"/>
      <c r="X652" s="448"/>
      <c r="Y652" s="448"/>
      <c r="Z652" s="448"/>
      <c r="AA652" s="448"/>
      <c r="AB652" s="448"/>
      <c r="AC652" s="448"/>
      <c r="AD652" s="448"/>
      <c r="AE652" s="448"/>
      <c r="AF652" s="448"/>
      <c r="AG652" s="448"/>
    </row>
    <row r="653">
      <c r="A653" s="448"/>
      <c r="B653" s="448"/>
      <c r="C653" s="448"/>
      <c r="D653" s="448"/>
      <c r="E653" s="448"/>
      <c r="F653" s="448"/>
      <c r="G653" s="448"/>
      <c r="H653" s="448"/>
      <c r="I653" s="448"/>
      <c r="J653" s="448"/>
      <c r="K653" s="448"/>
      <c r="L653" s="448"/>
      <c r="M653" s="448"/>
      <c r="N653" s="448"/>
      <c r="O653" s="448"/>
      <c r="P653" s="448"/>
      <c r="Q653" s="448"/>
      <c r="R653" s="448"/>
      <c r="S653" s="448"/>
      <c r="T653" s="448"/>
      <c r="U653" s="448"/>
      <c r="V653" s="448"/>
      <c r="W653" s="448"/>
      <c r="X653" s="448"/>
      <c r="Y653" s="448"/>
      <c r="Z653" s="448"/>
      <c r="AA653" s="448"/>
      <c r="AB653" s="448"/>
      <c r="AC653" s="448"/>
      <c r="AD653" s="448"/>
      <c r="AE653" s="448"/>
      <c r="AF653" s="448"/>
      <c r="AG653" s="448"/>
    </row>
    <row r="654">
      <c r="A654" s="448"/>
      <c r="B654" s="448"/>
      <c r="C654" s="448"/>
      <c r="D654" s="448"/>
      <c r="E654" s="448"/>
      <c r="F654" s="448"/>
      <c r="G654" s="448"/>
      <c r="H654" s="448"/>
      <c r="I654" s="448"/>
      <c r="J654" s="448"/>
      <c r="K654" s="448"/>
      <c r="L654" s="448"/>
      <c r="M654" s="448"/>
      <c r="N654" s="448"/>
      <c r="O654" s="448"/>
      <c r="P654" s="448"/>
      <c r="Q654" s="448"/>
      <c r="R654" s="448"/>
      <c r="S654" s="448"/>
      <c r="T654" s="448"/>
      <c r="U654" s="448"/>
      <c r="V654" s="448"/>
      <c r="W654" s="448"/>
      <c r="X654" s="448"/>
      <c r="Y654" s="448"/>
      <c r="Z654" s="448"/>
      <c r="AA654" s="448"/>
      <c r="AB654" s="448"/>
      <c r="AC654" s="448"/>
      <c r="AD654" s="448"/>
      <c r="AE654" s="448"/>
      <c r="AF654" s="448"/>
      <c r="AG654" s="448"/>
    </row>
    <row r="655">
      <c r="A655" s="448"/>
      <c r="B655" s="448"/>
      <c r="C655" s="448"/>
      <c r="D655" s="448"/>
      <c r="E655" s="448"/>
      <c r="F655" s="448"/>
      <c r="G655" s="448"/>
      <c r="H655" s="448"/>
      <c r="I655" s="448"/>
      <c r="J655" s="448"/>
      <c r="K655" s="448"/>
      <c r="L655" s="448"/>
      <c r="M655" s="448"/>
      <c r="N655" s="448"/>
      <c r="O655" s="448"/>
      <c r="P655" s="448"/>
      <c r="Q655" s="448"/>
      <c r="R655" s="448"/>
      <c r="S655" s="448"/>
      <c r="T655" s="448"/>
      <c r="U655" s="448"/>
      <c r="V655" s="448"/>
      <c r="W655" s="448"/>
      <c r="X655" s="448"/>
      <c r="Y655" s="448"/>
      <c r="Z655" s="448"/>
      <c r="AA655" s="448"/>
      <c r="AB655" s="448"/>
      <c r="AC655" s="448"/>
      <c r="AD655" s="448"/>
      <c r="AE655" s="448"/>
      <c r="AF655" s="448"/>
      <c r="AG655" s="448"/>
    </row>
    <row r="656">
      <c r="A656" s="448"/>
      <c r="B656" s="448"/>
      <c r="C656" s="448"/>
      <c r="D656" s="448"/>
      <c r="E656" s="448"/>
      <c r="F656" s="448"/>
      <c r="G656" s="448"/>
      <c r="H656" s="448"/>
      <c r="I656" s="448"/>
      <c r="J656" s="448"/>
      <c r="K656" s="448"/>
      <c r="L656" s="448"/>
      <c r="M656" s="448"/>
      <c r="N656" s="448"/>
      <c r="O656" s="448"/>
      <c r="P656" s="448"/>
      <c r="Q656" s="448"/>
      <c r="R656" s="448"/>
      <c r="S656" s="448"/>
      <c r="T656" s="448"/>
      <c r="U656" s="448"/>
      <c r="V656" s="448"/>
      <c r="W656" s="448"/>
      <c r="X656" s="448"/>
      <c r="Y656" s="448"/>
      <c r="Z656" s="448"/>
      <c r="AA656" s="448"/>
      <c r="AB656" s="448"/>
      <c r="AC656" s="448"/>
      <c r="AD656" s="448"/>
      <c r="AE656" s="448"/>
      <c r="AF656" s="448"/>
      <c r="AG656" s="448"/>
    </row>
    <row r="657">
      <c r="A657" s="448"/>
      <c r="B657" s="448"/>
      <c r="C657" s="448"/>
      <c r="D657" s="448"/>
      <c r="E657" s="448"/>
      <c r="F657" s="448"/>
      <c r="G657" s="448"/>
      <c r="H657" s="448"/>
      <c r="I657" s="448"/>
      <c r="J657" s="448"/>
      <c r="K657" s="448"/>
      <c r="L657" s="448"/>
      <c r="M657" s="448"/>
      <c r="N657" s="448"/>
      <c r="O657" s="448"/>
      <c r="P657" s="448"/>
      <c r="Q657" s="448"/>
      <c r="R657" s="448"/>
      <c r="S657" s="448"/>
      <c r="T657" s="448"/>
      <c r="U657" s="448"/>
      <c r="V657" s="448"/>
      <c r="W657" s="448"/>
      <c r="X657" s="448"/>
      <c r="Y657" s="448"/>
      <c r="Z657" s="448"/>
      <c r="AA657" s="448"/>
      <c r="AB657" s="448"/>
      <c r="AC657" s="448"/>
      <c r="AD657" s="448"/>
      <c r="AE657" s="448"/>
      <c r="AF657" s="448"/>
      <c r="AG657" s="448"/>
    </row>
    <row r="658">
      <c r="A658" s="448"/>
      <c r="B658" s="448"/>
      <c r="C658" s="448"/>
      <c r="D658" s="448"/>
      <c r="E658" s="448"/>
      <c r="F658" s="448"/>
      <c r="G658" s="448"/>
      <c r="H658" s="448"/>
      <c r="I658" s="448"/>
      <c r="J658" s="448"/>
      <c r="K658" s="448"/>
      <c r="L658" s="448"/>
      <c r="M658" s="448"/>
      <c r="N658" s="448"/>
      <c r="O658" s="448"/>
      <c r="P658" s="448"/>
      <c r="Q658" s="448"/>
      <c r="R658" s="448"/>
      <c r="S658" s="448"/>
      <c r="T658" s="448"/>
      <c r="U658" s="448"/>
      <c r="V658" s="448"/>
      <c r="W658" s="448"/>
      <c r="X658" s="448"/>
      <c r="Y658" s="448"/>
      <c r="Z658" s="448"/>
      <c r="AA658" s="448"/>
      <c r="AB658" s="448"/>
      <c r="AC658" s="448"/>
      <c r="AD658" s="448"/>
      <c r="AE658" s="448"/>
      <c r="AF658" s="448"/>
      <c r="AG658" s="448"/>
    </row>
    <row r="659">
      <c r="A659" s="448"/>
      <c r="B659" s="448"/>
      <c r="C659" s="448"/>
      <c r="D659" s="448"/>
      <c r="E659" s="448"/>
      <c r="F659" s="448"/>
      <c r="G659" s="448"/>
      <c r="H659" s="448"/>
      <c r="I659" s="448"/>
      <c r="J659" s="448"/>
      <c r="K659" s="448"/>
      <c r="L659" s="448"/>
      <c r="M659" s="448"/>
      <c r="N659" s="448"/>
      <c r="O659" s="448"/>
      <c r="P659" s="448"/>
      <c r="Q659" s="448"/>
      <c r="R659" s="448"/>
      <c r="S659" s="448"/>
      <c r="T659" s="448"/>
      <c r="U659" s="448"/>
      <c r="V659" s="448"/>
      <c r="W659" s="448"/>
      <c r="X659" s="448"/>
      <c r="Y659" s="448"/>
      <c r="Z659" s="448"/>
      <c r="AA659" s="448"/>
      <c r="AB659" s="448"/>
      <c r="AC659" s="448"/>
      <c r="AD659" s="448"/>
      <c r="AE659" s="448"/>
      <c r="AF659" s="448"/>
      <c r="AG659" s="448"/>
    </row>
    <row r="660">
      <c r="A660" s="448"/>
      <c r="B660" s="448"/>
      <c r="C660" s="448"/>
      <c r="D660" s="448"/>
      <c r="E660" s="448"/>
      <c r="F660" s="448"/>
      <c r="G660" s="448"/>
      <c r="H660" s="448"/>
      <c r="I660" s="448"/>
      <c r="J660" s="448"/>
      <c r="K660" s="448"/>
      <c r="L660" s="448"/>
      <c r="M660" s="448"/>
      <c r="N660" s="448"/>
      <c r="O660" s="448"/>
      <c r="P660" s="448"/>
      <c r="Q660" s="448"/>
      <c r="R660" s="448"/>
      <c r="S660" s="448"/>
      <c r="T660" s="448"/>
      <c r="U660" s="448"/>
      <c r="V660" s="448"/>
      <c r="W660" s="448"/>
      <c r="X660" s="448"/>
      <c r="Y660" s="448"/>
      <c r="Z660" s="448"/>
      <c r="AA660" s="448"/>
      <c r="AB660" s="448"/>
      <c r="AC660" s="448"/>
      <c r="AD660" s="448"/>
      <c r="AE660" s="448"/>
      <c r="AF660" s="448"/>
      <c r="AG660" s="448"/>
    </row>
    <row r="661">
      <c r="A661" s="448"/>
      <c r="B661" s="448"/>
      <c r="C661" s="448"/>
      <c r="D661" s="448"/>
      <c r="E661" s="448"/>
      <c r="F661" s="448"/>
      <c r="G661" s="448"/>
      <c r="H661" s="448"/>
      <c r="I661" s="448"/>
      <c r="J661" s="448"/>
      <c r="K661" s="448"/>
      <c r="L661" s="448"/>
      <c r="M661" s="448"/>
      <c r="N661" s="448"/>
      <c r="O661" s="448"/>
      <c r="P661" s="448"/>
      <c r="Q661" s="448"/>
      <c r="R661" s="448"/>
      <c r="S661" s="448"/>
      <c r="T661" s="448"/>
      <c r="U661" s="448"/>
      <c r="V661" s="448"/>
      <c r="W661" s="448"/>
      <c r="X661" s="448"/>
      <c r="Y661" s="448"/>
      <c r="Z661" s="448"/>
      <c r="AA661" s="448"/>
      <c r="AB661" s="448"/>
      <c r="AC661" s="448"/>
      <c r="AD661" s="448"/>
      <c r="AE661" s="448"/>
      <c r="AF661" s="448"/>
      <c r="AG661" s="448"/>
    </row>
    <row r="662">
      <c r="A662" s="448"/>
      <c r="B662" s="448"/>
      <c r="C662" s="448"/>
      <c r="D662" s="448"/>
      <c r="E662" s="448"/>
      <c r="F662" s="448"/>
      <c r="G662" s="448"/>
      <c r="H662" s="448"/>
      <c r="I662" s="448"/>
      <c r="J662" s="448"/>
      <c r="K662" s="448"/>
      <c r="L662" s="448"/>
      <c r="M662" s="448"/>
      <c r="N662" s="448"/>
      <c r="O662" s="448"/>
      <c r="P662" s="448"/>
      <c r="Q662" s="448"/>
      <c r="R662" s="448"/>
      <c r="S662" s="448"/>
      <c r="T662" s="448"/>
      <c r="U662" s="448"/>
      <c r="V662" s="448"/>
      <c r="W662" s="448"/>
      <c r="X662" s="448"/>
      <c r="Y662" s="448"/>
      <c r="Z662" s="448"/>
      <c r="AA662" s="448"/>
      <c r="AB662" s="448"/>
      <c r="AC662" s="448"/>
      <c r="AD662" s="448"/>
      <c r="AE662" s="448"/>
      <c r="AF662" s="448"/>
      <c r="AG662" s="448"/>
    </row>
    <row r="663">
      <c r="A663" s="448"/>
      <c r="B663" s="448"/>
      <c r="C663" s="448"/>
      <c r="D663" s="448"/>
      <c r="E663" s="448"/>
      <c r="F663" s="448"/>
      <c r="G663" s="448"/>
      <c r="H663" s="448"/>
      <c r="I663" s="448"/>
      <c r="J663" s="448"/>
      <c r="K663" s="448"/>
      <c r="L663" s="448"/>
      <c r="M663" s="448"/>
      <c r="N663" s="448"/>
      <c r="O663" s="448"/>
      <c r="P663" s="448"/>
      <c r="Q663" s="448"/>
      <c r="R663" s="448"/>
      <c r="S663" s="448"/>
      <c r="T663" s="448"/>
      <c r="U663" s="448"/>
      <c r="V663" s="448"/>
      <c r="W663" s="448"/>
      <c r="X663" s="448"/>
      <c r="Y663" s="448"/>
      <c r="Z663" s="448"/>
      <c r="AA663" s="448"/>
      <c r="AB663" s="448"/>
      <c r="AC663" s="448"/>
      <c r="AD663" s="448"/>
      <c r="AE663" s="448"/>
      <c r="AF663" s="448"/>
      <c r="AG663" s="448"/>
    </row>
    <row r="664">
      <c r="A664" s="448"/>
      <c r="B664" s="448"/>
      <c r="C664" s="448"/>
      <c r="D664" s="448"/>
      <c r="E664" s="448"/>
      <c r="F664" s="448"/>
      <c r="G664" s="448"/>
      <c r="H664" s="448"/>
      <c r="I664" s="448"/>
      <c r="J664" s="448"/>
      <c r="K664" s="448"/>
      <c r="L664" s="448"/>
      <c r="M664" s="448"/>
      <c r="N664" s="448"/>
      <c r="O664" s="448"/>
      <c r="P664" s="448"/>
      <c r="Q664" s="448"/>
      <c r="R664" s="448"/>
      <c r="S664" s="448"/>
      <c r="T664" s="448"/>
      <c r="U664" s="448"/>
      <c r="V664" s="448"/>
      <c r="W664" s="448"/>
      <c r="X664" s="448"/>
      <c r="Y664" s="448"/>
      <c r="Z664" s="448"/>
      <c r="AA664" s="448"/>
      <c r="AB664" s="448"/>
      <c r="AC664" s="448"/>
      <c r="AD664" s="448"/>
      <c r="AE664" s="448"/>
      <c r="AF664" s="448"/>
      <c r="AG664" s="448"/>
    </row>
    <row r="665">
      <c r="A665" s="448"/>
      <c r="B665" s="448"/>
      <c r="C665" s="448"/>
      <c r="D665" s="448"/>
      <c r="E665" s="448"/>
      <c r="F665" s="448"/>
      <c r="G665" s="448"/>
      <c r="H665" s="448"/>
      <c r="I665" s="448"/>
      <c r="J665" s="448"/>
      <c r="K665" s="448"/>
      <c r="L665" s="448"/>
      <c r="M665" s="448"/>
      <c r="N665" s="448"/>
      <c r="O665" s="448"/>
      <c r="P665" s="448"/>
      <c r="Q665" s="448"/>
      <c r="R665" s="448"/>
      <c r="S665" s="448"/>
      <c r="T665" s="448"/>
      <c r="U665" s="448"/>
      <c r="V665" s="448"/>
      <c r="W665" s="448"/>
      <c r="X665" s="448"/>
      <c r="Y665" s="448"/>
      <c r="Z665" s="448"/>
      <c r="AA665" s="448"/>
      <c r="AB665" s="448"/>
      <c r="AC665" s="448"/>
      <c r="AD665" s="448"/>
      <c r="AE665" s="448"/>
      <c r="AF665" s="448"/>
      <c r="AG665" s="448"/>
    </row>
    <row r="666">
      <c r="A666" s="448"/>
      <c r="B666" s="448"/>
      <c r="C666" s="448"/>
      <c r="D666" s="448"/>
      <c r="E666" s="448"/>
      <c r="F666" s="448"/>
      <c r="G666" s="448"/>
      <c r="H666" s="448"/>
      <c r="I666" s="448"/>
      <c r="J666" s="448"/>
      <c r="K666" s="448"/>
      <c r="L666" s="448"/>
      <c r="M666" s="448"/>
      <c r="N666" s="448"/>
      <c r="O666" s="448"/>
      <c r="P666" s="448"/>
      <c r="Q666" s="448"/>
      <c r="R666" s="448"/>
      <c r="S666" s="448"/>
      <c r="T666" s="448"/>
      <c r="U666" s="448"/>
      <c r="V666" s="448"/>
      <c r="W666" s="448"/>
      <c r="X666" s="448"/>
      <c r="Y666" s="448"/>
      <c r="Z666" s="448"/>
      <c r="AA666" s="448"/>
      <c r="AB666" s="448"/>
      <c r="AC666" s="448"/>
      <c r="AD666" s="448"/>
      <c r="AE666" s="448"/>
      <c r="AF666" s="448"/>
      <c r="AG666" s="448"/>
    </row>
    <row r="667">
      <c r="A667" s="448"/>
      <c r="B667" s="448"/>
      <c r="C667" s="448"/>
      <c r="D667" s="448"/>
      <c r="E667" s="448"/>
      <c r="F667" s="448"/>
      <c r="G667" s="448"/>
      <c r="H667" s="448"/>
      <c r="I667" s="448"/>
      <c r="J667" s="448"/>
      <c r="K667" s="448"/>
      <c r="L667" s="448"/>
      <c r="M667" s="448"/>
      <c r="N667" s="448"/>
      <c r="O667" s="448"/>
      <c r="P667" s="448"/>
      <c r="Q667" s="448"/>
      <c r="R667" s="448"/>
      <c r="S667" s="448"/>
      <c r="T667" s="448"/>
      <c r="U667" s="448"/>
      <c r="V667" s="448"/>
      <c r="W667" s="448"/>
      <c r="X667" s="448"/>
      <c r="Y667" s="448"/>
      <c r="Z667" s="448"/>
      <c r="AA667" s="448"/>
      <c r="AB667" s="448"/>
      <c r="AC667" s="448"/>
      <c r="AD667" s="448"/>
      <c r="AE667" s="448"/>
      <c r="AF667" s="448"/>
      <c r="AG667" s="448"/>
    </row>
    <row r="668">
      <c r="A668" s="448"/>
      <c r="B668" s="448"/>
      <c r="C668" s="448"/>
      <c r="D668" s="448"/>
      <c r="E668" s="448"/>
      <c r="F668" s="448"/>
      <c r="G668" s="448"/>
      <c r="H668" s="448"/>
      <c r="I668" s="448"/>
      <c r="J668" s="448"/>
      <c r="K668" s="448"/>
      <c r="L668" s="448"/>
      <c r="M668" s="448"/>
      <c r="N668" s="448"/>
      <c r="O668" s="448"/>
      <c r="P668" s="448"/>
      <c r="Q668" s="448"/>
      <c r="R668" s="448"/>
      <c r="S668" s="448"/>
      <c r="T668" s="448"/>
      <c r="U668" s="448"/>
      <c r="V668" s="448"/>
      <c r="W668" s="448"/>
      <c r="X668" s="448"/>
      <c r="Y668" s="448"/>
      <c r="Z668" s="448"/>
      <c r="AA668" s="448"/>
      <c r="AB668" s="448"/>
      <c r="AC668" s="448"/>
      <c r="AD668" s="448"/>
      <c r="AE668" s="448"/>
      <c r="AF668" s="448"/>
      <c r="AG668" s="448"/>
    </row>
    <row r="669">
      <c r="A669" s="448"/>
      <c r="B669" s="448"/>
      <c r="C669" s="448"/>
      <c r="D669" s="448"/>
      <c r="E669" s="448"/>
      <c r="F669" s="448"/>
      <c r="G669" s="448"/>
      <c r="H669" s="448"/>
      <c r="I669" s="448"/>
      <c r="J669" s="448"/>
      <c r="K669" s="448"/>
      <c r="L669" s="448"/>
      <c r="M669" s="448"/>
      <c r="N669" s="448"/>
      <c r="O669" s="448"/>
      <c r="P669" s="448"/>
      <c r="Q669" s="448"/>
      <c r="R669" s="448"/>
      <c r="S669" s="448"/>
      <c r="T669" s="448"/>
      <c r="U669" s="448"/>
      <c r="V669" s="448"/>
      <c r="W669" s="448"/>
      <c r="X669" s="448"/>
      <c r="Y669" s="448"/>
      <c r="Z669" s="448"/>
      <c r="AA669" s="448"/>
      <c r="AB669" s="448"/>
      <c r="AC669" s="448"/>
      <c r="AD669" s="448"/>
      <c r="AE669" s="448"/>
      <c r="AF669" s="448"/>
      <c r="AG669" s="448"/>
    </row>
    <row r="670">
      <c r="A670" s="448"/>
      <c r="B670" s="448"/>
      <c r="C670" s="448"/>
      <c r="D670" s="448"/>
      <c r="E670" s="448"/>
      <c r="F670" s="448"/>
      <c r="G670" s="448"/>
      <c r="H670" s="448"/>
      <c r="I670" s="448"/>
      <c r="J670" s="448"/>
      <c r="K670" s="448"/>
      <c r="L670" s="448"/>
      <c r="M670" s="448"/>
      <c r="N670" s="448"/>
      <c r="O670" s="448"/>
      <c r="P670" s="448"/>
      <c r="Q670" s="448"/>
      <c r="R670" s="448"/>
      <c r="S670" s="448"/>
      <c r="T670" s="448"/>
      <c r="U670" s="448"/>
      <c r="V670" s="448"/>
      <c r="W670" s="448"/>
      <c r="X670" s="448"/>
      <c r="Y670" s="448"/>
      <c r="Z670" s="448"/>
      <c r="AA670" s="448"/>
      <c r="AB670" s="448"/>
      <c r="AC670" s="448"/>
      <c r="AD670" s="448"/>
      <c r="AE670" s="448"/>
      <c r="AF670" s="448"/>
      <c r="AG670" s="448"/>
    </row>
    <row r="671">
      <c r="A671" s="448"/>
      <c r="B671" s="448"/>
      <c r="C671" s="448"/>
      <c r="D671" s="448"/>
      <c r="E671" s="448"/>
      <c r="F671" s="448"/>
      <c r="G671" s="448"/>
      <c r="H671" s="448"/>
      <c r="I671" s="448"/>
      <c r="J671" s="448"/>
      <c r="K671" s="448"/>
      <c r="L671" s="448"/>
      <c r="M671" s="448"/>
      <c r="N671" s="448"/>
      <c r="O671" s="448"/>
      <c r="P671" s="448"/>
      <c r="Q671" s="448"/>
      <c r="R671" s="448"/>
      <c r="S671" s="448"/>
      <c r="T671" s="448"/>
      <c r="U671" s="448"/>
      <c r="V671" s="448"/>
      <c r="W671" s="448"/>
      <c r="X671" s="448"/>
      <c r="Y671" s="448"/>
      <c r="Z671" s="448"/>
      <c r="AA671" s="448"/>
      <c r="AB671" s="448"/>
      <c r="AC671" s="448"/>
      <c r="AD671" s="448"/>
      <c r="AE671" s="448"/>
      <c r="AF671" s="448"/>
      <c r="AG671" s="448"/>
    </row>
    <row r="672">
      <c r="A672" s="448"/>
      <c r="B672" s="448"/>
      <c r="C672" s="448"/>
      <c r="D672" s="448"/>
      <c r="E672" s="448"/>
      <c r="F672" s="448"/>
      <c r="G672" s="448"/>
      <c r="H672" s="448"/>
      <c r="I672" s="448"/>
      <c r="J672" s="448"/>
      <c r="K672" s="448"/>
      <c r="L672" s="448"/>
      <c r="M672" s="448"/>
      <c r="N672" s="448"/>
      <c r="O672" s="448"/>
      <c r="P672" s="448"/>
      <c r="Q672" s="448"/>
      <c r="R672" s="448"/>
      <c r="S672" s="448"/>
      <c r="T672" s="448"/>
      <c r="U672" s="448"/>
      <c r="V672" s="448"/>
      <c r="W672" s="448"/>
      <c r="X672" s="448"/>
      <c r="Y672" s="448"/>
      <c r="Z672" s="448"/>
      <c r="AA672" s="448"/>
      <c r="AB672" s="448"/>
      <c r="AC672" s="448"/>
      <c r="AD672" s="448"/>
      <c r="AE672" s="448"/>
      <c r="AF672" s="448"/>
      <c r="AG672" s="448"/>
    </row>
    <row r="673">
      <c r="A673" s="448"/>
      <c r="B673" s="448"/>
      <c r="C673" s="448"/>
      <c r="D673" s="448"/>
      <c r="E673" s="448"/>
      <c r="F673" s="448"/>
      <c r="G673" s="448"/>
      <c r="H673" s="448"/>
      <c r="I673" s="448"/>
      <c r="J673" s="448"/>
      <c r="K673" s="448"/>
      <c r="L673" s="448"/>
      <c r="M673" s="448"/>
      <c r="N673" s="448"/>
      <c r="O673" s="448"/>
      <c r="P673" s="448"/>
      <c r="Q673" s="448"/>
      <c r="R673" s="448"/>
      <c r="S673" s="448"/>
      <c r="T673" s="448"/>
      <c r="U673" s="448"/>
      <c r="V673" s="448"/>
      <c r="W673" s="448"/>
      <c r="X673" s="448"/>
      <c r="Y673" s="448"/>
      <c r="Z673" s="448"/>
      <c r="AA673" s="448"/>
      <c r="AB673" s="448"/>
      <c r="AC673" s="448"/>
      <c r="AD673" s="448"/>
      <c r="AE673" s="448"/>
      <c r="AF673" s="448"/>
      <c r="AG673" s="448"/>
    </row>
    <row r="674">
      <c r="A674" s="448"/>
      <c r="B674" s="448"/>
      <c r="C674" s="448"/>
      <c r="D674" s="448"/>
      <c r="E674" s="448"/>
      <c r="F674" s="448"/>
      <c r="G674" s="448"/>
      <c r="H674" s="448"/>
      <c r="I674" s="448"/>
      <c r="J674" s="448"/>
      <c r="K674" s="448"/>
      <c r="L674" s="448"/>
      <c r="M674" s="448"/>
      <c r="N674" s="448"/>
      <c r="O674" s="448"/>
      <c r="P674" s="448"/>
      <c r="Q674" s="448"/>
      <c r="R674" s="448"/>
      <c r="S674" s="448"/>
      <c r="T674" s="448"/>
      <c r="U674" s="448"/>
      <c r="V674" s="448"/>
      <c r="W674" s="448"/>
      <c r="X674" s="448"/>
      <c r="Y674" s="448"/>
      <c r="Z674" s="448"/>
      <c r="AA674" s="448"/>
      <c r="AB674" s="448"/>
      <c r="AC674" s="448"/>
      <c r="AD674" s="448"/>
      <c r="AE674" s="448"/>
      <c r="AF674" s="448"/>
      <c r="AG674" s="448"/>
    </row>
    <row r="675">
      <c r="A675" s="448"/>
      <c r="B675" s="448"/>
      <c r="C675" s="448"/>
      <c r="D675" s="448"/>
      <c r="E675" s="448"/>
      <c r="F675" s="448"/>
      <c r="G675" s="448"/>
      <c r="H675" s="448"/>
      <c r="I675" s="448"/>
      <c r="J675" s="448"/>
      <c r="K675" s="448"/>
      <c r="L675" s="448"/>
      <c r="M675" s="448"/>
      <c r="N675" s="448"/>
      <c r="O675" s="448"/>
      <c r="P675" s="448"/>
      <c r="Q675" s="448"/>
      <c r="R675" s="448"/>
      <c r="S675" s="448"/>
      <c r="T675" s="448"/>
      <c r="U675" s="448"/>
      <c r="V675" s="448"/>
      <c r="W675" s="448"/>
      <c r="X675" s="448"/>
      <c r="Y675" s="448"/>
      <c r="Z675" s="448"/>
      <c r="AA675" s="448"/>
      <c r="AB675" s="448"/>
      <c r="AC675" s="448"/>
      <c r="AD675" s="448"/>
      <c r="AE675" s="448"/>
      <c r="AF675" s="448"/>
      <c r="AG675" s="448"/>
    </row>
    <row r="676">
      <c r="A676" s="448"/>
      <c r="B676" s="448"/>
      <c r="C676" s="448"/>
      <c r="D676" s="448"/>
      <c r="E676" s="448"/>
      <c r="F676" s="448"/>
      <c r="G676" s="448"/>
      <c r="H676" s="448"/>
      <c r="I676" s="448"/>
      <c r="J676" s="448"/>
      <c r="K676" s="448"/>
      <c r="L676" s="448"/>
      <c r="M676" s="448"/>
      <c r="N676" s="448"/>
      <c r="O676" s="448"/>
      <c r="P676" s="448"/>
      <c r="Q676" s="448"/>
      <c r="R676" s="448"/>
      <c r="S676" s="448"/>
      <c r="T676" s="448"/>
      <c r="U676" s="448"/>
      <c r="V676" s="448"/>
      <c r="W676" s="448"/>
      <c r="X676" s="448"/>
      <c r="Y676" s="448"/>
      <c r="Z676" s="448"/>
      <c r="AA676" s="448"/>
      <c r="AB676" s="448"/>
      <c r="AC676" s="448"/>
      <c r="AD676" s="448"/>
      <c r="AE676" s="448"/>
      <c r="AF676" s="448"/>
      <c r="AG676" s="448"/>
    </row>
    <row r="677">
      <c r="A677" s="448"/>
      <c r="B677" s="448"/>
      <c r="C677" s="448"/>
      <c r="D677" s="448"/>
      <c r="E677" s="448"/>
      <c r="F677" s="448"/>
      <c r="G677" s="448"/>
      <c r="H677" s="448"/>
      <c r="I677" s="448"/>
      <c r="J677" s="448"/>
      <c r="K677" s="448"/>
      <c r="L677" s="448"/>
      <c r="M677" s="448"/>
      <c r="N677" s="448"/>
      <c r="O677" s="448"/>
      <c r="P677" s="448"/>
      <c r="Q677" s="448"/>
      <c r="R677" s="448"/>
      <c r="S677" s="448"/>
      <c r="T677" s="448"/>
      <c r="U677" s="448"/>
      <c r="V677" s="448"/>
      <c r="W677" s="448"/>
      <c r="X677" s="448"/>
      <c r="Y677" s="448"/>
      <c r="Z677" s="448"/>
      <c r="AA677" s="448"/>
      <c r="AB677" s="448"/>
      <c r="AC677" s="448"/>
      <c r="AD677" s="448"/>
      <c r="AE677" s="448"/>
      <c r="AF677" s="448"/>
      <c r="AG677" s="448"/>
    </row>
    <row r="678">
      <c r="A678" s="448"/>
      <c r="B678" s="448"/>
      <c r="C678" s="448"/>
      <c r="D678" s="448"/>
      <c r="E678" s="448"/>
      <c r="F678" s="448"/>
      <c r="G678" s="448"/>
      <c r="H678" s="448"/>
      <c r="I678" s="448"/>
      <c r="J678" s="448"/>
      <c r="K678" s="448"/>
      <c r="L678" s="448"/>
      <c r="M678" s="448"/>
      <c r="N678" s="448"/>
      <c r="O678" s="448"/>
      <c r="P678" s="448"/>
      <c r="Q678" s="448"/>
      <c r="R678" s="448"/>
      <c r="S678" s="448"/>
      <c r="T678" s="448"/>
      <c r="U678" s="448"/>
      <c r="V678" s="448"/>
      <c r="W678" s="448"/>
      <c r="X678" s="448"/>
      <c r="Y678" s="448"/>
      <c r="Z678" s="448"/>
      <c r="AA678" s="448"/>
      <c r="AB678" s="448"/>
      <c r="AC678" s="448"/>
      <c r="AD678" s="448"/>
      <c r="AE678" s="448"/>
      <c r="AF678" s="448"/>
      <c r="AG678" s="448"/>
    </row>
    <row r="679">
      <c r="A679" s="448"/>
      <c r="B679" s="448"/>
      <c r="C679" s="448"/>
      <c r="D679" s="448"/>
      <c r="E679" s="448"/>
      <c r="F679" s="448"/>
      <c r="G679" s="448"/>
      <c r="H679" s="448"/>
      <c r="I679" s="448"/>
      <c r="J679" s="448"/>
      <c r="K679" s="448"/>
      <c r="L679" s="448"/>
      <c r="M679" s="448"/>
      <c r="N679" s="448"/>
      <c r="O679" s="448"/>
      <c r="P679" s="448"/>
      <c r="Q679" s="448"/>
      <c r="R679" s="448"/>
      <c r="S679" s="448"/>
      <c r="T679" s="448"/>
      <c r="U679" s="448"/>
      <c r="V679" s="448"/>
      <c r="W679" s="448"/>
      <c r="X679" s="448"/>
      <c r="Y679" s="448"/>
      <c r="Z679" s="448"/>
      <c r="AA679" s="448"/>
      <c r="AB679" s="448"/>
      <c r="AC679" s="448"/>
      <c r="AD679" s="448"/>
      <c r="AE679" s="448"/>
      <c r="AF679" s="448"/>
      <c r="AG679" s="448"/>
    </row>
    <row r="680">
      <c r="A680" s="448"/>
      <c r="B680" s="448"/>
      <c r="C680" s="448"/>
      <c r="D680" s="448"/>
      <c r="E680" s="448"/>
      <c r="F680" s="448"/>
      <c r="G680" s="448"/>
      <c r="H680" s="448"/>
      <c r="I680" s="448"/>
      <c r="J680" s="448"/>
      <c r="K680" s="448"/>
      <c r="L680" s="448"/>
      <c r="M680" s="448"/>
      <c r="N680" s="448"/>
      <c r="O680" s="448"/>
      <c r="P680" s="448"/>
      <c r="Q680" s="448"/>
      <c r="R680" s="448"/>
      <c r="S680" s="448"/>
      <c r="T680" s="448"/>
      <c r="U680" s="448"/>
      <c r="V680" s="448"/>
      <c r="W680" s="448"/>
      <c r="X680" s="448"/>
      <c r="Y680" s="448"/>
      <c r="Z680" s="448"/>
      <c r="AA680" s="448"/>
      <c r="AB680" s="448"/>
      <c r="AC680" s="448"/>
      <c r="AD680" s="448"/>
      <c r="AE680" s="448"/>
      <c r="AF680" s="448"/>
      <c r="AG680" s="448"/>
    </row>
    <row r="681">
      <c r="A681" s="448"/>
      <c r="B681" s="448"/>
      <c r="C681" s="448"/>
      <c r="D681" s="448"/>
      <c r="E681" s="448"/>
      <c r="F681" s="448"/>
      <c r="G681" s="448"/>
      <c r="H681" s="448"/>
      <c r="I681" s="448"/>
      <c r="J681" s="448"/>
      <c r="K681" s="448"/>
      <c r="L681" s="448"/>
      <c r="M681" s="448"/>
      <c r="N681" s="448"/>
      <c r="O681" s="448"/>
      <c r="P681" s="448"/>
      <c r="Q681" s="448"/>
      <c r="R681" s="448"/>
      <c r="S681" s="448"/>
      <c r="T681" s="448"/>
      <c r="U681" s="448"/>
      <c r="V681" s="448"/>
      <c r="W681" s="448"/>
      <c r="X681" s="448"/>
      <c r="Y681" s="448"/>
      <c r="Z681" s="448"/>
      <c r="AA681" s="448"/>
      <c r="AB681" s="448"/>
      <c r="AC681" s="448"/>
      <c r="AD681" s="448"/>
      <c r="AE681" s="448"/>
      <c r="AF681" s="448"/>
      <c r="AG681" s="448"/>
    </row>
    <row r="682">
      <c r="A682" s="448"/>
      <c r="B682" s="448"/>
      <c r="C682" s="448"/>
      <c r="D682" s="448"/>
      <c r="E682" s="448"/>
      <c r="F682" s="448"/>
      <c r="G682" s="448"/>
      <c r="H682" s="448"/>
      <c r="I682" s="448"/>
      <c r="J682" s="448"/>
      <c r="K682" s="448"/>
      <c r="L682" s="448"/>
      <c r="M682" s="448"/>
      <c r="N682" s="448"/>
      <c r="O682" s="448"/>
      <c r="P682" s="448"/>
      <c r="Q682" s="448"/>
      <c r="R682" s="448"/>
      <c r="S682" s="448"/>
      <c r="T682" s="448"/>
      <c r="U682" s="448"/>
      <c r="V682" s="448"/>
      <c r="W682" s="448"/>
      <c r="X682" s="448"/>
      <c r="Y682" s="448"/>
      <c r="Z682" s="448"/>
      <c r="AA682" s="448"/>
      <c r="AB682" s="448"/>
      <c r="AC682" s="448"/>
      <c r="AD682" s="448"/>
      <c r="AE682" s="448"/>
      <c r="AF682" s="448"/>
      <c r="AG682" s="448"/>
    </row>
    <row r="683">
      <c r="A683" s="448"/>
      <c r="B683" s="448"/>
      <c r="C683" s="448"/>
      <c r="D683" s="448"/>
      <c r="E683" s="448"/>
      <c r="F683" s="448"/>
      <c r="G683" s="448"/>
      <c r="H683" s="448"/>
      <c r="I683" s="448"/>
      <c r="J683" s="448"/>
      <c r="K683" s="448"/>
      <c r="L683" s="448"/>
      <c r="M683" s="448"/>
      <c r="N683" s="448"/>
      <c r="O683" s="448"/>
      <c r="P683" s="448"/>
      <c r="Q683" s="448"/>
      <c r="R683" s="448"/>
      <c r="S683" s="448"/>
      <c r="T683" s="448"/>
      <c r="U683" s="448"/>
      <c r="V683" s="448"/>
      <c r="W683" s="448"/>
      <c r="X683" s="448"/>
      <c r="Y683" s="448"/>
      <c r="Z683" s="448"/>
      <c r="AA683" s="448"/>
      <c r="AB683" s="448"/>
      <c r="AC683" s="448"/>
      <c r="AD683" s="448"/>
      <c r="AE683" s="448"/>
      <c r="AF683" s="448"/>
      <c r="AG683" s="448"/>
    </row>
    <row r="684">
      <c r="A684" s="448"/>
      <c r="B684" s="448"/>
      <c r="C684" s="448"/>
      <c r="D684" s="448"/>
      <c r="E684" s="448"/>
      <c r="F684" s="448"/>
      <c r="G684" s="448"/>
      <c r="H684" s="448"/>
      <c r="I684" s="448"/>
      <c r="J684" s="448"/>
      <c r="K684" s="448"/>
      <c r="L684" s="448"/>
      <c r="M684" s="448"/>
      <c r="N684" s="448"/>
      <c r="O684" s="448"/>
      <c r="P684" s="448"/>
      <c r="Q684" s="448"/>
      <c r="R684" s="448"/>
      <c r="S684" s="448"/>
      <c r="T684" s="448"/>
      <c r="U684" s="448"/>
      <c r="V684" s="448"/>
      <c r="W684" s="448"/>
      <c r="X684" s="448"/>
      <c r="Y684" s="448"/>
      <c r="Z684" s="448"/>
      <c r="AA684" s="448"/>
      <c r="AB684" s="448"/>
      <c r="AC684" s="448"/>
      <c r="AD684" s="448"/>
      <c r="AE684" s="448"/>
      <c r="AF684" s="448"/>
      <c r="AG684" s="448"/>
    </row>
    <row r="685">
      <c r="A685" s="448"/>
      <c r="B685" s="448"/>
      <c r="C685" s="448"/>
      <c r="D685" s="448"/>
      <c r="E685" s="448"/>
      <c r="F685" s="448"/>
      <c r="G685" s="448"/>
      <c r="H685" s="448"/>
      <c r="I685" s="448"/>
      <c r="J685" s="448"/>
      <c r="K685" s="448"/>
      <c r="L685" s="448"/>
      <c r="M685" s="448"/>
      <c r="N685" s="448"/>
      <c r="O685" s="448"/>
      <c r="P685" s="448"/>
      <c r="Q685" s="448"/>
      <c r="R685" s="448"/>
      <c r="S685" s="448"/>
      <c r="T685" s="448"/>
      <c r="U685" s="448"/>
      <c r="V685" s="448"/>
      <c r="W685" s="448"/>
      <c r="X685" s="448"/>
      <c r="Y685" s="448"/>
      <c r="Z685" s="448"/>
      <c r="AA685" s="448"/>
      <c r="AB685" s="448"/>
      <c r="AC685" s="448"/>
      <c r="AD685" s="448"/>
      <c r="AE685" s="448"/>
      <c r="AF685" s="448"/>
      <c r="AG685" s="448"/>
    </row>
    <row r="686">
      <c r="A686" s="448"/>
      <c r="B686" s="448"/>
      <c r="C686" s="448"/>
      <c r="D686" s="448"/>
      <c r="E686" s="448"/>
      <c r="F686" s="448"/>
      <c r="G686" s="448"/>
      <c r="H686" s="448"/>
      <c r="I686" s="448"/>
      <c r="J686" s="448"/>
      <c r="K686" s="448"/>
      <c r="L686" s="448"/>
      <c r="M686" s="448"/>
      <c r="N686" s="448"/>
      <c r="O686" s="448"/>
      <c r="P686" s="448"/>
      <c r="Q686" s="448"/>
      <c r="R686" s="448"/>
      <c r="S686" s="448"/>
      <c r="T686" s="448"/>
      <c r="U686" s="448"/>
      <c r="V686" s="448"/>
      <c r="W686" s="448"/>
      <c r="X686" s="448"/>
      <c r="Y686" s="448"/>
      <c r="Z686" s="448"/>
      <c r="AA686" s="448"/>
      <c r="AB686" s="448"/>
      <c r="AC686" s="448"/>
      <c r="AD686" s="448"/>
      <c r="AE686" s="448"/>
      <c r="AF686" s="448"/>
      <c r="AG686" s="448"/>
    </row>
    <row r="687">
      <c r="A687" s="448"/>
      <c r="B687" s="448"/>
      <c r="C687" s="448"/>
      <c r="D687" s="448"/>
      <c r="E687" s="448"/>
      <c r="F687" s="448"/>
      <c r="G687" s="448"/>
      <c r="H687" s="448"/>
      <c r="I687" s="448"/>
      <c r="J687" s="448"/>
      <c r="K687" s="448"/>
      <c r="L687" s="448"/>
      <c r="M687" s="448"/>
      <c r="N687" s="448"/>
      <c r="O687" s="448"/>
      <c r="P687" s="448"/>
      <c r="Q687" s="448"/>
      <c r="R687" s="448"/>
      <c r="S687" s="448"/>
      <c r="T687" s="448"/>
      <c r="U687" s="448"/>
      <c r="V687" s="448"/>
      <c r="W687" s="448"/>
      <c r="X687" s="448"/>
      <c r="Y687" s="448"/>
      <c r="Z687" s="448"/>
      <c r="AA687" s="448"/>
      <c r="AB687" s="448"/>
      <c r="AC687" s="448"/>
      <c r="AD687" s="448"/>
      <c r="AE687" s="448"/>
      <c r="AF687" s="448"/>
      <c r="AG687" s="448"/>
    </row>
    <row r="688">
      <c r="A688" s="448"/>
      <c r="B688" s="448"/>
      <c r="C688" s="448"/>
      <c r="D688" s="448"/>
      <c r="E688" s="448"/>
      <c r="F688" s="448"/>
      <c r="G688" s="448"/>
      <c r="H688" s="448"/>
      <c r="I688" s="448"/>
      <c r="J688" s="448"/>
      <c r="K688" s="448"/>
      <c r="L688" s="448"/>
      <c r="M688" s="448"/>
      <c r="N688" s="448"/>
      <c r="O688" s="448"/>
      <c r="P688" s="448"/>
      <c r="Q688" s="448"/>
      <c r="R688" s="448"/>
      <c r="S688" s="448"/>
      <c r="T688" s="448"/>
      <c r="U688" s="448"/>
      <c r="V688" s="448"/>
      <c r="W688" s="448"/>
      <c r="X688" s="448"/>
      <c r="Y688" s="448"/>
      <c r="Z688" s="448"/>
      <c r="AA688" s="448"/>
      <c r="AB688" s="448"/>
      <c r="AC688" s="448"/>
      <c r="AD688" s="448"/>
      <c r="AE688" s="448"/>
      <c r="AF688" s="448"/>
      <c r="AG688" s="448"/>
    </row>
    <row r="689">
      <c r="A689" s="448"/>
      <c r="B689" s="448"/>
      <c r="C689" s="448"/>
      <c r="D689" s="448"/>
      <c r="E689" s="448"/>
      <c r="F689" s="448"/>
      <c r="G689" s="448"/>
      <c r="H689" s="448"/>
      <c r="I689" s="448"/>
      <c r="J689" s="448"/>
      <c r="K689" s="448"/>
      <c r="L689" s="448"/>
      <c r="M689" s="448"/>
      <c r="N689" s="448"/>
      <c r="O689" s="448"/>
      <c r="P689" s="448"/>
      <c r="Q689" s="448"/>
      <c r="R689" s="448"/>
      <c r="S689" s="448"/>
      <c r="T689" s="448"/>
      <c r="U689" s="448"/>
      <c r="V689" s="448"/>
      <c r="W689" s="448"/>
      <c r="X689" s="448"/>
      <c r="Y689" s="448"/>
      <c r="Z689" s="448"/>
      <c r="AA689" s="448"/>
      <c r="AB689" s="448"/>
      <c r="AC689" s="448"/>
      <c r="AD689" s="448"/>
      <c r="AE689" s="448"/>
      <c r="AF689" s="448"/>
      <c r="AG689" s="448"/>
    </row>
    <row r="690">
      <c r="A690" s="448"/>
      <c r="B690" s="448"/>
      <c r="C690" s="448"/>
      <c r="D690" s="448"/>
      <c r="E690" s="448"/>
      <c r="F690" s="448"/>
      <c r="G690" s="448"/>
      <c r="H690" s="448"/>
      <c r="I690" s="448"/>
      <c r="J690" s="448"/>
      <c r="K690" s="448"/>
      <c r="L690" s="448"/>
      <c r="M690" s="448"/>
      <c r="N690" s="448"/>
      <c r="O690" s="448"/>
      <c r="P690" s="448"/>
      <c r="Q690" s="448"/>
      <c r="R690" s="448"/>
      <c r="S690" s="448"/>
      <c r="T690" s="448"/>
      <c r="U690" s="448"/>
      <c r="V690" s="448"/>
      <c r="W690" s="448"/>
      <c r="X690" s="448"/>
      <c r="Y690" s="448"/>
      <c r="Z690" s="448"/>
      <c r="AA690" s="448"/>
      <c r="AB690" s="448"/>
      <c r="AC690" s="448"/>
      <c r="AD690" s="448"/>
      <c r="AE690" s="448"/>
      <c r="AF690" s="448"/>
      <c r="AG690" s="448"/>
    </row>
    <row r="691">
      <c r="A691" s="448"/>
      <c r="B691" s="448"/>
      <c r="C691" s="448"/>
      <c r="D691" s="448"/>
      <c r="E691" s="448"/>
      <c r="F691" s="448"/>
      <c r="G691" s="448"/>
      <c r="H691" s="448"/>
      <c r="I691" s="448"/>
      <c r="J691" s="448"/>
      <c r="K691" s="448"/>
      <c r="L691" s="448"/>
      <c r="M691" s="448"/>
      <c r="N691" s="448"/>
      <c r="O691" s="448"/>
      <c r="P691" s="448"/>
      <c r="Q691" s="448"/>
      <c r="R691" s="448"/>
      <c r="S691" s="448"/>
      <c r="T691" s="448"/>
      <c r="U691" s="448"/>
      <c r="V691" s="448"/>
      <c r="W691" s="448"/>
      <c r="X691" s="448"/>
      <c r="Y691" s="448"/>
      <c r="Z691" s="448"/>
      <c r="AA691" s="448"/>
      <c r="AB691" s="448"/>
      <c r="AC691" s="448"/>
      <c r="AD691" s="448"/>
      <c r="AE691" s="448"/>
      <c r="AF691" s="448"/>
      <c r="AG691" s="448"/>
    </row>
    <row r="692">
      <c r="A692" s="448"/>
      <c r="B692" s="448"/>
      <c r="C692" s="448"/>
      <c r="D692" s="448"/>
      <c r="E692" s="448"/>
      <c r="F692" s="448"/>
      <c r="G692" s="448"/>
      <c r="H692" s="448"/>
      <c r="I692" s="448"/>
      <c r="J692" s="448"/>
      <c r="K692" s="448"/>
      <c r="L692" s="448"/>
      <c r="M692" s="448"/>
      <c r="N692" s="448"/>
      <c r="O692" s="448"/>
      <c r="P692" s="448"/>
      <c r="Q692" s="448"/>
      <c r="R692" s="448"/>
      <c r="S692" s="448"/>
      <c r="T692" s="448"/>
      <c r="U692" s="448"/>
      <c r="V692" s="448"/>
      <c r="W692" s="448"/>
      <c r="X692" s="448"/>
      <c r="Y692" s="448"/>
      <c r="Z692" s="448"/>
      <c r="AA692" s="448"/>
      <c r="AB692" s="448"/>
      <c r="AC692" s="448"/>
      <c r="AD692" s="448"/>
      <c r="AE692" s="448"/>
      <c r="AF692" s="448"/>
      <c r="AG692" s="448"/>
    </row>
    <row r="693">
      <c r="A693" s="448"/>
      <c r="B693" s="448"/>
      <c r="C693" s="448"/>
      <c r="D693" s="448"/>
      <c r="E693" s="448"/>
      <c r="F693" s="448"/>
      <c r="G693" s="448"/>
      <c r="H693" s="448"/>
      <c r="I693" s="448"/>
      <c r="J693" s="448"/>
      <c r="K693" s="448"/>
      <c r="L693" s="448"/>
      <c r="M693" s="448"/>
      <c r="N693" s="448"/>
      <c r="O693" s="448"/>
      <c r="P693" s="448"/>
      <c r="Q693" s="448"/>
      <c r="R693" s="448"/>
      <c r="S693" s="448"/>
      <c r="T693" s="448"/>
      <c r="U693" s="448"/>
      <c r="V693" s="448"/>
      <c r="W693" s="448"/>
      <c r="X693" s="448"/>
      <c r="Y693" s="448"/>
      <c r="Z693" s="448"/>
      <c r="AA693" s="448"/>
      <c r="AB693" s="448"/>
      <c r="AC693" s="448"/>
      <c r="AD693" s="448"/>
      <c r="AE693" s="448"/>
      <c r="AF693" s="448"/>
      <c r="AG693" s="448"/>
    </row>
    <row r="694">
      <c r="A694" s="448"/>
      <c r="B694" s="448"/>
      <c r="C694" s="448"/>
      <c r="D694" s="448"/>
      <c r="E694" s="448"/>
      <c r="F694" s="448"/>
      <c r="G694" s="448"/>
      <c r="H694" s="448"/>
      <c r="I694" s="448"/>
      <c r="J694" s="448"/>
      <c r="K694" s="448"/>
      <c r="L694" s="448"/>
      <c r="M694" s="448"/>
      <c r="N694" s="448"/>
      <c r="O694" s="448"/>
      <c r="P694" s="448"/>
      <c r="Q694" s="448"/>
      <c r="R694" s="448"/>
      <c r="S694" s="448"/>
      <c r="T694" s="448"/>
      <c r="U694" s="448"/>
      <c r="V694" s="448"/>
      <c r="W694" s="448"/>
      <c r="X694" s="448"/>
      <c r="Y694" s="448"/>
      <c r="Z694" s="448"/>
      <c r="AA694" s="448"/>
      <c r="AB694" s="448"/>
      <c r="AC694" s="448"/>
      <c r="AD694" s="448"/>
      <c r="AE694" s="448"/>
      <c r="AF694" s="448"/>
      <c r="AG694" s="448"/>
    </row>
    <row r="695">
      <c r="A695" s="448"/>
      <c r="B695" s="448"/>
      <c r="C695" s="448"/>
      <c r="D695" s="448"/>
      <c r="E695" s="448"/>
      <c r="F695" s="448"/>
      <c r="G695" s="448"/>
      <c r="H695" s="448"/>
      <c r="I695" s="448"/>
      <c r="J695" s="448"/>
      <c r="K695" s="448"/>
      <c r="L695" s="448"/>
      <c r="M695" s="448"/>
      <c r="N695" s="448"/>
      <c r="O695" s="448"/>
      <c r="P695" s="448"/>
      <c r="Q695" s="448"/>
      <c r="R695" s="448"/>
      <c r="S695" s="448"/>
      <c r="T695" s="448"/>
      <c r="U695" s="448"/>
      <c r="V695" s="448"/>
      <c r="W695" s="448"/>
      <c r="X695" s="448"/>
      <c r="Y695" s="448"/>
      <c r="Z695" s="448"/>
      <c r="AA695" s="448"/>
      <c r="AB695" s="448"/>
      <c r="AC695" s="448"/>
      <c r="AD695" s="448"/>
      <c r="AE695" s="448"/>
      <c r="AF695" s="448"/>
      <c r="AG695" s="448"/>
    </row>
    <row r="696">
      <c r="A696" s="448"/>
      <c r="B696" s="448"/>
      <c r="C696" s="448"/>
      <c r="D696" s="448"/>
      <c r="E696" s="448"/>
      <c r="F696" s="448"/>
      <c r="G696" s="448"/>
      <c r="H696" s="448"/>
      <c r="I696" s="448"/>
      <c r="J696" s="448"/>
      <c r="K696" s="448"/>
      <c r="L696" s="448"/>
      <c r="M696" s="448"/>
      <c r="N696" s="448"/>
      <c r="O696" s="448"/>
      <c r="P696" s="448"/>
      <c r="Q696" s="448"/>
      <c r="R696" s="448"/>
      <c r="S696" s="448"/>
      <c r="T696" s="448"/>
      <c r="U696" s="448"/>
      <c r="V696" s="448"/>
      <c r="W696" s="448"/>
      <c r="X696" s="448"/>
      <c r="Y696" s="448"/>
      <c r="Z696" s="448"/>
      <c r="AA696" s="448"/>
      <c r="AB696" s="448"/>
      <c r="AC696" s="448"/>
      <c r="AD696" s="448"/>
      <c r="AE696" s="448"/>
      <c r="AF696" s="448"/>
      <c r="AG696" s="448"/>
    </row>
    <row r="697">
      <c r="A697" s="448"/>
      <c r="B697" s="448"/>
      <c r="C697" s="448"/>
      <c r="D697" s="448"/>
      <c r="E697" s="448"/>
      <c r="F697" s="448"/>
      <c r="G697" s="448"/>
      <c r="H697" s="448"/>
      <c r="I697" s="448"/>
      <c r="J697" s="448"/>
      <c r="K697" s="448"/>
      <c r="L697" s="448"/>
      <c r="M697" s="448"/>
      <c r="N697" s="448"/>
      <c r="O697" s="448"/>
      <c r="P697" s="448"/>
      <c r="Q697" s="448"/>
      <c r="R697" s="448"/>
      <c r="S697" s="448"/>
      <c r="T697" s="448"/>
      <c r="U697" s="448"/>
      <c r="V697" s="448"/>
      <c r="W697" s="448"/>
      <c r="X697" s="448"/>
      <c r="Y697" s="448"/>
      <c r="Z697" s="448"/>
      <c r="AA697" s="448"/>
      <c r="AB697" s="448"/>
      <c r="AC697" s="448"/>
      <c r="AD697" s="448"/>
      <c r="AE697" s="448"/>
      <c r="AF697" s="448"/>
      <c r="AG697" s="448"/>
    </row>
    <row r="698">
      <c r="A698" s="448"/>
      <c r="B698" s="448"/>
      <c r="C698" s="448"/>
      <c r="D698" s="448"/>
      <c r="E698" s="448"/>
      <c r="F698" s="448"/>
      <c r="G698" s="448"/>
      <c r="H698" s="448"/>
      <c r="I698" s="448"/>
      <c r="J698" s="448"/>
      <c r="K698" s="448"/>
      <c r="L698" s="448"/>
      <c r="M698" s="448"/>
      <c r="N698" s="448"/>
      <c r="O698" s="448"/>
      <c r="P698" s="448"/>
      <c r="Q698" s="448"/>
      <c r="R698" s="448"/>
      <c r="S698" s="448"/>
      <c r="T698" s="448"/>
      <c r="U698" s="448"/>
      <c r="V698" s="448"/>
      <c r="W698" s="448"/>
      <c r="X698" s="448"/>
      <c r="Y698" s="448"/>
      <c r="Z698" s="448"/>
      <c r="AA698" s="448"/>
      <c r="AB698" s="448"/>
      <c r="AC698" s="448"/>
      <c r="AD698" s="448"/>
      <c r="AE698" s="448"/>
      <c r="AF698" s="448"/>
      <c r="AG698" s="448"/>
    </row>
    <row r="699">
      <c r="A699" s="448"/>
      <c r="B699" s="448"/>
      <c r="C699" s="448"/>
      <c r="D699" s="448"/>
      <c r="E699" s="448"/>
      <c r="F699" s="448"/>
      <c r="G699" s="448"/>
      <c r="H699" s="448"/>
      <c r="I699" s="448"/>
      <c r="J699" s="448"/>
      <c r="K699" s="448"/>
      <c r="L699" s="448"/>
      <c r="M699" s="448"/>
      <c r="N699" s="448"/>
      <c r="O699" s="448"/>
      <c r="P699" s="448"/>
      <c r="Q699" s="448"/>
      <c r="R699" s="448"/>
      <c r="S699" s="448"/>
      <c r="T699" s="448"/>
      <c r="U699" s="448"/>
      <c r="V699" s="448"/>
      <c r="W699" s="448"/>
      <c r="X699" s="448"/>
      <c r="Y699" s="448"/>
      <c r="Z699" s="448"/>
      <c r="AA699" s="448"/>
      <c r="AB699" s="448"/>
      <c r="AC699" s="448"/>
      <c r="AD699" s="448"/>
      <c r="AE699" s="448"/>
      <c r="AF699" s="448"/>
      <c r="AG699" s="448"/>
    </row>
    <row r="700">
      <c r="A700" s="448"/>
      <c r="B700" s="448"/>
      <c r="C700" s="448"/>
      <c r="D700" s="448"/>
      <c r="E700" s="448"/>
      <c r="F700" s="448"/>
      <c r="G700" s="448"/>
      <c r="H700" s="448"/>
      <c r="I700" s="448"/>
      <c r="J700" s="448"/>
      <c r="K700" s="448"/>
      <c r="L700" s="448"/>
      <c r="M700" s="448"/>
      <c r="N700" s="448"/>
      <c r="O700" s="448"/>
      <c r="P700" s="448"/>
      <c r="Q700" s="448"/>
      <c r="R700" s="448"/>
      <c r="S700" s="448"/>
      <c r="T700" s="448"/>
      <c r="U700" s="448"/>
      <c r="V700" s="448"/>
      <c r="W700" s="448"/>
      <c r="X700" s="448"/>
      <c r="Y700" s="448"/>
      <c r="Z700" s="448"/>
      <c r="AA700" s="448"/>
      <c r="AB700" s="448"/>
      <c r="AC700" s="448"/>
      <c r="AD700" s="448"/>
      <c r="AE700" s="448"/>
      <c r="AF700" s="448"/>
      <c r="AG700" s="448"/>
    </row>
    <row r="701">
      <c r="A701" s="448"/>
      <c r="B701" s="448"/>
      <c r="C701" s="448"/>
      <c r="D701" s="448"/>
      <c r="E701" s="448"/>
      <c r="F701" s="448"/>
      <c r="G701" s="448"/>
      <c r="H701" s="448"/>
      <c r="I701" s="448"/>
      <c r="J701" s="448"/>
      <c r="K701" s="448"/>
      <c r="L701" s="448"/>
      <c r="M701" s="448"/>
      <c r="N701" s="448"/>
      <c r="O701" s="448"/>
      <c r="P701" s="448"/>
      <c r="Q701" s="448"/>
      <c r="R701" s="448"/>
      <c r="S701" s="448"/>
      <c r="T701" s="448"/>
      <c r="U701" s="448"/>
      <c r="V701" s="448"/>
      <c r="W701" s="448"/>
      <c r="X701" s="448"/>
      <c r="Y701" s="448"/>
      <c r="Z701" s="448"/>
      <c r="AA701" s="448"/>
      <c r="AB701" s="448"/>
      <c r="AC701" s="448"/>
      <c r="AD701" s="448"/>
      <c r="AE701" s="448"/>
      <c r="AF701" s="448"/>
      <c r="AG701" s="448"/>
    </row>
    <row r="702">
      <c r="A702" s="448"/>
      <c r="B702" s="448"/>
      <c r="C702" s="448"/>
      <c r="D702" s="448"/>
      <c r="E702" s="448"/>
      <c r="F702" s="448"/>
      <c r="G702" s="448"/>
      <c r="H702" s="448"/>
      <c r="I702" s="448"/>
      <c r="J702" s="448"/>
      <c r="K702" s="448"/>
      <c r="L702" s="448"/>
      <c r="M702" s="448"/>
      <c r="N702" s="448"/>
      <c r="O702" s="448"/>
      <c r="P702" s="448"/>
      <c r="Q702" s="448"/>
      <c r="R702" s="448"/>
      <c r="S702" s="448"/>
      <c r="T702" s="448"/>
      <c r="U702" s="448"/>
      <c r="V702" s="448"/>
      <c r="W702" s="448"/>
      <c r="X702" s="448"/>
      <c r="Y702" s="448"/>
      <c r="Z702" s="448"/>
      <c r="AA702" s="448"/>
      <c r="AB702" s="448"/>
      <c r="AC702" s="448"/>
      <c r="AD702" s="448"/>
      <c r="AE702" s="448"/>
      <c r="AF702" s="448"/>
      <c r="AG702" s="448"/>
    </row>
    <row r="703">
      <c r="A703" s="448"/>
      <c r="B703" s="448"/>
      <c r="C703" s="448"/>
      <c r="D703" s="448"/>
      <c r="E703" s="448"/>
      <c r="F703" s="448"/>
      <c r="G703" s="448"/>
      <c r="H703" s="448"/>
      <c r="I703" s="448"/>
      <c r="J703" s="448"/>
      <c r="K703" s="448"/>
      <c r="L703" s="448"/>
      <c r="M703" s="448"/>
      <c r="N703" s="448"/>
      <c r="O703" s="448"/>
      <c r="P703" s="448"/>
      <c r="Q703" s="448"/>
      <c r="R703" s="448"/>
      <c r="S703" s="448"/>
      <c r="T703" s="448"/>
      <c r="U703" s="448"/>
      <c r="V703" s="448"/>
      <c r="W703" s="448"/>
      <c r="X703" s="448"/>
      <c r="Y703" s="448"/>
      <c r="Z703" s="448"/>
      <c r="AA703" s="448"/>
      <c r="AB703" s="448"/>
      <c r="AC703" s="448"/>
      <c r="AD703" s="448"/>
      <c r="AE703" s="448"/>
      <c r="AF703" s="448"/>
      <c r="AG703" s="448"/>
    </row>
    <row r="704">
      <c r="A704" s="448"/>
      <c r="B704" s="448"/>
      <c r="C704" s="448"/>
      <c r="D704" s="448"/>
      <c r="E704" s="448"/>
      <c r="F704" s="448"/>
      <c r="G704" s="448"/>
      <c r="H704" s="448"/>
      <c r="I704" s="448"/>
      <c r="J704" s="448"/>
      <c r="K704" s="448"/>
      <c r="L704" s="448"/>
      <c r="M704" s="448"/>
      <c r="N704" s="448"/>
      <c r="O704" s="448"/>
      <c r="P704" s="448"/>
      <c r="Q704" s="448"/>
      <c r="R704" s="448"/>
      <c r="S704" s="448"/>
      <c r="T704" s="448"/>
      <c r="U704" s="448"/>
      <c r="V704" s="448"/>
      <c r="W704" s="448"/>
      <c r="X704" s="448"/>
      <c r="Y704" s="448"/>
      <c r="Z704" s="448"/>
      <c r="AA704" s="448"/>
      <c r="AB704" s="448"/>
      <c r="AC704" s="448"/>
      <c r="AD704" s="448"/>
      <c r="AE704" s="448"/>
      <c r="AF704" s="448"/>
      <c r="AG704" s="448"/>
    </row>
    <row r="705">
      <c r="A705" s="448"/>
      <c r="B705" s="448"/>
      <c r="C705" s="448"/>
      <c r="D705" s="448"/>
      <c r="E705" s="448"/>
      <c r="F705" s="448"/>
      <c r="G705" s="448"/>
      <c r="H705" s="448"/>
      <c r="I705" s="448"/>
      <c r="J705" s="448"/>
      <c r="K705" s="448"/>
      <c r="L705" s="448"/>
      <c r="M705" s="448"/>
      <c r="N705" s="448"/>
      <c r="O705" s="448"/>
      <c r="P705" s="448"/>
      <c r="Q705" s="448"/>
      <c r="R705" s="448"/>
      <c r="S705" s="448"/>
      <c r="T705" s="448"/>
      <c r="U705" s="448"/>
      <c r="V705" s="448"/>
      <c r="W705" s="448"/>
      <c r="X705" s="448"/>
      <c r="Y705" s="448"/>
      <c r="Z705" s="448"/>
      <c r="AA705" s="448"/>
      <c r="AB705" s="448"/>
      <c r="AC705" s="448"/>
      <c r="AD705" s="448"/>
      <c r="AE705" s="448"/>
      <c r="AF705" s="448"/>
      <c r="AG705" s="448"/>
    </row>
    <row r="706">
      <c r="A706" s="448"/>
      <c r="B706" s="448"/>
      <c r="C706" s="448"/>
      <c r="D706" s="448"/>
      <c r="E706" s="448"/>
      <c r="F706" s="448"/>
      <c r="G706" s="448"/>
      <c r="H706" s="448"/>
      <c r="I706" s="448"/>
      <c r="J706" s="448"/>
      <c r="K706" s="448"/>
      <c r="L706" s="448"/>
      <c r="M706" s="448"/>
      <c r="N706" s="448"/>
      <c r="O706" s="448"/>
      <c r="P706" s="448"/>
      <c r="Q706" s="448"/>
      <c r="R706" s="448"/>
      <c r="S706" s="448"/>
      <c r="T706" s="448"/>
      <c r="U706" s="448"/>
      <c r="V706" s="448"/>
      <c r="W706" s="448"/>
      <c r="X706" s="448"/>
      <c r="Y706" s="448"/>
      <c r="Z706" s="448"/>
      <c r="AA706" s="448"/>
      <c r="AB706" s="448"/>
      <c r="AC706" s="448"/>
      <c r="AD706" s="448"/>
      <c r="AE706" s="448"/>
      <c r="AF706" s="448"/>
      <c r="AG706" s="448"/>
    </row>
    <row r="707">
      <c r="A707" s="448"/>
      <c r="B707" s="448"/>
      <c r="C707" s="448"/>
      <c r="D707" s="448"/>
      <c r="E707" s="448"/>
      <c r="F707" s="448"/>
      <c r="G707" s="448"/>
      <c r="H707" s="448"/>
      <c r="I707" s="448"/>
      <c r="J707" s="448"/>
      <c r="K707" s="448"/>
      <c r="L707" s="448"/>
      <c r="M707" s="448"/>
      <c r="N707" s="448"/>
      <c r="O707" s="448"/>
      <c r="P707" s="448"/>
      <c r="Q707" s="448"/>
      <c r="R707" s="448"/>
      <c r="S707" s="448"/>
      <c r="T707" s="448"/>
      <c r="U707" s="448"/>
      <c r="V707" s="448"/>
      <c r="W707" s="448"/>
      <c r="X707" s="448"/>
      <c r="Y707" s="448"/>
      <c r="Z707" s="448"/>
      <c r="AA707" s="448"/>
      <c r="AB707" s="448"/>
      <c r="AC707" s="448"/>
      <c r="AD707" s="448"/>
      <c r="AE707" s="448"/>
      <c r="AF707" s="448"/>
      <c r="AG707" s="448"/>
    </row>
    <row r="708">
      <c r="A708" s="448"/>
      <c r="B708" s="448"/>
      <c r="C708" s="448"/>
      <c r="D708" s="448"/>
      <c r="E708" s="448"/>
      <c r="F708" s="448"/>
      <c r="G708" s="448"/>
      <c r="H708" s="448"/>
      <c r="I708" s="448"/>
      <c r="J708" s="448"/>
      <c r="K708" s="448"/>
      <c r="L708" s="448"/>
      <c r="M708" s="448"/>
      <c r="N708" s="448"/>
      <c r="O708" s="448"/>
      <c r="P708" s="448"/>
      <c r="Q708" s="448"/>
      <c r="R708" s="448"/>
      <c r="S708" s="448"/>
      <c r="T708" s="448"/>
      <c r="U708" s="448"/>
      <c r="V708" s="448"/>
      <c r="W708" s="448"/>
      <c r="X708" s="448"/>
      <c r="Y708" s="448"/>
      <c r="Z708" s="448"/>
      <c r="AA708" s="448"/>
      <c r="AB708" s="448"/>
      <c r="AC708" s="448"/>
      <c r="AD708" s="448"/>
      <c r="AE708" s="448"/>
      <c r="AF708" s="448"/>
      <c r="AG708" s="448"/>
    </row>
    <row r="709">
      <c r="A709" s="448"/>
      <c r="B709" s="448"/>
      <c r="C709" s="448"/>
      <c r="D709" s="448"/>
      <c r="E709" s="448"/>
      <c r="F709" s="448"/>
      <c r="G709" s="448"/>
      <c r="H709" s="448"/>
      <c r="I709" s="448"/>
      <c r="J709" s="448"/>
      <c r="K709" s="448"/>
      <c r="L709" s="448"/>
      <c r="M709" s="448"/>
      <c r="N709" s="448"/>
      <c r="O709" s="448"/>
      <c r="P709" s="448"/>
      <c r="Q709" s="448"/>
      <c r="R709" s="448"/>
      <c r="S709" s="448"/>
      <c r="T709" s="448"/>
      <c r="U709" s="448"/>
      <c r="V709" s="448"/>
      <c r="W709" s="448"/>
      <c r="X709" s="448"/>
      <c r="Y709" s="448"/>
      <c r="Z709" s="448"/>
      <c r="AA709" s="448"/>
      <c r="AB709" s="448"/>
      <c r="AC709" s="448"/>
      <c r="AD709" s="448"/>
      <c r="AE709" s="448"/>
      <c r="AF709" s="448"/>
      <c r="AG709" s="448"/>
    </row>
    <row r="710">
      <c r="A710" s="448"/>
      <c r="B710" s="448"/>
      <c r="C710" s="448"/>
      <c r="D710" s="448"/>
      <c r="E710" s="448"/>
      <c r="F710" s="448"/>
      <c r="G710" s="448"/>
      <c r="H710" s="448"/>
      <c r="I710" s="448"/>
      <c r="J710" s="448"/>
      <c r="K710" s="448"/>
      <c r="L710" s="448"/>
      <c r="M710" s="448"/>
      <c r="N710" s="448"/>
      <c r="O710" s="448"/>
      <c r="P710" s="448"/>
      <c r="Q710" s="448"/>
      <c r="R710" s="448"/>
      <c r="S710" s="448"/>
      <c r="T710" s="448"/>
      <c r="U710" s="448"/>
      <c r="V710" s="448"/>
      <c r="W710" s="448"/>
      <c r="X710" s="448"/>
      <c r="Y710" s="448"/>
      <c r="Z710" s="448"/>
      <c r="AA710" s="448"/>
      <c r="AB710" s="448"/>
      <c r="AC710" s="448"/>
      <c r="AD710" s="448"/>
      <c r="AE710" s="448"/>
      <c r="AF710" s="448"/>
      <c r="AG710" s="448"/>
    </row>
    <row r="711">
      <c r="A711" s="448"/>
      <c r="B711" s="448"/>
      <c r="C711" s="448"/>
      <c r="D711" s="448"/>
      <c r="E711" s="448"/>
      <c r="F711" s="448"/>
      <c r="G711" s="448"/>
      <c r="H711" s="448"/>
      <c r="I711" s="448"/>
      <c r="J711" s="448"/>
      <c r="K711" s="448"/>
      <c r="L711" s="448"/>
      <c r="M711" s="448"/>
      <c r="N711" s="448"/>
      <c r="O711" s="448"/>
      <c r="P711" s="448"/>
      <c r="Q711" s="448"/>
      <c r="R711" s="448"/>
      <c r="S711" s="448"/>
      <c r="T711" s="448"/>
      <c r="U711" s="448"/>
      <c r="V711" s="448"/>
      <c r="W711" s="448"/>
      <c r="X711" s="448"/>
      <c r="Y711" s="448"/>
      <c r="Z711" s="448"/>
      <c r="AA711" s="448"/>
      <c r="AB711" s="448"/>
      <c r="AC711" s="448"/>
      <c r="AD711" s="448"/>
      <c r="AE711" s="448"/>
      <c r="AF711" s="448"/>
      <c r="AG711" s="448"/>
    </row>
    <row r="712">
      <c r="A712" s="448"/>
      <c r="B712" s="448"/>
      <c r="C712" s="448"/>
      <c r="D712" s="448"/>
      <c r="E712" s="448"/>
      <c r="F712" s="448"/>
      <c r="G712" s="448"/>
      <c r="H712" s="448"/>
      <c r="I712" s="448"/>
      <c r="J712" s="448"/>
      <c r="K712" s="448"/>
      <c r="L712" s="448"/>
      <c r="M712" s="448"/>
      <c r="N712" s="448"/>
      <c r="O712" s="448"/>
      <c r="P712" s="448"/>
      <c r="Q712" s="448"/>
      <c r="R712" s="448"/>
      <c r="S712" s="448"/>
      <c r="T712" s="448"/>
      <c r="U712" s="448"/>
      <c r="V712" s="448"/>
      <c r="W712" s="448"/>
      <c r="X712" s="448"/>
      <c r="Y712" s="448"/>
      <c r="Z712" s="448"/>
      <c r="AA712" s="448"/>
      <c r="AB712" s="448"/>
      <c r="AC712" s="448"/>
      <c r="AD712" s="448"/>
      <c r="AE712" s="448"/>
      <c r="AF712" s="448"/>
      <c r="AG712" s="448"/>
    </row>
    <row r="713">
      <c r="A713" s="448"/>
      <c r="B713" s="448"/>
      <c r="C713" s="448"/>
      <c r="D713" s="448"/>
      <c r="E713" s="448"/>
      <c r="F713" s="448"/>
      <c r="G713" s="448"/>
      <c r="H713" s="448"/>
      <c r="I713" s="448"/>
      <c r="J713" s="448"/>
      <c r="K713" s="448"/>
      <c r="L713" s="448"/>
      <c r="M713" s="448"/>
      <c r="N713" s="448"/>
      <c r="O713" s="448"/>
      <c r="P713" s="448"/>
      <c r="Q713" s="448"/>
      <c r="R713" s="448"/>
      <c r="S713" s="448"/>
      <c r="T713" s="448"/>
      <c r="U713" s="448"/>
      <c r="V713" s="448"/>
      <c r="W713" s="448"/>
      <c r="X713" s="448"/>
      <c r="Y713" s="448"/>
      <c r="Z713" s="448"/>
      <c r="AA713" s="448"/>
      <c r="AB713" s="448"/>
      <c r="AC713" s="448"/>
      <c r="AD713" s="448"/>
      <c r="AE713" s="448"/>
      <c r="AF713" s="448"/>
      <c r="AG713" s="448"/>
    </row>
    <row r="714">
      <c r="A714" s="448"/>
      <c r="B714" s="448"/>
      <c r="C714" s="448"/>
      <c r="D714" s="448"/>
      <c r="E714" s="448"/>
      <c r="F714" s="448"/>
      <c r="G714" s="448"/>
      <c r="H714" s="448"/>
      <c r="I714" s="448"/>
      <c r="J714" s="448"/>
      <c r="K714" s="448"/>
      <c r="L714" s="448"/>
      <c r="M714" s="448"/>
      <c r="N714" s="448"/>
      <c r="O714" s="448"/>
      <c r="P714" s="448"/>
      <c r="Q714" s="448"/>
      <c r="R714" s="448"/>
      <c r="S714" s="448"/>
      <c r="T714" s="448"/>
      <c r="U714" s="448"/>
      <c r="V714" s="448"/>
      <c r="W714" s="448"/>
      <c r="X714" s="448"/>
      <c r="Y714" s="448"/>
      <c r="Z714" s="448"/>
      <c r="AA714" s="448"/>
      <c r="AB714" s="448"/>
      <c r="AC714" s="448"/>
      <c r="AD714" s="448"/>
      <c r="AE714" s="448"/>
      <c r="AF714" s="448"/>
      <c r="AG714" s="448"/>
    </row>
    <row r="715">
      <c r="A715" s="448"/>
      <c r="B715" s="448"/>
      <c r="C715" s="448"/>
      <c r="D715" s="448"/>
      <c r="E715" s="448"/>
      <c r="F715" s="448"/>
      <c r="G715" s="448"/>
      <c r="H715" s="448"/>
      <c r="I715" s="448"/>
      <c r="J715" s="448"/>
      <c r="K715" s="448"/>
      <c r="L715" s="448"/>
      <c r="M715" s="448"/>
      <c r="N715" s="448"/>
      <c r="O715" s="448"/>
      <c r="P715" s="448"/>
      <c r="Q715" s="448"/>
      <c r="R715" s="448"/>
      <c r="S715" s="448"/>
      <c r="T715" s="448"/>
      <c r="U715" s="448"/>
      <c r="V715" s="448"/>
      <c r="W715" s="448"/>
      <c r="X715" s="448"/>
      <c r="Y715" s="448"/>
      <c r="Z715" s="448"/>
      <c r="AA715" s="448"/>
      <c r="AB715" s="448"/>
      <c r="AC715" s="448"/>
      <c r="AD715" s="448"/>
      <c r="AE715" s="448"/>
      <c r="AF715" s="448"/>
      <c r="AG715" s="448"/>
    </row>
    <row r="716">
      <c r="A716" s="448"/>
      <c r="B716" s="448"/>
      <c r="C716" s="448"/>
      <c r="D716" s="448"/>
      <c r="E716" s="448"/>
      <c r="F716" s="448"/>
      <c r="G716" s="448"/>
      <c r="H716" s="448"/>
      <c r="I716" s="448"/>
      <c r="J716" s="448"/>
      <c r="K716" s="448"/>
      <c r="L716" s="448"/>
      <c r="M716" s="448"/>
      <c r="N716" s="448"/>
      <c r="O716" s="448"/>
      <c r="P716" s="448"/>
      <c r="Q716" s="448"/>
      <c r="R716" s="448"/>
      <c r="S716" s="448"/>
      <c r="T716" s="448"/>
      <c r="U716" s="448"/>
      <c r="V716" s="448"/>
      <c r="W716" s="448"/>
      <c r="X716" s="448"/>
      <c r="Y716" s="448"/>
      <c r="Z716" s="448"/>
      <c r="AA716" s="448"/>
      <c r="AB716" s="448"/>
      <c r="AC716" s="448"/>
      <c r="AD716" s="448"/>
      <c r="AE716" s="448"/>
      <c r="AF716" s="448"/>
      <c r="AG716" s="448"/>
    </row>
    <row r="717">
      <c r="A717" s="448"/>
      <c r="B717" s="448"/>
      <c r="C717" s="448"/>
      <c r="D717" s="448"/>
      <c r="E717" s="448"/>
      <c r="F717" s="448"/>
      <c r="G717" s="448"/>
      <c r="H717" s="448"/>
      <c r="I717" s="448"/>
      <c r="J717" s="448"/>
      <c r="K717" s="448"/>
      <c r="L717" s="448"/>
      <c r="M717" s="448"/>
      <c r="N717" s="448"/>
      <c r="O717" s="448"/>
      <c r="P717" s="448"/>
      <c r="Q717" s="448"/>
      <c r="R717" s="448"/>
      <c r="S717" s="448"/>
      <c r="T717" s="448"/>
      <c r="U717" s="448"/>
      <c r="V717" s="448"/>
      <c r="W717" s="448"/>
      <c r="X717" s="448"/>
      <c r="Y717" s="448"/>
      <c r="Z717" s="448"/>
      <c r="AA717" s="448"/>
      <c r="AB717" s="448"/>
      <c r="AC717" s="448"/>
      <c r="AD717" s="448"/>
      <c r="AE717" s="448"/>
      <c r="AF717" s="448"/>
      <c r="AG717" s="448"/>
    </row>
    <row r="718">
      <c r="A718" s="448"/>
      <c r="B718" s="448"/>
      <c r="C718" s="448"/>
      <c r="D718" s="448"/>
      <c r="E718" s="448"/>
      <c r="F718" s="448"/>
      <c r="G718" s="448"/>
      <c r="H718" s="448"/>
      <c r="I718" s="448"/>
      <c r="J718" s="448"/>
      <c r="K718" s="448"/>
      <c r="L718" s="448"/>
      <c r="M718" s="448"/>
      <c r="N718" s="448"/>
      <c r="O718" s="448"/>
      <c r="P718" s="448"/>
      <c r="Q718" s="448"/>
      <c r="R718" s="448"/>
      <c r="S718" s="448"/>
      <c r="T718" s="448"/>
      <c r="U718" s="448"/>
      <c r="V718" s="448"/>
      <c r="W718" s="448"/>
      <c r="X718" s="448"/>
      <c r="Y718" s="448"/>
      <c r="Z718" s="448"/>
      <c r="AA718" s="448"/>
      <c r="AB718" s="448"/>
      <c r="AC718" s="448"/>
      <c r="AD718" s="448"/>
      <c r="AE718" s="448"/>
      <c r="AF718" s="448"/>
      <c r="AG718" s="448"/>
    </row>
    <row r="719">
      <c r="A719" s="448"/>
      <c r="B719" s="448"/>
      <c r="C719" s="448"/>
      <c r="D719" s="448"/>
      <c r="E719" s="448"/>
      <c r="F719" s="448"/>
      <c r="G719" s="448"/>
      <c r="H719" s="448"/>
      <c r="I719" s="448"/>
      <c r="J719" s="448"/>
      <c r="K719" s="448"/>
      <c r="L719" s="448"/>
      <c r="M719" s="448"/>
      <c r="N719" s="448"/>
      <c r="O719" s="448"/>
      <c r="P719" s="448"/>
      <c r="Q719" s="448"/>
      <c r="R719" s="448"/>
      <c r="S719" s="448"/>
      <c r="T719" s="448"/>
      <c r="U719" s="448"/>
      <c r="V719" s="448"/>
      <c r="W719" s="448"/>
      <c r="X719" s="448"/>
      <c r="Y719" s="448"/>
      <c r="Z719" s="448"/>
      <c r="AA719" s="448"/>
      <c r="AB719" s="448"/>
      <c r="AC719" s="448"/>
      <c r="AD719" s="448"/>
      <c r="AE719" s="448"/>
      <c r="AF719" s="448"/>
      <c r="AG719" s="448"/>
    </row>
    <row r="720">
      <c r="A720" s="448"/>
      <c r="B720" s="448"/>
      <c r="C720" s="448"/>
      <c r="D720" s="448"/>
      <c r="E720" s="448"/>
      <c r="F720" s="448"/>
      <c r="G720" s="448"/>
      <c r="H720" s="448"/>
      <c r="I720" s="448"/>
      <c r="J720" s="448"/>
      <c r="K720" s="448"/>
      <c r="L720" s="448"/>
      <c r="M720" s="448"/>
      <c r="N720" s="448"/>
      <c r="O720" s="448"/>
      <c r="P720" s="448"/>
      <c r="Q720" s="448"/>
      <c r="R720" s="448"/>
      <c r="S720" s="448"/>
      <c r="T720" s="448"/>
      <c r="U720" s="448"/>
      <c r="V720" s="448"/>
      <c r="W720" s="448"/>
      <c r="X720" s="448"/>
      <c r="Y720" s="448"/>
      <c r="Z720" s="448"/>
      <c r="AA720" s="448"/>
      <c r="AB720" s="448"/>
      <c r="AC720" s="448"/>
      <c r="AD720" s="448"/>
      <c r="AE720" s="448"/>
      <c r="AF720" s="448"/>
      <c r="AG720" s="448"/>
    </row>
    <row r="721">
      <c r="A721" s="448"/>
      <c r="B721" s="448"/>
      <c r="C721" s="448"/>
      <c r="D721" s="448"/>
      <c r="E721" s="448"/>
      <c r="F721" s="448"/>
      <c r="G721" s="448"/>
      <c r="H721" s="448"/>
      <c r="I721" s="448"/>
      <c r="J721" s="448"/>
      <c r="K721" s="448"/>
      <c r="L721" s="448"/>
      <c r="M721" s="448"/>
      <c r="N721" s="448"/>
      <c r="O721" s="448"/>
      <c r="P721" s="448"/>
      <c r="Q721" s="448"/>
      <c r="R721" s="448"/>
      <c r="S721" s="448"/>
      <c r="T721" s="448"/>
      <c r="U721" s="448"/>
      <c r="V721" s="448"/>
      <c r="W721" s="448"/>
      <c r="X721" s="448"/>
      <c r="Y721" s="448"/>
      <c r="Z721" s="448"/>
      <c r="AA721" s="448"/>
      <c r="AB721" s="448"/>
      <c r="AC721" s="448"/>
      <c r="AD721" s="448"/>
      <c r="AE721" s="448"/>
      <c r="AF721" s="448"/>
      <c r="AG721" s="448"/>
    </row>
    <row r="722">
      <c r="A722" s="448"/>
      <c r="B722" s="448"/>
      <c r="C722" s="448"/>
      <c r="D722" s="448"/>
      <c r="E722" s="448"/>
      <c r="F722" s="448"/>
      <c r="G722" s="448"/>
      <c r="H722" s="448"/>
      <c r="I722" s="448"/>
      <c r="J722" s="448"/>
      <c r="K722" s="448"/>
      <c r="L722" s="448"/>
      <c r="M722" s="448"/>
      <c r="N722" s="448"/>
      <c r="O722" s="448"/>
      <c r="P722" s="448"/>
      <c r="Q722" s="448"/>
      <c r="R722" s="448"/>
      <c r="S722" s="448"/>
      <c r="T722" s="448"/>
      <c r="U722" s="448"/>
      <c r="V722" s="448"/>
      <c r="W722" s="448"/>
      <c r="X722" s="448"/>
      <c r="Y722" s="448"/>
      <c r="Z722" s="448"/>
      <c r="AA722" s="448"/>
      <c r="AB722" s="448"/>
      <c r="AC722" s="448"/>
      <c r="AD722" s="448"/>
      <c r="AE722" s="448"/>
      <c r="AF722" s="448"/>
      <c r="AG722" s="448"/>
    </row>
    <row r="723">
      <c r="A723" s="448"/>
      <c r="B723" s="448"/>
      <c r="C723" s="448"/>
      <c r="D723" s="448"/>
      <c r="E723" s="448"/>
      <c r="F723" s="448"/>
      <c r="G723" s="448"/>
      <c r="H723" s="448"/>
      <c r="I723" s="448"/>
      <c r="J723" s="448"/>
      <c r="K723" s="448"/>
      <c r="L723" s="448"/>
      <c r="M723" s="448"/>
      <c r="N723" s="448"/>
      <c r="O723" s="448"/>
      <c r="P723" s="448"/>
      <c r="Q723" s="448"/>
      <c r="R723" s="448"/>
      <c r="S723" s="448"/>
      <c r="T723" s="448"/>
      <c r="U723" s="448"/>
      <c r="V723" s="448"/>
      <c r="W723" s="448"/>
      <c r="X723" s="448"/>
      <c r="Y723" s="448"/>
      <c r="Z723" s="448"/>
      <c r="AA723" s="448"/>
      <c r="AB723" s="448"/>
      <c r="AC723" s="448"/>
      <c r="AD723" s="448"/>
      <c r="AE723" s="448"/>
      <c r="AF723" s="448"/>
      <c r="AG723" s="448"/>
    </row>
    <row r="724">
      <c r="A724" s="448"/>
      <c r="B724" s="448"/>
      <c r="C724" s="448"/>
      <c r="D724" s="448"/>
      <c r="E724" s="448"/>
      <c r="F724" s="448"/>
      <c r="G724" s="448"/>
      <c r="H724" s="448"/>
      <c r="I724" s="448"/>
      <c r="J724" s="448"/>
      <c r="K724" s="448"/>
      <c r="L724" s="448"/>
      <c r="M724" s="448"/>
      <c r="N724" s="448"/>
      <c r="O724" s="448"/>
      <c r="P724" s="448"/>
      <c r="Q724" s="448"/>
      <c r="R724" s="448"/>
      <c r="S724" s="448"/>
      <c r="T724" s="448"/>
      <c r="U724" s="448"/>
      <c r="V724" s="448"/>
      <c r="W724" s="448"/>
      <c r="X724" s="448"/>
      <c r="Y724" s="448"/>
      <c r="Z724" s="448"/>
      <c r="AA724" s="448"/>
      <c r="AB724" s="448"/>
      <c r="AC724" s="448"/>
      <c r="AD724" s="448"/>
      <c r="AE724" s="448"/>
      <c r="AF724" s="448"/>
      <c r="AG724" s="448"/>
    </row>
    <row r="725">
      <c r="A725" s="448"/>
      <c r="B725" s="448"/>
      <c r="C725" s="448"/>
      <c r="D725" s="448"/>
      <c r="E725" s="448"/>
      <c r="F725" s="448"/>
      <c r="G725" s="448"/>
      <c r="H725" s="448"/>
      <c r="I725" s="448"/>
      <c r="J725" s="448"/>
      <c r="K725" s="448"/>
      <c r="L725" s="448"/>
      <c r="M725" s="448"/>
      <c r="N725" s="448"/>
      <c r="O725" s="448"/>
      <c r="P725" s="448"/>
      <c r="Q725" s="448"/>
      <c r="R725" s="448"/>
      <c r="S725" s="448"/>
      <c r="T725" s="448"/>
      <c r="U725" s="448"/>
      <c r="V725" s="448"/>
      <c r="W725" s="448"/>
      <c r="X725" s="448"/>
      <c r="Y725" s="448"/>
      <c r="Z725" s="448"/>
      <c r="AA725" s="448"/>
      <c r="AB725" s="448"/>
      <c r="AC725" s="448"/>
      <c r="AD725" s="448"/>
      <c r="AE725" s="448"/>
      <c r="AF725" s="448"/>
      <c r="AG725" s="448"/>
    </row>
    <row r="726">
      <c r="A726" s="448"/>
      <c r="B726" s="448"/>
      <c r="C726" s="448"/>
      <c r="D726" s="448"/>
      <c r="E726" s="448"/>
      <c r="F726" s="448"/>
      <c r="G726" s="448"/>
      <c r="H726" s="448"/>
      <c r="I726" s="448"/>
      <c r="J726" s="448"/>
      <c r="K726" s="448"/>
      <c r="L726" s="448"/>
      <c r="M726" s="448"/>
      <c r="N726" s="448"/>
      <c r="O726" s="448"/>
      <c r="P726" s="448"/>
      <c r="Q726" s="448"/>
      <c r="R726" s="448"/>
      <c r="S726" s="448"/>
      <c r="T726" s="448"/>
      <c r="U726" s="448"/>
      <c r="V726" s="448"/>
      <c r="W726" s="448"/>
      <c r="X726" s="448"/>
      <c r="Y726" s="448"/>
      <c r="Z726" s="448"/>
      <c r="AA726" s="448"/>
      <c r="AB726" s="448"/>
      <c r="AC726" s="448"/>
      <c r="AD726" s="448"/>
      <c r="AE726" s="448"/>
      <c r="AF726" s="448"/>
      <c r="AG726" s="448"/>
    </row>
    <row r="727">
      <c r="A727" s="448"/>
      <c r="B727" s="448"/>
      <c r="C727" s="448"/>
      <c r="D727" s="448"/>
      <c r="E727" s="448"/>
      <c r="F727" s="448"/>
      <c r="G727" s="448"/>
      <c r="H727" s="448"/>
      <c r="I727" s="448"/>
      <c r="J727" s="448"/>
      <c r="K727" s="448"/>
      <c r="L727" s="448"/>
      <c r="M727" s="448"/>
      <c r="N727" s="448"/>
      <c r="O727" s="448"/>
      <c r="P727" s="448"/>
      <c r="Q727" s="448"/>
      <c r="R727" s="448"/>
      <c r="S727" s="448"/>
      <c r="T727" s="448"/>
      <c r="U727" s="448"/>
      <c r="V727" s="448"/>
      <c r="W727" s="448"/>
      <c r="X727" s="448"/>
      <c r="Y727" s="448"/>
      <c r="Z727" s="448"/>
      <c r="AA727" s="448"/>
      <c r="AB727" s="448"/>
      <c r="AC727" s="448"/>
      <c r="AD727" s="448"/>
      <c r="AE727" s="448"/>
      <c r="AF727" s="448"/>
      <c r="AG727" s="448"/>
    </row>
    <row r="728">
      <c r="A728" s="448"/>
      <c r="B728" s="448"/>
      <c r="C728" s="448"/>
      <c r="D728" s="448"/>
      <c r="E728" s="448"/>
      <c r="F728" s="448"/>
      <c r="G728" s="448"/>
      <c r="H728" s="448"/>
      <c r="I728" s="448"/>
      <c r="J728" s="448"/>
      <c r="K728" s="448"/>
      <c r="L728" s="448"/>
      <c r="M728" s="448"/>
      <c r="N728" s="448"/>
      <c r="O728" s="448"/>
      <c r="P728" s="448"/>
      <c r="Q728" s="448"/>
      <c r="R728" s="448"/>
      <c r="S728" s="448"/>
      <c r="T728" s="448"/>
      <c r="U728" s="448"/>
      <c r="V728" s="448"/>
      <c r="W728" s="448"/>
      <c r="X728" s="448"/>
      <c r="Y728" s="448"/>
      <c r="Z728" s="448"/>
      <c r="AA728" s="448"/>
      <c r="AB728" s="448"/>
      <c r="AC728" s="448"/>
      <c r="AD728" s="448"/>
      <c r="AE728" s="448"/>
      <c r="AF728" s="448"/>
      <c r="AG728" s="448"/>
    </row>
    <row r="729">
      <c r="A729" s="448"/>
      <c r="B729" s="448"/>
      <c r="C729" s="448"/>
      <c r="D729" s="448"/>
      <c r="E729" s="448"/>
      <c r="F729" s="448"/>
      <c r="G729" s="448"/>
      <c r="H729" s="448"/>
      <c r="I729" s="448"/>
      <c r="J729" s="448"/>
      <c r="K729" s="448"/>
      <c r="L729" s="448"/>
      <c r="M729" s="448"/>
      <c r="N729" s="448"/>
      <c r="O729" s="448"/>
      <c r="P729" s="448"/>
      <c r="Q729" s="448"/>
      <c r="R729" s="448"/>
      <c r="S729" s="448"/>
      <c r="T729" s="448"/>
      <c r="U729" s="448"/>
      <c r="V729" s="448"/>
      <c r="W729" s="448"/>
      <c r="X729" s="448"/>
      <c r="Y729" s="448"/>
      <c r="Z729" s="448"/>
      <c r="AA729" s="448"/>
      <c r="AB729" s="448"/>
      <c r="AC729" s="448"/>
      <c r="AD729" s="448"/>
      <c r="AE729" s="448"/>
      <c r="AF729" s="448"/>
      <c r="AG729" s="448"/>
    </row>
    <row r="730">
      <c r="A730" s="448"/>
      <c r="B730" s="448"/>
      <c r="C730" s="448"/>
      <c r="D730" s="448"/>
      <c r="E730" s="448"/>
      <c r="F730" s="448"/>
      <c r="G730" s="448"/>
      <c r="H730" s="448"/>
      <c r="I730" s="448"/>
      <c r="J730" s="448"/>
      <c r="K730" s="448"/>
      <c r="L730" s="448"/>
      <c r="M730" s="448"/>
      <c r="N730" s="448"/>
      <c r="O730" s="448"/>
      <c r="P730" s="448"/>
      <c r="Q730" s="448"/>
      <c r="R730" s="448"/>
      <c r="S730" s="448"/>
      <c r="T730" s="448"/>
      <c r="U730" s="448"/>
      <c r="V730" s="448"/>
      <c r="W730" s="448"/>
      <c r="X730" s="448"/>
      <c r="Y730" s="448"/>
      <c r="Z730" s="448"/>
      <c r="AA730" s="448"/>
      <c r="AB730" s="448"/>
      <c r="AC730" s="448"/>
      <c r="AD730" s="448"/>
      <c r="AE730" s="448"/>
      <c r="AF730" s="448"/>
      <c r="AG730" s="448"/>
    </row>
    <row r="731">
      <c r="A731" s="448"/>
      <c r="B731" s="448"/>
      <c r="C731" s="448"/>
      <c r="D731" s="448"/>
      <c r="E731" s="448"/>
      <c r="F731" s="448"/>
      <c r="G731" s="448"/>
      <c r="H731" s="448"/>
      <c r="I731" s="448"/>
      <c r="J731" s="448"/>
      <c r="K731" s="448"/>
      <c r="L731" s="448"/>
      <c r="M731" s="448"/>
      <c r="N731" s="448"/>
      <c r="O731" s="448"/>
      <c r="P731" s="448"/>
      <c r="Q731" s="448"/>
      <c r="R731" s="448"/>
      <c r="S731" s="448"/>
      <c r="T731" s="448"/>
      <c r="U731" s="448"/>
      <c r="V731" s="448"/>
      <c r="W731" s="448"/>
      <c r="X731" s="448"/>
      <c r="Y731" s="448"/>
      <c r="Z731" s="448"/>
      <c r="AA731" s="448"/>
      <c r="AB731" s="448"/>
      <c r="AC731" s="448"/>
      <c r="AD731" s="448"/>
      <c r="AE731" s="448"/>
      <c r="AF731" s="448"/>
      <c r="AG731" s="448"/>
    </row>
    <row r="732">
      <c r="A732" s="448"/>
      <c r="B732" s="448"/>
      <c r="C732" s="448"/>
      <c r="D732" s="448"/>
      <c r="E732" s="448"/>
      <c r="F732" s="448"/>
      <c r="G732" s="448"/>
      <c r="H732" s="448"/>
      <c r="I732" s="448"/>
      <c r="J732" s="448"/>
      <c r="K732" s="448"/>
      <c r="L732" s="448"/>
      <c r="M732" s="448"/>
      <c r="N732" s="448"/>
      <c r="O732" s="448"/>
      <c r="P732" s="448"/>
      <c r="Q732" s="448"/>
      <c r="R732" s="448"/>
      <c r="S732" s="448"/>
      <c r="T732" s="448"/>
      <c r="U732" s="448"/>
      <c r="V732" s="448"/>
      <c r="W732" s="448"/>
      <c r="X732" s="448"/>
      <c r="Y732" s="448"/>
      <c r="Z732" s="448"/>
      <c r="AA732" s="448"/>
      <c r="AB732" s="448"/>
      <c r="AC732" s="448"/>
      <c r="AD732" s="448"/>
      <c r="AE732" s="448"/>
      <c r="AF732" s="448"/>
      <c r="AG732" s="448"/>
    </row>
    <row r="733">
      <c r="A733" s="448"/>
      <c r="B733" s="448"/>
      <c r="C733" s="448"/>
      <c r="D733" s="448"/>
      <c r="E733" s="448"/>
      <c r="F733" s="448"/>
      <c r="G733" s="448"/>
      <c r="H733" s="448"/>
      <c r="I733" s="448"/>
      <c r="J733" s="448"/>
      <c r="K733" s="448"/>
      <c r="L733" s="448"/>
      <c r="M733" s="448"/>
      <c r="N733" s="448"/>
      <c r="O733" s="448"/>
      <c r="P733" s="448"/>
      <c r="Q733" s="448"/>
      <c r="R733" s="448"/>
      <c r="S733" s="448"/>
      <c r="T733" s="448"/>
      <c r="U733" s="448"/>
      <c r="V733" s="448"/>
      <c r="W733" s="448"/>
      <c r="X733" s="448"/>
      <c r="Y733" s="448"/>
      <c r="Z733" s="448"/>
      <c r="AA733" s="448"/>
      <c r="AB733" s="448"/>
      <c r="AC733" s="448"/>
      <c r="AD733" s="448"/>
      <c r="AE733" s="448"/>
      <c r="AF733" s="448"/>
      <c r="AG733" s="448"/>
    </row>
    <row r="734">
      <c r="A734" s="448"/>
      <c r="B734" s="448"/>
      <c r="C734" s="448"/>
      <c r="D734" s="448"/>
      <c r="E734" s="448"/>
      <c r="F734" s="448"/>
      <c r="G734" s="448"/>
      <c r="H734" s="448"/>
      <c r="I734" s="448"/>
      <c r="J734" s="448"/>
      <c r="K734" s="448"/>
      <c r="L734" s="448"/>
      <c r="M734" s="448"/>
      <c r="N734" s="448"/>
      <c r="O734" s="448"/>
      <c r="P734" s="448"/>
      <c r="Q734" s="448"/>
      <c r="R734" s="448"/>
      <c r="S734" s="448"/>
      <c r="T734" s="448"/>
      <c r="U734" s="448"/>
      <c r="V734" s="448"/>
      <c r="W734" s="448"/>
      <c r="X734" s="448"/>
      <c r="Y734" s="448"/>
      <c r="Z734" s="448"/>
      <c r="AA734" s="448"/>
      <c r="AB734" s="448"/>
      <c r="AC734" s="448"/>
      <c r="AD734" s="448"/>
      <c r="AE734" s="448"/>
      <c r="AF734" s="448"/>
      <c r="AG734" s="448"/>
    </row>
    <row r="735">
      <c r="A735" s="448"/>
      <c r="B735" s="448"/>
      <c r="C735" s="448"/>
      <c r="D735" s="448"/>
      <c r="E735" s="448"/>
      <c r="F735" s="448"/>
      <c r="G735" s="448"/>
      <c r="H735" s="448"/>
      <c r="I735" s="448"/>
      <c r="J735" s="448"/>
      <c r="K735" s="448"/>
      <c r="L735" s="448"/>
      <c r="M735" s="448"/>
      <c r="N735" s="448"/>
      <c r="O735" s="448"/>
      <c r="P735" s="448"/>
      <c r="Q735" s="448"/>
      <c r="R735" s="448"/>
      <c r="S735" s="448"/>
      <c r="T735" s="448"/>
      <c r="U735" s="448"/>
      <c r="V735" s="448"/>
      <c r="W735" s="448"/>
      <c r="X735" s="448"/>
      <c r="Y735" s="448"/>
      <c r="Z735" s="448"/>
      <c r="AA735" s="448"/>
      <c r="AB735" s="448"/>
      <c r="AC735" s="448"/>
      <c r="AD735" s="448"/>
      <c r="AE735" s="448"/>
      <c r="AF735" s="448"/>
      <c r="AG735" s="448"/>
    </row>
    <row r="736">
      <c r="A736" s="448"/>
      <c r="B736" s="448"/>
      <c r="C736" s="448"/>
      <c r="D736" s="448"/>
      <c r="E736" s="448"/>
      <c r="F736" s="448"/>
      <c r="G736" s="448"/>
      <c r="H736" s="448"/>
      <c r="I736" s="448"/>
      <c r="J736" s="448"/>
      <c r="K736" s="448"/>
      <c r="L736" s="448"/>
      <c r="M736" s="448"/>
      <c r="N736" s="448"/>
      <c r="O736" s="448"/>
      <c r="P736" s="448"/>
      <c r="Q736" s="448"/>
      <c r="R736" s="448"/>
      <c r="S736" s="448"/>
      <c r="T736" s="448"/>
      <c r="U736" s="448"/>
      <c r="V736" s="448"/>
      <c r="W736" s="448"/>
      <c r="X736" s="448"/>
      <c r="Y736" s="448"/>
      <c r="Z736" s="448"/>
      <c r="AA736" s="448"/>
      <c r="AB736" s="448"/>
      <c r="AC736" s="448"/>
      <c r="AD736" s="448"/>
      <c r="AE736" s="448"/>
      <c r="AF736" s="448"/>
      <c r="AG736" s="448"/>
    </row>
    <row r="737">
      <c r="A737" s="448"/>
      <c r="B737" s="448"/>
      <c r="C737" s="448"/>
      <c r="D737" s="448"/>
      <c r="E737" s="448"/>
      <c r="F737" s="448"/>
      <c r="G737" s="448"/>
      <c r="H737" s="448"/>
      <c r="I737" s="448"/>
      <c r="J737" s="448"/>
      <c r="K737" s="448"/>
      <c r="L737" s="448"/>
      <c r="M737" s="448"/>
      <c r="N737" s="448"/>
      <c r="O737" s="448"/>
      <c r="P737" s="448"/>
      <c r="Q737" s="448"/>
      <c r="R737" s="448"/>
      <c r="S737" s="448"/>
      <c r="T737" s="448"/>
      <c r="U737" s="448"/>
      <c r="V737" s="448"/>
      <c r="W737" s="448"/>
      <c r="X737" s="448"/>
      <c r="Y737" s="448"/>
      <c r="Z737" s="448"/>
      <c r="AA737" s="448"/>
      <c r="AB737" s="448"/>
      <c r="AC737" s="448"/>
      <c r="AD737" s="448"/>
      <c r="AE737" s="448"/>
      <c r="AF737" s="448"/>
      <c r="AG737" s="448"/>
    </row>
    <row r="738">
      <c r="A738" s="448"/>
      <c r="B738" s="448"/>
      <c r="C738" s="448"/>
      <c r="D738" s="448"/>
      <c r="E738" s="448"/>
      <c r="F738" s="448"/>
      <c r="G738" s="448"/>
      <c r="H738" s="448"/>
      <c r="I738" s="448"/>
      <c r="J738" s="448"/>
      <c r="K738" s="448"/>
      <c r="L738" s="448"/>
      <c r="M738" s="448"/>
      <c r="N738" s="448"/>
      <c r="O738" s="448"/>
      <c r="P738" s="448"/>
      <c r="Q738" s="448"/>
      <c r="R738" s="448"/>
      <c r="S738" s="448"/>
      <c r="T738" s="448"/>
      <c r="U738" s="448"/>
      <c r="V738" s="448"/>
      <c r="W738" s="448"/>
      <c r="X738" s="448"/>
      <c r="Y738" s="448"/>
      <c r="Z738" s="448"/>
      <c r="AA738" s="448"/>
      <c r="AB738" s="448"/>
      <c r="AC738" s="448"/>
      <c r="AD738" s="448"/>
      <c r="AE738" s="448"/>
      <c r="AF738" s="448"/>
      <c r="AG738" s="448"/>
    </row>
    <row r="739">
      <c r="A739" s="448"/>
      <c r="B739" s="448"/>
      <c r="C739" s="448"/>
      <c r="D739" s="448"/>
      <c r="E739" s="448"/>
      <c r="F739" s="448"/>
      <c r="G739" s="448"/>
      <c r="H739" s="448"/>
      <c r="I739" s="448"/>
      <c r="J739" s="448"/>
      <c r="K739" s="448"/>
      <c r="L739" s="448"/>
      <c r="M739" s="448"/>
      <c r="N739" s="448"/>
      <c r="O739" s="448"/>
      <c r="P739" s="448"/>
      <c r="Q739" s="448"/>
      <c r="R739" s="448"/>
      <c r="S739" s="448"/>
      <c r="T739" s="448"/>
      <c r="U739" s="448"/>
      <c r="V739" s="448"/>
      <c r="W739" s="448"/>
      <c r="X739" s="448"/>
      <c r="Y739" s="448"/>
      <c r="Z739" s="448"/>
      <c r="AA739" s="448"/>
      <c r="AB739" s="448"/>
      <c r="AC739" s="448"/>
      <c r="AD739" s="448"/>
      <c r="AE739" s="448"/>
      <c r="AF739" s="448"/>
      <c r="AG739" s="448"/>
    </row>
    <row r="740">
      <c r="A740" s="448"/>
      <c r="B740" s="448"/>
      <c r="C740" s="448"/>
      <c r="D740" s="448"/>
      <c r="E740" s="448"/>
      <c r="F740" s="448"/>
      <c r="G740" s="448"/>
      <c r="H740" s="448"/>
      <c r="I740" s="448"/>
      <c r="J740" s="448"/>
      <c r="K740" s="448"/>
      <c r="L740" s="448"/>
      <c r="M740" s="448"/>
      <c r="N740" s="448"/>
      <c r="O740" s="448"/>
      <c r="P740" s="448"/>
      <c r="Q740" s="448"/>
      <c r="R740" s="448"/>
      <c r="S740" s="448"/>
      <c r="T740" s="448"/>
      <c r="U740" s="448"/>
      <c r="V740" s="448"/>
      <c r="W740" s="448"/>
      <c r="X740" s="448"/>
      <c r="Y740" s="448"/>
      <c r="Z740" s="448"/>
      <c r="AA740" s="448"/>
      <c r="AB740" s="448"/>
      <c r="AC740" s="448"/>
      <c r="AD740" s="448"/>
      <c r="AE740" s="448"/>
      <c r="AF740" s="448"/>
      <c r="AG740" s="448"/>
    </row>
    <row r="741">
      <c r="A741" s="448"/>
      <c r="B741" s="448"/>
      <c r="C741" s="448"/>
      <c r="D741" s="448"/>
      <c r="E741" s="448"/>
      <c r="F741" s="448"/>
      <c r="G741" s="448"/>
      <c r="H741" s="448"/>
      <c r="I741" s="448"/>
      <c r="J741" s="448"/>
      <c r="K741" s="448"/>
      <c r="L741" s="448"/>
      <c r="M741" s="448"/>
      <c r="N741" s="448"/>
      <c r="O741" s="448"/>
      <c r="P741" s="448"/>
      <c r="Q741" s="448"/>
      <c r="R741" s="448"/>
      <c r="S741" s="448"/>
      <c r="T741" s="448"/>
      <c r="U741" s="448"/>
      <c r="V741" s="448"/>
      <c r="W741" s="448"/>
      <c r="X741" s="448"/>
      <c r="Y741" s="448"/>
      <c r="Z741" s="448"/>
      <c r="AA741" s="448"/>
      <c r="AB741" s="448"/>
      <c r="AC741" s="448"/>
      <c r="AD741" s="448"/>
      <c r="AE741" s="448"/>
      <c r="AF741" s="448"/>
      <c r="AG741" s="448"/>
    </row>
    <row r="742">
      <c r="A742" s="448"/>
      <c r="B742" s="448"/>
      <c r="C742" s="448"/>
      <c r="D742" s="448"/>
      <c r="E742" s="448"/>
      <c r="F742" s="448"/>
      <c r="G742" s="448"/>
      <c r="H742" s="448"/>
      <c r="I742" s="448"/>
      <c r="J742" s="448"/>
      <c r="K742" s="448"/>
      <c r="L742" s="448"/>
      <c r="M742" s="448"/>
      <c r="N742" s="448"/>
      <c r="O742" s="448"/>
      <c r="P742" s="448"/>
      <c r="Q742" s="448"/>
      <c r="R742" s="448"/>
      <c r="S742" s="448"/>
      <c r="T742" s="448"/>
      <c r="U742" s="448"/>
      <c r="V742" s="448"/>
      <c r="W742" s="448"/>
      <c r="X742" s="448"/>
      <c r="Y742" s="448"/>
      <c r="Z742" s="448"/>
      <c r="AA742" s="448"/>
      <c r="AB742" s="448"/>
      <c r="AC742" s="448"/>
      <c r="AD742" s="448"/>
      <c r="AE742" s="448"/>
      <c r="AF742" s="448"/>
      <c r="AG742" s="448"/>
    </row>
    <row r="743">
      <c r="A743" s="448"/>
      <c r="B743" s="448"/>
      <c r="C743" s="448"/>
      <c r="D743" s="448"/>
      <c r="E743" s="448"/>
      <c r="F743" s="448"/>
      <c r="G743" s="448"/>
      <c r="H743" s="448"/>
      <c r="I743" s="448"/>
      <c r="J743" s="448"/>
      <c r="K743" s="448"/>
      <c r="L743" s="448"/>
      <c r="M743" s="448"/>
      <c r="N743" s="448"/>
      <c r="O743" s="448"/>
      <c r="P743" s="448"/>
      <c r="Q743" s="448"/>
      <c r="R743" s="448"/>
      <c r="S743" s="448"/>
      <c r="T743" s="448"/>
      <c r="U743" s="448"/>
      <c r="V743" s="448"/>
      <c r="W743" s="448"/>
      <c r="X743" s="448"/>
      <c r="Y743" s="448"/>
      <c r="Z743" s="448"/>
      <c r="AA743" s="448"/>
      <c r="AB743" s="448"/>
      <c r="AC743" s="448"/>
      <c r="AD743" s="448"/>
      <c r="AE743" s="448"/>
      <c r="AF743" s="448"/>
      <c r="AG743" s="448"/>
    </row>
    <row r="744">
      <c r="A744" s="448"/>
      <c r="B744" s="448"/>
      <c r="C744" s="448"/>
      <c r="D744" s="448"/>
      <c r="E744" s="448"/>
      <c r="F744" s="448"/>
      <c r="G744" s="448"/>
      <c r="H744" s="448"/>
      <c r="I744" s="448"/>
      <c r="J744" s="448"/>
      <c r="K744" s="448"/>
      <c r="L744" s="448"/>
      <c r="M744" s="448"/>
      <c r="N744" s="448"/>
      <c r="O744" s="448"/>
      <c r="P744" s="448"/>
      <c r="Q744" s="448"/>
      <c r="R744" s="448"/>
      <c r="S744" s="448"/>
      <c r="T744" s="448"/>
      <c r="U744" s="448"/>
      <c r="V744" s="448"/>
      <c r="W744" s="448"/>
      <c r="X744" s="448"/>
      <c r="Y744" s="448"/>
      <c r="Z744" s="448"/>
      <c r="AA744" s="448"/>
      <c r="AB744" s="448"/>
      <c r="AC744" s="448"/>
      <c r="AD744" s="448"/>
      <c r="AE744" s="448"/>
      <c r="AF744" s="448"/>
      <c r="AG744" s="448"/>
    </row>
    <row r="745">
      <c r="A745" s="448"/>
      <c r="B745" s="448"/>
      <c r="C745" s="448"/>
      <c r="D745" s="448"/>
      <c r="E745" s="448"/>
      <c r="F745" s="448"/>
      <c r="G745" s="448"/>
      <c r="H745" s="448"/>
      <c r="I745" s="448"/>
      <c r="J745" s="448"/>
      <c r="K745" s="448"/>
      <c r="L745" s="448"/>
      <c r="M745" s="448"/>
      <c r="N745" s="448"/>
      <c r="O745" s="448"/>
      <c r="P745" s="448"/>
      <c r="Q745" s="448"/>
      <c r="R745" s="448"/>
      <c r="S745" s="448"/>
      <c r="T745" s="448"/>
      <c r="U745" s="448"/>
      <c r="V745" s="448"/>
      <c r="W745" s="448"/>
      <c r="X745" s="448"/>
      <c r="Y745" s="448"/>
      <c r="Z745" s="448"/>
      <c r="AA745" s="448"/>
      <c r="AB745" s="448"/>
      <c r="AC745" s="448"/>
      <c r="AD745" s="448"/>
      <c r="AE745" s="448"/>
      <c r="AF745" s="448"/>
      <c r="AG745" s="448"/>
    </row>
    <row r="746">
      <c r="A746" s="448"/>
      <c r="B746" s="448"/>
      <c r="C746" s="448"/>
      <c r="D746" s="448"/>
      <c r="E746" s="448"/>
      <c r="F746" s="448"/>
      <c r="G746" s="448"/>
      <c r="H746" s="448"/>
      <c r="I746" s="448"/>
      <c r="J746" s="448"/>
      <c r="K746" s="448"/>
      <c r="L746" s="448"/>
      <c r="M746" s="448"/>
      <c r="N746" s="448"/>
      <c r="O746" s="448"/>
      <c r="P746" s="448"/>
      <c r="Q746" s="448"/>
      <c r="R746" s="448"/>
      <c r="S746" s="448"/>
      <c r="T746" s="448"/>
      <c r="U746" s="448"/>
      <c r="V746" s="448"/>
      <c r="W746" s="448"/>
      <c r="X746" s="448"/>
      <c r="Y746" s="448"/>
      <c r="Z746" s="448"/>
      <c r="AA746" s="448"/>
      <c r="AB746" s="448"/>
      <c r="AC746" s="448"/>
      <c r="AD746" s="448"/>
      <c r="AE746" s="448"/>
      <c r="AF746" s="448"/>
      <c r="AG746" s="448"/>
    </row>
    <row r="747">
      <c r="A747" s="448"/>
      <c r="B747" s="448"/>
      <c r="C747" s="448"/>
      <c r="D747" s="448"/>
      <c r="E747" s="448"/>
      <c r="F747" s="448"/>
      <c r="G747" s="448"/>
      <c r="H747" s="448"/>
      <c r="I747" s="448"/>
      <c r="J747" s="448"/>
      <c r="K747" s="448"/>
      <c r="L747" s="448"/>
      <c r="M747" s="448"/>
      <c r="N747" s="448"/>
      <c r="O747" s="448"/>
      <c r="P747" s="448"/>
      <c r="Q747" s="448"/>
      <c r="R747" s="448"/>
      <c r="S747" s="448"/>
      <c r="T747" s="448"/>
      <c r="U747" s="448"/>
      <c r="V747" s="448"/>
      <c r="W747" s="448"/>
      <c r="X747" s="448"/>
      <c r="Y747" s="448"/>
      <c r="Z747" s="448"/>
      <c r="AA747" s="448"/>
      <c r="AB747" s="448"/>
      <c r="AC747" s="448"/>
      <c r="AD747" s="448"/>
      <c r="AE747" s="448"/>
      <c r="AF747" s="448"/>
      <c r="AG747" s="448"/>
    </row>
    <row r="748">
      <c r="A748" s="448"/>
      <c r="B748" s="448"/>
      <c r="C748" s="448"/>
      <c r="D748" s="448"/>
      <c r="E748" s="448"/>
      <c r="F748" s="448"/>
      <c r="G748" s="448"/>
      <c r="H748" s="448"/>
      <c r="I748" s="448"/>
      <c r="J748" s="448"/>
      <c r="K748" s="448"/>
      <c r="L748" s="448"/>
      <c r="M748" s="448"/>
      <c r="N748" s="448"/>
      <c r="O748" s="448"/>
      <c r="P748" s="448"/>
      <c r="Q748" s="448"/>
      <c r="R748" s="448"/>
      <c r="S748" s="448"/>
      <c r="T748" s="448"/>
      <c r="U748" s="448"/>
      <c r="V748" s="448"/>
      <c r="W748" s="448"/>
      <c r="X748" s="448"/>
      <c r="Y748" s="448"/>
      <c r="Z748" s="448"/>
      <c r="AA748" s="448"/>
      <c r="AB748" s="448"/>
      <c r="AC748" s="448"/>
      <c r="AD748" s="448"/>
      <c r="AE748" s="448"/>
      <c r="AF748" s="448"/>
      <c r="AG748" s="448"/>
    </row>
    <row r="749">
      <c r="A749" s="448"/>
      <c r="B749" s="448"/>
      <c r="C749" s="448"/>
      <c r="D749" s="448"/>
      <c r="E749" s="448"/>
      <c r="F749" s="448"/>
      <c r="G749" s="448"/>
      <c r="H749" s="448"/>
      <c r="I749" s="448"/>
      <c r="J749" s="448"/>
      <c r="K749" s="448"/>
      <c r="L749" s="448"/>
      <c r="M749" s="448"/>
      <c r="N749" s="448"/>
      <c r="O749" s="448"/>
      <c r="P749" s="448"/>
      <c r="Q749" s="448"/>
      <c r="R749" s="448"/>
      <c r="S749" s="448"/>
      <c r="T749" s="448"/>
      <c r="U749" s="448"/>
      <c r="V749" s="448"/>
      <c r="W749" s="448"/>
      <c r="X749" s="448"/>
      <c r="Y749" s="448"/>
      <c r="Z749" s="448"/>
      <c r="AA749" s="448"/>
      <c r="AB749" s="448"/>
      <c r="AC749" s="448"/>
      <c r="AD749" s="448"/>
      <c r="AE749" s="448"/>
      <c r="AF749" s="448"/>
      <c r="AG749" s="448"/>
    </row>
    <row r="750">
      <c r="A750" s="448"/>
      <c r="B750" s="448"/>
      <c r="C750" s="448"/>
      <c r="D750" s="448"/>
      <c r="E750" s="448"/>
      <c r="F750" s="448"/>
      <c r="G750" s="448"/>
      <c r="H750" s="448"/>
      <c r="I750" s="448"/>
      <c r="J750" s="448"/>
      <c r="K750" s="448"/>
      <c r="L750" s="448"/>
      <c r="M750" s="448"/>
      <c r="N750" s="448"/>
      <c r="O750" s="448"/>
      <c r="P750" s="448"/>
      <c r="Q750" s="448"/>
      <c r="R750" s="448"/>
      <c r="S750" s="448"/>
      <c r="T750" s="448"/>
      <c r="U750" s="448"/>
      <c r="V750" s="448"/>
      <c r="W750" s="448"/>
      <c r="X750" s="448"/>
      <c r="Y750" s="448"/>
      <c r="Z750" s="448"/>
      <c r="AA750" s="448"/>
      <c r="AB750" s="448"/>
      <c r="AC750" s="448"/>
      <c r="AD750" s="448"/>
      <c r="AE750" s="448"/>
      <c r="AF750" s="448"/>
      <c r="AG750" s="448"/>
    </row>
    <row r="751">
      <c r="A751" s="448"/>
      <c r="B751" s="448"/>
      <c r="C751" s="448"/>
      <c r="D751" s="448"/>
      <c r="E751" s="448"/>
      <c r="F751" s="448"/>
      <c r="G751" s="448"/>
      <c r="H751" s="448"/>
      <c r="I751" s="448"/>
      <c r="J751" s="448"/>
      <c r="K751" s="448"/>
      <c r="L751" s="448"/>
      <c r="M751" s="448"/>
      <c r="N751" s="448"/>
      <c r="O751" s="448"/>
      <c r="P751" s="448"/>
      <c r="Q751" s="448"/>
      <c r="R751" s="448"/>
      <c r="S751" s="448"/>
      <c r="T751" s="448"/>
      <c r="U751" s="448"/>
      <c r="V751" s="448"/>
      <c r="W751" s="448"/>
      <c r="X751" s="448"/>
      <c r="Y751" s="448"/>
      <c r="Z751" s="448"/>
      <c r="AA751" s="448"/>
      <c r="AB751" s="448"/>
      <c r="AC751" s="448"/>
      <c r="AD751" s="448"/>
      <c r="AE751" s="448"/>
      <c r="AF751" s="448"/>
      <c r="AG751" s="448"/>
    </row>
    <row r="752">
      <c r="A752" s="448"/>
      <c r="B752" s="448"/>
      <c r="C752" s="448"/>
      <c r="D752" s="448"/>
      <c r="E752" s="448"/>
      <c r="F752" s="448"/>
      <c r="G752" s="448"/>
      <c r="H752" s="448"/>
      <c r="I752" s="448"/>
      <c r="J752" s="448"/>
      <c r="K752" s="448"/>
      <c r="L752" s="448"/>
      <c r="M752" s="448"/>
      <c r="N752" s="448"/>
      <c r="O752" s="448"/>
      <c r="P752" s="448"/>
      <c r="Q752" s="448"/>
      <c r="R752" s="448"/>
      <c r="S752" s="448"/>
      <c r="T752" s="448"/>
      <c r="U752" s="448"/>
      <c r="V752" s="448"/>
      <c r="W752" s="448"/>
      <c r="X752" s="448"/>
      <c r="Y752" s="448"/>
      <c r="Z752" s="448"/>
      <c r="AA752" s="448"/>
      <c r="AB752" s="448"/>
      <c r="AC752" s="448"/>
      <c r="AD752" s="448"/>
      <c r="AE752" s="448"/>
      <c r="AF752" s="448"/>
      <c r="AG752" s="448"/>
    </row>
    <row r="753">
      <c r="A753" s="448"/>
      <c r="B753" s="448"/>
      <c r="C753" s="448"/>
      <c r="D753" s="448"/>
      <c r="E753" s="448"/>
      <c r="F753" s="448"/>
      <c r="G753" s="448"/>
      <c r="H753" s="448"/>
      <c r="I753" s="448"/>
      <c r="J753" s="448"/>
      <c r="K753" s="448"/>
      <c r="L753" s="448"/>
      <c r="M753" s="448"/>
      <c r="N753" s="448"/>
      <c r="O753" s="448"/>
      <c r="P753" s="448"/>
      <c r="Q753" s="448"/>
      <c r="R753" s="448"/>
      <c r="S753" s="448"/>
      <c r="T753" s="448"/>
      <c r="U753" s="448"/>
      <c r="V753" s="448"/>
      <c r="W753" s="448"/>
      <c r="X753" s="448"/>
      <c r="Y753" s="448"/>
      <c r="Z753" s="448"/>
      <c r="AA753" s="448"/>
      <c r="AB753" s="448"/>
      <c r="AC753" s="448"/>
      <c r="AD753" s="448"/>
      <c r="AE753" s="448"/>
      <c r="AF753" s="448"/>
      <c r="AG753" s="448"/>
    </row>
    <row r="754">
      <c r="A754" s="448"/>
      <c r="B754" s="448"/>
      <c r="C754" s="448"/>
      <c r="D754" s="448"/>
      <c r="E754" s="448"/>
      <c r="F754" s="448"/>
      <c r="G754" s="448"/>
      <c r="H754" s="448"/>
      <c r="I754" s="448"/>
      <c r="J754" s="448"/>
      <c r="K754" s="448"/>
      <c r="L754" s="448"/>
      <c r="M754" s="448"/>
      <c r="N754" s="448"/>
      <c r="O754" s="448"/>
      <c r="P754" s="448"/>
      <c r="Q754" s="448"/>
      <c r="R754" s="448"/>
      <c r="S754" s="448"/>
      <c r="T754" s="448"/>
      <c r="U754" s="448"/>
      <c r="V754" s="448"/>
      <c r="W754" s="448"/>
      <c r="X754" s="448"/>
      <c r="Y754" s="448"/>
      <c r="Z754" s="448"/>
      <c r="AA754" s="448"/>
      <c r="AB754" s="448"/>
      <c r="AC754" s="448"/>
      <c r="AD754" s="448"/>
      <c r="AE754" s="448"/>
      <c r="AF754" s="448"/>
      <c r="AG754" s="448"/>
    </row>
    <row r="755">
      <c r="A755" s="448"/>
      <c r="B755" s="448"/>
      <c r="C755" s="448"/>
      <c r="D755" s="448"/>
      <c r="E755" s="448"/>
      <c r="F755" s="448"/>
      <c r="G755" s="448"/>
      <c r="H755" s="448"/>
      <c r="I755" s="448"/>
      <c r="J755" s="448"/>
      <c r="K755" s="448"/>
      <c r="L755" s="448"/>
      <c r="M755" s="448"/>
      <c r="N755" s="448"/>
      <c r="O755" s="448"/>
      <c r="P755" s="448"/>
      <c r="Q755" s="448"/>
      <c r="R755" s="448"/>
      <c r="S755" s="448"/>
      <c r="T755" s="448"/>
      <c r="U755" s="448"/>
      <c r="V755" s="448"/>
      <c r="W755" s="448"/>
      <c r="X755" s="448"/>
      <c r="Y755" s="448"/>
      <c r="Z755" s="448"/>
      <c r="AA755" s="448"/>
      <c r="AB755" s="448"/>
      <c r="AC755" s="448"/>
      <c r="AD755" s="448"/>
      <c r="AE755" s="448"/>
      <c r="AF755" s="448"/>
      <c r="AG755" s="448"/>
    </row>
    <row r="756">
      <c r="A756" s="448"/>
      <c r="B756" s="448"/>
      <c r="C756" s="448"/>
      <c r="D756" s="448"/>
      <c r="E756" s="448"/>
      <c r="F756" s="448"/>
      <c r="G756" s="448"/>
      <c r="H756" s="448"/>
      <c r="I756" s="448"/>
      <c r="J756" s="448"/>
      <c r="K756" s="448"/>
      <c r="L756" s="448"/>
      <c r="M756" s="448"/>
      <c r="N756" s="448"/>
      <c r="O756" s="448"/>
      <c r="P756" s="448"/>
      <c r="Q756" s="448"/>
      <c r="R756" s="448"/>
      <c r="S756" s="448"/>
      <c r="T756" s="448"/>
      <c r="U756" s="448"/>
      <c r="V756" s="448"/>
      <c r="W756" s="448"/>
      <c r="X756" s="448"/>
      <c r="Y756" s="448"/>
      <c r="Z756" s="448"/>
      <c r="AA756" s="448"/>
      <c r="AB756" s="448"/>
      <c r="AC756" s="448"/>
      <c r="AD756" s="448"/>
      <c r="AE756" s="448"/>
      <c r="AF756" s="448"/>
      <c r="AG756" s="448"/>
    </row>
    <row r="757">
      <c r="A757" s="448"/>
      <c r="B757" s="448"/>
      <c r="C757" s="448"/>
      <c r="D757" s="448"/>
      <c r="E757" s="448"/>
      <c r="F757" s="448"/>
      <c r="G757" s="448"/>
      <c r="H757" s="448"/>
      <c r="I757" s="448"/>
      <c r="J757" s="448"/>
      <c r="K757" s="448"/>
      <c r="L757" s="448"/>
      <c r="M757" s="448"/>
      <c r="N757" s="448"/>
      <c r="O757" s="448"/>
      <c r="P757" s="448"/>
      <c r="Q757" s="448"/>
      <c r="R757" s="448"/>
      <c r="S757" s="448"/>
      <c r="T757" s="448"/>
      <c r="U757" s="448"/>
      <c r="V757" s="448"/>
      <c r="W757" s="448"/>
      <c r="X757" s="448"/>
      <c r="Y757" s="448"/>
      <c r="Z757" s="448"/>
      <c r="AA757" s="448"/>
      <c r="AB757" s="448"/>
      <c r="AC757" s="448"/>
      <c r="AD757" s="448"/>
      <c r="AE757" s="448"/>
      <c r="AF757" s="448"/>
      <c r="AG757" s="448"/>
    </row>
    <row r="758">
      <c r="A758" s="448"/>
      <c r="B758" s="448"/>
      <c r="C758" s="448"/>
      <c r="D758" s="448"/>
      <c r="E758" s="448"/>
      <c r="F758" s="448"/>
      <c r="G758" s="448"/>
      <c r="H758" s="448"/>
      <c r="I758" s="448"/>
      <c r="J758" s="448"/>
      <c r="K758" s="448"/>
      <c r="L758" s="448"/>
      <c r="M758" s="448"/>
      <c r="N758" s="448"/>
      <c r="O758" s="448"/>
      <c r="P758" s="448"/>
      <c r="Q758" s="448"/>
      <c r="R758" s="448"/>
      <c r="S758" s="448"/>
      <c r="T758" s="448"/>
      <c r="U758" s="448"/>
      <c r="V758" s="448"/>
      <c r="W758" s="448"/>
      <c r="X758" s="448"/>
      <c r="Y758" s="448"/>
      <c r="Z758" s="448"/>
      <c r="AA758" s="448"/>
      <c r="AB758" s="448"/>
      <c r="AC758" s="448"/>
      <c r="AD758" s="448"/>
      <c r="AE758" s="448"/>
      <c r="AF758" s="448"/>
      <c r="AG758" s="448"/>
    </row>
    <row r="759">
      <c r="A759" s="448"/>
      <c r="B759" s="448"/>
      <c r="C759" s="448"/>
      <c r="D759" s="448"/>
      <c r="E759" s="448"/>
      <c r="F759" s="448"/>
      <c r="G759" s="448"/>
      <c r="H759" s="448"/>
      <c r="I759" s="448"/>
      <c r="J759" s="448"/>
      <c r="K759" s="448"/>
      <c r="L759" s="448"/>
      <c r="M759" s="448"/>
      <c r="N759" s="448"/>
      <c r="O759" s="448"/>
      <c r="P759" s="448"/>
      <c r="Q759" s="448"/>
      <c r="R759" s="448"/>
      <c r="S759" s="448"/>
      <c r="T759" s="448"/>
      <c r="U759" s="448"/>
      <c r="V759" s="448"/>
      <c r="W759" s="448"/>
      <c r="X759" s="448"/>
      <c r="Y759" s="448"/>
      <c r="Z759" s="448"/>
      <c r="AA759" s="448"/>
      <c r="AB759" s="448"/>
      <c r="AC759" s="448"/>
      <c r="AD759" s="448"/>
      <c r="AE759" s="448"/>
      <c r="AF759" s="448"/>
      <c r="AG759" s="448"/>
    </row>
    <row r="760">
      <c r="A760" s="448"/>
      <c r="B760" s="448"/>
      <c r="C760" s="448"/>
      <c r="D760" s="448"/>
      <c r="E760" s="448"/>
      <c r="F760" s="448"/>
      <c r="G760" s="448"/>
      <c r="H760" s="448"/>
      <c r="I760" s="448"/>
      <c r="J760" s="448"/>
      <c r="K760" s="448"/>
      <c r="L760" s="448"/>
      <c r="M760" s="448"/>
      <c r="N760" s="448"/>
      <c r="O760" s="448"/>
      <c r="P760" s="448"/>
      <c r="Q760" s="448"/>
      <c r="R760" s="448"/>
      <c r="S760" s="448"/>
      <c r="T760" s="448"/>
      <c r="U760" s="448"/>
      <c r="V760" s="448"/>
      <c r="W760" s="448"/>
      <c r="X760" s="448"/>
      <c r="Y760" s="448"/>
      <c r="Z760" s="448"/>
      <c r="AA760" s="448"/>
      <c r="AB760" s="448"/>
      <c r="AC760" s="448"/>
      <c r="AD760" s="448"/>
      <c r="AE760" s="448"/>
      <c r="AF760" s="448"/>
      <c r="AG760" s="448"/>
    </row>
    <row r="761">
      <c r="A761" s="448"/>
      <c r="B761" s="448"/>
      <c r="C761" s="448"/>
      <c r="D761" s="448"/>
      <c r="E761" s="448"/>
      <c r="F761" s="448"/>
      <c r="G761" s="448"/>
      <c r="H761" s="448"/>
      <c r="I761" s="448"/>
      <c r="J761" s="448"/>
      <c r="K761" s="448"/>
      <c r="L761" s="448"/>
      <c r="M761" s="448"/>
      <c r="N761" s="448"/>
      <c r="O761" s="448"/>
      <c r="P761" s="448"/>
      <c r="Q761" s="448"/>
      <c r="R761" s="448"/>
      <c r="S761" s="448"/>
      <c r="T761" s="448"/>
      <c r="U761" s="448"/>
      <c r="V761" s="448"/>
      <c r="W761" s="448"/>
      <c r="X761" s="448"/>
      <c r="Y761" s="448"/>
      <c r="Z761" s="448"/>
      <c r="AA761" s="448"/>
      <c r="AB761" s="448"/>
      <c r="AC761" s="448"/>
      <c r="AD761" s="448"/>
      <c r="AE761" s="448"/>
      <c r="AF761" s="448"/>
      <c r="AG761" s="448"/>
    </row>
    <row r="762">
      <c r="A762" s="448"/>
      <c r="B762" s="448"/>
      <c r="C762" s="448"/>
      <c r="D762" s="448"/>
      <c r="E762" s="448"/>
      <c r="F762" s="448"/>
      <c r="G762" s="448"/>
      <c r="H762" s="448"/>
      <c r="I762" s="448"/>
      <c r="J762" s="448"/>
      <c r="K762" s="448"/>
      <c r="L762" s="448"/>
      <c r="M762" s="448"/>
      <c r="N762" s="448"/>
      <c r="O762" s="448"/>
      <c r="P762" s="448"/>
      <c r="Q762" s="448"/>
      <c r="R762" s="448"/>
      <c r="S762" s="448"/>
      <c r="T762" s="448"/>
      <c r="U762" s="448"/>
      <c r="V762" s="448"/>
      <c r="W762" s="448"/>
      <c r="X762" s="448"/>
      <c r="Y762" s="448"/>
      <c r="Z762" s="448"/>
      <c r="AA762" s="448"/>
      <c r="AB762" s="448"/>
      <c r="AC762" s="448"/>
      <c r="AD762" s="448"/>
      <c r="AE762" s="448"/>
      <c r="AF762" s="448"/>
      <c r="AG762" s="448"/>
    </row>
    <row r="763">
      <c r="A763" s="448"/>
      <c r="B763" s="448"/>
      <c r="C763" s="448"/>
      <c r="D763" s="448"/>
      <c r="E763" s="448"/>
      <c r="F763" s="448"/>
      <c r="G763" s="448"/>
      <c r="H763" s="448"/>
      <c r="I763" s="448"/>
      <c r="J763" s="448"/>
      <c r="K763" s="448"/>
      <c r="L763" s="448"/>
      <c r="M763" s="448"/>
      <c r="N763" s="448"/>
      <c r="O763" s="448"/>
      <c r="P763" s="448"/>
      <c r="Q763" s="448"/>
      <c r="R763" s="448"/>
      <c r="S763" s="448"/>
      <c r="T763" s="448"/>
      <c r="U763" s="448"/>
      <c r="V763" s="448"/>
      <c r="W763" s="448"/>
      <c r="X763" s="448"/>
      <c r="Y763" s="448"/>
      <c r="Z763" s="448"/>
      <c r="AA763" s="448"/>
      <c r="AB763" s="448"/>
      <c r="AC763" s="448"/>
      <c r="AD763" s="448"/>
      <c r="AE763" s="448"/>
      <c r="AF763" s="448"/>
      <c r="AG763" s="448"/>
    </row>
    <row r="764">
      <c r="A764" s="448"/>
      <c r="B764" s="448"/>
      <c r="C764" s="448"/>
      <c r="D764" s="448"/>
      <c r="E764" s="448"/>
      <c r="F764" s="448"/>
      <c r="G764" s="448"/>
      <c r="H764" s="448"/>
      <c r="I764" s="448"/>
      <c r="J764" s="448"/>
      <c r="K764" s="448"/>
      <c r="L764" s="448"/>
      <c r="M764" s="448"/>
      <c r="N764" s="448"/>
      <c r="O764" s="448"/>
      <c r="P764" s="448"/>
      <c r="Q764" s="448"/>
      <c r="R764" s="448"/>
      <c r="S764" s="448"/>
      <c r="T764" s="448"/>
      <c r="U764" s="448"/>
      <c r="V764" s="448"/>
      <c r="W764" s="448"/>
      <c r="X764" s="448"/>
      <c r="Y764" s="448"/>
      <c r="Z764" s="448"/>
      <c r="AA764" s="448"/>
      <c r="AB764" s="448"/>
      <c r="AC764" s="448"/>
      <c r="AD764" s="448"/>
      <c r="AE764" s="448"/>
      <c r="AF764" s="448"/>
      <c r="AG764" s="448"/>
    </row>
    <row r="765">
      <c r="A765" s="448"/>
      <c r="B765" s="448"/>
      <c r="C765" s="448"/>
      <c r="D765" s="448"/>
      <c r="E765" s="448"/>
      <c r="F765" s="448"/>
      <c r="G765" s="448"/>
      <c r="H765" s="448"/>
      <c r="I765" s="448"/>
      <c r="J765" s="448"/>
      <c r="K765" s="448"/>
      <c r="L765" s="448"/>
      <c r="M765" s="448"/>
      <c r="N765" s="448"/>
      <c r="O765" s="448"/>
      <c r="P765" s="448"/>
      <c r="Q765" s="448"/>
      <c r="R765" s="448"/>
      <c r="S765" s="448"/>
      <c r="T765" s="448"/>
      <c r="U765" s="448"/>
      <c r="V765" s="448"/>
      <c r="W765" s="448"/>
      <c r="X765" s="448"/>
      <c r="Y765" s="448"/>
      <c r="Z765" s="448"/>
      <c r="AA765" s="448"/>
      <c r="AB765" s="448"/>
      <c r="AC765" s="448"/>
      <c r="AD765" s="448"/>
      <c r="AE765" s="448"/>
      <c r="AF765" s="448"/>
      <c r="AG765" s="448"/>
    </row>
    <row r="766">
      <c r="A766" s="448"/>
      <c r="B766" s="448"/>
      <c r="C766" s="448"/>
      <c r="D766" s="448"/>
      <c r="E766" s="448"/>
      <c r="F766" s="448"/>
      <c r="G766" s="448"/>
      <c r="H766" s="448"/>
      <c r="I766" s="448"/>
      <c r="J766" s="448"/>
      <c r="K766" s="448"/>
      <c r="L766" s="448"/>
      <c r="M766" s="448"/>
      <c r="N766" s="448"/>
      <c r="O766" s="448"/>
      <c r="P766" s="448"/>
      <c r="Q766" s="448"/>
      <c r="R766" s="448"/>
      <c r="S766" s="448"/>
      <c r="T766" s="448"/>
      <c r="U766" s="448"/>
      <c r="V766" s="448"/>
      <c r="W766" s="448"/>
      <c r="X766" s="448"/>
      <c r="Y766" s="448"/>
      <c r="Z766" s="448"/>
      <c r="AA766" s="448"/>
      <c r="AB766" s="448"/>
      <c r="AC766" s="448"/>
      <c r="AD766" s="448"/>
      <c r="AE766" s="448"/>
      <c r="AF766" s="448"/>
      <c r="AG766" s="448"/>
    </row>
    <row r="767">
      <c r="A767" s="448"/>
      <c r="B767" s="448"/>
      <c r="C767" s="448"/>
      <c r="D767" s="448"/>
      <c r="E767" s="448"/>
      <c r="F767" s="448"/>
      <c r="G767" s="448"/>
      <c r="H767" s="448"/>
      <c r="I767" s="448"/>
      <c r="J767" s="448"/>
      <c r="K767" s="448"/>
      <c r="L767" s="448"/>
      <c r="M767" s="448"/>
      <c r="N767" s="448"/>
      <c r="O767" s="448"/>
      <c r="P767" s="448"/>
      <c r="Q767" s="448"/>
      <c r="R767" s="448"/>
      <c r="S767" s="448"/>
      <c r="T767" s="448"/>
      <c r="U767" s="448"/>
      <c r="V767" s="448"/>
      <c r="W767" s="448"/>
      <c r="X767" s="448"/>
      <c r="Y767" s="448"/>
      <c r="Z767" s="448"/>
      <c r="AA767" s="448"/>
      <c r="AB767" s="448"/>
      <c r="AC767" s="448"/>
      <c r="AD767" s="448"/>
      <c r="AE767" s="448"/>
      <c r="AF767" s="448"/>
      <c r="AG767" s="448"/>
    </row>
    <row r="768">
      <c r="A768" s="448"/>
      <c r="B768" s="448"/>
      <c r="C768" s="448"/>
      <c r="D768" s="448"/>
      <c r="E768" s="448"/>
      <c r="F768" s="448"/>
      <c r="G768" s="448"/>
      <c r="H768" s="448"/>
      <c r="I768" s="448"/>
      <c r="J768" s="448"/>
      <c r="K768" s="448"/>
      <c r="L768" s="448"/>
      <c r="M768" s="448"/>
      <c r="N768" s="448"/>
      <c r="O768" s="448"/>
      <c r="P768" s="448"/>
      <c r="Q768" s="448"/>
      <c r="R768" s="448"/>
      <c r="S768" s="448"/>
      <c r="T768" s="448"/>
      <c r="U768" s="448"/>
      <c r="V768" s="448"/>
      <c r="W768" s="448"/>
      <c r="X768" s="448"/>
      <c r="Y768" s="448"/>
      <c r="Z768" s="448"/>
      <c r="AA768" s="448"/>
      <c r="AB768" s="448"/>
      <c r="AC768" s="448"/>
      <c r="AD768" s="448"/>
      <c r="AE768" s="448"/>
      <c r="AF768" s="448"/>
      <c r="AG768" s="448"/>
    </row>
    <row r="769">
      <c r="A769" s="448"/>
      <c r="B769" s="448"/>
      <c r="C769" s="448"/>
      <c r="D769" s="448"/>
      <c r="E769" s="448"/>
      <c r="F769" s="448"/>
      <c r="G769" s="448"/>
      <c r="H769" s="448"/>
      <c r="I769" s="448"/>
      <c r="J769" s="448"/>
      <c r="K769" s="448"/>
      <c r="L769" s="448"/>
      <c r="M769" s="448"/>
      <c r="N769" s="448"/>
      <c r="O769" s="448"/>
      <c r="P769" s="448"/>
      <c r="Q769" s="448"/>
      <c r="R769" s="448"/>
      <c r="S769" s="448"/>
      <c r="T769" s="448"/>
      <c r="U769" s="448"/>
      <c r="V769" s="448"/>
      <c r="W769" s="448"/>
      <c r="X769" s="448"/>
      <c r="Y769" s="448"/>
      <c r="Z769" s="448"/>
      <c r="AA769" s="448"/>
      <c r="AB769" s="448"/>
      <c r="AC769" s="448"/>
      <c r="AD769" s="448"/>
      <c r="AE769" s="448"/>
      <c r="AF769" s="448"/>
      <c r="AG769" s="448"/>
    </row>
    <row r="770">
      <c r="A770" s="448"/>
      <c r="B770" s="448"/>
      <c r="C770" s="448"/>
      <c r="D770" s="448"/>
      <c r="E770" s="448"/>
      <c r="F770" s="448"/>
      <c r="G770" s="448"/>
      <c r="H770" s="448"/>
      <c r="I770" s="448"/>
      <c r="J770" s="448"/>
      <c r="K770" s="448"/>
      <c r="L770" s="448"/>
      <c r="M770" s="448"/>
      <c r="N770" s="448"/>
      <c r="O770" s="448"/>
      <c r="P770" s="448"/>
      <c r="Q770" s="448"/>
      <c r="R770" s="448"/>
      <c r="S770" s="448"/>
      <c r="T770" s="448"/>
      <c r="U770" s="448"/>
      <c r="V770" s="448"/>
      <c r="W770" s="448"/>
      <c r="X770" s="448"/>
      <c r="Y770" s="448"/>
      <c r="Z770" s="448"/>
      <c r="AA770" s="448"/>
      <c r="AB770" s="448"/>
      <c r="AC770" s="448"/>
      <c r="AD770" s="448"/>
      <c r="AE770" s="448"/>
      <c r="AF770" s="448"/>
      <c r="AG770" s="448"/>
    </row>
    <row r="771">
      <c r="A771" s="448"/>
      <c r="B771" s="448"/>
      <c r="C771" s="448"/>
      <c r="D771" s="448"/>
      <c r="E771" s="448"/>
      <c r="F771" s="448"/>
      <c r="G771" s="448"/>
      <c r="H771" s="448"/>
      <c r="I771" s="448"/>
      <c r="J771" s="448"/>
      <c r="K771" s="448"/>
      <c r="L771" s="448"/>
      <c r="M771" s="448"/>
      <c r="N771" s="448"/>
      <c r="O771" s="448"/>
      <c r="P771" s="448"/>
      <c r="Q771" s="448"/>
      <c r="R771" s="448"/>
      <c r="S771" s="448"/>
      <c r="T771" s="448"/>
      <c r="U771" s="448"/>
      <c r="V771" s="448"/>
      <c r="W771" s="448"/>
      <c r="X771" s="448"/>
      <c r="Y771" s="448"/>
      <c r="Z771" s="448"/>
      <c r="AA771" s="448"/>
      <c r="AB771" s="448"/>
      <c r="AC771" s="448"/>
      <c r="AD771" s="448"/>
      <c r="AE771" s="448"/>
      <c r="AF771" s="448"/>
      <c r="AG771" s="448"/>
    </row>
    <row r="772">
      <c r="A772" s="448"/>
      <c r="B772" s="448"/>
      <c r="C772" s="448"/>
      <c r="D772" s="448"/>
      <c r="E772" s="448"/>
      <c r="F772" s="448"/>
      <c r="G772" s="448"/>
      <c r="H772" s="448"/>
      <c r="I772" s="448"/>
      <c r="J772" s="448"/>
      <c r="K772" s="448"/>
      <c r="L772" s="448"/>
      <c r="M772" s="448"/>
      <c r="N772" s="448"/>
      <c r="O772" s="448"/>
      <c r="P772" s="448"/>
      <c r="Q772" s="448"/>
      <c r="R772" s="448"/>
      <c r="S772" s="448"/>
      <c r="T772" s="448"/>
      <c r="U772" s="448"/>
      <c r="V772" s="448"/>
      <c r="W772" s="448"/>
      <c r="X772" s="448"/>
      <c r="Y772" s="448"/>
      <c r="Z772" s="448"/>
      <c r="AA772" s="448"/>
      <c r="AB772" s="448"/>
      <c r="AC772" s="448"/>
      <c r="AD772" s="448"/>
      <c r="AE772" s="448"/>
      <c r="AF772" s="448"/>
      <c r="AG772" s="448"/>
    </row>
    <row r="773">
      <c r="A773" s="448"/>
      <c r="B773" s="448"/>
      <c r="C773" s="448"/>
      <c r="D773" s="448"/>
      <c r="E773" s="448"/>
      <c r="F773" s="448"/>
      <c r="G773" s="448"/>
      <c r="H773" s="448"/>
      <c r="I773" s="448"/>
      <c r="J773" s="448"/>
      <c r="K773" s="448"/>
      <c r="L773" s="448"/>
      <c r="M773" s="448"/>
      <c r="N773" s="448"/>
      <c r="O773" s="448"/>
      <c r="P773" s="448"/>
      <c r="Q773" s="448"/>
      <c r="R773" s="448"/>
      <c r="S773" s="448"/>
      <c r="T773" s="448"/>
      <c r="U773" s="448"/>
      <c r="V773" s="448"/>
      <c r="W773" s="448"/>
      <c r="X773" s="448"/>
      <c r="Y773" s="448"/>
      <c r="Z773" s="448"/>
      <c r="AA773" s="448"/>
      <c r="AB773" s="448"/>
      <c r="AC773" s="448"/>
      <c r="AD773" s="448"/>
      <c r="AE773" s="448"/>
      <c r="AF773" s="448"/>
      <c r="AG773" s="448"/>
    </row>
    <row r="774">
      <c r="A774" s="448"/>
      <c r="B774" s="448"/>
      <c r="C774" s="448"/>
      <c r="D774" s="448"/>
      <c r="E774" s="448"/>
      <c r="F774" s="448"/>
      <c r="G774" s="448"/>
      <c r="H774" s="448"/>
      <c r="I774" s="448"/>
      <c r="J774" s="448"/>
      <c r="K774" s="448"/>
      <c r="L774" s="448"/>
      <c r="M774" s="448"/>
      <c r="N774" s="448"/>
      <c r="O774" s="448"/>
      <c r="P774" s="448"/>
      <c r="Q774" s="448"/>
      <c r="R774" s="448"/>
      <c r="S774" s="448"/>
      <c r="T774" s="448"/>
      <c r="U774" s="448"/>
      <c r="V774" s="448"/>
      <c r="W774" s="448"/>
      <c r="X774" s="448"/>
      <c r="Y774" s="448"/>
      <c r="Z774" s="448"/>
      <c r="AA774" s="448"/>
      <c r="AB774" s="448"/>
      <c r="AC774" s="448"/>
      <c r="AD774" s="448"/>
      <c r="AE774" s="448"/>
      <c r="AF774" s="448"/>
      <c r="AG774" s="448"/>
    </row>
    <row r="775">
      <c r="A775" s="448"/>
      <c r="B775" s="448"/>
      <c r="C775" s="448"/>
      <c r="D775" s="448"/>
      <c r="E775" s="448"/>
      <c r="F775" s="448"/>
      <c r="G775" s="448"/>
      <c r="H775" s="448"/>
      <c r="I775" s="448"/>
      <c r="J775" s="448"/>
      <c r="K775" s="448"/>
      <c r="L775" s="448"/>
      <c r="M775" s="448"/>
      <c r="N775" s="448"/>
      <c r="O775" s="448"/>
      <c r="P775" s="448"/>
      <c r="Q775" s="448"/>
      <c r="R775" s="448"/>
      <c r="S775" s="448"/>
      <c r="T775" s="448"/>
      <c r="U775" s="448"/>
      <c r="V775" s="448"/>
      <c r="W775" s="448"/>
      <c r="X775" s="448"/>
      <c r="Y775" s="448"/>
      <c r="Z775" s="448"/>
      <c r="AA775" s="448"/>
      <c r="AB775" s="448"/>
      <c r="AC775" s="448"/>
      <c r="AD775" s="448"/>
      <c r="AE775" s="448"/>
      <c r="AF775" s="448"/>
      <c r="AG775" s="448"/>
    </row>
    <row r="776">
      <c r="A776" s="448"/>
      <c r="B776" s="448"/>
      <c r="C776" s="448"/>
      <c r="D776" s="448"/>
      <c r="E776" s="448"/>
      <c r="F776" s="448"/>
      <c r="G776" s="448"/>
      <c r="H776" s="448"/>
      <c r="I776" s="448"/>
      <c r="J776" s="448"/>
      <c r="K776" s="448"/>
      <c r="L776" s="448"/>
      <c r="M776" s="448"/>
      <c r="N776" s="448"/>
      <c r="O776" s="448"/>
      <c r="P776" s="448"/>
      <c r="Q776" s="448"/>
      <c r="R776" s="448"/>
      <c r="S776" s="448"/>
      <c r="T776" s="448"/>
      <c r="U776" s="448"/>
      <c r="V776" s="448"/>
      <c r="W776" s="448"/>
      <c r="X776" s="448"/>
      <c r="Y776" s="448"/>
      <c r="Z776" s="448"/>
      <c r="AA776" s="448"/>
      <c r="AB776" s="448"/>
      <c r="AC776" s="448"/>
      <c r="AD776" s="448"/>
      <c r="AE776" s="448"/>
      <c r="AF776" s="448"/>
      <c r="AG776" s="448"/>
    </row>
    <row r="777">
      <c r="A777" s="448"/>
      <c r="B777" s="448"/>
      <c r="C777" s="448"/>
      <c r="D777" s="448"/>
      <c r="E777" s="448"/>
      <c r="F777" s="448"/>
      <c r="G777" s="448"/>
      <c r="H777" s="448"/>
      <c r="I777" s="448"/>
      <c r="J777" s="448"/>
      <c r="K777" s="448"/>
      <c r="L777" s="448"/>
      <c r="M777" s="448"/>
      <c r="N777" s="448"/>
      <c r="O777" s="448"/>
      <c r="P777" s="448"/>
      <c r="Q777" s="448"/>
      <c r="R777" s="448"/>
      <c r="S777" s="448"/>
      <c r="T777" s="448"/>
      <c r="U777" s="448"/>
      <c r="V777" s="448"/>
      <c r="W777" s="448"/>
      <c r="X777" s="448"/>
      <c r="Y777" s="448"/>
      <c r="Z777" s="448"/>
      <c r="AA777" s="448"/>
      <c r="AB777" s="448"/>
      <c r="AC777" s="448"/>
      <c r="AD777" s="448"/>
      <c r="AE777" s="448"/>
      <c r="AF777" s="448"/>
      <c r="AG777" s="448"/>
    </row>
    <row r="778">
      <c r="A778" s="448"/>
      <c r="B778" s="448"/>
      <c r="C778" s="448"/>
      <c r="D778" s="448"/>
      <c r="E778" s="448"/>
      <c r="F778" s="448"/>
      <c r="G778" s="448"/>
      <c r="H778" s="448"/>
      <c r="I778" s="448"/>
      <c r="J778" s="448"/>
      <c r="K778" s="448"/>
      <c r="L778" s="448"/>
      <c r="M778" s="448"/>
      <c r="N778" s="448"/>
      <c r="O778" s="448"/>
      <c r="P778" s="448"/>
      <c r="Q778" s="448"/>
      <c r="R778" s="448"/>
      <c r="S778" s="448"/>
      <c r="T778" s="448"/>
      <c r="U778" s="448"/>
      <c r="V778" s="448"/>
      <c r="W778" s="448"/>
      <c r="X778" s="448"/>
      <c r="Y778" s="448"/>
      <c r="Z778" s="448"/>
      <c r="AA778" s="448"/>
      <c r="AB778" s="448"/>
      <c r="AC778" s="448"/>
      <c r="AD778" s="448"/>
      <c r="AE778" s="448"/>
      <c r="AF778" s="448"/>
      <c r="AG778" s="448"/>
    </row>
    <row r="779">
      <c r="A779" s="448"/>
      <c r="B779" s="448"/>
      <c r="C779" s="448"/>
      <c r="D779" s="448"/>
      <c r="E779" s="448"/>
      <c r="F779" s="448"/>
      <c r="G779" s="448"/>
      <c r="H779" s="448"/>
      <c r="I779" s="448"/>
      <c r="J779" s="448"/>
      <c r="K779" s="448"/>
      <c r="L779" s="448"/>
      <c r="M779" s="448"/>
      <c r="N779" s="448"/>
      <c r="O779" s="448"/>
      <c r="P779" s="448"/>
      <c r="Q779" s="448"/>
      <c r="R779" s="448"/>
      <c r="S779" s="448"/>
      <c r="T779" s="448"/>
      <c r="U779" s="448"/>
      <c r="V779" s="448"/>
      <c r="W779" s="448"/>
      <c r="X779" s="448"/>
      <c r="Y779" s="448"/>
      <c r="Z779" s="448"/>
      <c r="AA779" s="448"/>
      <c r="AB779" s="448"/>
      <c r="AC779" s="448"/>
      <c r="AD779" s="448"/>
      <c r="AE779" s="448"/>
      <c r="AF779" s="448"/>
      <c r="AG779" s="448"/>
    </row>
    <row r="780">
      <c r="A780" s="448"/>
      <c r="B780" s="448"/>
      <c r="C780" s="448"/>
      <c r="D780" s="448"/>
      <c r="E780" s="448"/>
      <c r="F780" s="448"/>
      <c r="G780" s="448"/>
      <c r="H780" s="448"/>
      <c r="I780" s="448"/>
      <c r="J780" s="448"/>
      <c r="K780" s="448"/>
      <c r="L780" s="448"/>
      <c r="M780" s="448"/>
      <c r="N780" s="448"/>
      <c r="O780" s="448"/>
      <c r="P780" s="448"/>
      <c r="Q780" s="448"/>
      <c r="R780" s="448"/>
      <c r="S780" s="448"/>
      <c r="T780" s="448"/>
      <c r="U780" s="448"/>
      <c r="V780" s="448"/>
      <c r="W780" s="448"/>
      <c r="X780" s="448"/>
      <c r="Y780" s="448"/>
      <c r="Z780" s="448"/>
      <c r="AA780" s="448"/>
      <c r="AB780" s="448"/>
      <c r="AC780" s="448"/>
      <c r="AD780" s="448"/>
      <c r="AE780" s="448"/>
      <c r="AF780" s="448"/>
      <c r="AG780" s="448"/>
    </row>
    <row r="781">
      <c r="A781" s="448"/>
      <c r="B781" s="448"/>
      <c r="C781" s="448"/>
      <c r="D781" s="448"/>
      <c r="E781" s="448"/>
      <c r="F781" s="448"/>
      <c r="G781" s="448"/>
      <c r="H781" s="448"/>
      <c r="I781" s="448"/>
      <c r="J781" s="448"/>
      <c r="K781" s="448"/>
      <c r="L781" s="448"/>
      <c r="M781" s="448"/>
      <c r="N781" s="448"/>
      <c r="O781" s="448"/>
      <c r="P781" s="448"/>
      <c r="Q781" s="448"/>
      <c r="R781" s="448"/>
      <c r="S781" s="448"/>
      <c r="T781" s="448"/>
      <c r="U781" s="448"/>
      <c r="V781" s="448"/>
      <c r="W781" s="448"/>
      <c r="X781" s="448"/>
      <c r="Y781" s="448"/>
      <c r="Z781" s="448"/>
      <c r="AA781" s="448"/>
      <c r="AB781" s="448"/>
      <c r="AC781" s="448"/>
      <c r="AD781" s="448"/>
      <c r="AE781" s="448"/>
      <c r="AF781" s="448"/>
      <c r="AG781" s="448"/>
    </row>
    <row r="782">
      <c r="A782" s="448"/>
      <c r="B782" s="448"/>
      <c r="C782" s="448"/>
      <c r="D782" s="448"/>
      <c r="E782" s="448"/>
      <c r="F782" s="448"/>
      <c r="G782" s="448"/>
      <c r="H782" s="448"/>
      <c r="I782" s="448"/>
      <c r="J782" s="448"/>
      <c r="K782" s="448"/>
      <c r="L782" s="448"/>
      <c r="M782" s="448"/>
      <c r="N782" s="448"/>
      <c r="O782" s="448"/>
      <c r="P782" s="448"/>
      <c r="Q782" s="448"/>
      <c r="R782" s="448"/>
      <c r="S782" s="448"/>
      <c r="T782" s="448"/>
      <c r="U782" s="448"/>
      <c r="V782" s="448"/>
      <c r="W782" s="448"/>
      <c r="X782" s="448"/>
      <c r="Y782" s="448"/>
      <c r="Z782" s="448"/>
      <c r="AA782" s="448"/>
      <c r="AB782" s="448"/>
      <c r="AC782" s="448"/>
      <c r="AD782" s="448"/>
      <c r="AE782" s="448"/>
      <c r="AF782" s="448"/>
      <c r="AG782" s="448"/>
    </row>
    <row r="783">
      <c r="A783" s="448"/>
      <c r="B783" s="448"/>
      <c r="C783" s="448"/>
      <c r="D783" s="448"/>
      <c r="E783" s="448"/>
      <c r="F783" s="448"/>
      <c r="G783" s="448"/>
      <c r="H783" s="448"/>
      <c r="I783" s="448"/>
      <c r="J783" s="448"/>
      <c r="K783" s="448"/>
      <c r="L783" s="448"/>
      <c r="M783" s="448"/>
      <c r="N783" s="448"/>
      <c r="O783" s="448"/>
      <c r="P783" s="448"/>
      <c r="Q783" s="448"/>
      <c r="R783" s="448"/>
      <c r="S783" s="448"/>
      <c r="T783" s="448"/>
      <c r="U783" s="448"/>
      <c r="V783" s="448"/>
      <c r="W783" s="448"/>
      <c r="X783" s="448"/>
      <c r="Y783" s="448"/>
      <c r="Z783" s="448"/>
      <c r="AA783" s="448"/>
      <c r="AB783" s="448"/>
      <c r="AC783" s="448"/>
      <c r="AD783" s="448"/>
      <c r="AE783" s="448"/>
      <c r="AF783" s="448"/>
      <c r="AG783" s="448"/>
    </row>
    <row r="784">
      <c r="A784" s="448"/>
      <c r="B784" s="448"/>
      <c r="C784" s="448"/>
      <c r="D784" s="448"/>
      <c r="E784" s="448"/>
      <c r="F784" s="448"/>
      <c r="G784" s="448"/>
      <c r="H784" s="448"/>
      <c r="I784" s="448"/>
      <c r="J784" s="448"/>
      <c r="K784" s="448"/>
      <c r="L784" s="448"/>
      <c r="M784" s="448"/>
      <c r="N784" s="448"/>
      <c r="O784" s="448"/>
      <c r="P784" s="448"/>
      <c r="Q784" s="448"/>
      <c r="R784" s="448"/>
      <c r="S784" s="448"/>
      <c r="T784" s="448"/>
      <c r="U784" s="448"/>
      <c r="V784" s="448"/>
      <c r="W784" s="448"/>
      <c r="X784" s="448"/>
      <c r="Y784" s="448"/>
      <c r="Z784" s="448"/>
      <c r="AA784" s="448"/>
      <c r="AB784" s="448"/>
      <c r="AC784" s="448"/>
      <c r="AD784" s="448"/>
      <c r="AE784" s="448"/>
      <c r="AF784" s="448"/>
      <c r="AG784" s="448"/>
    </row>
    <row r="785">
      <c r="A785" s="448"/>
      <c r="B785" s="448"/>
      <c r="C785" s="448"/>
      <c r="D785" s="448"/>
      <c r="E785" s="448"/>
      <c r="F785" s="448"/>
      <c r="G785" s="448"/>
      <c r="H785" s="448"/>
      <c r="I785" s="448"/>
      <c r="J785" s="448"/>
      <c r="K785" s="448"/>
      <c r="L785" s="448"/>
      <c r="M785" s="448"/>
      <c r="N785" s="448"/>
      <c r="O785" s="448"/>
      <c r="P785" s="448"/>
      <c r="Q785" s="448"/>
      <c r="R785" s="448"/>
      <c r="S785" s="448"/>
      <c r="T785" s="448"/>
      <c r="U785" s="448"/>
      <c r="V785" s="448"/>
      <c r="W785" s="448"/>
      <c r="X785" s="448"/>
      <c r="Y785" s="448"/>
      <c r="Z785" s="448"/>
      <c r="AA785" s="448"/>
      <c r="AB785" s="448"/>
      <c r="AC785" s="448"/>
      <c r="AD785" s="448"/>
      <c r="AE785" s="448"/>
      <c r="AF785" s="448"/>
      <c r="AG785" s="448"/>
    </row>
    <row r="786">
      <c r="A786" s="448"/>
      <c r="B786" s="448"/>
      <c r="C786" s="448"/>
      <c r="D786" s="448"/>
      <c r="E786" s="448"/>
      <c r="F786" s="448"/>
      <c r="G786" s="448"/>
      <c r="H786" s="448"/>
      <c r="I786" s="448"/>
      <c r="J786" s="448"/>
      <c r="K786" s="448"/>
      <c r="L786" s="448"/>
      <c r="M786" s="448"/>
      <c r="N786" s="448"/>
      <c r="O786" s="448"/>
      <c r="P786" s="448"/>
      <c r="Q786" s="448"/>
      <c r="R786" s="448"/>
      <c r="S786" s="448"/>
      <c r="T786" s="448"/>
      <c r="U786" s="448"/>
      <c r="V786" s="448"/>
      <c r="W786" s="448"/>
      <c r="X786" s="448"/>
      <c r="Y786" s="448"/>
      <c r="Z786" s="448"/>
      <c r="AA786" s="448"/>
      <c r="AB786" s="448"/>
      <c r="AC786" s="448"/>
      <c r="AD786" s="448"/>
      <c r="AE786" s="448"/>
      <c r="AF786" s="448"/>
      <c r="AG786" s="448"/>
    </row>
    <row r="787">
      <c r="A787" s="448"/>
      <c r="B787" s="448"/>
      <c r="C787" s="448"/>
      <c r="D787" s="448"/>
      <c r="E787" s="448"/>
      <c r="F787" s="448"/>
      <c r="G787" s="448"/>
      <c r="H787" s="448"/>
      <c r="I787" s="448"/>
      <c r="J787" s="448"/>
      <c r="K787" s="448"/>
      <c r="L787" s="448"/>
      <c r="M787" s="448"/>
      <c r="N787" s="448"/>
      <c r="O787" s="448"/>
      <c r="P787" s="448"/>
      <c r="Q787" s="448"/>
      <c r="R787" s="448"/>
      <c r="S787" s="448"/>
      <c r="T787" s="448"/>
      <c r="U787" s="448"/>
      <c r="V787" s="448"/>
      <c r="W787" s="448"/>
      <c r="X787" s="448"/>
      <c r="Y787" s="448"/>
      <c r="Z787" s="448"/>
      <c r="AA787" s="448"/>
      <c r="AB787" s="448"/>
      <c r="AC787" s="448"/>
      <c r="AD787" s="448"/>
      <c r="AE787" s="448"/>
      <c r="AF787" s="448"/>
      <c r="AG787" s="448"/>
    </row>
    <row r="788">
      <c r="A788" s="448"/>
      <c r="B788" s="448"/>
      <c r="C788" s="448"/>
      <c r="D788" s="448"/>
      <c r="E788" s="448"/>
      <c r="F788" s="448"/>
      <c r="G788" s="448"/>
      <c r="H788" s="448"/>
      <c r="I788" s="448"/>
      <c r="J788" s="448"/>
      <c r="K788" s="448"/>
      <c r="L788" s="448"/>
      <c r="M788" s="448"/>
      <c r="N788" s="448"/>
      <c r="O788" s="448"/>
      <c r="P788" s="448"/>
      <c r="Q788" s="448"/>
      <c r="R788" s="448"/>
      <c r="S788" s="448"/>
      <c r="T788" s="448"/>
      <c r="U788" s="448"/>
      <c r="V788" s="448"/>
      <c r="W788" s="448"/>
      <c r="X788" s="448"/>
      <c r="Y788" s="448"/>
      <c r="Z788" s="448"/>
      <c r="AA788" s="448"/>
      <c r="AB788" s="448"/>
      <c r="AC788" s="448"/>
      <c r="AD788" s="448"/>
      <c r="AE788" s="448"/>
      <c r="AF788" s="448"/>
      <c r="AG788" s="448"/>
    </row>
    <row r="789">
      <c r="A789" s="448"/>
      <c r="B789" s="448"/>
      <c r="C789" s="448"/>
      <c r="D789" s="448"/>
      <c r="E789" s="448"/>
      <c r="F789" s="448"/>
      <c r="G789" s="448"/>
      <c r="H789" s="448"/>
      <c r="I789" s="448"/>
      <c r="J789" s="448"/>
      <c r="K789" s="448"/>
      <c r="L789" s="448"/>
      <c r="M789" s="448"/>
      <c r="N789" s="448"/>
      <c r="O789" s="448"/>
      <c r="P789" s="448"/>
      <c r="Q789" s="448"/>
      <c r="R789" s="448"/>
      <c r="S789" s="448"/>
      <c r="T789" s="448"/>
      <c r="U789" s="448"/>
      <c r="V789" s="448"/>
      <c r="W789" s="448"/>
      <c r="X789" s="448"/>
      <c r="Y789" s="448"/>
      <c r="Z789" s="448"/>
      <c r="AA789" s="448"/>
      <c r="AB789" s="448"/>
      <c r="AC789" s="448"/>
      <c r="AD789" s="448"/>
      <c r="AE789" s="448"/>
      <c r="AF789" s="448"/>
      <c r="AG789" s="448"/>
    </row>
    <row r="790">
      <c r="A790" s="448"/>
      <c r="B790" s="448"/>
      <c r="C790" s="448"/>
      <c r="D790" s="448"/>
      <c r="E790" s="448"/>
      <c r="F790" s="448"/>
      <c r="G790" s="448"/>
      <c r="H790" s="448"/>
      <c r="I790" s="448"/>
      <c r="J790" s="448"/>
      <c r="K790" s="448"/>
      <c r="L790" s="448"/>
      <c r="M790" s="448"/>
      <c r="N790" s="448"/>
      <c r="O790" s="448"/>
      <c r="P790" s="448"/>
      <c r="Q790" s="448"/>
      <c r="R790" s="448"/>
      <c r="S790" s="448"/>
      <c r="T790" s="448"/>
      <c r="U790" s="448"/>
      <c r="V790" s="448"/>
      <c r="W790" s="448"/>
      <c r="X790" s="448"/>
      <c r="Y790" s="448"/>
      <c r="Z790" s="448"/>
      <c r="AA790" s="448"/>
      <c r="AB790" s="448"/>
      <c r="AC790" s="448"/>
      <c r="AD790" s="448"/>
      <c r="AE790" s="448"/>
      <c r="AF790" s="448"/>
      <c r="AG790" s="448"/>
    </row>
    <row r="791">
      <c r="A791" s="448"/>
      <c r="B791" s="448"/>
      <c r="C791" s="448"/>
      <c r="D791" s="448"/>
      <c r="E791" s="448"/>
      <c r="F791" s="448"/>
      <c r="G791" s="448"/>
      <c r="H791" s="448"/>
      <c r="I791" s="448"/>
      <c r="J791" s="448"/>
      <c r="K791" s="448"/>
      <c r="L791" s="448"/>
      <c r="M791" s="448"/>
      <c r="N791" s="448"/>
      <c r="O791" s="448"/>
      <c r="P791" s="448"/>
      <c r="Q791" s="448"/>
      <c r="R791" s="448"/>
      <c r="S791" s="448"/>
      <c r="T791" s="448"/>
      <c r="U791" s="448"/>
      <c r="V791" s="448"/>
      <c r="W791" s="448"/>
      <c r="X791" s="448"/>
      <c r="Y791" s="448"/>
      <c r="Z791" s="448"/>
      <c r="AA791" s="448"/>
      <c r="AB791" s="448"/>
      <c r="AC791" s="448"/>
      <c r="AD791" s="448"/>
      <c r="AE791" s="448"/>
      <c r="AF791" s="448"/>
      <c r="AG791" s="448"/>
    </row>
    <row r="792">
      <c r="A792" s="448"/>
      <c r="B792" s="448"/>
      <c r="C792" s="448"/>
      <c r="D792" s="448"/>
      <c r="E792" s="448"/>
      <c r="F792" s="448"/>
      <c r="G792" s="448"/>
      <c r="H792" s="448"/>
      <c r="I792" s="448"/>
      <c r="J792" s="448"/>
      <c r="K792" s="448"/>
      <c r="L792" s="448"/>
      <c r="M792" s="448"/>
      <c r="N792" s="448"/>
      <c r="O792" s="448"/>
      <c r="P792" s="448"/>
      <c r="Q792" s="448"/>
      <c r="R792" s="448"/>
      <c r="S792" s="448"/>
      <c r="T792" s="448"/>
      <c r="U792" s="448"/>
      <c r="V792" s="448"/>
      <c r="W792" s="448"/>
      <c r="X792" s="448"/>
      <c r="Y792" s="448"/>
      <c r="Z792" s="448"/>
      <c r="AA792" s="448"/>
      <c r="AB792" s="448"/>
      <c r="AC792" s="448"/>
      <c r="AD792" s="448"/>
      <c r="AE792" s="448"/>
      <c r="AF792" s="448"/>
      <c r="AG792" s="448"/>
    </row>
    <row r="793">
      <c r="A793" s="448"/>
      <c r="B793" s="448"/>
      <c r="C793" s="448"/>
      <c r="D793" s="448"/>
      <c r="E793" s="448"/>
      <c r="F793" s="448"/>
      <c r="G793" s="448"/>
      <c r="H793" s="448"/>
      <c r="I793" s="448"/>
      <c r="J793" s="448"/>
      <c r="K793" s="448"/>
      <c r="L793" s="448"/>
      <c r="M793" s="448"/>
      <c r="N793" s="448"/>
      <c r="O793" s="448"/>
      <c r="P793" s="448"/>
      <c r="Q793" s="448"/>
      <c r="R793" s="448"/>
      <c r="S793" s="448"/>
      <c r="T793" s="448"/>
      <c r="U793" s="448"/>
      <c r="V793" s="448"/>
      <c r="W793" s="448"/>
      <c r="X793" s="448"/>
      <c r="Y793" s="448"/>
      <c r="Z793" s="448"/>
      <c r="AA793" s="448"/>
      <c r="AB793" s="448"/>
      <c r="AC793" s="448"/>
      <c r="AD793" s="448"/>
      <c r="AE793" s="448"/>
      <c r="AF793" s="448"/>
      <c r="AG793" s="448"/>
    </row>
    <row r="794">
      <c r="A794" s="448"/>
      <c r="B794" s="448"/>
      <c r="C794" s="448"/>
      <c r="D794" s="448"/>
      <c r="E794" s="448"/>
      <c r="F794" s="448"/>
      <c r="G794" s="448"/>
      <c r="H794" s="448"/>
      <c r="I794" s="448"/>
      <c r="J794" s="448"/>
      <c r="K794" s="448"/>
      <c r="L794" s="448"/>
      <c r="M794" s="448"/>
      <c r="N794" s="448"/>
      <c r="O794" s="448"/>
      <c r="P794" s="448"/>
      <c r="Q794" s="448"/>
      <c r="R794" s="448"/>
      <c r="S794" s="448"/>
      <c r="T794" s="448"/>
      <c r="U794" s="448"/>
      <c r="V794" s="448"/>
      <c r="W794" s="448"/>
      <c r="X794" s="448"/>
      <c r="Y794" s="448"/>
      <c r="Z794" s="448"/>
      <c r="AA794" s="448"/>
      <c r="AB794" s="448"/>
      <c r="AC794" s="448"/>
      <c r="AD794" s="448"/>
      <c r="AE794" s="448"/>
      <c r="AF794" s="448"/>
      <c r="AG794" s="448"/>
    </row>
    <row r="795">
      <c r="A795" s="448"/>
      <c r="B795" s="448"/>
      <c r="C795" s="448"/>
      <c r="D795" s="448"/>
      <c r="E795" s="448"/>
      <c r="F795" s="448"/>
      <c r="G795" s="448"/>
      <c r="H795" s="448"/>
      <c r="I795" s="448"/>
      <c r="J795" s="448"/>
      <c r="K795" s="448"/>
      <c r="L795" s="448"/>
      <c r="M795" s="448"/>
      <c r="N795" s="448"/>
      <c r="O795" s="448"/>
      <c r="P795" s="448"/>
      <c r="Q795" s="448"/>
      <c r="R795" s="448"/>
      <c r="S795" s="448"/>
      <c r="T795" s="448"/>
      <c r="U795" s="448"/>
      <c r="V795" s="448"/>
      <c r="W795" s="448"/>
      <c r="X795" s="448"/>
      <c r="Y795" s="448"/>
      <c r="Z795" s="448"/>
      <c r="AA795" s="448"/>
      <c r="AB795" s="448"/>
      <c r="AC795" s="448"/>
      <c r="AD795" s="448"/>
      <c r="AE795" s="448"/>
      <c r="AF795" s="448"/>
      <c r="AG795" s="448"/>
    </row>
    <row r="796">
      <c r="A796" s="448"/>
      <c r="B796" s="448"/>
      <c r="C796" s="448"/>
      <c r="D796" s="448"/>
      <c r="E796" s="448"/>
      <c r="F796" s="448"/>
      <c r="G796" s="448"/>
      <c r="H796" s="448"/>
      <c r="I796" s="448"/>
      <c r="J796" s="448"/>
      <c r="K796" s="448"/>
      <c r="L796" s="448"/>
      <c r="M796" s="448"/>
      <c r="N796" s="448"/>
      <c r="O796" s="448"/>
      <c r="P796" s="448"/>
      <c r="Q796" s="448"/>
      <c r="R796" s="448"/>
      <c r="S796" s="448"/>
      <c r="T796" s="448"/>
      <c r="U796" s="448"/>
      <c r="V796" s="448"/>
      <c r="W796" s="448"/>
      <c r="X796" s="448"/>
      <c r="Y796" s="448"/>
      <c r="Z796" s="448"/>
      <c r="AA796" s="448"/>
      <c r="AB796" s="448"/>
      <c r="AC796" s="448"/>
      <c r="AD796" s="448"/>
      <c r="AE796" s="448"/>
      <c r="AF796" s="448"/>
      <c r="AG796" s="448"/>
    </row>
    <row r="797">
      <c r="A797" s="448"/>
      <c r="B797" s="448"/>
      <c r="C797" s="448"/>
      <c r="D797" s="448"/>
      <c r="E797" s="448"/>
      <c r="F797" s="448"/>
      <c r="G797" s="448"/>
      <c r="H797" s="448"/>
      <c r="I797" s="448"/>
      <c r="J797" s="448"/>
      <c r="K797" s="448"/>
      <c r="L797" s="448"/>
      <c r="M797" s="448"/>
      <c r="N797" s="448"/>
      <c r="O797" s="448"/>
      <c r="P797" s="448"/>
      <c r="Q797" s="448"/>
      <c r="R797" s="448"/>
      <c r="S797" s="448"/>
      <c r="T797" s="448"/>
      <c r="U797" s="448"/>
      <c r="V797" s="448"/>
      <c r="W797" s="448"/>
      <c r="X797" s="448"/>
      <c r="Y797" s="448"/>
      <c r="Z797" s="448"/>
      <c r="AA797" s="448"/>
      <c r="AB797" s="448"/>
      <c r="AC797" s="448"/>
      <c r="AD797" s="448"/>
      <c r="AE797" s="448"/>
      <c r="AF797" s="448"/>
      <c r="AG797" s="448"/>
    </row>
    <row r="798">
      <c r="A798" s="448"/>
      <c r="B798" s="448"/>
      <c r="C798" s="448"/>
      <c r="D798" s="448"/>
      <c r="E798" s="448"/>
      <c r="F798" s="448"/>
      <c r="G798" s="448"/>
      <c r="H798" s="448"/>
      <c r="I798" s="448"/>
      <c r="J798" s="448"/>
      <c r="K798" s="448"/>
      <c r="L798" s="448"/>
      <c r="M798" s="448"/>
      <c r="N798" s="448"/>
      <c r="O798" s="448"/>
      <c r="P798" s="448"/>
      <c r="Q798" s="448"/>
      <c r="R798" s="448"/>
      <c r="S798" s="448"/>
      <c r="T798" s="448"/>
      <c r="U798" s="448"/>
      <c r="V798" s="448"/>
      <c r="W798" s="448"/>
      <c r="X798" s="448"/>
      <c r="Y798" s="448"/>
      <c r="Z798" s="448"/>
      <c r="AA798" s="448"/>
      <c r="AB798" s="448"/>
      <c r="AC798" s="448"/>
      <c r="AD798" s="448"/>
      <c r="AE798" s="448"/>
      <c r="AF798" s="448"/>
      <c r="AG798" s="448"/>
    </row>
    <row r="799">
      <c r="A799" s="448"/>
      <c r="B799" s="448"/>
      <c r="C799" s="448"/>
      <c r="D799" s="448"/>
      <c r="E799" s="448"/>
      <c r="F799" s="448"/>
      <c r="G799" s="448"/>
      <c r="H799" s="448"/>
      <c r="I799" s="448"/>
      <c r="J799" s="448"/>
      <c r="K799" s="448"/>
      <c r="L799" s="448"/>
      <c r="M799" s="448"/>
      <c r="N799" s="448"/>
      <c r="O799" s="448"/>
      <c r="P799" s="448"/>
      <c r="Q799" s="448"/>
      <c r="R799" s="448"/>
      <c r="S799" s="448"/>
      <c r="T799" s="448"/>
      <c r="U799" s="448"/>
      <c r="V799" s="448"/>
      <c r="W799" s="448"/>
      <c r="X799" s="448"/>
      <c r="Y799" s="448"/>
      <c r="Z799" s="448"/>
      <c r="AA799" s="448"/>
      <c r="AB799" s="448"/>
      <c r="AC799" s="448"/>
      <c r="AD799" s="448"/>
      <c r="AE799" s="448"/>
      <c r="AF799" s="448"/>
      <c r="AG799" s="448"/>
    </row>
    <row r="800">
      <c r="A800" s="448"/>
      <c r="B800" s="448"/>
      <c r="C800" s="448"/>
      <c r="D800" s="448"/>
      <c r="E800" s="448"/>
      <c r="F800" s="448"/>
      <c r="G800" s="448"/>
      <c r="H800" s="448"/>
      <c r="I800" s="448"/>
      <c r="J800" s="448"/>
      <c r="K800" s="448"/>
      <c r="L800" s="448"/>
      <c r="M800" s="448"/>
      <c r="N800" s="448"/>
      <c r="O800" s="448"/>
      <c r="P800" s="448"/>
      <c r="Q800" s="448"/>
      <c r="R800" s="448"/>
      <c r="S800" s="448"/>
      <c r="T800" s="448"/>
      <c r="U800" s="448"/>
      <c r="V800" s="448"/>
      <c r="W800" s="448"/>
      <c r="X800" s="448"/>
      <c r="Y800" s="448"/>
      <c r="Z800" s="448"/>
      <c r="AA800" s="448"/>
      <c r="AB800" s="448"/>
      <c r="AC800" s="448"/>
      <c r="AD800" s="448"/>
      <c r="AE800" s="448"/>
      <c r="AF800" s="448"/>
      <c r="AG800" s="448"/>
    </row>
    <row r="801">
      <c r="A801" s="448"/>
      <c r="B801" s="448"/>
      <c r="C801" s="448"/>
      <c r="D801" s="448"/>
      <c r="E801" s="448"/>
      <c r="F801" s="448"/>
      <c r="G801" s="448"/>
      <c r="H801" s="448"/>
      <c r="I801" s="448"/>
      <c r="J801" s="448"/>
      <c r="K801" s="448"/>
      <c r="L801" s="448"/>
      <c r="M801" s="448"/>
      <c r="N801" s="448"/>
      <c r="O801" s="448"/>
      <c r="P801" s="448"/>
      <c r="Q801" s="448"/>
      <c r="R801" s="448"/>
      <c r="S801" s="448"/>
      <c r="T801" s="448"/>
      <c r="U801" s="448"/>
      <c r="V801" s="448"/>
      <c r="W801" s="448"/>
      <c r="X801" s="448"/>
      <c r="Y801" s="448"/>
      <c r="Z801" s="448"/>
      <c r="AA801" s="448"/>
      <c r="AB801" s="448"/>
      <c r="AC801" s="448"/>
      <c r="AD801" s="448"/>
      <c r="AE801" s="448"/>
      <c r="AF801" s="448"/>
      <c r="AG801" s="448"/>
    </row>
    <row r="802">
      <c r="A802" s="448"/>
      <c r="B802" s="448"/>
      <c r="C802" s="448"/>
      <c r="D802" s="448"/>
      <c r="E802" s="448"/>
      <c r="F802" s="448"/>
      <c r="G802" s="448"/>
      <c r="H802" s="448"/>
      <c r="I802" s="448"/>
      <c r="J802" s="448"/>
      <c r="K802" s="448"/>
      <c r="L802" s="448"/>
      <c r="M802" s="448"/>
      <c r="N802" s="448"/>
      <c r="O802" s="448"/>
      <c r="P802" s="448"/>
      <c r="Q802" s="448"/>
      <c r="R802" s="448"/>
      <c r="S802" s="448"/>
      <c r="T802" s="448"/>
      <c r="U802" s="448"/>
      <c r="V802" s="448"/>
      <c r="W802" s="448"/>
      <c r="X802" s="448"/>
      <c r="Y802" s="448"/>
      <c r="Z802" s="448"/>
      <c r="AA802" s="448"/>
      <c r="AB802" s="448"/>
      <c r="AC802" s="448"/>
      <c r="AD802" s="448"/>
      <c r="AE802" s="448"/>
      <c r="AF802" s="448"/>
      <c r="AG802" s="448"/>
    </row>
    <row r="803">
      <c r="A803" s="448"/>
      <c r="B803" s="448"/>
      <c r="C803" s="448"/>
      <c r="D803" s="448"/>
      <c r="E803" s="448"/>
      <c r="F803" s="448"/>
      <c r="G803" s="448"/>
      <c r="H803" s="448"/>
      <c r="I803" s="448"/>
      <c r="J803" s="448"/>
      <c r="K803" s="448"/>
      <c r="L803" s="448"/>
      <c r="M803" s="448"/>
      <c r="N803" s="448"/>
      <c r="O803" s="448"/>
      <c r="P803" s="448"/>
      <c r="Q803" s="448"/>
      <c r="R803" s="448"/>
      <c r="S803" s="448"/>
      <c r="T803" s="448"/>
      <c r="U803" s="448"/>
      <c r="V803" s="448"/>
      <c r="W803" s="448"/>
      <c r="X803" s="448"/>
      <c r="Y803" s="448"/>
      <c r="Z803" s="448"/>
      <c r="AA803" s="448"/>
      <c r="AB803" s="448"/>
      <c r="AC803" s="448"/>
      <c r="AD803" s="448"/>
      <c r="AE803" s="448"/>
      <c r="AF803" s="448"/>
      <c r="AG803" s="448"/>
    </row>
    <row r="804">
      <c r="A804" s="448"/>
      <c r="B804" s="448"/>
      <c r="C804" s="448"/>
      <c r="D804" s="448"/>
      <c r="E804" s="448"/>
      <c r="F804" s="448"/>
      <c r="G804" s="448"/>
      <c r="H804" s="448"/>
      <c r="I804" s="448"/>
      <c r="J804" s="448"/>
      <c r="K804" s="448"/>
      <c r="L804" s="448"/>
      <c r="M804" s="448"/>
      <c r="N804" s="448"/>
      <c r="O804" s="448"/>
      <c r="P804" s="448"/>
      <c r="Q804" s="448"/>
      <c r="R804" s="448"/>
      <c r="S804" s="448"/>
      <c r="T804" s="448"/>
      <c r="U804" s="448"/>
      <c r="V804" s="448"/>
      <c r="W804" s="448"/>
      <c r="X804" s="448"/>
      <c r="Y804" s="448"/>
      <c r="Z804" s="448"/>
      <c r="AA804" s="448"/>
      <c r="AB804" s="448"/>
      <c r="AC804" s="448"/>
      <c r="AD804" s="448"/>
      <c r="AE804" s="448"/>
      <c r="AF804" s="448"/>
      <c r="AG804" s="448"/>
    </row>
    <row r="805">
      <c r="A805" s="448"/>
      <c r="B805" s="448"/>
      <c r="C805" s="448"/>
      <c r="D805" s="448"/>
      <c r="E805" s="448"/>
      <c r="F805" s="448"/>
      <c r="G805" s="448"/>
      <c r="H805" s="448"/>
      <c r="I805" s="448"/>
      <c r="J805" s="448"/>
      <c r="K805" s="448"/>
      <c r="L805" s="448"/>
      <c r="M805" s="448"/>
      <c r="N805" s="448"/>
      <c r="O805" s="448"/>
      <c r="P805" s="448"/>
      <c r="Q805" s="448"/>
      <c r="R805" s="448"/>
      <c r="S805" s="448"/>
      <c r="T805" s="448"/>
      <c r="U805" s="448"/>
      <c r="V805" s="448"/>
      <c r="W805" s="448"/>
      <c r="X805" s="448"/>
      <c r="Y805" s="448"/>
      <c r="Z805" s="448"/>
      <c r="AA805" s="448"/>
      <c r="AB805" s="448"/>
      <c r="AC805" s="448"/>
      <c r="AD805" s="448"/>
      <c r="AE805" s="448"/>
      <c r="AF805" s="448"/>
      <c r="AG805" s="448"/>
    </row>
    <row r="806">
      <c r="A806" s="448"/>
      <c r="B806" s="448"/>
      <c r="C806" s="448"/>
      <c r="D806" s="448"/>
      <c r="E806" s="448"/>
      <c r="F806" s="448"/>
      <c r="G806" s="448"/>
      <c r="H806" s="448"/>
      <c r="I806" s="448"/>
      <c r="J806" s="448"/>
      <c r="K806" s="448"/>
      <c r="L806" s="448"/>
      <c r="M806" s="448"/>
      <c r="N806" s="448"/>
      <c r="O806" s="448"/>
      <c r="P806" s="448"/>
      <c r="Q806" s="448"/>
      <c r="R806" s="448"/>
      <c r="S806" s="448"/>
      <c r="T806" s="448"/>
      <c r="U806" s="448"/>
      <c r="V806" s="448"/>
      <c r="W806" s="448"/>
      <c r="X806" s="448"/>
      <c r="Y806" s="448"/>
      <c r="Z806" s="448"/>
      <c r="AA806" s="448"/>
      <c r="AB806" s="448"/>
      <c r="AC806" s="448"/>
      <c r="AD806" s="448"/>
      <c r="AE806" s="448"/>
      <c r="AF806" s="448"/>
      <c r="AG806" s="448"/>
    </row>
    <row r="807">
      <c r="A807" s="448"/>
      <c r="B807" s="448"/>
      <c r="C807" s="448"/>
      <c r="D807" s="448"/>
      <c r="E807" s="448"/>
      <c r="F807" s="448"/>
      <c r="G807" s="448"/>
      <c r="H807" s="448"/>
      <c r="I807" s="448"/>
      <c r="J807" s="448"/>
      <c r="K807" s="448"/>
      <c r="L807" s="448"/>
      <c r="M807" s="448"/>
      <c r="N807" s="448"/>
      <c r="O807" s="448"/>
      <c r="P807" s="448"/>
      <c r="Q807" s="448"/>
      <c r="R807" s="448"/>
      <c r="S807" s="448"/>
      <c r="T807" s="448"/>
      <c r="U807" s="448"/>
      <c r="V807" s="448"/>
      <c r="W807" s="448"/>
      <c r="X807" s="448"/>
      <c r="Y807" s="448"/>
      <c r="Z807" s="448"/>
      <c r="AA807" s="448"/>
      <c r="AB807" s="448"/>
      <c r="AC807" s="448"/>
      <c r="AD807" s="448"/>
      <c r="AE807" s="448"/>
      <c r="AF807" s="448"/>
      <c r="AG807" s="448"/>
    </row>
    <row r="808">
      <c r="A808" s="448"/>
      <c r="B808" s="448"/>
      <c r="C808" s="448"/>
      <c r="D808" s="448"/>
      <c r="E808" s="448"/>
      <c r="F808" s="448"/>
      <c r="G808" s="448"/>
      <c r="H808" s="448"/>
      <c r="I808" s="448"/>
      <c r="J808" s="448"/>
      <c r="K808" s="448"/>
      <c r="L808" s="448"/>
      <c r="M808" s="448"/>
      <c r="N808" s="448"/>
      <c r="O808" s="448"/>
      <c r="P808" s="448"/>
      <c r="Q808" s="448"/>
      <c r="R808" s="448"/>
      <c r="S808" s="448"/>
      <c r="T808" s="448"/>
      <c r="U808" s="448"/>
      <c r="V808" s="448"/>
      <c r="W808" s="448"/>
      <c r="X808" s="448"/>
      <c r="Y808" s="448"/>
      <c r="Z808" s="448"/>
      <c r="AA808" s="448"/>
      <c r="AB808" s="448"/>
      <c r="AC808" s="448"/>
      <c r="AD808" s="448"/>
      <c r="AE808" s="448"/>
      <c r="AF808" s="448"/>
      <c r="AG808" s="448"/>
    </row>
    <row r="809">
      <c r="A809" s="448"/>
      <c r="B809" s="448"/>
      <c r="C809" s="448"/>
      <c r="D809" s="448"/>
      <c r="E809" s="448"/>
      <c r="F809" s="448"/>
      <c r="G809" s="448"/>
      <c r="H809" s="448"/>
      <c r="I809" s="448"/>
      <c r="J809" s="448"/>
      <c r="K809" s="448"/>
      <c r="L809" s="448"/>
      <c r="M809" s="448"/>
      <c r="N809" s="448"/>
      <c r="O809" s="448"/>
      <c r="P809" s="448"/>
      <c r="Q809" s="448"/>
      <c r="R809" s="448"/>
      <c r="S809" s="448"/>
      <c r="T809" s="448"/>
      <c r="U809" s="448"/>
      <c r="V809" s="448"/>
      <c r="W809" s="448"/>
      <c r="X809" s="448"/>
      <c r="Y809" s="448"/>
      <c r="Z809" s="448"/>
      <c r="AA809" s="448"/>
      <c r="AB809" s="448"/>
      <c r="AC809" s="448"/>
      <c r="AD809" s="448"/>
      <c r="AE809" s="448"/>
      <c r="AF809" s="448"/>
      <c r="AG809" s="448"/>
    </row>
    <row r="810">
      <c r="A810" s="448"/>
      <c r="B810" s="448"/>
      <c r="C810" s="448"/>
      <c r="D810" s="448"/>
      <c r="E810" s="448"/>
      <c r="F810" s="448"/>
      <c r="G810" s="448"/>
      <c r="H810" s="448"/>
      <c r="I810" s="448"/>
      <c r="J810" s="448"/>
      <c r="K810" s="448"/>
      <c r="L810" s="448"/>
      <c r="M810" s="448"/>
      <c r="N810" s="448"/>
      <c r="O810" s="448"/>
      <c r="P810" s="448"/>
      <c r="Q810" s="448"/>
      <c r="R810" s="448"/>
      <c r="S810" s="448"/>
      <c r="T810" s="448"/>
      <c r="U810" s="448"/>
      <c r="V810" s="448"/>
      <c r="W810" s="448"/>
      <c r="X810" s="448"/>
      <c r="Y810" s="448"/>
      <c r="Z810" s="448"/>
      <c r="AA810" s="448"/>
      <c r="AB810" s="448"/>
      <c r="AC810" s="448"/>
      <c r="AD810" s="448"/>
      <c r="AE810" s="448"/>
      <c r="AF810" s="448"/>
      <c r="AG810" s="448"/>
    </row>
    <row r="811">
      <c r="A811" s="448"/>
      <c r="B811" s="448"/>
      <c r="C811" s="448"/>
      <c r="D811" s="448"/>
      <c r="E811" s="448"/>
      <c r="F811" s="448"/>
      <c r="G811" s="448"/>
      <c r="H811" s="448"/>
      <c r="I811" s="448"/>
      <c r="J811" s="448"/>
      <c r="K811" s="448"/>
      <c r="L811" s="448"/>
      <c r="M811" s="448"/>
      <c r="N811" s="448"/>
      <c r="O811" s="448"/>
      <c r="P811" s="448"/>
      <c r="Q811" s="448"/>
      <c r="R811" s="448"/>
      <c r="S811" s="448"/>
      <c r="T811" s="448"/>
      <c r="U811" s="448"/>
      <c r="V811" s="448"/>
      <c r="W811" s="448"/>
      <c r="X811" s="448"/>
      <c r="Y811" s="448"/>
      <c r="Z811" s="448"/>
      <c r="AA811" s="448"/>
      <c r="AB811" s="448"/>
      <c r="AC811" s="448"/>
      <c r="AD811" s="448"/>
      <c r="AE811" s="448"/>
      <c r="AF811" s="448"/>
      <c r="AG811" s="448"/>
    </row>
    <row r="812">
      <c r="A812" s="448"/>
      <c r="B812" s="448"/>
      <c r="C812" s="448"/>
      <c r="D812" s="448"/>
      <c r="E812" s="448"/>
      <c r="F812" s="448"/>
      <c r="G812" s="448"/>
      <c r="H812" s="448"/>
      <c r="I812" s="448"/>
      <c r="J812" s="448"/>
      <c r="K812" s="448"/>
      <c r="L812" s="448"/>
      <c r="M812" s="448"/>
      <c r="N812" s="448"/>
      <c r="O812" s="448"/>
      <c r="P812" s="448"/>
      <c r="Q812" s="448"/>
      <c r="R812" s="448"/>
      <c r="S812" s="448"/>
      <c r="T812" s="448"/>
      <c r="U812" s="448"/>
      <c r="V812" s="448"/>
      <c r="W812" s="448"/>
      <c r="X812" s="448"/>
      <c r="Y812" s="448"/>
      <c r="Z812" s="448"/>
      <c r="AA812" s="448"/>
      <c r="AB812" s="448"/>
      <c r="AC812" s="448"/>
      <c r="AD812" s="448"/>
      <c r="AE812" s="448"/>
      <c r="AF812" s="448"/>
      <c r="AG812" s="448"/>
    </row>
    <row r="813">
      <c r="A813" s="448"/>
      <c r="B813" s="448"/>
      <c r="C813" s="448"/>
      <c r="D813" s="448"/>
      <c r="E813" s="448"/>
      <c r="F813" s="448"/>
      <c r="G813" s="448"/>
      <c r="H813" s="448"/>
      <c r="I813" s="448"/>
      <c r="J813" s="448"/>
      <c r="K813" s="448"/>
      <c r="L813" s="448"/>
      <c r="M813" s="448"/>
      <c r="N813" s="448"/>
      <c r="O813" s="448"/>
      <c r="P813" s="448"/>
      <c r="Q813" s="448"/>
      <c r="R813" s="448"/>
      <c r="S813" s="448"/>
      <c r="T813" s="448"/>
      <c r="U813" s="448"/>
      <c r="V813" s="448"/>
      <c r="W813" s="448"/>
      <c r="X813" s="448"/>
      <c r="Y813" s="448"/>
      <c r="Z813" s="448"/>
      <c r="AA813" s="448"/>
      <c r="AB813" s="448"/>
      <c r="AC813" s="448"/>
      <c r="AD813" s="448"/>
      <c r="AE813" s="448"/>
      <c r="AF813" s="448"/>
      <c r="AG813" s="448"/>
    </row>
    <row r="814">
      <c r="A814" s="448"/>
      <c r="B814" s="448"/>
      <c r="C814" s="448"/>
      <c r="D814" s="448"/>
      <c r="E814" s="448"/>
      <c r="F814" s="448"/>
      <c r="G814" s="448"/>
      <c r="H814" s="448"/>
      <c r="I814" s="448"/>
      <c r="J814" s="448"/>
      <c r="K814" s="448"/>
      <c r="L814" s="448"/>
      <c r="M814" s="448"/>
      <c r="N814" s="448"/>
      <c r="O814" s="448"/>
      <c r="P814" s="448"/>
      <c r="Q814" s="448"/>
      <c r="R814" s="448"/>
      <c r="S814" s="448"/>
      <c r="T814" s="448"/>
      <c r="U814" s="448"/>
      <c r="V814" s="448"/>
      <c r="W814" s="448"/>
      <c r="X814" s="448"/>
      <c r="Y814" s="448"/>
      <c r="Z814" s="448"/>
      <c r="AA814" s="448"/>
      <c r="AB814" s="448"/>
      <c r="AC814" s="448"/>
      <c r="AD814" s="448"/>
      <c r="AE814" s="448"/>
      <c r="AF814" s="448"/>
      <c r="AG814" s="448"/>
    </row>
    <row r="815">
      <c r="A815" s="448"/>
      <c r="B815" s="448"/>
      <c r="C815" s="448"/>
      <c r="D815" s="448"/>
      <c r="E815" s="448"/>
      <c r="F815" s="448"/>
      <c r="G815" s="448"/>
      <c r="H815" s="448"/>
      <c r="I815" s="448"/>
      <c r="J815" s="448"/>
      <c r="K815" s="448"/>
      <c r="L815" s="448"/>
      <c r="M815" s="448"/>
      <c r="N815" s="448"/>
      <c r="O815" s="448"/>
      <c r="P815" s="448"/>
      <c r="Q815" s="448"/>
      <c r="R815" s="448"/>
      <c r="S815" s="448"/>
      <c r="T815" s="448"/>
      <c r="U815" s="448"/>
      <c r="V815" s="448"/>
      <c r="W815" s="448"/>
      <c r="X815" s="448"/>
      <c r="Y815" s="448"/>
      <c r="Z815" s="448"/>
      <c r="AA815" s="448"/>
      <c r="AB815" s="448"/>
      <c r="AC815" s="448"/>
      <c r="AD815" s="448"/>
      <c r="AE815" s="448"/>
      <c r="AF815" s="448"/>
      <c r="AG815" s="448"/>
    </row>
    <row r="816">
      <c r="A816" s="448"/>
      <c r="B816" s="448"/>
      <c r="C816" s="448"/>
      <c r="D816" s="448"/>
      <c r="E816" s="448"/>
      <c r="F816" s="448"/>
      <c r="G816" s="448"/>
      <c r="H816" s="448"/>
      <c r="I816" s="448"/>
      <c r="J816" s="448"/>
      <c r="K816" s="448"/>
      <c r="L816" s="448"/>
      <c r="M816" s="448"/>
      <c r="N816" s="448"/>
      <c r="O816" s="448"/>
      <c r="P816" s="448"/>
      <c r="Q816" s="448"/>
      <c r="R816" s="448"/>
      <c r="S816" s="448"/>
      <c r="T816" s="448"/>
      <c r="U816" s="448"/>
      <c r="V816" s="448"/>
      <c r="W816" s="448"/>
      <c r="X816" s="448"/>
      <c r="Y816" s="448"/>
      <c r="Z816" s="448"/>
      <c r="AA816" s="448"/>
      <c r="AB816" s="448"/>
      <c r="AC816" s="448"/>
      <c r="AD816" s="448"/>
      <c r="AE816" s="448"/>
      <c r="AF816" s="448"/>
      <c r="AG816" s="448"/>
    </row>
    <row r="817">
      <c r="A817" s="448"/>
      <c r="B817" s="448"/>
      <c r="C817" s="448"/>
      <c r="D817" s="448"/>
      <c r="E817" s="448"/>
      <c r="F817" s="448"/>
      <c r="G817" s="448"/>
      <c r="H817" s="448"/>
      <c r="I817" s="448"/>
      <c r="J817" s="448"/>
      <c r="K817" s="448"/>
      <c r="L817" s="448"/>
      <c r="M817" s="448"/>
      <c r="N817" s="448"/>
      <c r="O817" s="448"/>
      <c r="P817" s="448"/>
      <c r="Q817" s="448"/>
      <c r="R817" s="448"/>
      <c r="S817" s="448"/>
      <c r="T817" s="448"/>
      <c r="U817" s="448"/>
      <c r="V817" s="448"/>
      <c r="W817" s="448"/>
      <c r="X817" s="448"/>
      <c r="Y817" s="448"/>
      <c r="Z817" s="448"/>
      <c r="AA817" s="448"/>
      <c r="AB817" s="448"/>
      <c r="AC817" s="448"/>
      <c r="AD817" s="448"/>
      <c r="AE817" s="448"/>
      <c r="AF817" s="448"/>
      <c r="AG817" s="448"/>
    </row>
    <row r="818">
      <c r="A818" s="448"/>
      <c r="B818" s="448"/>
      <c r="C818" s="448"/>
      <c r="D818" s="448"/>
      <c r="E818" s="448"/>
      <c r="F818" s="448"/>
      <c r="G818" s="448"/>
      <c r="H818" s="448"/>
      <c r="I818" s="448"/>
      <c r="J818" s="448"/>
      <c r="K818" s="448"/>
      <c r="L818" s="448"/>
      <c r="M818" s="448"/>
      <c r="N818" s="448"/>
      <c r="O818" s="448"/>
      <c r="P818" s="448"/>
      <c r="Q818" s="448"/>
      <c r="R818" s="448"/>
      <c r="S818" s="448"/>
      <c r="T818" s="448"/>
      <c r="U818" s="448"/>
      <c r="V818" s="448"/>
      <c r="W818" s="448"/>
      <c r="X818" s="448"/>
      <c r="Y818" s="448"/>
      <c r="Z818" s="448"/>
      <c r="AA818" s="448"/>
      <c r="AB818" s="448"/>
      <c r="AC818" s="448"/>
      <c r="AD818" s="448"/>
      <c r="AE818" s="448"/>
      <c r="AF818" s="448"/>
      <c r="AG818" s="448"/>
    </row>
    <row r="819">
      <c r="A819" s="448"/>
      <c r="B819" s="448"/>
      <c r="C819" s="448"/>
      <c r="D819" s="448"/>
      <c r="E819" s="448"/>
      <c r="F819" s="448"/>
      <c r="G819" s="448"/>
      <c r="H819" s="448"/>
      <c r="I819" s="448"/>
      <c r="J819" s="448"/>
      <c r="K819" s="448"/>
      <c r="L819" s="448"/>
      <c r="M819" s="448"/>
      <c r="N819" s="448"/>
      <c r="O819" s="448"/>
      <c r="P819" s="448"/>
      <c r="Q819" s="448"/>
      <c r="R819" s="448"/>
      <c r="S819" s="448"/>
      <c r="T819" s="448"/>
      <c r="U819" s="448"/>
      <c r="V819" s="448"/>
      <c r="W819" s="448"/>
      <c r="X819" s="448"/>
      <c r="Y819" s="448"/>
      <c r="Z819" s="448"/>
      <c r="AA819" s="448"/>
      <c r="AB819" s="448"/>
      <c r="AC819" s="448"/>
      <c r="AD819" s="448"/>
      <c r="AE819" s="448"/>
      <c r="AF819" s="448"/>
      <c r="AG819" s="448"/>
    </row>
    <row r="820">
      <c r="A820" s="448"/>
      <c r="B820" s="448"/>
      <c r="C820" s="448"/>
      <c r="D820" s="448"/>
      <c r="E820" s="448"/>
      <c r="F820" s="448"/>
      <c r="G820" s="448"/>
      <c r="H820" s="448"/>
      <c r="I820" s="448"/>
      <c r="J820" s="448"/>
      <c r="K820" s="448"/>
      <c r="L820" s="448"/>
      <c r="M820" s="448"/>
      <c r="N820" s="448"/>
      <c r="O820" s="448"/>
      <c r="P820" s="448"/>
      <c r="Q820" s="448"/>
      <c r="R820" s="448"/>
      <c r="S820" s="448"/>
      <c r="T820" s="448"/>
      <c r="U820" s="448"/>
      <c r="V820" s="448"/>
      <c r="W820" s="448"/>
      <c r="X820" s="448"/>
      <c r="Y820" s="448"/>
      <c r="Z820" s="448"/>
      <c r="AA820" s="448"/>
      <c r="AB820" s="448"/>
      <c r="AC820" s="448"/>
      <c r="AD820" s="448"/>
      <c r="AE820" s="448"/>
      <c r="AF820" s="448"/>
      <c r="AG820" s="448"/>
    </row>
    <row r="821">
      <c r="A821" s="448"/>
      <c r="B821" s="448"/>
      <c r="C821" s="448"/>
      <c r="D821" s="448"/>
      <c r="E821" s="448"/>
      <c r="F821" s="448"/>
      <c r="G821" s="448"/>
      <c r="H821" s="448"/>
      <c r="I821" s="448"/>
      <c r="J821" s="448"/>
      <c r="K821" s="448"/>
      <c r="L821" s="448"/>
      <c r="M821" s="448"/>
      <c r="N821" s="448"/>
      <c r="O821" s="448"/>
      <c r="P821" s="448"/>
      <c r="Q821" s="448"/>
      <c r="R821" s="448"/>
      <c r="S821" s="448"/>
      <c r="T821" s="448"/>
      <c r="U821" s="448"/>
      <c r="V821" s="448"/>
      <c r="W821" s="448"/>
      <c r="X821" s="448"/>
      <c r="Y821" s="448"/>
      <c r="Z821" s="448"/>
      <c r="AA821" s="448"/>
      <c r="AB821" s="448"/>
      <c r="AC821" s="448"/>
      <c r="AD821" s="448"/>
      <c r="AE821" s="448"/>
      <c r="AF821" s="448"/>
      <c r="AG821" s="448"/>
    </row>
    <row r="822">
      <c r="A822" s="448"/>
      <c r="B822" s="448"/>
      <c r="C822" s="448"/>
      <c r="D822" s="448"/>
      <c r="E822" s="448"/>
      <c r="F822" s="448"/>
      <c r="G822" s="448"/>
      <c r="H822" s="448"/>
      <c r="I822" s="448"/>
      <c r="J822" s="448"/>
      <c r="K822" s="448"/>
      <c r="L822" s="448"/>
      <c r="M822" s="448"/>
      <c r="N822" s="448"/>
      <c r="O822" s="448"/>
      <c r="P822" s="448"/>
      <c r="Q822" s="448"/>
      <c r="R822" s="448"/>
      <c r="S822" s="448"/>
      <c r="T822" s="448"/>
      <c r="U822" s="448"/>
      <c r="V822" s="448"/>
      <c r="W822" s="448"/>
      <c r="X822" s="448"/>
      <c r="Y822" s="448"/>
      <c r="Z822" s="448"/>
      <c r="AA822" s="448"/>
      <c r="AB822" s="448"/>
      <c r="AC822" s="448"/>
      <c r="AD822" s="448"/>
      <c r="AE822" s="448"/>
      <c r="AF822" s="448"/>
      <c r="AG822" s="448"/>
    </row>
    <row r="823">
      <c r="A823" s="448"/>
      <c r="B823" s="448"/>
      <c r="C823" s="448"/>
      <c r="D823" s="448"/>
      <c r="E823" s="448"/>
      <c r="F823" s="448"/>
      <c r="G823" s="448"/>
      <c r="H823" s="448"/>
      <c r="I823" s="448"/>
      <c r="J823" s="448"/>
      <c r="K823" s="448"/>
      <c r="L823" s="448"/>
      <c r="M823" s="448"/>
      <c r="N823" s="448"/>
      <c r="O823" s="448"/>
      <c r="P823" s="448"/>
      <c r="Q823" s="448"/>
      <c r="R823" s="448"/>
      <c r="S823" s="448"/>
      <c r="T823" s="448"/>
      <c r="U823" s="448"/>
      <c r="V823" s="448"/>
      <c r="W823" s="448"/>
      <c r="X823" s="448"/>
      <c r="Y823" s="448"/>
      <c r="Z823" s="448"/>
      <c r="AA823" s="448"/>
      <c r="AB823" s="448"/>
      <c r="AC823" s="448"/>
      <c r="AD823" s="448"/>
      <c r="AE823" s="448"/>
      <c r="AF823" s="448"/>
      <c r="AG823" s="448"/>
    </row>
    <row r="824">
      <c r="A824" s="448"/>
      <c r="B824" s="448"/>
      <c r="C824" s="448"/>
      <c r="D824" s="448"/>
      <c r="E824" s="448"/>
      <c r="F824" s="448"/>
      <c r="G824" s="448"/>
      <c r="H824" s="448"/>
      <c r="I824" s="448"/>
      <c r="J824" s="448"/>
      <c r="K824" s="448"/>
      <c r="L824" s="448"/>
      <c r="M824" s="448"/>
      <c r="N824" s="448"/>
      <c r="O824" s="448"/>
      <c r="P824" s="448"/>
      <c r="Q824" s="448"/>
      <c r="R824" s="448"/>
      <c r="S824" s="448"/>
      <c r="T824" s="448"/>
      <c r="U824" s="448"/>
      <c r="V824" s="448"/>
      <c r="W824" s="448"/>
      <c r="X824" s="448"/>
      <c r="Y824" s="448"/>
      <c r="Z824" s="448"/>
      <c r="AA824" s="448"/>
      <c r="AB824" s="448"/>
      <c r="AC824" s="448"/>
      <c r="AD824" s="448"/>
      <c r="AE824" s="448"/>
      <c r="AF824" s="448"/>
      <c r="AG824" s="448"/>
    </row>
    <row r="825">
      <c r="A825" s="448"/>
      <c r="B825" s="448"/>
      <c r="C825" s="448"/>
      <c r="D825" s="448"/>
      <c r="E825" s="448"/>
      <c r="F825" s="448"/>
      <c r="G825" s="448"/>
      <c r="H825" s="448"/>
      <c r="I825" s="448"/>
      <c r="J825" s="448"/>
      <c r="K825" s="448"/>
      <c r="L825" s="448"/>
      <c r="M825" s="448"/>
      <c r="N825" s="448"/>
      <c r="O825" s="448"/>
      <c r="P825" s="448"/>
      <c r="Q825" s="448"/>
      <c r="R825" s="448"/>
      <c r="S825" s="448"/>
      <c r="T825" s="448"/>
      <c r="U825" s="448"/>
      <c r="V825" s="448"/>
      <c r="W825" s="448"/>
      <c r="X825" s="448"/>
      <c r="Y825" s="448"/>
      <c r="Z825" s="448"/>
      <c r="AA825" s="448"/>
      <c r="AB825" s="448"/>
      <c r="AC825" s="448"/>
      <c r="AD825" s="448"/>
      <c r="AE825" s="448"/>
      <c r="AF825" s="448"/>
      <c r="AG825" s="448"/>
    </row>
    <row r="826">
      <c r="A826" s="448"/>
      <c r="B826" s="448"/>
      <c r="C826" s="448"/>
      <c r="D826" s="448"/>
      <c r="E826" s="448"/>
      <c r="F826" s="448"/>
      <c r="G826" s="448"/>
      <c r="H826" s="448"/>
      <c r="I826" s="448"/>
      <c r="J826" s="448"/>
      <c r="K826" s="448"/>
      <c r="L826" s="448"/>
      <c r="M826" s="448"/>
      <c r="N826" s="448"/>
      <c r="O826" s="448"/>
      <c r="P826" s="448"/>
      <c r="Q826" s="448"/>
      <c r="R826" s="448"/>
      <c r="S826" s="448"/>
      <c r="T826" s="448"/>
      <c r="U826" s="448"/>
      <c r="V826" s="448"/>
      <c r="W826" s="448"/>
      <c r="X826" s="448"/>
      <c r="Y826" s="448"/>
      <c r="Z826" s="448"/>
      <c r="AA826" s="448"/>
      <c r="AB826" s="448"/>
      <c r="AC826" s="448"/>
      <c r="AD826" s="448"/>
      <c r="AE826" s="448"/>
      <c r="AF826" s="448"/>
      <c r="AG826" s="448"/>
    </row>
    <row r="827">
      <c r="A827" s="448"/>
      <c r="B827" s="448"/>
      <c r="C827" s="448"/>
      <c r="D827" s="448"/>
      <c r="E827" s="448"/>
      <c r="F827" s="448"/>
      <c r="G827" s="448"/>
      <c r="H827" s="448"/>
      <c r="I827" s="448"/>
      <c r="J827" s="448"/>
      <c r="K827" s="448"/>
      <c r="L827" s="448"/>
      <c r="M827" s="448"/>
      <c r="N827" s="448"/>
      <c r="O827" s="448"/>
      <c r="P827" s="448"/>
      <c r="Q827" s="448"/>
      <c r="R827" s="448"/>
      <c r="S827" s="448"/>
      <c r="T827" s="448"/>
      <c r="U827" s="448"/>
      <c r="V827" s="448"/>
      <c r="W827" s="448"/>
      <c r="X827" s="448"/>
      <c r="Y827" s="448"/>
      <c r="Z827" s="448"/>
      <c r="AA827" s="448"/>
      <c r="AB827" s="448"/>
      <c r="AC827" s="448"/>
      <c r="AD827" s="448"/>
      <c r="AE827" s="448"/>
      <c r="AF827" s="448"/>
      <c r="AG827" s="448"/>
    </row>
    <row r="828">
      <c r="A828" s="448"/>
      <c r="B828" s="448"/>
      <c r="C828" s="448"/>
      <c r="D828" s="448"/>
      <c r="E828" s="448"/>
      <c r="F828" s="448"/>
      <c r="G828" s="448"/>
      <c r="H828" s="448"/>
      <c r="I828" s="448"/>
      <c r="J828" s="448"/>
      <c r="K828" s="448"/>
      <c r="L828" s="448"/>
      <c r="M828" s="448"/>
      <c r="N828" s="448"/>
      <c r="O828" s="448"/>
      <c r="P828" s="448"/>
      <c r="Q828" s="448"/>
      <c r="R828" s="448"/>
      <c r="S828" s="448"/>
      <c r="T828" s="448"/>
      <c r="U828" s="448"/>
      <c r="V828" s="448"/>
      <c r="W828" s="448"/>
      <c r="X828" s="448"/>
      <c r="Y828" s="448"/>
      <c r="Z828" s="448"/>
      <c r="AA828" s="448"/>
      <c r="AB828" s="448"/>
      <c r="AC828" s="448"/>
      <c r="AD828" s="448"/>
      <c r="AE828" s="448"/>
      <c r="AF828" s="448"/>
      <c r="AG828" s="448"/>
    </row>
    <row r="829">
      <c r="A829" s="448"/>
      <c r="B829" s="448"/>
      <c r="C829" s="448"/>
      <c r="D829" s="448"/>
      <c r="E829" s="448"/>
      <c r="F829" s="448"/>
      <c r="G829" s="448"/>
      <c r="H829" s="448"/>
      <c r="I829" s="448"/>
      <c r="J829" s="448"/>
      <c r="K829" s="448"/>
      <c r="L829" s="448"/>
      <c r="M829" s="448"/>
      <c r="N829" s="448"/>
      <c r="O829" s="448"/>
      <c r="P829" s="448"/>
      <c r="Q829" s="448"/>
      <c r="R829" s="448"/>
      <c r="S829" s="448"/>
      <c r="T829" s="448"/>
      <c r="U829" s="448"/>
      <c r="V829" s="448"/>
      <c r="W829" s="448"/>
      <c r="X829" s="448"/>
      <c r="Y829" s="448"/>
      <c r="Z829" s="448"/>
      <c r="AA829" s="448"/>
      <c r="AB829" s="448"/>
      <c r="AC829" s="448"/>
      <c r="AD829" s="448"/>
      <c r="AE829" s="448"/>
      <c r="AF829" s="448"/>
      <c r="AG829" s="448"/>
    </row>
    <row r="830">
      <c r="A830" s="448"/>
      <c r="B830" s="448"/>
      <c r="C830" s="448"/>
      <c r="D830" s="448"/>
      <c r="E830" s="448"/>
      <c r="F830" s="448"/>
      <c r="G830" s="448"/>
      <c r="H830" s="448"/>
      <c r="I830" s="448"/>
      <c r="J830" s="448"/>
      <c r="K830" s="448"/>
      <c r="L830" s="448"/>
      <c r="M830" s="448"/>
      <c r="N830" s="448"/>
      <c r="O830" s="448"/>
      <c r="P830" s="448"/>
      <c r="Q830" s="448"/>
      <c r="R830" s="448"/>
      <c r="S830" s="448"/>
      <c r="T830" s="448"/>
      <c r="U830" s="448"/>
      <c r="V830" s="448"/>
      <c r="W830" s="448"/>
      <c r="X830" s="448"/>
      <c r="Y830" s="448"/>
      <c r="Z830" s="448"/>
      <c r="AA830" s="448"/>
      <c r="AB830" s="448"/>
      <c r="AC830" s="448"/>
      <c r="AD830" s="448"/>
      <c r="AE830" s="448"/>
      <c r="AF830" s="448"/>
      <c r="AG830" s="448"/>
    </row>
    <row r="831">
      <c r="A831" s="448"/>
      <c r="B831" s="448"/>
      <c r="C831" s="448"/>
      <c r="D831" s="448"/>
      <c r="E831" s="448"/>
      <c r="F831" s="448"/>
      <c r="G831" s="448"/>
      <c r="H831" s="448"/>
      <c r="I831" s="448"/>
      <c r="J831" s="448"/>
      <c r="K831" s="448"/>
      <c r="L831" s="448"/>
      <c r="M831" s="448"/>
      <c r="N831" s="448"/>
      <c r="O831" s="448"/>
      <c r="P831" s="448"/>
      <c r="Q831" s="448"/>
      <c r="R831" s="448"/>
      <c r="S831" s="448"/>
      <c r="T831" s="448"/>
      <c r="U831" s="448"/>
      <c r="V831" s="448"/>
      <c r="W831" s="448"/>
      <c r="X831" s="448"/>
      <c r="Y831" s="448"/>
      <c r="Z831" s="448"/>
      <c r="AA831" s="448"/>
      <c r="AB831" s="448"/>
      <c r="AC831" s="448"/>
      <c r="AD831" s="448"/>
      <c r="AE831" s="448"/>
      <c r="AF831" s="448"/>
      <c r="AG831" s="448"/>
    </row>
    <row r="832">
      <c r="A832" s="448"/>
      <c r="B832" s="448"/>
      <c r="C832" s="448"/>
      <c r="D832" s="448"/>
      <c r="E832" s="448"/>
      <c r="F832" s="448"/>
      <c r="G832" s="448"/>
      <c r="H832" s="448"/>
      <c r="I832" s="448"/>
      <c r="J832" s="448"/>
      <c r="K832" s="448"/>
      <c r="L832" s="448"/>
      <c r="M832" s="448"/>
      <c r="N832" s="448"/>
      <c r="O832" s="448"/>
      <c r="P832" s="448"/>
      <c r="Q832" s="448"/>
      <c r="R832" s="448"/>
      <c r="S832" s="448"/>
      <c r="T832" s="448"/>
      <c r="U832" s="448"/>
      <c r="V832" s="448"/>
      <c r="W832" s="448"/>
      <c r="X832" s="448"/>
      <c r="Y832" s="448"/>
      <c r="Z832" s="448"/>
      <c r="AA832" s="448"/>
      <c r="AB832" s="448"/>
      <c r="AC832" s="448"/>
      <c r="AD832" s="448"/>
      <c r="AE832" s="448"/>
      <c r="AF832" s="448"/>
      <c r="AG832" s="448"/>
    </row>
    <row r="833">
      <c r="A833" s="448"/>
      <c r="B833" s="448"/>
      <c r="C833" s="448"/>
      <c r="D833" s="448"/>
      <c r="E833" s="448"/>
      <c r="F833" s="448"/>
      <c r="G833" s="448"/>
      <c r="H833" s="448"/>
      <c r="I833" s="448"/>
      <c r="J833" s="448"/>
      <c r="K833" s="448"/>
      <c r="L833" s="448"/>
      <c r="M833" s="448"/>
      <c r="N833" s="448"/>
      <c r="O833" s="448"/>
      <c r="P833" s="448"/>
      <c r="Q833" s="448"/>
      <c r="R833" s="448"/>
      <c r="S833" s="448"/>
      <c r="T833" s="448"/>
      <c r="U833" s="448"/>
      <c r="V833" s="448"/>
      <c r="W833" s="448"/>
      <c r="X833" s="448"/>
      <c r="Y833" s="448"/>
      <c r="Z833" s="448"/>
      <c r="AA833" s="448"/>
      <c r="AB833" s="448"/>
      <c r="AC833" s="448"/>
      <c r="AD833" s="448"/>
      <c r="AE833" s="448"/>
      <c r="AF833" s="448"/>
      <c r="AG833" s="448"/>
    </row>
    <row r="834">
      <c r="A834" s="448"/>
      <c r="B834" s="448"/>
      <c r="C834" s="448"/>
      <c r="D834" s="448"/>
      <c r="E834" s="448"/>
      <c r="F834" s="448"/>
      <c r="G834" s="448"/>
      <c r="H834" s="448"/>
      <c r="I834" s="448"/>
      <c r="J834" s="448"/>
      <c r="K834" s="448"/>
      <c r="L834" s="448"/>
      <c r="M834" s="448"/>
      <c r="N834" s="448"/>
      <c r="O834" s="448"/>
      <c r="P834" s="448"/>
      <c r="Q834" s="448"/>
      <c r="R834" s="448"/>
      <c r="S834" s="448"/>
      <c r="T834" s="448"/>
      <c r="U834" s="448"/>
      <c r="V834" s="448"/>
      <c r="W834" s="448"/>
      <c r="X834" s="448"/>
      <c r="Y834" s="448"/>
      <c r="Z834" s="448"/>
      <c r="AA834" s="448"/>
      <c r="AB834" s="448"/>
      <c r="AC834" s="448"/>
      <c r="AD834" s="448"/>
      <c r="AE834" s="448"/>
      <c r="AF834" s="448"/>
      <c r="AG834" s="448"/>
    </row>
    <row r="835">
      <c r="A835" s="448"/>
      <c r="B835" s="448"/>
      <c r="C835" s="448"/>
      <c r="D835" s="448"/>
      <c r="E835" s="448"/>
      <c r="F835" s="448"/>
      <c r="G835" s="448"/>
      <c r="H835" s="448"/>
      <c r="I835" s="448"/>
      <c r="J835" s="448"/>
      <c r="K835" s="448"/>
      <c r="L835" s="448"/>
      <c r="M835" s="448"/>
      <c r="N835" s="448"/>
      <c r="O835" s="448"/>
      <c r="P835" s="448"/>
      <c r="Q835" s="448"/>
      <c r="R835" s="448"/>
      <c r="S835" s="448"/>
      <c r="T835" s="448"/>
      <c r="U835" s="448"/>
      <c r="V835" s="448"/>
      <c r="W835" s="448"/>
      <c r="X835" s="448"/>
      <c r="Y835" s="448"/>
      <c r="Z835" s="448"/>
      <c r="AA835" s="448"/>
      <c r="AB835" s="448"/>
      <c r="AC835" s="448"/>
      <c r="AD835" s="448"/>
      <c r="AE835" s="448"/>
      <c r="AF835" s="448"/>
      <c r="AG835" s="448"/>
    </row>
    <row r="836">
      <c r="A836" s="448"/>
      <c r="B836" s="448"/>
      <c r="C836" s="448"/>
      <c r="D836" s="448"/>
      <c r="E836" s="448"/>
      <c r="F836" s="448"/>
      <c r="G836" s="448"/>
      <c r="H836" s="448"/>
      <c r="I836" s="448"/>
      <c r="J836" s="448"/>
      <c r="K836" s="448"/>
      <c r="L836" s="448"/>
      <c r="M836" s="448"/>
      <c r="N836" s="448"/>
      <c r="O836" s="448"/>
      <c r="P836" s="448"/>
      <c r="Q836" s="448"/>
      <c r="R836" s="448"/>
      <c r="S836" s="448"/>
      <c r="T836" s="448"/>
      <c r="U836" s="448"/>
      <c r="V836" s="448"/>
      <c r="W836" s="448"/>
      <c r="X836" s="448"/>
      <c r="Y836" s="448"/>
      <c r="Z836" s="448"/>
      <c r="AA836" s="448"/>
      <c r="AB836" s="448"/>
      <c r="AC836" s="448"/>
      <c r="AD836" s="448"/>
      <c r="AE836" s="448"/>
      <c r="AF836" s="448"/>
      <c r="AG836" s="448"/>
    </row>
    <row r="837">
      <c r="A837" s="448"/>
      <c r="B837" s="448"/>
      <c r="C837" s="448"/>
      <c r="D837" s="448"/>
      <c r="E837" s="448"/>
      <c r="F837" s="448"/>
      <c r="G837" s="448"/>
      <c r="H837" s="448"/>
      <c r="I837" s="448"/>
      <c r="J837" s="448"/>
      <c r="K837" s="448"/>
      <c r="L837" s="448"/>
      <c r="M837" s="448"/>
      <c r="N837" s="448"/>
      <c r="O837" s="448"/>
      <c r="P837" s="448"/>
      <c r="Q837" s="448"/>
      <c r="R837" s="448"/>
      <c r="S837" s="448"/>
      <c r="T837" s="448"/>
      <c r="U837" s="448"/>
      <c r="V837" s="448"/>
      <c r="W837" s="448"/>
      <c r="X837" s="448"/>
      <c r="Y837" s="448"/>
      <c r="Z837" s="448"/>
      <c r="AA837" s="448"/>
      <c r="AB837" s="448"/>
      <c r="AC837" s="448"/>
      <c r="AD837" s="448"/>
      <c r="AE837" s="448"/>
      <c r="AF837" s="448"/>
      <c r="AG837" s="448"/>
    </row>
    <row r="838">
      <c r="A838" s="448"/>
      <c r="B838" s="448"/>
      <c r="C838" s="448"/>
      <c r="D838" s="448"/>
      <c r="E838" s="448"/>
      <c r="F838" s="448"/>
      <c r="G838" s="448"/>
      <c r="H838" s="448"/>
      <c r="I838" s="448"/>
      <c r="J838" s="448"/>
      <c r="K838" s="448"/>
      <c r="L838" s="448"/>
      <c r="M838" s="448"/>
      <c r="N838" s="448"/>
      <c r="O838" s="448"/>
      <c r="P838" s="448"/>
      <c r="Q838" s="448"/>
      <c r="R838" s="448"/>
      <c r="S838" s="448"/>
      <c r="T838" s="448"/>
      <c r="U838" s="448"/>
      <c r="V838" s="448"/>
      <c r="W838" s="448"/>
      <c r="X838" s="448"/>
      <c r="Y838" s="448"/>
      <c r="Z838" s="448"/>
      <c r="AA838" s="448"/>
      <c r="AB838" s="448"/>
      <c r="AC838" s="448"/>
      <c r="AD838" s="448"/>
      <c r="AE838" s="448"/>
      <c r="AF838" s="448"/>
      <c r="AG838" s="448"/>
    </row>
    <row r="839">
      <c r="A839" s="448"/>
      <c r="B839" s="448"/>
      <c r="C839" s="448"/>
      <c r="D839" s="448"/>
      <c r="E839" s="448"/>
      <c r="F839" s="448"/>
      <c r="G839" s="448"/>
      <c r="H839" s="448"/>
      <c r="I839" s="448"/>
      <c r="J839" s="448"/>
      <c r="K839" s="448"/>
      <c r="L839" s="448"/>
      <c r="M839" s="448"/>
      <c r="N839" s="448"/>
      <c r="O839" s="448"/>
      <c r="P839" s="448"/>
      <c r="Q839" s="448"/>
      <c r="R839" s="448"/>
      <c r="S839" s="448"/>
      <c r="T839" s="448"/>
      <c r="U839" s="448"/>
      <c r="V839" s="448"/>
      <c r="W839" s="448"/>
      <c r="X839" s="448"/>
      <c r="Y839" s="448"/>
      <c r="Z839" s="448"/>
      <c r="AA839" s="448"/>
      <c r="AB839" s="448"/>
      <c r="AC839" s="448"/>
      <c r="AD839" s="448"/>
      <c r="AE839" s="448"/>
      <c r="AF839" s="448"/>
      <c r="AG839" s="448"/>
    </row>
    <row r="840">
      <c r="A840" s="448"/>
      <c r="B840" s="448"/>
      <c r="C840" s="448"/>
      <c r="D840" s="448"/>
      <c r="E840" s="448"/>
      <c r="F840" s="448"/>
      <c r="G840" s="448"/>
      <c r="H840" s="448"/>
      <c r="I840" s="448"/>
      <c r="J840" s="448"/>
      <c r="K840" s="448"/>
      <c r="L840" s="448"/>
      <c r="M840" s="448"/>
      <c r="N840" s="448"/>
      <c r="O840" s="448"/>
      <c r="P840" s="448"/>
      <c r="Q840" s="448"/>
      <c r="R840" s="448"/>
      <c r="S840" s="448"/>
      <c r="T840" s="448"/>
      <c r="U840" s="448"/>
      <c r="V840" s="448"/>
      <c r="W840" s="448"/>
      <c r="X840" s="448"/>
      <c r="Y840" s="448"/>
      <c r="Z840" s="448"/>
      <c r="AA840" s="448"/>
      <c r="AB840" s="448"/>
      <c r="AC840" s="448"/>
      <c r="AD840" s="448"/>
      <c r="AE840" s="448"/>
      <c r="AF840" s="448"/>
      <c r="AG840" s="448"/>
    </row>
    <row r="841">
      <c r="A841" s="448"/>
      <c r="B841" s="448"/>
      <c r="C841" s="448"/>
      <c r="D841" s="448"/>
      <c r="E841" s="448"/>
      <c r="F841" s="448"/>
      <c r="G841" s="448"/>
      <c r="H841" s="448"/>
      <c r="I841" s="448"/>
      <c r="J841" s="448"/>
      <c r="K841" s="448"/>
      <c r="L841" s="448"/>
      <c r="M841" s="448"/>
      <c r="N841" s="448"/>
      <c r="O841" s="448"/>
      <c r="P841" s="448"/>
      <c r="Q841" s="448"/>
      <c r="R841" s="448"/>
      <c r="S841" s="448"/>
      <c r="T841" s="448"/>
      <c r="U841" s="448"/>
      <c r="V841" s="448"/>
      <c r="W841" s="448"/>
      <c r="X841" s="448"/>
      <c r="Y841" s="448"/>
      <c r="Z841" s="448"/>
      <c r="AA841" s="448"/>
      <c r="AB841" s="448"/>
      <c r="AC841" s="448"/>
      <c r="AD841" s="448"/>
      <c r="AE841" s="448"/>
      <c r="AF841" s="448"/>
      <c r="AG841" s="448"/>
    </row>
    <row r="842">
      <c r="A842" s="448"/>
      <c r="B842" s="448"/>
      <c r="C842" s="448"/>
      <c r="D842" s="448"/>
      <c r="E842" s="448"/>
      <c r="F842" s="448"/>
      <c r="G842" s="448"/>
      <c r="H842" s="448"/>
      <c r="I842" s="448"/>
      <c r="J842" s="448"/>
      <c r="K842" s="448"/>
      <c r="L842" s="448"/>
      <c r="M842" s="448"/>
      <c r="N842" s="448"/>
      <c r="O842" s="448"/>
      <c r="P842" s="448"/>
      <c r="Q842" s="448"/>
      <c r="R842" s="448"/>
      <c r="S842" s="448"/>
      <c r="T842" s="448"/>
      <c r="U842" s="448"/>
      <c r="V842" s="448"/>
      <c r="W842" s="448"/>
      <c r="X842" s="448"/>
      <c r="Y842" s="448"/>
      <c r="Z842" s="448"/>
      <c r="AA842" s="448"/>
      <c r="AB842" s="448"/>
      <c r="AC842" s="448"/>
      <c r="AD842" s="448"/>
      <c r="AE842" s="448"/>
      <c r="AF842" s="448"/>
      <c r="AG842" s="448"/>
    </row>
    <row r="843">
      <c r="A843" s="448"/>
      <c r="B843" s="448"/>
      <c r="C843" s="448"/>
      <c r="D843" s="448"/>
      <c r="E843" s="448"/>
      <c r="F843" s="448"/>
      <c r="G843" s="448"/>
      <c r="H843" s="448"/>
      <c r="I843" s="448"/>
      <c r="J843" s="448"/>
      <c r="K843" s="448"/>
      <c r="L843" s="448"/>
      <c r="M843" s="448"/>
      <c r="N843" s="448"/>
      <c r="O843" s="448"/>
      <c r="P843" s="448"/>
      <c r="Q843" s="448"/>
      <c r="R843" s="448"/>
      <c r="S843" s="448"/>
      <c r="T843" s="448"/>
      <c r="U843" s="448"/>
      <c r="V843" s="448"/>
      <c r="W843" s="448"/>
      <c r="X843" s="448"/>
      <c r="Y843" s="448"/>
      <c r="Z843" s="448"/>
      <c r="AA843" s="448"/>
      <c r="AB843" s="448"/>
      <c r="AC843" s="448"/>
      <c r="AD843" s="448"/>
      <c r="AE843" s="448"/>
      <c r="AF843" s="448"/>
      <c r="AG843" s="448"/>
    </row>
    <row r="844">
      <c r="A844" s="448"/>
      <c r="B844" s="448"/>
      <c r="C844" s="448"/>
      <c r="D844" s="448"/>
      <c r="E844" s="448"/>
      <c r="F844" s="448"/>
      <c r="G844" s="448"/>
      <c r="H844" s="448"/>
      <c r="I844" s="448"/>
      <c r="J844" s="448"/>
      <c r="K844" s="448"/>
      <c r="L844" s="448"/>
      <c r="M844" s="448"/>
      <c r="N844" s="448"/>
      <c r="O844" s="448"/>
      <c r="P844" s="448"/>
      <c r="Q844" s="448"/>
      <c r="R844" s="448"/>
      <c r="S844" s="448"/>
      <c r="T844" s="448"/>
      <c r="U844" s="448"/>
      <c r="V844" s="448"/>
      <c r="W844" s="448"/>
      <c r="X844" s="448"/>
      <c r="Y844" s="448"/>
      <c r="Z844" s="448"/>
      <c r="AA844" s="448"/>
      <c r="AB844" s="448"/>
      <c r="AC844" s="448"/>
      <c r="AD844" s="448"/>
      <c r="AE844" s="448"/>
      <c r="AF844" s="448"/>
      <c r="AG844" s="448"/>
    </row>
    <row r="845">
      <c r="A845" s="448"/>
      <c r="B845" s="448"/>
      <c r="C845" s="448"/>
      <c r="D845" s="448"/>
      <c r="E845" s="448"/>
      <c r="F845" s="448"/>
      <c r="G845" s="448"/>
      <c r="H845" s="448"/>
      <c r="I845" s="448"/>
      <c r="J845" s="448"/>
      <c r="K845" s="448"/>
      <c r="L845" s="448"/>
      <c r="M845" s="448"/>
      <c r="N845" s="448"/>
      <c r="O845" s="448"/>
      <c r="P845" s="448"/>
      <c r="Q845" s="448"/>
      <c r="R845" s="448"/>
      <c r="S845" s="448"/>
      <c r="T845" s="448"/>
      <c r="U845" s="448"/>
      <c r="V845" s="448"/>
      <c r="W845" s="448"/>
      <c r="X845" s="448"/>
      <c r="Y845" s="448"/>
      <c r="Z845" s="448"/>
      <c r="AA845" s="448"/>
      <c r="AB845" s="448"/>
      <c r="AC845" s="448"/>
      <c r="AD845" s="448"/>
      <c r="AE845" s="448"/>
      <c r="AF845" s="448"/>
      <c r="AG845" s="448"/>
    </row>
    <row r="846">
      <c r="A846" s="448"/>
      <c r="B846" s="448"/>
      <c r="C846" s="448"/>
      <c r="D846" s="448"/>
      <c r="E846" s="448"/>
      <c r="F846" s="448"/>
      <c r="G846" s="448"/>
      <c r="H846" s="448"/>
      <c r="I846" s="448"/>
      <c r="J846" s="448"/>
      <c r="K846" s="448"/>
      <c r="L846" s="448"/>
      <c r="M846" s="448"/>
      <c r="N846" s="448"/>
      <c r="O846" s="448"/>
      <c r="P846" s="448"/>
      <c r="Q846" s="448"/>
      <c r="R846" s="448"/>
      <c r="S846" s="448"/>
      <c r="T846" s="448"/>
      <c r="U846" s="448"/>
      <c r="V846" s="448"/>
      <c r="W846" s="448"/>
      <c r="X846" s="448"/>
      <c r="Y846" s="448"/>
      <c r="Z846" s="448"/>
      <c r="AA846" s="448"/>
      <c r="AB846" s="448"/>
      <c r="AC846" s="448"/>
      <c r="AD846" s="448"/>
      <c r="AE846" s="448"/>
      <c r="AF846" s="448"/>
      <c r="AG846" s="448"/>
    </row>
    <row r="847">
      <c r="A847" s="448"/>
      <c r="B847" s="448"/>
      <c r="C847" s="448"/>
      <c r="D847" s="448"/>
      <c r="E847" s="448"/>
      <c r="F847" s="448"/>
      <c r="G847" s="448"/>
      <c r="H847" s="448"/>
      <c r="I847" s="448"/>
      <c r="J847" s="448"/>
      <c r="K847" s="448"/>
      <c r="L847" s="448"/>
      <c r="M847" s="448"/>
      <c r="N847" s="448"/>
      <c r="O847" s="448"/>
      <c r="P847" s="448"/>
      <c r="Q847" s="448"/>
      <c r="R847" s="448"/>
      <c r="S847" s="448"/>
      <c r="T847" s="448"/>
      <c r="U847" s="448"/>
      <c r="V847" s="448"/>
      <c r="W847" s="448"/>
      <c r="X847" s="448"/>
      <c r="Y847" s="448"/>
      <c r="Z847" s="448"/>
      <c r="AA847" s="448"/>
      <c r="AB847" s="448"/>
      <c r="AC847" s="448"/>
      <c r="AD847" s="448"/>
      <c r="AE847" s="448"/>
      <c r="AF847" s="448"/>
      <c r="AG847" s="448"/>
    </row>
    <row r="848">
      <c r="A848" s="448"/>
      <c r="B848" s="448"/>
      <c r="C848" s="448"/>
      <c r="D848" s="448"/>
      <c r="E848" s="448"/>
      <c r="F848" s="448"/>
      <c r="G848" s="448"/>
      <c r="H848" s="448"/>
      <c r="I848" s="448"/>
      <c r="J848" s="448"/>
      <c r="K848" s="448"/>
      <c r="L848" s="448"/>
      <c r="M848" s="448"/>
      <c r="N848" s="448"/>
      <c r="O848" s="448"/>
      <c r="P848" s="448"/>
      <c r="Q848" s="448"/>
      <c r="R848" s="448"/>
      <c r="S848" s="448"/>
      <c r="T848" s="448"/>
      <c r="U848" s="448"/>
      <c r="V848" s="448"/>
      <c r="W848" s="448"/>
      <c r="X848" s="448"/>
      <c r="Y848" s="448"/>
      <c r="Z848" s="448"/>
      <c r="AA848" s="448"/>
      <c r="AB848" s="448"/>
      <c r="AC848" s="448"/>
      <c r="AD848" s="448"/>
      <c r="AE848" s="448"/>
      <c r="AF848" s="448"/>
      <c r="AG848" s="448"/>
    </row>
    <row r="849">
      <c r="A849" s="448"/>
      <c r="B849" s="448"/>
      <c r="C849" s="448"/>
      <c r="D849" s="448"/>
      <c r="E849" s="448"/>
      <c r="F849" s="448"/>
      <c r="G849" s="448"/>
      <c r="H849" s="448"/>
      <c r="I849" s="448"/>
      <c r="J849" s="448"/>
      <c r="K849" s="448"/>
      <c r="L849" s="448"/>
      <c r="M849" s="448"/>
      <c r="N849" s="448"/>
      <c r="O849" s="448"/>
      <c r="P849" s="448"/>
      <c r="Q849" s="448"/>
      <c r="R849" s="448"/>
      <c r="S849" s="448"/>
      <c r="T849" s="448"/>
      <c r="U849" s="448"/>
      <c r="V849" s="448"/>
      <c r="W849" s="448"/>
      <c r="X849" s="448"/>
      <c r="Y849" s="448"/>
      <c r="Z849" s="448"/>
      <c r="AA849" s="448"/>
      <c r="AB849" s="448"/>
      <c r="AC849" s="448"/>
      <c r="AD849" s="448"/>
      <c r="AE849" s="448"/>
      <c r="AF849" s="448"/>
      <c r="AG849" s="448"/>
    </row>
    <row r="850">
      <c r="A850" s="448"/>
      <c r="B850" s="448"/>
      <c r="C850" s="448"/>
      <c r="D850" s="448"/>
      <c r="E850" s="448"/>
      <c r="F850" s="448"/>
      <c r="G850" s="448"/>
      <c r="H850" s="448"/>
      <c r="I850" s="448"/>
      <c r="J850" s="448"/>
      <c r="K850" s="448"/>
      <c r="L850" s="448"/>
      <c r="M850" s="448"/>
      <c r="N850" s="448"/>
      <c r="O850" s="448"/>
      <c r="P850" s="448"/>
      <c r="Q850" s="448"/>
      <c r="R850" s="448"/>
      <c r="S850" s="448"/>
      <c r="T850" s="448"/>
      <c r="U850" s="448"/>
      <c r="V850" s="448"/>
      <c r="W850" s="448"/>
      <c r="X850" s="448"/>
      <c r="Y850" s="448"/>
      <c r="Z850" s="448"/>
      <c r="AA850" s="448"/>
      <c r="AB850" s="448"/>
      <c r="AC850" s="448"/>
      <c r="AD850" s="448"/>
      <c r="AE850" s="448"/>
      <c r="AF850" s="448"/>
      <c r="AG850" s="448"/>
    </row>
    <row r="851">
      <c r="A851" s="448"/>
      <c r="B851" s="448"/>
      <c r="C851" s="448"/>
      <c r="D851" s="448"/>
      <c r="E851" s="448"/>
      <c r="F851" s="448"/>
      <c r="G851" s="448"/>
      <c r="H851" s="448"/>
      <c r="I851" s="448"/>
      <c r="J851" s="448"/>
      <c r="K851" s="448"/>
      <c r="L851" s="448"/>
      <c r="M851" s="448"/>
      <c r="N851" s="448"/>
      <c r="O851" s="448"/>
      <c r="P851" s="448"/>
      <c r="Q851" s="448"/>
      <c r="R851" s="448"/>
      <c r="S851" s="448"/>
      <c r="T851" s="448"/>
      <c r="U851" s="448"/>
      <c r="V851" s="448"/>
      <c r="W851" s="448"/>
      <c r="X851" s="448"/>
      <c r="Y851" s="448"/>
      <c r="Z851" s="448"/>
      <c r="AA851" s="448"/>
      <c r="AB851" s="448"/>
      <c r="AC851" s="448"/>
      <c r="AD851" s="448"/>
      <c r="AE851" s="448"/>
      <c r="AF851" s="448"/>
      <c r="AG851" s="448"/>
    </row>
    <row r="852">
      <c r="A852" s="448"/>
      <c r="B852" s="448"/>
      <c r="C852" s="448"/>
      <c r="D852" s="448"/>
      <c r="E852" s="448"/>
      <c r="F852" s="448"/>
      <c r="G852" s="448"/>
      <c r="H852" s="448"/>
      <c r="I852" s="448"/>
      <c r="J852" s="448"/>
      <c r="K852" s="448"/>
      <c r="L852" s="448"/>
      <c r="M852" s="448"/>
      <c r="N852" s="448"/>
      <c r="O852" s="448"/>
      <c r="P852" s="448"/>
      <c r="Q852" s="448"/>
      <c r="R852" s="448"/>
      <c r="S852" s="448"/>
      <c r="T852" s="448"/>
      <c r="U852" s="448"/>
      <c r="V852" s="448"/>
      <c r="W852" s="448"/>
      <c r="X852" s="448"/>
      <c r="Y852" s="448"/>
      <c r="Z852" s="448"/>
      <c r="AA852" s="448"/>
      <c r="AB852" s="448"/>
      <c r="AC852" s="448"/>
      <c r="AD852" s="448"/>
      <c r="AE852" s="448"/>
      <c r="AF852" s="448"/>
      <c r="AG852" s="448"/>
    </row>
    <row r="853">
      <c r="A853" s="448"/>
      <c r="B853" s="448"/>
      <c r="C853" s="448"/>
      <c r="D853" s="448"/>
      <c r="E853" s="448"/>
      <c r="F853" s="448"/>
      <c r="G853" s="448"/>
      <c r="H853" s="448"/>
      <c r="I853" s="448"/>
      <c r="J853" s="448"/>
      <c r="K853" s="448"/>
      <c r="L853" s="448"/>
      <c r="M853" s="448"/>
      <c r="N853" s="448"/>
      <c r="O853" s="448"/>
      <c r="P853" s="448"/>
      <c r="Q853" s="448"/>
      <c r="R853" s="448"/>
      <c r="S853" s="448"/>
      <c r="T853" s="448"/>
      <c r="U853" s="448"/>
      <c r="V853" s="448"/>
      <c r="W853" s="448"/>
      <c r="X853" s="448"/>
      <c r="Y853" s="448"/>
      <c r="Z853" s="448"/>
      <c r="AA853" s="448"/>
      <c r="AB853" s="448"/>
      <c r="AC853" s="448"/>
      <c r="AD853" s="448"/>
      <c r="AE853" s="448"/>
      <c r="AF853" s="448"/>
      <c r="AG853" s="448"/>
    </row>
    <row r="854">
      <c r="A854" s="448"/>
      <c r="B854" s="448"/>
      <c r="C854" s="448"/>
      <c r="D854" s="448"/>
      <c r="E854" s="448"/>
      <c r="F854" s="448"/>
      <c r="G854" s="448"/>
      <c r="H854" s="448"/>
      <c r="I854" s="448"/>
      <c r="J854" s="448"/>
      <c r="K854" s="448"/>
      <c r="L854" s="448"/>
      <c r="M854" s="448"/>
      <c r="N854" s="448"/>
      <c r="O854" s="448"/>
      <c r="P854" s="448"/>
      <c r="Q854" s="448"/>
      <c r="R854" s="448"/>
      <c r="S854" s="448"/>
      <c r="T854" s="448"/>
      <c r="U854" s="448"/>
      <c r="V854" s="448"/>
      <c r="W854" s="448"/>
      <c r="X854" s="448"/>
      <c r="Y854" s="448"/>
      <c r="Z854" s="448"/>
      <c r="AA854" s="448"/>
      <c r="AB854" s="448"/>
      <c r="AC854" s="448"/>
      <c r="AD854" s="448"/>
      <c r="AE854" s="448"/>
      <c r="AF854" s="448"/>
      <c r="AG854" s="448"/>
    </row>
    <row r="855">
      <c r="A855" s="448"/>
      <c r="B855" s="448"/>
      <c r="C855" s="448"/>
      <c r="D855" s="448"/>
      <c r="E855" s="448"/>
      <c r="F855" s="448"/>
      <c r="G855" s="448"/>
      <c r="H855" s="448"/>
      <c r="I855" s="448"/>
      <c r="J855" s="448"/>
      <c r="K855" s="448"/>
      <c r="L855" s="448"/>
      <c r="M855" s="448"/>
      <c r="N855" s="448"/>
      <c r="O855" s="448"/>
      <c r="P855" s="448"/>
      <c r="Q855" s="448"/>
      <c r="R855" s="448"/>
      <c r="S855" s="448"/>
      <c r="T855" s="448"/>
      <c r="U855" s="448"/>
      <c r="V855" s="448"/>
      <c r="W855" s="448"/>
      <c r="X855" s="448"/>
      <c r="Y855" s="448"/>
      <c r="Z855" s="448"/>
      <c r="AA855" s="448"/>
      <c r="AB855" s="448"/>
      <c r="AC855" s="448"/>
      <c r="AD855" s="448"/>
      <c r="AE855" s="448"/>
      <c r="AF855" s="448"/>
      <c r="AG855" s="448"/>
    </row>
    <row r="856">
      <c r="A856" s="448"/>
      <c r="B856" s="448"/>
      <c r="C856" s="448"/>
      <c r="D856" s="448"/>
      <c r="E856" s="448"/>
      <c r="F856" s="448"/>
      <c r="G856" s="448"/>
      <c r="H856" s="448"/>
      <c r="I856" s="448"/>
      <c r="J856" s="448"/>
      <c r="K856" s="448"/>
      <c r="L856" s="448"/>
      <c r="M856" s="448"/>
      <c r="N856" s="448"/>
      <c r="O856" s="448"/>
      <c r="P856" s="448"/>
      <c r="Q856" s="448"/>
      <c r="R856" s="448"/>
      <c r="S856" s="448"/>
      <c r="T856" s="448"/>
      <c r="U856" s="448"/>
      <c r="V856" s="448"/>
      <c r="W856" s="448"/>
      <c r="X856" s="448"/>
      <c r="Y856" s="448"/>
      <c r="Z856" s="448"/>
      <c r="AA856" s="448"/>
      <c r="AB856" s="448"/>
      <c r="AC856" s="448"/>
      <c r="AD856" s="448"/>
      <c r="AE856" s="448"/>
      <c r="AF856" s="448"/>
      <c r="AG856" s="448"/>
    </row>
    <row r="857">
      <c r="A857" s="448"/>
      <c r="B857" s="448"/>
      <c r="C857" s="448"/>
      <c r="D857" s="448"/>
      <c r="E857" s="448"/>
      <c r="F857" s="448"/>
      <c r="G857" s="448"/>
      <c r="H857" s="448"/>
      <c r="I857" s="448"/>
      <c r="J857" s="448"/>
      <c r="K857" s="448"/>
      <c r="L857" s="448"/>
      <c r="M857" s="448"/>
      <c r="N857" s="448"/>
      <c r="O857" s="448"/>
      <c r="P857" s="448"/>
      <c r="Q857" s="448"/>
      <c r="R857" s="448"/>
      <c r="S857" s="448"/>
      <c r="T857" s="448"/>
      <c r="U857" s="448"/>
      <c r="V857" s="448"/>
      <c r="W857" s="448"/>
      <c r="X857" s="448"/>
      <c r="Y857" s="448"/>
      <c r="Z857" s="448"/>
      <c r="AA857" s="448"/>
      <c r="AB857" s="448"/>
      <c r="AC857" s="448"/>
      <c r="AD857" s="448"/>
      <c r="AE857" s="448"/>
      <c r="AF857" s="448"/>
      <c r="AG857" s="448"/>
    </row>
    <row r="858">
      <c r="A858" s="448"/>
      <c r="B858" s="448"/>
      <c r="C858" s="448"/>
      <c r="D858" s="448"/>
      <c r="E858" s="448"/>
      <c r="F858" s="448"/>
      <c r="G858" s="448"/>
      <c r="H858" s="448"/>
      <c r="I858" s="448"/>
      <c r="J858" s="448"/>
      <c r="K858" s="448"/>
      <c r="L858" s="448"/>
      <c r="M858" s="448"/>
      <c r="N858" s="448"/>
      <c r="O858" s="448"/>
      <c r="P858" s="448"/>
      <c r="Q858" s="448"/>
      <c r="R858" s="448"/>
      <c r="S858" s="448"/>
      <c r="T858" s="448"/>
      <c r="U858" s="448"/>
      <c r="V858" s="448"/>
      <c r="W858" s="448"/>
      <c r="X858" s="448"/>
      <c r="Y858" s="448"/>
      <c r="Z858" s="448"/>
      <c r="AA858" s="448"/>
      <c r="AB858" s="448"/>
      <c r="AC858" s="448"/>
      <c r="AD858" s="448"/>
      <c r="AE858" s="448"/>
      <c r="AF858" s="448"/>
      <c r="AG858" s="448"/>
    </row>
    <row r="859">
      <c r="A859" s="448"/>
      <c r="B859" s="448"/>
      <c r="C859" s="448"/>
      <c r="D859" s="448"/>
      <c r="E859" s="448"/>
      <c r="F859" s="448"/>
      <c r="G859" s="448"/>
      <c r="H859" s="448"/>
      <c r="I859" s="448"/>
      <c r="J859" s="448"/>
      <c r="K859" s="448"/>
      <c r="L859" s="448"/>
      <c r="M859" s="448"/>
      <c r="N859" s="448"/>
      <c r="O859" s="448"/>
      <c r="P859" s="448"/>
      <c r="Q859" s="448"/>
      <c r="R859" s="448"/>
      <c r="S859" s="448"/>
      <c r="T859" s="448"/>
      <c r="U859" s="448"/>
      <c r="V859" s="448"/>
      <c r="W859" s="448"/>
      <c r="X859" s="448"/>
      <c r="Y859" s="448"/>
      <c r="Z859" s="448"/>
      <c r="AA859" s="448"/>
      <c r="AB859" s="448"/>
      <c r="AC859" s="448"/>
      <c r="AD859" s="448"/>
      <c r="AE859" s="448"/>
      <c r="AF859" s="448"/>
      <c r="AG859" s="448"/>
    </row>
    <row r="860">
      <c r="A860" s="448"/>
      <c r="B860" s="448"/>
      <c r="C860" s="448"/>
      <c r="D860" s="448"/>
      <c r="E860" s="448"/>
      <c r="F860" s="448"/>
      <c r="G860" s="448"/>
      <c r="H860" s="448"/>
      <c r="I860" s="448"/>
      <c r="J860" s="448"/>
      <c r="K860" s="448"/>
      <c r="L860" s="448"/>
      <c r="M860" s="448"/>
      <c r="N860" s="448"/>
      <c r="O860" s="448"/>
      <c r="P860" s="448"/>
      <c r="Q860" s="448"/>
      <c r="R860" s="448"/>
      <c r="S860" s="448"/>
      <c r="T860" s="448"/>
      <c r="U860" s="448"/>
      <c r="V860" s="448"/>
      <c r="W860" s="448"/>
      <c r="X860" s="448"/>
      <c r="Y860" s="448"/>
      <c r="Z860" s="448"/>
      <c r="AA860" s="448"/>
      <c r="AB860" s="448"/>
      <c r="AC860" s="448"/>
      <c r="AD860" s="448"/>
      <c r="AE860" s="448"/>
      <c r="AF860" s="448"/>
      <c r="AG860" s="448"/>
    </row>
    <row r="861">
      <c r="A861" s="448"/>
      <c r="B861" s="448"/>
      <c r="C861" s="448"/>
      <c r="D861" s="448"/>
      <c r="E861" s="448"/>
      <c r="F861" s="448"/>
      <c r="G861" s="448"/>
      <c r="H861" s="448"/>
      <c r="I861" s="448"/>
      <c r="J861" s="448"/>
      <c r="K861" s="448"/>
      <c r="L861" s="448"/>
      <c r="M861" s="448"/>
      <c r="N861" s="448"/>
      <c r="O861" s="448"/>
      <c r="P861" s="448"/>
      <c r="Q861" s="448"/>
      <c r="R861" s="448"/>
      <c r="S861" s="448"/>
      <c r="T861" s="448"/>
      <c r="U861" s="448"/>
      <c r="V861" s="448"/>
      <c r="W861" s="448"/>
      <c r="X861" s="448"/>
      <c r="Y861" s="448"/>
      <c r="Z861" s="448"/>
      <c r="AA861" s="448"/>
      <c r="AB861" s="448"/>
      <c r="AC861" s="448"/>
      <c r="AD861" s="448"/>
      <c r="AE861" s="448"/>
      <c r="AF861" s="448"/>
      <c r="AG861" s="448"/>
    </row>
    <row r="862">
      <c r="A862" s="448"/>
      <c r="B862" s="448"/>
      <c r="C862" s="448"/>
      <c r="D862" s="448"/>
      <c r="E862" s="448"/>
      <c r="F862" s="448"/>
      <c r="G862" s="448"/>
      <c r="H862" s="448"/>
      <c r="I862" s="448"/>
      <c r="J862" s="448"/>
      <c r="K862" s="448"/>
      <c r="L862" s="448"/>
      <c r="M862" s="448"/>
      <c r="N862" s="448"/>
      <c r="O862" s="448"/>
      <c r="P862" s="448"/>
      <c r="Q862" s="448"/>
      <c r="R862" s="448"/>
      <c r="S862" s="448"/>
      <c r="T862" s="448"/>
      <c r="U862" s="448"/>
      <c r="V862" s="448"/>
      <c r="W862" s="448"/>
      <c r="X862" s="448"/>
      <c r="Y862" s="448"/>
      <c r="Z862" s="448"/>
      <c r="AA862" s="448"/>
      <c r="AB862" s="448"/>
      <c r="AC862" s="448"/>
      <c r="AD862" s="448"/>
      <c r="AE862" s="448"/>
      <c r="AF862" s="448"/>
      <c r="AG862" s="448"/>
    </row>
    <row r="863">
      <c r="A863" s="448"/>
      <c r="B863" s="448"/>
      <c r="C863" s="448"/>
      <c r="D863" s="448"/>
      <c r="E863" s="448"/>
      <c r="F863" s="448"/>
      <c r="G863" s="448"/>
      <c r="H863" s="448"/>
      <c r="I863" s="448"/>
      <c r="J863" s="448"/>
      <c r="K863" s="448"/>
      <c r="L863" s="448"/>
      <c r="M863" s="448"/>
      <c r="N863" s="448"/>
      <c r="O863" s="448"/>
      <c r="P863" s="448"/>
      <c r="Q863" s="448"/>
      <c r="R863" s="448"/>
      <c r="S863" s="448"/>
      <c r="T863" s="448"/>
      <c r="U863" s="448"/>
      <c r="V863" s="448"/>
      <c r="W863" s="448"/>
      <c r="X863" s="448"/>
      <c r="Y863" s="448"/>
      <c r="Z863" s="448"/>
      <c r="AA863" s="448"/>
      <c r="AB863" s="448"/>
      <c r="AC863" s="448"/>
      <c r="AD863" s="448"/>
      <c r="AE863" s="448"/>
      <c r="AF863" s="448"/>
      <c r="AG863" s="448"/>
    </row>
    <row r="864">
      <c r="A864" s="448"/>
      <c r="B864" s="448"/>
      <c r="C864" s="448"/>
      <c r="D864" s="448"/>
      <c r="E864" s="448"/>
      <c r="F864" s="448"/>
      <c r="G864" s="448"/>
      <c r="H864" s="448"/>
      <c r="I864" s="448"/>
      <c r="J864" s="448"/>
      <c r="K864" s="448"/>
      <c r="L864" s="448"/>
      <c r="M864" s="448"/>
      <c r="N864" s="448"/>
      <c r="O864" s="448"/>
      <c r="P864" s="448"/>
      <c r="Q864" s="448"/>
      <c r="R864" s="448"/>
      <c r="S864" s="448"/>
      <c r="T864" s="448"/>
      <c r="U864" s="448"/>
      <c r="V864" s="448"/>
      <c r="W864" s="448"/>
      <c r="X864" s="448"/>
      <c r="Y864" s="448"/>
      <c r="Z864" s="448"/>
      <c r="AA864" s="448"/>
      <c r="AB864" s="448"/>
      <c r="AC864" s="448"/>
      <c r="AD864" s="448"/>
      <c r="AE864" s="448"/>
      <c r="AF864" s="448"/>
      <c r="AG864" s="448"/>
    </row>
    <row r="865">
      <c r="A865" s="448"/>
      <c r="B865" s="448"/>
      <c r="C865" s="448"/>
      <c r="D865" s="448"/>
      <c r="E865" s="448"/>
      <c r="F865" s="448"/>
      <c r="G865" s="448"/>
      <c r="H865" s="448"/>
      <c r="I865" s="448"/>
      <c r="J865" s="448"/>
      <c r="K865" s="448"/>
      <c r="L865" s="448"/>
      <c r="M865" s="448"/>
      <c r="N865" s="448"/>
      <c r="O865" s="448"/>
      <c r="P865" s="448"/>
      <c r="Q865" s="448"/>
      <c r="R865" s="448"/>
      <c r="S865" s="448"/>
      <c r="T865" s="448"/>
      <c r="U865" s="448"/>
      <c r="V865" s="448"/>
      <c r="W865" s="448"/>
      <c r="X865" s="448"/>
      <c r="Y865" s="448"/>
      <c r="Z865" s="448"/>
      <c r="AA865" s="448"/>
      <c r="AB865" s="448"/>
      <c r="AC865" s="448"/>
      <c r="AD865" s="448"/>
      <c r="AE865" s="448"/>
      <c r="AF865" s="448"/>
      <c r="AG865" s="448"/>
    </row>
    <row r="866">
      <c r="A866" s="448"/>
      <c r="B866" s="448"/>
      <c r="C866" s="448"/>
      <c r="D866" s="448"/>
      <c r="E866" s="448"/>
      <c r="F866" s="448"/>
      <c r="G866" s="448"/>
      <c r="H866" s="448"/>
      <c r="I866" s="448"/>
      <c r="J866" s="448"/>
      <c r="K866" s="448"/>
      <c r="L866" s="448"/>
      <c r="M866" s="448"/>
      <c r="N866" s="448"/>
      <c r="O866" s="448"/>
      <c r="P866" s="448"/>
      <c r="Q866" s="448"/>
      <c r="R866" s="448"/>
      <c r="S866" s="448"/>
      <c r="T866" s="448"/>
      <c r="U866" s="448"/>
      <c r="V866" s="448"/>
      <c r="W866" s="448"/>
      <c r="X866" s="448"/>
      <c r="Y866" s="448"/>
      <c r="Z866" s="448"/>
      <c r="AA866" s="448"/>
      <c r="AB866" s="448"/>
      <c r="AC866" s="448"/>
      <c r="AD866" s="448"/>
      <c r="AE866" s="448"/>
      <c r="AF866" s="448"/>
      <c r="AG866" s="448"/>
    </row>
    <row r="867">
      <c r="A867" s="448"/>
      <c r="B867" s="448"/>
      <c r="C867" s="448"/>
      <c r="D867" s="448"/>
      <c r="E867" s="448"/>
      <c r="F867" s="448"/>
      <c r="G867" s="448"/>
      <c r="H867" s="448"/>
      <c r="I867" s="448"/>
      <c r="J867" s="448"/>
      <c r="K867" s="448"/>
      <c r="L867" s="448"/>
      <c r="M867" s="448"/>
      <c r="N867" s="448"/>
      <c r="O867" s="448"/>
      <c r="P867" s="448"/>
      <c r="Q867" s="448"/>
      <c r="R867" s="448"/>
      <c r="S867" s="448"/>
      <c r="T867" s="448"/>
      <c r="U867" s="448"/>
      <c r="V867" s="448"/>
      <c r="W867" s="448"/>
      <c r="X867" s="448"/>
      <c r="Y867" s="448"/>
      <c r="Z867" s="448"/>
      <c r="AA867" s="448"/>
      <c r="AB867" s="448"/>
      <c r="AC867" s="448"/>
      <c r="AD867" s="448"/>
      <c r="AE867" s="448"/>
      <c r="AF867" s="448"/>
      <c r="AG867" s="448"/>
    </row>
    <row r="868">
      <c r="A868" s="448"/>
      <c r="B868" s="448"/>
      <c r="C868" s="448"/>
      <c r="D868" s="448"/>
      <c r="E868" s="448"/>
      <c r="F868" s="448"/>
      <c r="G868" s="448"/>
      <c r="H868" s="448"/>
      <c r="I868" s="448"/>
      <c r="J868" s="448"/>
      <c r="K868" s="448"/>
      <c r="L868" s="448"/>
      <c r="M868" s="448"/>
      <c r="N868" s="448"/>
      <c r="O868" s="448"/>
      <c r="P868" s="448"/>
      <c r="Q868" s="448"/>
      <c r="R868" s="448"/>
      <c r="S868" s="448"/>
      <c r="T868" s="448"/>
      <c r="U868" s="448"/>
      <c r="V868" s="448"/>
      <c r="W868" s="448"/>
      <c r="X868" s="448"/>
      <c r="Y868" s="448"/>
      <c r="Z868" s="448"/>
      <c r="AA868" s="448"/>
      <c r="AB868" s="448"/>
      <c r="AC868" s="448"/>
      <c r="AD868" s="448"/>
      <c r="AE868" s="448"/>
      <c r="AF868" s="448"/>
      <c r="AG868" s="448"/>
    </row>
    <row r="869">
      <c r="A869" s="448"/>
      <c r="B869" s="448"/>
      <c r="C869" s="448"/>
      <c r="D869" s="448"/>
      <c r="E869" s="448"/>
      <c r="F869" s="448"/>
      <c r="G869" s="448"/>
      <c r="H869" s="448"/>
      <c r="I869" s="448"/>
      <c r="J869" s="448"/>
      <c r="K869" s="448"/>
      <c r="L869" s="448"/>
      <c r="M869" s="448"/>
      <c r="N869" s="448"/>
      <c r="O869" s="448"/>
      <c r="P869" s="448"/>
      <c r="Q869" s="448"/>
      <c r="R869" s="448"/>
      <c r="S869" s="448"/>
      <c r="T869" s="448"/>
      <c r="U869" s="448"/>
      <c r="V869" s="448"/>
      <c r="W869" s="448"/>
      <c r="X869" s="448"/>
      <c r="Y869" s="448"/>
      <c r="Z869" s="448"/>
      <c r="AA869" s="448"/>
      <c r="AB869" s="448"/>
      <c r="AC869" s="448"/>
      <c r="AD869" s="448"/>
      <c r="AE869" s="448"/>
      <c r="AF869" s="448"/>
      <c r="AG869" s="448"/>
    </row>
    <row r="870">
      <c r="A870" s="448"/>
      <c r="B870" s="448"/>
      <c r="C870" s="448"/>
      <c r="D870" s="448"/>
      <c r="E870" s="448"/>
      <c r="F870" s="448"/>
      <c r="G870" s="448"/>
      <c r="H870" s="448"/>
      <c r="I870" s="448"/>
      <c r="J870" s="448"/>
      <c r="K870" s="448"/>
      <c r="L870" s="448"/>
      <c r="M870" s="448"/>
      <c r="N870" s="448"/>
      <c r="O870" s="448"/>
      <c r="P870" s="448"/>
      <c r="Q870" s="448"/>
      <c r="R870" s="448"/>
      <c r="S870" s="448"/>
      <c r="T870" s="448"/>
      <c r="U870" s="448"/>
      <c r="V870" s="448"/>
      <c r="W870" s="448"/>
      <c r="X870" s="448"/>
      <c r="Y870" s="448"/>
      <c r="Z870" s="448"/>
      <c r="AA870" s="448"/>
      <c r="AB870" s="448"/>
      <c r="AC870" s="448"/>
      <c r="AD870" s="448"/>
      <c r="AE870" s="448"/>
      <c r="AF870" s="448"/>
      <c r="AG870" s="448"/>
    </row>
    <row r="871">
      <c r="A871" s="448"/>
      <c r="B871" s="448"/>
      <c r="C871" s="448"/>
      <c r="D871" s="448"/>
      <c r="E871" s="448"/>
      <c r="F871" s="448"/>
      <c r="G871" s="448"/>
      <c r="H871" s="448"/>
      <c r="I871" s="448"/>
      <c r="J871" s="448"/>
      <c r="K871" s="448"/>
      <c r="L871" s="448"/>
      <c r="M871" s="448"/>
      <c r="N871" s="448"/>
      <c r="O871" s="448"/>
      <c r="P871" s="448"/>
      <c r="Q871" s="448"/>
      <c r="R871" s="448"/>
      <c r="S871" s="448"/>
      <c r="T871" s="448"/>
      <c r="U871" s="448"/>
      <c r="V871" s="448"/>
      <c r="W871" s="448"/>
      <c r="X871" s="448"/>
      <c r="Y871" s="448"/>
      <c r="Z871" s="448"/>
      <c r="AA871" s="448"/>
      <c r="AB871" s="448"/>
      <c r="AC871" s="448"/>
      <c r="AD871" s="448"/>
      <c r="AE871" s="448"/>
      <c r="AF871" s="448"/>
      <c r="AG871" s="448"/>
    </row>
    <row r="872">
      <c r="A872" s="448"/>
      <c r="B872" s="448"/>
      <c r="C872" s="448"/>
      <c r="D872" s="448"/>
      <c r="E872" s="448"/>
      <c r="F872" s="448"/>
      <c r="G872" s="448"/>
      <c r="H872" s="448"/>
      <c r="I872" s="448"/>
      <c r="J872" s="448"/>
      <c r="K872" s="448"/>
      <c r="L872" s="448"/>
      <c r="M872" s="448"/>
      <c r="N872" s="448"/>
      <c r="O872" s="448"/>
      <c r="P872" s="448"/>
      <c r="Q872" s="448"/>
      <c r="R872" s="448"/>
      <c r="S872" s="448"/>
      <c r="T872" s="448"/>
      <c r="U872" s="448"/>
      <c r="V872" s="448"/>
      <c r="W872" s="448"/>
      <c r="X872" s="448"/>
      <c r="Y872" s="448"/>
      <c r="Z872" s="448"/>
      <c r="AA872" s="448"/>
      <c r="AB872" s="448"/>
      <c r="AC872" s="448"/>
      <c r="AD872" s="448"/>
      <c r="AE872" s="448"/>
      <c r="AF872" s="448"/>
      <c r="AG872" s="448"/>
    </row>
    <row r="873">
      <c r="A873" s="448"/>
      <c r="B873" s="448"/>
      <c r="C873" s="448"/>
      <c r="D873" s="448"/>
      <c r="E873" s="448"/>
      <c r="F873" s="448"/>
      <c r="G873" s="448"/>
      <c r="H873" s="448"/>
      <c r="I873" s="448"/>
      <c r="J873" s="448"/>
      <c r="K873" s="448"/>
      <c r="L873" s="448"/>
      <c r="M873" s="448"/>
      <c r="N873" s="448"/>
      <c r="O873" s="448"/>
      <c r="P873" s="448"/>
      <c r="Q873" s="448"/>
      <c r="R873" s="448"/>
      <c r="S873" s="448"/>
      <c r="T873" s="448"/>
      <c r="U873" s="448"/>
      <c r="V873" s="448"/>
      <c r="W873" s="448"/>
      <c r="X873" s="448"/>
      <c r="Y873" s="448"/>
      <c r="Z873" s="448"/>
      <c r="AA873" s="448"/>
      <c r="AB873" s="448"/>
      <c r="AC873" s="448"/>
      <c r="AD873" s="448"/>
      <c r="AE873" s="448"/>
      <c r="AF873" s="448"/>
      <c r="AG873" s="448"/>
    </row>
    <row r="874">
      <c r="A874" s="448"/>
      <c r="B874" s="448"/>
      <c r="C874" s="448"/>
      <c r="D874" s="448"/>
      <c r="E874" s="448"/>
      <c r="F874" s="448"/>
      <c r="G874" s="448"/>
      <c r="H874" s="448"/>
      <c r="I874" s="448"/>
      <c r="J874" s="448"/>
      <c r="K874" s="448"/>
      <c r="L874" s="448"/>
      <c r="M874" s="448"/>
      <c r="N874" s="448"/>
      <c r="O874" s="448"/>
      <c r="P874" s="448"/>
      <c r="Q874" s="448"/>
      <c r="R874" s="448"/>
      <c r="S874" s="448"/>
      <c r="T874" s="448"/>
      <c r="U874" s="448"/>
      <c r="V874" s="448"/>
      <c r="W874" s="448"/>
      <c r="X874" s="448"/>
      <c r="Y874" s="448"/>
      <c r="Z874" s="448"/>
      <c r="AA874" s="448"/>
      <c r="AB874" s="448"/>
      <c r="AC874" s="448"/>
      <c r="AD874" s="448"/>
      <c r="AE874" s="448"/>
      <c r="AF874" s="448"/>
      <c r="AG874" s="448"/>
    </row>
    <row r="875">
      <c r="A875" s="448"/>
      <c r="B875" s="448"/>
      <c r="C875" s="448"/>
      <c r="D875" s="448"/>
      <c r="E875" s="448"/>
      <c r="F875" s="448"/>
      <c r="G875" s="448"/>
      <c r="H875" s="448"/>
      <c r="I875" s="448"/>
      <c r="J875" s="448"/>
      <c r="K875" s="448"/>
      <c r="L875" s="448"/>
      <c r="M875" s="448"/>
      <c r="N875" s="448"/>
      <c r="O875" s="448"/>
      <c r="P875" s="448"/>
      <c r="Q875" s="448"/>
      <c r="R875" s="448"/>
      <c r="S875" s="448"/>
      <c r="T875" s="448"/>
      <c r="U875" s="448"/>
      <c r="V875" s="448"/>
      <c r="W875" s="448"/>
      <c r="X875" s="448"/>
      <c r="Y875" s="448"/>
      <c r="Z875" s="448"/>
      <c r="AA875" s="448"/>
      <c r="AB875" s="448"/>
      <c r="AC875" s="448"/>
      <c r="AD875" s="448"/>
      <c r="AE875" s="448"/>
      <c r="AF875" s="448"/>
      <c r="AG875" s="448"/>
    </row>
    <row r="876">
      <c r="A876" s="448"/>
      <c r="B876" s="448"/>
      <c r="C876" s="448"/>
      <c r="D876" s="448"/>
      <c r="E876" s="448"/>
      <c r="F876" s="448"/>
      <c r="G876" s="448"/>
      <c r="H876" s="448"/>
      <c r="I876" s="448"/>
      <c r="J876" s="448"/>
      <c r="K876" s="448"/>
      <c r="L876" s="448"/>
      <c r="M876" s="448"/>
      <c r="N876" s="448"/>
      <c r="O876" s="448"/>
      <c r="P876" s="448"/>
      <c r="Q876" s="448"/>
      <c r="R876" s="448"/>
      <c r="S876" s="448"/>
      <c r="T876" s="448"/>
      <c r="U876" s="448"/>
      <c r="V876" s="448"/>
      <c r="W876" s="448"/>
      <c r="X876" s="448"/>
      <c r="Y876" s="448"/>
      <c r="Z876" s="448"/>
      <c r="AA876" s="448"/>
      <c r="AB876" s="448"/>
      <c r="AC876" s="448"/>
      <c r="AD876" s="448"/>
      <c r="AE876" s="448"/>
      <c r="AF876" s="448"/>
      <c r="AG876" s="448"/>
    </row>
    <row r="877">
      <c r="A877" s="448"/>
      <c r="B877" s="448"/>
      <c r="C877" s="448"/>
      <c r="D877" s="448"/>
      <c r="E877" s="448"/>
      <c r="F877" s="448"/>
      <c r="G877" s="448"/>
      <c r="H877" s="448"/>
      <c r="I877" s="448"/>
      <c r="J877" s="448"/>
      <c r="K877" s="448"/>
      <c r="L877" s="448"/>
      <c r="M877" s="448"/>
      <c r="N877" s="448"/>
      <c r="O877" s="448"/>
      <c r="P877" s="448"/>
      <c r="Q877" s="448"/>
      <c r="R877" s="448"/>
      <c r="S877" s="448"/>
      <c r="T877" s="448"/>
      <c r="U877" s="448"/>
      <c r="V877" s="448"/>
      <c r="W877" s="448"/>
      <c r="X877" s="448"/>
      <c r="Y877" s="448"/>
      <c r="Z877" s="448"/>
      <c r="AA877" s="448"/>
      <c r="AB877" s="448"/>
      <c r="AC877" s="448"/>
      <c r="AD877" s="448"/>
      <c r="AE877" s="448"/>
      <c r="AF877" s="448"/>
      <c r="AG877" s="448"/>
    </row>
    <row r="878">
      <c r="A878" s="448"/>
      <c r="B878" s="448"/>
      <c r="C878" s="448"/>
      <c r="D878" s="448"/>
      <c r="E878" s="448"/>
      <c r="F878" s="448"/>
      <c r="G878" s="448"/>
      <c r="H878" s="448"/>
      <c r="I878" s="448"/>
      <c r="J878" s="448"/>
      <c r="K878" s="448"/>
      <c r="L878" s="448"/>
      <c r="M878" s="448"/>
      <c r="N878" s="448"/>
      <c r="O878" s="448"/>
      <c r="P878" s="448"/>
      <c r="Q878" s="448"/>
      <c r="R878" s="448"/>
      <c r="S878" s="448"/>
      <c r="T878" s="448"/>
      <c r="U878" s="448"/>
      <c r="V878" s="448"/>
      <c r="W878" s="448"/>
      <c r="X878" s="448"/>
      <c r="Y878" s="448"/>
      <c r="Z878" s="448"/>
      <c r="AA878" s="448"/>
      <c r="AB878" s="448"/>
      <c r="AC878" s="448"/>
      <c r="AD878" s="448"/>
      <c r="AE878" s="448"/>
      <c r="AF878" s="448"/>
      <c r="AG878" s="448"/>
    </row>
    <row r="879">
      <c r="A879" s="448"/>
      <c r="B879" s="448"/>
      <c r="C879" s="448"/>
      <c r="D879" s="448"/>
      <c r="E879" s="448"/>
      <c r="F879" s="448"/>
      <c r="G879" s="448"/>
      <c r="H879" s="448"/>
      <c r="I879" s="448"/>
      <c r="J879" s="448"/>
      <c r="K879" s="448"/>
      <c r="L879" s="448"/>
      <c r="M879" s="448"/>
      <c r="N879" s="448"/>
      <c r="O879" s="448"/>
      <c r="P879" s="448"/>
      <c r="Q879" s="448"/>
      <c r="R879" s="448"/>
      <c r="S879" s="448"/>
      <c r="T879" s="448"/>
      <c r="U879" s="448"/>
      <c r="V879" s="448"/>
      <c r="W879" s="448"/>
      <c r="X879" s="448"/>
      <c r="Y879" s="448"/>
      <c r="Z879" s="448"/>
      <c r="AA879" s="448"/>
      <c r="AB879" s="448"/>
      <c r="AC879" s="448"/>
      <c r="AD879" s="448"/>
      <c r="AE879" s="448"/>
      <c r="AF879" s="448"/>
      <c r="AG879" s="448"/>
    </row>
    <row r="880">
      <c r="A880" s="448"/>
      <c r="B880" s="448"/>
      <c r="C880" s="448"/>
      <c r="D880" s="448"/>
      <c r="E880" s="448"/>
      <c r="F880" s="448"/>
      <c r="G880" s="448"/>
      <c r="H880" s="448"/>
      <c r="I880" s="448"/>
      <c r="J880" s="448"/>
      <c r="K880" s="448"/>
      <c r="L880" s="448"/>
      <c r="M880" s="448"/>
      <c r="N880" s="448"/>
      <c r="O880" s="448"/>
      <c r="P880" s="448"/>
      <c r="Q880" s="448"/>
      <c r="R880" s="448"/>
      <c r="S880" s="448"/>
      <c r="T880" s="448"/>
      <c r="U880" s="448"/>
      <c r="V880" s="448"/>
      <c r="W880" s="448"/>
      <c r="X880" s="448"/>
      <c r="Y880" s="448"/>
      <c r="Z880" s="448"/>
      <c r="AA880" s="448"/>
      <c r="AB880" s="448"/>
      <c r="AC880" s="448"/>
      <c r="AD880" s="448"/>
      <c r="AE880" s="448"/>
      <c r="AF880" s="448"/>
      <c r="AG880" s="448"/>
    </row>
    <row r="881">
      <c r="A881" s="448"/>
      <c r="B881" s="448"/>
      <c r="C881" s="448"/>
      <c r="D881" s="448"/>
      <c r="E881" s="448"/>
      <c r="F881" s="448"/>
      <c r="G881" s="448"/>
      <c r="H881" s="448"/>
      <c r="I881" s="448"/>
      <c r="J881" s="448"/>
      <c r="K881" s="448"/>
      <c r="L881" s="448"/>
      <c r="M881" s="448"/>
      <c r="N881" s="448"/>
      <c r="O881" s="448"/>
      <c r="P881" s="448"/>
      <c r="Q881" s="448"/>
      <c r="R881" s="448"/>
      <c r="S881" s="448"/>
      <c r="T881" s="448"/>
      <c r="U881" s="448"/>
      <c r="V881" s="448"/>
      <c r="W881" s="448"/>
      <c r="X881" s="448"/>
      <c r="Y881" s="448"/>
      <c r="Z881" s="448"/>
      <c r="AA881" s="448"/>
      <c r="AB881" s="448"/>
      <c r="AC881" s="448"/>
      <c r="AD881" s="448"/>
      <c r="AE881" s="448"/>
      <c r="AF881" s="448"/>
      <c r="AG881" s="448"/>
    </row>
    <row r="882">
      <c r="A882" s="448"/>
      <c r="B882" s="448"/>
      <c r="C882" s="448"/>
      <c r="D882" s="448"/>
      <c r="E882" s="448"/>
      <c r="F882" s="448"/>
      <c r="G882" s="448"/>
      <c r="H882" s="448"/>
      <c r="I882" s="448"/>
      <c r="J882" s="448"/>
      <c r="K882" s="448"/>
      <c r="L882" s="448"/>
      <c r="M882" s="448"/>
      <c r="N882" s="448"/>
      <c r="O882" s="448"/>
      <c r="P882" s="448"/>
      <c r="Q882" s="448"/>
      <c r="R882" s="448"/>
      <c r="S882" s="448"/>
      <c r="T882" s="448"/>
      <c r="U882" s="448"/>
      <c r="V882" s="448"/>
      <c r="W882" s="448"/>
      <c r="X882" s="448"/>
      <c r="Y882" s="448"/>
      <c r="Z882" s="448"/>
      <c r="AA882" s="448"/>
      <c r="AB882" s="448"/>
      <c r="AC882" s="448"/>
      <c r="AD882" s="448"/>
      <c r="AE882" s="448"/>
      <c r="AF882" s="448"/>
      <c r="AG882" s="448"/>
    </row>
    <row r="883">
      <c r="A883" s="448"/>
      <c r="B883" s="448"/>
      <c r="C883" s="448"/>
      <c r="D883" s="448"/>
      <c r="E883" s="448"/>
      <c r="F883" s="448"/>
      <c r="G883" s="448"/>
      <c r="H883" s="448"/>
      <c r="I883" s="448"/>
      <c r="J883" s="448"/>
      <c r="K883" s="448"/>
      <c r="L883" s="448"/>
      <c r="M883" s="448"/>
      <c r="N883" s="448"/>
      <c r="O883" s="448"/>
      <c r="P883" s="448"/>
      <c r="Q883" s="448"/>
      <c r="R883" s="448"/>
      <c r="S883" s="448"/>
      <c r="T883" s="448"/>
      <c r="U883" s="448"/>
      <c r="V883" s="448"/>
      <c r="W883" s="448"/>
      <c r="X883" s="448"/>
      <c r="Y883" s="448"/>
      <c r="Z883" s="448"/>
      <c r="AA883" s="448"/>
      <c r="AB883" s="448"/>
      <c r="AC883" s="448"/>
      <c r="AD883" s="448"/>
      <c r="AE883" s="448"/>
      <c r="AF883" s="448"/>
      <c r="AG883" s="448"/>
    </row>
    <row r="884">
      <c r="A884" s="448"/>
      <c r="B884" s="448"/>
      <c r="C884" s="448"/>
      <c r="D884" s="448"/>
      <c r="E884" s="448"/>
      <c r="F884" s="448"/>
      <c r="G884" s="448"/>
      <c r="H884" s="448"/>
      <c r="I884" s="448"/>
      <c r="J884" s="448"/>
      <c r="K884" s="448"/>
      <c r="L884" s="448"/>
      <c r="M884" s="448"/>
      <c r="N884" s="448"/>
      <c r="O884" s="448"/>
      <c r="P884" s="448"/>
      <c r="Q884" s="448"/>
      <c r="R884" s="448"/>
      <c r="S884" s="448"/>
      <c r="T884" s="448"/>
      <c r="U884" s="448"/>
      <c r="V884" s="448"/>
      <c r="W884" s="448"/>
      <c r="X884" s="448"/>
      <c r="Y884" s="448"/>
      <c r="Z884" s="448"/>
      <c r="AA884" s="448"/>
      <c r="AB884" s="448"/>
      <c r="AC884" s="448"/>
      <c r="AD884" s="448"/>
      <c r="AE884" s="448"/>
      <c r="AF884" s="448"/>
      <c r="AG884" s="448"/>
    </row>
    <row r="885">
      <c r="A885" s="448"/>
      <c r="B885" s="448"/>
      <c r="C885" s="448"/>
      <c r="D885" s="448"/>
      <c r="E885" s="448"/>
      <c r="F885" s="448"/>
      <c r="G885" s="448"/>
      <c r="H885" s="448"/>
      <c r="I885" s="448"/>
      <c r="J885" s="448"/>
      <c r="K885" s="448"/>
      <c r="L885" s="448"/>
      <c r="M885" s="448"/>
      <c r="N885" s="448"/>
      <c r="O885" s="448"/>
      <c r="P885" s="448"/>
      <c r="Q885" s="448"/>
      <c r="R885" s="448"/>
      <c r="S885" s="448"/>
      <c r="T885" s="448"/>
      <c r="U885" s="448"/>
      <c r="V885" s="448"/>
      <c r="W885" s="448"/>
      <c r="X885" s="448"/>
      <c r="Y885" s="448"/>
      <c r="Z885" s="448"/>
      <c r="AA885" s="448"/>
      <c r="AB885" s="448"/>
      <c r="AC885" s="448"/>
      <c r="AD885" s="448"/>
      <c r="AE885" s="448"/>
      <c r="AF885" s="448"/>
      <c r="AG885" s="448"/>
    </row>
    <row r="886">
      <c r="A886" s="448"/>
      <c r="B886" s="448"/>
      <c r="C886" s="448"/>
      <c r="D886" s="448"/>
      <c r="E886" s="448"/>
      <c r="F886" s="448"/>
      <c r="G886" s="448"/>
      <c r="H886" s="448"/>
      <c r="I886" s="448"/>
      <c r="J886" s="448"/>
      <c r="K886" s="448"/>
      <c r="L886" s="448"/>
      <c r="M886" s="448"/>
      <c r="N886" s="448"/>
      <c r="O886" s="448"/>
      <c r="P886" s="448"/>
      <c r="Q886" s="448"/>
      <c r="R886" s="448"/>
      <c r="S886" s="448"/>
      <c r="T886" s="448"/>
      <c r="U886" s="448"/>
      <c r="V886" s="448"/>
      <c r="W886" s="448"/>
      <c r="X886" s="448"/>
      <c r="Y886" s="448"/>
      <c r="Z886" s="448"/>
      <c r="AA886" s="448"/>
      <c r="AB886" s="448"/>
      <c r="AC886" s="448"/>
      <c r="AD886" s="448"/>
      <c r="AE886" s="448"/>
      <c r="AF886" s="448"/>
      <c r="AG886" s="448"/>
    </row>
    <row r="887">
      <c r="A887" s="448"/>
      <c r="B887" s="448"/>
      <c r="C887" s="448"/>
      <c r="D887" s="448"/>
      <c r="E887" s="448"/>
      <c r="F887" s="448"/>
      <c r="G887" s="448"/>
      <c r="H887" s="448"/>
      <c r="I887" s="448"/>
      <c r="J887" s="448"/>
      <c r="K887" s="448"/>
      <c r="L887" s="448"/>
      <c r="M887" s="448"/>
      <c r="N887" s="448"/>
      <c r="O887" s="448"/>
      <c r="P887" s="448"/>
      <c r="Q887" s="448"/>
      <c r="R887" s="448"/>
      <c r="S887" s="448"/>
      <c r="T887" s="448"/>
      <c r="U887" s="448"/>
      <c r="V887" s="448"/>
      <c r="W887" s="448"/>
      <c r="X887" s="448"/>
      <c r="Y887" s="448"/>
      <c r="Z887" s="448"/>
      <c r="AA887" s="448"/>
      <c r="AB887" s="448"/>
      <c r="AC887" s="448"/>
      <c r="AD887" s="448"/>
      <c r="AE887" s="448"/>
      <c r="AF887" s="448"/>
      <c r="AG887" s="448"/>
    </row>
    <row r="888">
      <c r="A888" s="448"/>
      <c r="B888" s="448"/>
      <c r="C888" s="448"/>
      <c r="D888" s="448"/>
      <c r="E888" s="448"/>
      <c r="F888" s="448"/>
      <c r="G888" s="448"/>
      <c r="H888" s="448"/>
      <c r="I888" s="448"/>
      <c r="J888" s="448"/>
      <c r="K888" s="448"/>
      <c r="L888" s="448"/>
      <c r="M888" s="448"/>
      <c r="N888" s="448"/>
      <c r="O888" s="448"/>
      <c r="P888" s="448"/>
      <c r="Q888" s="448"/>
      <c r="R888" s="448"/>
      <c r="S888" s="448"/>
      <c r="T888" s="448"/>
      <c r="U888" s="448"/>
      <c r="V888" s="448"/>
      <c r="W888" s="448"/>
      <c r="X888" s="448"/>
      <c r="Y888" s="448"/>
      <c r="Z888" s="448"/>
      <c r="AA888" s="448"/>
      <c r="AB888" s="448"/>
      <c r="AC888" s="448"/>
      <c r="AD888" s="448"/>
      <c r="AE888" s="448"/>
      <c r="AF888" s="448"/>
      <c r="AG888" s="448"/>
    </row>
    <row r="889">
      <c r="A889" s="448"/>
      <c r="B889" s="448"/>
      <c r="C889" s="448"/>
      <c r="D889" s="448"/>
      <c r="E889" s="448"/>
      <c r="F889" s="448"/>
      <c r="G889" s="448"/>
      <c r="H889" s="448"/>
      <c r="I889" s="448"/>
      <c r="J889" s="448"/>
      <c r="K889" s="448"/>
      <c r="L889" s="448"/>
      <c r="M889" s="448"/>
      <c r="N889" s="448"/>
      <c r="O889" s="448"/>
      <c r="P889" s="448"/>
      <c r="Q889" s="448"/>
      <c r="R889" s="448"/>
      <c r="S889" s="448"/>
      <c r="T889" s="448"/>
      <c r="U889" s="448"/>
      <c r="V889" s="448"/>
      <c r="W889" s="448"/>
      <c r="X889" s="448"/>
      <c r="Y889" s="448"/>
      <c r="Z889" s="448"/>
      <c r="AA889" s="448"/>
      <c r="AB889" s="448"/>
      <c r="AC889" s="448"/>
      <c r="AD889" s="448"/>
      <c r="AE889" s="448"/>
      <c r="AF889" s="448"/>
      <c r="AG889" s="448"/>
    </row>
    <row r="890">
      <c r="A890" s="448"/>
      <c r="B890" s="448"/>
      <c r="C890" s="448"/>
      <c r="D890" s="448"/>
      <c r="E890" s="448"/>
      <c r="F890" s="448"/>
      <c r="G890" s="448"/>
      <c r="H890" s="448"/>
      <c r="I890" s="448"/>
      <c r="J890" s="448"/>
      <c r="K890" s="448"/>
      <c r="L890" s="448"/>
      <c r="M890" s="448"/>
      <c r="N890" s="448"/>
      <c r="O890" s="448"/>
      <c r="P890" s="448"/>
      <c r="Q890" s="448"/>
      <c r="R890" s="448"/>
      <c r="S890" s="448"/>
      <c r="T890" s="448"/>
      <c r="U890" s="448"/>
      <c r="V890" s="448"/>
      <c r="W890" s="448"/>
      <c r="X890" s="448"/>
      <c r="Y890" s="448"/>
      <c r="Z890" s="448"/>
      <c r="AA890" s="448"/>
      <c r="AB890" s="448"/>
      <c r="AC890" s="448"/>
      <c r="AD890" s="448"/>
      <c r="AE890" s="448"/>
      <c r="AF890" s="448"/>
      <c r="AG890" s="448"/>
    </row>
    <row r="891">
      <c r="A891" s="448"/>
      <c r="B891" s="448"/>
      <c r="C891" s="448"/>
      <c r="D891" s="448"/>
      <c r="E891" s="448"/>
      <c r="F891" s="448"/>
      <c r="G891" s="448"/>
      <c r="H891" s="448"/>
      <c r="I891" s="448"/>
      <c r="J891" s="448"/>
      <c r="K891" s="448"/>
      <c r="L891" s="448"/>
      <c r="M891" s="448"/>
      <c r="N891" s="448"/>
      <c r="O891" s="448"/>
      <c r="P891" s="448"/>
      <c r="Q891" s="448"/>
      <c r="R891" s="448"/>
      <c r="S891" s="448"/>
      <c r="T891" s="448"/>
      <c r="U891" s="448"/>
      <c r="V891" s="448"/>
      <c r="W891" s="448"/>
      <c r="X891" s="448"/>
      <c r="Y891" s="448"/>
      <c r="Z891" s="448"/>
      <c r="AA891" s="448"/>
      <c r="AB891" s="448"/>
      <c r="AC891" s="448"/>
      <c r="AD891" s="448"/>
      <c r="AE891" s="448"/>
      <c r="AF891" s="448"/>
      <c r="AG891" s="448"/>
    </row>
    <row r="892">
      <c r="A892" s="448"/>
      <c r="B892" s="448"/>
      <c r="C892" s="448"/>
      <c r="D892" s="448"/>
      <c r="E892" s="448"/>
      <c r="F892" s="448"/>
      <c r="G892" s="448"/>
      <c r="H892" s="448"/>
      <c r="I892" s="448"/>
      <c r="J892" s="448"/>
      <c r="K892" s="448"/>
      <c r="L892" s="448"/>
      <c r="M892" s="448"/>
      <c r="N892" s="448"/>
      <c r="O892" s="448"/>
      <c r="P892" s="448"/>
      <c r="Q892" s="448"/>
      <c r="R892" s="448"/>
      <c r="S892" s="448"/>
      <c r="T892" s="448"/>
      <c r="U892" s="448"/>
      <c r="V892" s="448"/>
      <c r="W892" s="448"/>
      <c r="X892" s="448"/>
      <c r="Y892" s="448"/>
      <c r="Z892" s="448"/>
      <c r="AA892" s="448"/>
      <c r="AB892" s="448"/>
      <c r="AC892" s="448"/>
      <c r="AD892" s="448"/>
      <c r="AE892" s="448"/>
      <c r="AF892" s="448"/>
      <c r="AG892" s="448"/>
    </row>
    <row r="893">
      <c r="A893" s="448"/>
      <c r="B893" s="448"/>
      <c r="C893" s="448"/>
      <c r="D893" s="448"/>
      <c r="E893" s="448"/>
      <c r="F893" s="448"/>
      <c r="G893" s="448"/>
      <c r="H893" s="448"/>
      <c r="I893" s="448"/>
      <c r="J893" s="448"/>
      <c r="K893" s="448"/>
      <c r="L893" s="448"/>
      <c r="M893" s="448"/>
      <c r="N893" s="448"/>
      <c r="O893" s="448"/>
      <c r="P893" s="448"/>
      <c r="Q893" s="448"/>
      <c r="R893" s="448"/>
      <c r="S893" s="448"/>
      <c r="T893" s="448"/>
      <c r="U893" s="448"/>
      <c r="V893" s="448"/>
      <c r="W893" s="448"/>
      <c r="X893" s="448"/>
      <c r="Y893" s="448"/>
      <c r="Z893" s="448"/>
      <c r="AA893" s="448"/>
      <c r="AB893" s="448"/>
      <c r="AC893" s="448"/>
      <c r="AD893" s="448"/>
      <c r="AE893" s="448"/>
      <c r="AF893" s="448"/>
      <c r="AG893" s="448"/>
    </row>
    <row r="894">
      <c r="A894" s="448"/>
      <c r="B894" s="448"/>
      <c r="C894" s="448"/>
      <c r="D894" s="448"/>
      <c r="E894" s="448"/>
      <c r="F894" s="448"/>
      <c r="G894" s="448"/>
      <c r="H894" s="448"/>
      <c r="I894" s="448"/>
      <c r="J894" s="448"/>
      <c r="K894" s="448"/>
      <c r="L894" s="448"/>
      <c r="M894" s="448"/>
      <c r="N894" s="448"/>
      <c r="O894" s="448"/>
      <c r="P894" s="448"/>
      <c r="Q894" s="448"/>
      <c r="R894" s="448"/>
      <c r="S894" s="448"/>
      <c r="T894" s="448"/>
      <c r="U894" s="448"/>
      <c r="V894" s="448"/>
      <c r="W894" s="448"/>
      <c r="X894" s="448"/>
      <c r="Y894" s="448"/>
      <c r="Z894" s="448"/>
      <c r="AA894" s="448"/>
      <c r="AB894" s="448"/>
      <c r="AC894" s="448"/>
      <c r="AD894" s="448"/>
      <c r="AE894" s="448"/>
      <c r="AF894" s="448"/>
      <c r="AG894" s="448"/>
    </row>
    <row r="895">
      <c r="A895" s="448"/>
      <c r="B895" s="448"/>
      <c r="C895" s="448"/>
      <c r="D895" s="448"/>
      <c r="E895" s="448"/>
      <c r="F895" s="448"/>
      <c r="G895" s="448"/>
      <c r="H895" s="448"/>
      <c r="I895" s="448"/>
      <c r="J895" s="448"/>
      <c r="K895" s="448"/>
      <c r="L895" s="448"/>
      <c r="M895" s="448"/>
      <c r="N895" s="448"/>
      <c r="O895" s="448"/>
      <c r="P895" s="448"/>
      <c r="Q895" s="448"/>
      <c r="R895" s="448"/>
      <c r="S895" s="448"/>
      <c r="T895" s="448"/>
      <c r="U895" s="448"/>
      <c r="V895" s="448"/>
      <c r="W895" s="448"/>
      <c r="X895" s="448"/>
      <c r="Y895" s="448"/>
      <c r="Z895" s="448"/>
      <c r="AA895" s="448"/>
      <c r="AB895" s="448"/>
      <c r="AC895" s="448"/>
      <c r="AD895" s="448"/>
      <c r="AE895" s="448"/>
      <c r="AF895" s="448"/>
      <c r="AG895" s="448"/>
    </row>
    <row r="896">
      <c r="A896" s="448"/>
      <c r="B896" s="448"/>
      <c r="C896" s="448"/>
      <c r="D896" s="448"/>
      <c r="E896" s="448"/>
      <c r="F896" s="448"/>
      <c r="G896" s="448"/>
      <c r="H896" s="448"/>
      <c r="I896" s="448"/>
      <c r="J896" s="448"/>
      <c r="K896" s="448"/>
      <c r="L896" s="448"/>
      <c r="M896" s="448"/>
      <c r="N896" s="448"/>
      <c r="O896" s="448"/>
      <c r="P896" s="448"/>
      <c r="Q896" s="448"/>
      <c r="R896" s="448"/>
      <c r="S896" s="448"/>
      <c r="T896" s="448"/>
      <c r="U896" s="448"/>
      <c r="V896" s="448"/>
      <c r="W896" s="448"/>
      <c r="X896" s="448"/>
      <c r="Y896" s="448"/>
      <c r="Z896" s="448"/>
      <c r="AA896" s="448"/>
      <c r="AB896" s="448"/>
      <c r="AC896" s="448"/>
      <c r="AD896" s="448"/>
      <c r="AE896" s="448"/>
      <c r="AF896" s="448"/>
      <c r="AG896" s="448"/>
    </row>
    <row r="897">
      <c r="A897" s="448"/>
      <c r="B897" s="448"/>
      <c r="C897" s="448"/>
      <c r="D897" s="448"/>
      <c r="E897" s="448"/>
      <c r="F897" s="448"/>
      <c r="G897" s="448"/>
      <c r="H897" s="448"/>
      <c r="I897" s="448"/>
      <c r="J897" s="448"/>
      <c r="K897" s="448"/>
      <c r="L897" s="448"/>
      <c r="M897" s="448"/>
      <c r="N897" s="448"/>
      <c r="O897" s="448"/>
      <c r="P897" s="448"/>
      <c r="Q897" s="448"/>
      <c r="R897" s="448"/>
      <c r="S897" s="448"/>
      <c r="T897" s="448"/>
      <c r="U897" s="448"/>
      <c r="V897" s="448"/>
      <c r="W897" s="448"/>
      <c r="X897" s="448"/>
      <c r="Y897" s="448"/>
      <c r="Z897" s="448"/>
      <c r="AA897" s="448"/>
      <c r="AB897" s="448"/>
      <c r="AC897" s="448"/>
      <c r="AD897" s="448"/>
      <c r="AE897" s="448"/>
      <c r="AF897" s="448"/>
      <c r="AG897" s="448"/>
    </row>
    <row r="898">
      <c r="A898" s="448"/>
      <c r="B898" s="448"/>
      <c r="C898" s="448"/>
      <c r="D898" s="448"/>
      <c r="E898" s="448"/>
      <c r="F898" s="448"/>
      <c r="G898" s="448"/>
      <c r="H898" s="448"/>
      <c r="I898" s="448"/>
      <c r="J898" s="448"/>
      <c r="K898" s="448"/>
      <c r="L898" s="448"/>
      <c r="M898" s="448"/>
      <c r="N898" s="448"/>
      <c r="O898" s="448"/>
      <c r="P898" s="448"/>
      <c r="Q898" s="448"/>
      <c r="R898" s="448"/>
      <c r="S898" s="448"/>
      <c r="T898" s="448"/>
      <c r="U898" s="448"/>
      <c r="V898" s="448"/>
      <c r="W898" s="448"/>
      <c r="X898" s="448"/>
      <c r="Y898" s="448"/>
      <c r="Z898" s="448"/>
      <c r="AA898" s="448"/>
      <c r="AB898" s="448"/>
      <c r="AC898" s="448"/>
      <c r="AD898" s="448"/>
      <c r="AE898" s="448"/>
      <c r="AF898" s="448"/>
      <c r="AG898" s="448"/>
    </row>
    <row r="899">
      <c r="A899" s="448"/>
      <c r="B899" s="448"/>
      <c r="C899" s="448"/>
      <c r="D899" s="448"/>
      <c r="E899" s="448"/>
      <c r="F899" s="448"/>
      <c r="G899" s="448"/>
      <c r="H899" s="448"/>
      <c r="I899" s="448"/>
      <c r="J899" s="448"/>
      <c r="K899" s="448"/>
      <c r="L899" s="448"/>
      <c r="M899" s="448"/>
      <c r="N899" s="448"/>
      <c r="O899" s="448"/>
      <c r="P899" s="448"/>
      <c r="Q899" s="448"/>
      <c r="R899" s="448"/>
      <c r="S899" s="448"/>
      <c r="T899" s="448"/>
      <c r="U899" s="448"/>
      <c r="V899" s="448"/>
      <c r="W899" s="448"/>
      <c r="X899" s="448"/>
      <c r="Y899" s="448"/>
      <c r="Z899" s="448"/>
      <c r="AA899" s="448"/>
      <c r="AB899" s="448"/>
      <c r="AC899" s="448"/>
      <c r="AD899" s="448"/>
      <c r="AE899" s="448"/>
      <c r="AF899" s="448"/>
      <c r="AG899" s="448"/>
    </row>
    <row r="900">
      <c r="A900" s="448"/>
      <c r="B900" s="448"/>
      <c r="C900" s="448"/>
      <c r="D900" s="448"/>
      <c r="E900" s="448"/>
      <c r="F900" s="448"/>
      <c r="G900" s="448"/>
      <c r="H900" s="448"/>
      <c r="I900" s="448"/>
      <c r="J900" s="448"/>
      <c r="K900" s="448"/>
      <c r="L900" s="448"/>
      <c r="M900" s="448"/>
      <c r="N900" s="448"/>
      <c r="O900" s="448"/>
      <c r="P900" s="448"/>
      <c r="Q900" s="448"/>
      <c r="R900" s="448"/>
      <c r="S900" s="448"/>
      <c r="T900" s="448"/>
      <c r="U900" s="448"/>
      <c r="V900" s="448"/>
      <c r="W900" s="448"/>
      <c r="X900" s="448"/>
      <c r="Y900" s="448"/>
      <c r="Z900" s="448"/>
      <c r="AA900" s="448"/>
      <c r="AB900" s="448"/>
      <c r="AC900" s="448"/>
      <c r="AD900" s="448"/>
      <c r="AE900" s="448"/>
      <c r="AF900" s="448"/>
      <c r="AG900" s="448"/>
    </row>
    <row r="901">
      <c r="A901" s="448"/>
      <c r="B901" s="448"/>
      <c r="C901" s="448"/>
      <c r="D901" s="448"/>
      <c r="E901" s="448"/>
      <c r="F901" s="448"/>
      <c r="G901" s="448"/>
      <c r="H901" s="448"/>
      <c r="I901" s="448"/>
      <c r="J901" s="448"/>
      <c r="K901" s="448"/>
      <c r="L901" s="448"/>
      <c r="M901" s="448"/>
      <c r="N901" s="448"/>
      <c r="O901" s="448"/>
      <c r="P901" s="448"/>
      <c r="Q901" s="448"/>
      <c r="R901" s="448"/>
      <c r="S901" s="448"/>
      <c r="T901" s="448"/>
      <c r="U901" s="448"/>
      <c r="V901" s="448"/>
      <c r="W901" s="448"/>
      <c r="X901" s="448"/>
      <c r="Y901" s="448"/>
      <c r="Z901" s="448"/>
      <c r="AA901" s="448"/>
      <c r="AB901" s="448"/>
      <c r="AC901" s="448"/>
      <c r="AD901" s="448"/>
      <c r="AE901" s="448"/>
      <c r="AF901" s="448"/>
      <c r="AG901" s="448"/>
    </row>
    <row r="902">
      <c r="A902" s="448"/>
      <c r="B902" s="448"/>
      <c r="C902" s="448"/>
      <c r="D902" s="448"/>
      <c r="E902" s="448"/>
      <c r="F902" s="448"/>
      <c r="G902" s="448"/>
      <c r="H902" s="448"/>
      <c r="I902" s="448"/>
      <c r="J902" s="448"/>
      <c r="K902" s="448"/>
      <c r="L902" s="448"/>
      <c r="M902" s="448"/>
      <c r="N902" s="448"/>
      <c r="O902" s="448"/>
      <c r="P902" s="448"/>
      <c r="Q902" s="448"/>
      <c r="R902" s="448"/>
      <c r="S902" s="448"/>
      <c r="T902" s="448"/>
      <c r="U902" s="448"/>
      <c r="V902" s="448"/>
      <c r="W902" s="448"/>
      <c r="X902" s="448"/>
      <c r="Y902" s="448"/>
      <c r="Z902" s="448"/>
      <c r="AA902" s="448"/>
      <c r="AB902" s="448"/>
      <c r="AC902" s="448"/>
      <c r="AD902" s="448"/>
      <c r="AE902" s="448"/>
      <c r="AF902" s="448"/>
      <c r="AG902" s="448"/>
    </row>
    <row r="903">
      <c r="A903" s="448"/>
      <c r="B903" s="448"/>
      <c r="C903" s="448"/>
      <c r="D903" s="448"/>
      <c r="E903" s="448"/>
      <c r="F903" s="448"/>
      <c r="G903" s="448"/>
      <c r="H903" s="448"/>
      <c r="I903" s="448"/>
      <c r="J903" s="448"/>
      <c r="K903" s="448"/>
      <c r="L903" s="448"/>
      <c r="M903" s="448"/>
      <c r="N903" s="448"/>
      <c r="O903" s="448"/>
      <c r="P903" s="448"/>
      <c r="Q903" s="448"/>
      <c r="R903" s="448"/>
      <c r="S903" s="448"/>
      <c r="T903" s="448"/>
      <c r="U903" s="448"/>
      <c r="V903" s="448"/>
      <c r="W903" s="448"/>
      <c r="X903" s="448"/>
      <c r="Y903" s="448"/>
      <c r="Z903" s="448"/>
      <c r="AA903" s="448"/>
      <c r="AB903" s="448"/>
      <c r="AC903" s="448"/>
      <c r="AD903" s="448"/>
      <c r="AE903" s="448"/>
      <c r="AF903" s="448"/>
      <c r="AG903" s="448"/>
    </row>
    <row r="904">
      <c r="A904" s="448"/>
      <c r="B904" s="448"/>
      <c r="C904" s="448"/>
      <c r="D904" s="448"/>
      <c r="E904" s="448"/>
      <c r="F904" s="448"/>
      <c r="G904" s="448"/>
      <c r="H904" s="448"/>
      <c r="I904" s="448"/>
      <c r="J904" s="448"/>
      <c r="K904" s="448"/>
      <c r="L904" s="448"/>
      <c r="M904" s="448"/>
      <c r="N904" s="448"/>
      <c r="O904" s="448"/>
      <c r="P904" s="448"/>
      <c r="Q904" s="448"/>
      <c r="R904" s="448"/>
      <c r="S904" s="448"/>
      <c r="T904" s="448"/>
      <c r="U904" s="448"/>
      <c r="V904" s="448"/>
      <c r="W904" s="448"/>
      <c r="X904" s="448"/>
      <c r="Y904" s="448"/>
      <c r="Z904" s="448"/>
      <c r="AA904" s="448"/>
      <c r="AB904" s="448"/>
      <c r="AC904" s="448"/>
      <c r="AD904" s="448"/>
      <c r="AE904" s="448"/>
      <c r="AF904" s="448"/>
      <c r="AG904" s="448"/>
    </row>
    <row r="905">
      <c r="A905" s="448"/>
      <c r="B905" s="448"/>
      <c r="C905" s="448"/>
      <c r="D905" s="448"/>
      <c r="E905" s="448"/>
      <c r="F905" s="448"/>
      <c r="G905" s="448"/>
      <c r="H905" s="448"/>
      <c r="I905" s="448"/>
      <c r="J905" s="448"/>
      <c r="K905" s="448"/>
      <c r="L905" s="448"/>
      <c r="M905" s="448"/>
      <c r="N905" s="448"/>
      <c r="O905" s="448"/>
      <c r="P905" s="448"/>
      <c r="Q905" s="448"/>
      <c r="R905" s="448"/>
      <c r="S905" s="448"/>
      <c r="T905" s="448"/>
      <c r="U905" s="448"/>
      <c r="V905" s="448"/>
      <c r="W905" s="448"/>
      <c r="X905" s="448"/>
      <c r="Y905" s="448"/>
      <c r="Z905" s="448"/>
      <c r="AA905" s="448"/>
      <c r="AB905" s="448"/>
      <c r="AC905" s="448"/>
      <c r="AD905" s="448"/>
      <c r="AE905" s="448"/>
      <c r="AF905" s="448"/>
      <c r="AG905" s="448"/>
    </row>
    <row r="906">
      <c r="A906" s="448"/>
      <c r="B906" s="448"/>
      <c r="C906" s="448"/>
      <c r="D906" s="448"/>
      <c r="E906" s="448"/>
      <c r="F906" s="448"/>
      <c r="G906" s="448"/>
      <c r="H906" s="448"/>
      <c r="I906" s="448"/>
      <c r="J906" s="448"/>
      <c r="K906" s="448"/>
      <c r="L906" s="448"/>
      <c r="M906" s="448"/>
      <c r="N906" s="448"/>
      <c r="O906" s="448"/>
      <c r="P906" s="448"/>
      <c r="Q906" s="448"/>
      <c r="R906" s="448"/>
      <c r="S906" s="448"/>
      <c r="T906" s="448"/>
      <c r="U906" s="448"/>
      <c r="V906" s="448"/>
      <c r="W906" s="448"/>
      <c r="X906" s="448"/>
      <c r="Y906" s="448"/>
      <c r="Z906" s="448"/>
      <c r="AA906" s="448"/>
      <c r="AB906" s="448"/>
      <c r="AC906" s="448"/>
      <c r="AD906" s="448"/>
      <c r="AE906" s="448"/>
      <c r="AF906" s="448"/>
      <c r="AG906" s="448"/>
    </row>
    <row r="907">
      <c r="A907" s="448"/>
      <c r="B907" s="448"/>
      <c r="C907" s="448"/>
      <c r="D907" s="448"/>
      <c r="E907" s="448"/>
      <c r="F907" s="448"/>
      <c r="G907" s="448"/>
      <c r="H907" s="448"/>
      <c r="I907" s="448"/>
      <c r="J907" s="448"/>
      <c r="K907" s="448"/>
      <c r="L907" s="448"/>
      <c r="M907" s="448"/>
      <c r="N907" s="448"/>
      <c r="O907" s="448"/>
      <c r="P907" s="448"/>
      <c r="Q907" s="448"/>
      <c r="R907" s="448"/>
      <c r="S907" s="448"/>
      <c r="T907" s="448"/>
      <c r="U907" s="448"/>
      <c r="V907" s="448"/>
      <c r="W907" s="448"/>
      <c r="X907" s="448"/>
      <c r="Y907" s="448"/>
      <c r="Z907" s="448"/>
      <c r="AA907" s="448"/>
      <c r="AB907" s="448"/>
      <c r="AC907" s="448"/>
      <c r="AD907" s="448"/>
      <c r="AE907" s="448"/>
      <c r="AF907" s="448"/>
      <c r="AG907" s="448"/>
    </row>
    <row r="908">
      <c r="A908" s="448"/>
      <c r="B908" s="448"/>
      <c r="C908" s="448"/>
      <c r="D908" s="448"/>
      <c r="E908" s="448"/>
      <c r="F908" s="448"/>
      <c r="G908" s="448"/>
      <c r="H908" s="448"/>
      <c r="I908" s="448"/>
      <c r="J908" s="448"/>
      <c r="K908" s="448"/>
      <c r="L908" s="448"/>
      <c r="M908" s="448"/>
      <c r="N908" s="448"/>
      <c r="O908" s="448"/>
      <c r="P908" s="448"/>
      <c r="Q908" s="448"/>
      <c r="R908" s="448"/>
      <c r="S908" s="448"/>
      <c r="T908" s="448"/>
      <c r="U908" s="448"/>
      <c r="V908" s="448"/>
      <c r="W908" s="448"/>
      <c r="X908" s="448"/>
      <c r="Y908" s="448"/>
      <c r="Z908" s="448"/>
      <c r="AA908" s="448"/>
      <c r="AB908" s="448"/>
      <c r="AC908" s="448"/>
      <c r="AD908" s="448"/>
      <c r="AE908" s="448"/>
      <c r="AF908" s="448"/>
      <c r="AG908" s="448"/>
    </row>
    <row r="909">
      <c r="A909" s="448"/>
      <c r="B909" s="448"/>
      <c r="C909" s="448"/>
      <c r="D909" s="448"/>
      <c r="E909" s="448"/>
      <c r="F909" s="448"/>
      <c r="G909" s="448"/>
      <c r="H909" s="448"/>
      <c r="I909" s="448"/>
      <c r="J909" s="448"/>
      <c r="K909" s="448"/>
      <c r="L909" s="448"/>
      <c r="M909" s="448"/>
      <c r="N909" s="448"/>
      <c r="O909" s="448"/>
      <c r="P909" s="448"/>
      <c r="Q909" s="448"/>
      <c r="R909" s="448"/>
      <c r="S909" s="448"/>
      <c r="T909" s="448"/>
      <c r="U909" s="448"/>
      <c r="V909" s="448"/>
      <c r="W909" s="448"/>
      <c r="X909" s="448"/>
      <c r="Y909" s="448"/>
      <c r="Z909" s="448"/>
      <c r="AA909" s="448"/>
      <c r="AB909" s="448"/>
      <c r="AC909" s="448"/>
      <c r="AD909" s="448"/>
      <c r="AE909" s="448"/>
      <c r="AF909" s="448"/>
      <c r="AG909" s="448"/>
    </row>
    <row r="910">
      <c r="A910" s="448"/>
      <c r="B910" s="448"/>
      <c r="C910" s="448"/>
      <c r="D910" s="448"/>
      <c r="E910" s="448"/>
      <c r="F910" s="448"/>
      <c r="G910" s="448"/>
      <c r="H910" s="448"/>
      <c r="I910" s="448"/>
      <c r="J910" s="448"/>
      <c r="K910" s="448"/>
      <c r="L910" s="448"/>
      <c r="M910" s="448"/>
      <c r="N910" s="448"/>
      <c r="O910" s="448"/>
      <c r="P910" s="448"/>
      <c r="Q910" s="448"/>
      <c r="R910" s="448"/>
      <c r="S910" s="448"/>
      <c r="T910" s="448"/>
      <c r="U910" s="448"/>
      <c r="V910" s="448"/>
      <c r="W910" s="448"/>
      <c r="X910" s="448"/>
      <c r="Y910" s="448"/>
      <c r="Z910" s="448"/>
      <c r="AA910" s="448"/>
      <c r="AB910" s="448"/>
      <c r="AC910" s="448"/>
      <c r="AD910" s="448"/>
      <c r="AE910" s="448"/>
      <c r="AF910" s="448"/>
      <c r="AG910" s="448"/>
    </row>
    <row r="911">
      <c r="A911" s="448"/>
      <c r="B911" s="448"/>
      <c r="C911" s="448"/>
      <c r="D911" s="448"/>
      <c r="E911" s="448"/>
      <c r="F911" s="448"/>
      <c r="G911" s="448"/>
      <c r="H911" s="448"/>
      <c r="I911" s="448"/>
      <c r="J911" s="448"/>
      <c r="K911" s="448"/>
      <c r="L911" s="448"/>
      <c r="M911" s="448"/>
      <c r="N911" s="448"/>
      <c r="O911" s="448"/>
      <c r="P911" s="448"/>
      <c r="Q911" s="448"/>
      <c r="R911" s="448"/>
      <c r="S911" s="448"/>
      <c r="T911" s="448"/>
      <c r="U911" s="448"/>
      <c r="V911" s="448"/>
      <c r="W911" s="448"/>
      <c r="X911" s="448"/>
      <c r="Y911" s="448"/>
      <c r="Z911" s="448"/>
      <c r="AA911" s="448"/>
      <c r="AB911" s="448"/>
      <c r="AC911" s="448"/>
      <c r="AD911" s="448"/>
      <c r="AE911" s="448"/>
      <c r="AF911" s="448"/>
      <c r="AG911" s="448"/>
    </row>
    <row r="912">
      <c r="A912" s="448"/>
      <c r="B912" s="448"/>
      <c r="C912" s="448"/>
      <c r="D912" s="448"/>
      <c r="E912" s="448"/>
      <c r="F912" s="448"/>
      <c r="G912" s="448"/>
      <c r="H912" s="448"/>
      <c r="I912" s="448"/>
      <c r="J912" s="448"/>
      <c r="K912" s="448"/>
      <c r="L912" s="448"/>
      <c r="M912" s="448"/>
      <c r="N912" s="448"/>
      <c r="O912" s="448"/>
      <c r="P912" s="448"/>
      <c r="Q912" s="448"/>
      <c r="R912" s="448"/>
      <c r="S912" s="448"/>
      <c r="T912" s="448"/>
      <c r="U912" s="448"/>
      <c r="V912" s="448"/>
      <c r="W912" s="448"/>
      <c r="X912" s="448"/>
      <c r="Y912" s="448"/>
      <c r="Z912" s="448"/>
      <c r="AA912" s="448"/>
      <c r="AB912" s="448"/>
      <c r="AC912" s="448"/>
      <c r="AD912" s="448"/>
      <c r="AE912" s="448"/>
      <c r="AF912" s="448"/>
      <c r="AG912" s="448"/>
    </row>
    <row r="913">
      <c r="A913" s="448"/>
      <c r="B913" s="448"/>
      <c r="C913" s="448"/>
      <c r="D913" s="448"/>
      <c r="E913" s="448"/>
      <c r="F913" s="448"/>
      <c r="G913" s="448"/>
      <c r="H913" s="448"/>
      <c r="I913" s="448"/>
      <c r="J913" s="448"/>
      <c r="K913" s="448"/>
      <c r="L913" s="448"/>
      <c r="M913" s="448"/>
      <c r="N913" s="448"/>
      <c r="O913" s="448"/>
      <c r="P913" s="448"/>
      <c r="Q913" s="448"/>
      <c r="R913" s="448"/>
      <c r="S913" s="448"/>
      <c r="T913" s="448"/>
      <c r="U913" s="448"/>
      <c r="V913" s="448"/>
      <c r="W913" s="448"/>
      <c r="X913" s="448"/>
      <c r="Y913" s="448"/>
      <c r="Z913" s="448"/>
      <c r="AA913" s="448"/>
      <c r="AB913" s="448"/>
      <c r="AC913" s="448"/>
      <c r="AD913" s="448"/>
      <c r="AE913" s="448"/>
      <c r="AF913" s="448"/>
      <c r="AG913" s="448"/>
    </row>
    <row r="914">
      <c r="A914" s="448"/>
      <c r="B914" s="448"/>
      <c r="C914" s="448"/>
      <c r="D914" s="448"/>
      <c r="E914" s="448"/>
      <c r="F914" s="448"/>
      <c r="G914" s="448"/>
      <c r="H914" s="448"/>
      <c r="I914" s="448"/>
      <c r="J914" s="448"/>
      <c r="K914" s="448"/>
      <c r="L914" s="448"/>
      <c r="M914" s="448"/>
      <c r="N914" s="448"/>
      <c r="O914" s="448"/>
      <c r="P914" s="448"/>
      <c r="Q914" s="448"/>
      <c r="R914" s="448"/>
      <c r="S914" s="448"/>
      <c r="T914" s="448"/>
      <c r="U914" s="448"/>
      <c r="V914" s="448"/>
      <c r="W914" s="448"/>
      <c r="X914" s="448"/>
      <c r="Y914" s="448"/>
      <c r="Z914" s="448"/>
      <c r="AA914" s="448"/>
      <c r="AB914" s="448"/>
      <c r="AC914" s="448"/>
      <c r="AD914" s="448"/>
      <c r="AE914" s="448"/>
      <c r="AF914" s="448"/>
      <c r="AG914" s="448"/>
    </row>
    <row r="915">
      <c r="A915" s="448"/>
      <c r="B915" s="448"/>
      <c r="C915" s="448"/>
      <c r="D915" s="448"/>
      <c r="E915" s="448"/>
      <c r="F915" s="448"/>
      <c r="G915" s="448"/>
      <c r="H915" s="448"/>
      <c r="I915" s="448"/>
      <c r="J915" s="448"/>
      <c r="K915" s="448"/>
      <c r="L915" s="448"/>
      <c r="M915" s="448"/>
      <c r="N915" s="448"/>
      <c r="O915" s="448"/>
      <c r="P915" s="448"/>
      <c r="Q915" s="448"/>
      <c r="R915" s="448"/>
      <c r="S915" s="448"/>
      <c r="T915" s="448"/>
      <c r="U915" s="448"/>
      <c r="V915" s="448"/>
      <c r="W915" s="448"/>
      <c r="X915" s="448"/>
      <c r="Y915" s="448"/>
      <c r="Z915" s="448"/>
      <c r="AA915" s="448"/>
      <c r="AB915" s="448"/>
      <c r="AC915" s="448"/>
      <c r="AD915" s="448"/>
      <c r="AE915" s="448"/>
      <c r="AF915" s="448"/>
      <c r="AG915" s="448"/>
    </row>
    <row r="916">
      <c r="A916" s="448"/>
      <c r="B916" s="448"/>
      <c r="C916" s="448"/>
      <c r="D916" s="448"/>
      <c r="E916" s="448"/>
      <c r="F916" s="448"/>
      <c r="G916" s="448"/>
      <c r="H916" s="448"/>
      <c r="I916" s="448"/>
      <c r="J916" s="448"/>
      <c r="K916" s="448"/>
      <c r="L916" s="448"/>
      <c r="M916" s="448"/>
      <c r="N916" s="448"/>
      <c r="O916" s="448"/>
      <c r="P916" s="448"/>
      <c r="Q916" s="448"/>
      <c r="R916" s="448"/>
      <c r="S916" s="448"/>
      <c r="T916" s="448"/>
      <c r="U916" s="448"/>
      <c r="V916" s="448"/>
      <c r="W916" s="448"/>
      <c r="X916" s="448"/>
      <c r="Y916" s="448"/>
      <c r="Z916" s="448"/>
      <c r="AA916" s="448"/>
      <c r="AB916" s="448"/>
      <c r="AC916" s="448"/>
      <c r="AD916" s="448"/>
      <c r="AE916" s="448"/>
      <c r="AF916" s="448"/>
      <c r="AG916" s="448"/>
    </row>
    <row r="917">
      <c r="A917" s="448"/>
      <c r="B917" s="448"/>
      <c r="C917" s="448"/>
      <c r="D917" s="448"/>
      <c r="E917" s="448"/>
      <c r="F917" s="448"/>
      <c r="G917" s="448"/>
      <c r="H917" s="448"/>
      <c r="I917" s="448"/>
      <c r="J917" s="448"/>
      <c r="K917" s="448"/>
      <c r="L917" s="448"/>
      <c r="M917" s="448"/>
      <c r="N917" s="448"/>
      <c r="O917" s="448"/>
      <c r="P917" s="448"/>
      <c r="Q917" s="448"/>
      <c r="R917" s="448"/>
      <c r="S917" s="448"/>
      <c r="T917" s="448"/>
      <c r="U917" s="448"/>
      <c r="V917" s="448"/>
      <c r="W917" s="448"/>
      <c r="X917" s="448"/>
      <c r="Y917" s="448"/>
      <c r="Z917" s="448"/>
      <c r="AA917" s="448"/>
      <c r="AB917" s="448"/>
      <c r="AC917" s="448"/>
      <c r="AD917" s="448"/>
      <c r="AE917" s="448"/>
      <c r="AF917" s="448"/>
      <c r="AG917" s="448"/>
    </row>
    <row r="918">
      <c r="A918" s="448"/>
      <c r="B918" s="448"/>
      <c r="C918" s="448"/>
      <c r="D918" s="448"/>
      <c r="E918" s="448"/>
      <c r="F918" s="448"/>
      <c r="G918" s="448"/>
      <c r="H918" s="448"/>
      <c r="I918" s="448"/>
      <c r="J918" s="448"/>
      <c r="K918" s="448"/>
      <c r="L918" s="448"/>
      <c r="M918" s="448"/>
      <c r="N918" s="448"/>
      <c r="O918" s="448"/>
      <c r="P918" s="448"/>
      <c r="Q918" s="448"/>
      <c r="R918" s="448"/>
      <c r="S918" s="448"/>
      <c r="T918" s="448"/>
      <c r="U918" s="448"/>
      <c r="V918" s="448"/>
      <c r="W918" s="448"/>
      <c r="X918" s="448"/>
      <c r="Y918" s="448"/>
      <c r="Z918" s="448"/>
      <c r="AA918" s="448"/>
      <c r="AB918" s="448"/>
      <c r="AC918" s="448"/>
      <c r="AD918" s="448"/>
      <c r="AE918" s="448"/>
      <c r="AF918" s="448"/>
      <c r="AG918" s="448"/>
    </row>
    <row r="919">
      <c r="A919" s="448"/>
      <c r="B919" s="448"/>
      <c r="C919" s="448"/>
      <c r="D919" s="448"/>
      <c r="E919" s="448"/>
      <c r="F919" s="448"/>
      <c r="G919" s="448"/>
      <c r="H919" s="448"/>
      <c r="I919" s="448"/>
      <c r="J919" s="448"/>
      <c r="K919" s="448"/>
      <c r="L919" s="448"/>
      <c r="M919" s="448"/>
      <c r="N919" s="448"/>
      <c r="O919" s="448"/>
      <c r="P919" s="448"/>
      <c r="Q919" s="448"/>
      <c r="R919" s="448"/>
      <c r="S919" s="448"/>
      <c r="T919" s="448"/>
      <c r="U919" s="448"/>
      <c r="V919" s="448"/>
      <c r="W919" s="448"/>
      <c r="X919" s="448"/>
      <c r="Y919" s="448"/>
      <c r="Z919" s="448"/>
      <c r="AA919" s="448"/>
      <c r="AB919" s="448"/>
      <c r="AC919" s="448"/>
      <c r="AD919" s="448"/>
      <c r="AE919" s="448"/>
      <c r="AF919" s="448"/>
      <c r="AG919" s="448"/>
    </row>
    <row r="920">
      <c r="A920" s="448"/>
      <c r="B920" s="448"/>
      <c r="C920" s="448"/>
      <c r="D920" s="448"/>
      <c r="E920" s="448"/>
      <c r="F920" s="448"/>
      <c r="G920" s="448"/>
      <c r="H920" s="448"/>
      <c r="I920" s="448"/>
      <c r="J920" s="448"/>
      <c r="K920" s="448"/>
      <c r="L920" s="448"/>
      <c r="M920" s="448"/>
      <c r="N920" s="448"/>
      <c r="O920" s="448"/>
      <c r="P920" s="448"/>
      <c r="Q920" s="448"/>
      <c r="R920" s="448"/>
      <c r="S920" s="448"/>
      <c r="T920" s="448"/>
      <c r="U920" s="448"/>
      <c r="V920" s="448"/>
      <c r="W920" s="448"/>
      <c r="X920" s="448"/>
      <c r="Y920" s="448"/>
      <c r="Z920" s="448"/>
      <c r="AA920" s="448"/>
      <c r="AB920" s="448"/>
      <c r="AC920" s="448"/>
      <c r="AD920" s="448"/>
      <c r="AE920" s="448"/>
      <c r="AF920" s="448"/>
      <c r="AG920" s="448"/>
    </row>
    <row r="921">
      <c r="A921" s="448"/>
      <c r="B921" s="448"/>
      <c r="C921" s="448"/>
      <c r="D921" s="448"/>
      <c r="E921" s="448"/>
      <c r="F921" s="448"/>
      <c r="G921" s="448"/>
      <c r="H921" s="448"/>
      <c r="I921" s="448"/>
      <c r="J921" s="448"/>
      <c r="K921" s="448"/>
      <c r="L921" s="448"/>
      <c r="M921" s="448"/>
      <c r="N921" s="448"/>
      <c r="O921" s="448"/>
      <c r="P921" s="448"/>
      <c r="Q921" s="448"/>
      <c r="R921" s="448"/>
      <c r="S921" s="448"/>
      <c r="T921" s="448"/>
      <c r="U921" s="448"/>
      <c r="V921" s="448"/>
      <c r="W921" s="448"/>
      <c r="X921" s="448"/>
      <c r="Y921" s="448"/>
      <c r="Z921" s="448"/>
      <c r="AA921" s="448"/>
      <c r="AB921" s="448"/>
      <c r="AC921" s="448"/>
      <c r="AD921" s="448"/>
      <c r="AE921" s="448"/>
      <c r="AF921" s="448"/>
      <c r="AG921" s="448"/>
    </row>
    <row r="922">
      <c r="A922" s="448"/>
      <c r="B922" s="448"/>
      <c r="C922" s="448"/>
      <c r="D922" s="448"/>
      <c r="E922" s="448"/>
      <c r="F922" s="448"/>
      <c r="G922" s="448"/>
      <c r="H922" s="448"/>
      <c r="I922" s="448"/>
      <c r="J922" s="448"/>
      <c r="K922" s="448"/>
      <c r="L922" s="448"/>
      <c r="M922" s="448"/>
      <c r="N922" s="448"/>
      <c r="O922" s="448"/>
      <c r="P922" s="448"/>
      <c r="Q922" s="448"/>
      <c r="R922" s="448"/>
      <c r="S922" s="448"/>
      <c r="T922" s="448"/>
      <c r="U922" s="448"/>
      <c r="V922" s="448"/>
      <c r="W922" s="448"/>
      <c r="X922" s="448"/>
      <c r="Y922" s="448"/>
      <c r="Z922" s="448"/>
      <c r="AA922" s="448"/>
      <c r="AB922" s="448"/>
      <c r="AC922" s="448"/>
      <c r="AD922" s="448"/>
      <c r="AE922" s="448"/>
      <c r="AF922" s="448"/>
      <c r="AG922" s="448"/>
    </row>
    <row r="923">
      <c r="A923" s="448"/>
      <c r="B923" s="448"/>
      <c r="C923" s="448"/>
      <c r="D923" s="448"/>
      <c r="E923" s="448"/>
      <c r="F923" s="448"/>
      <c r="G923" s="448"/>
      <c r="H923" s="448"/>
      <c r="I923" s="448"/>
      <c r="J923" s="448"/>
      <c r="K923" s="448"/>
      <c r="L923" s="448"/>
      <c r="M923" s="448"/>
      <c r="N923" s="448"/>
      <c r="O923" s="448"/>
      <c r="P923" s="448"/>
      <c r="Q923" s="448"/>
      <c r="R923" s="448"/>
      <c r="S923" s="448"/>
      <c r="T923" s="448"/>
      <c r="U923" s="448"/>
      <c r="V923" s="448"/>
      <c r="W923" s="448"/>
      <c r="X923" s="448"/>
      <c r="Y923" s="448"/>
      <c r="Z923" s="448"/>
      <c r="AA923" s="448"/>
      <c r="AB923" s="448"/>
      <c r="AC923" s="448"/>
      <c r="AD923" s="448"/>
      <c r="AE923" s="448"/>
      <c r="AF923" s="448"/>
      <c r="AG923" s="448"/>
    </row>
    <row r="924">
      <c r="A924" s="448"/>
      <c r="B924" s="448"/>
      <c r="C924" s="448"/>
      <c r="D924" s="448"/>
      <c r="E924" s="448"/>
      <c r="F924" s="448"/>
      <c r="G924" s="448"/>
      <c r="H924" s="448"/>
      <c r="I924" s="448"/>
      <c r="J924" s="448"/>
      <c r="K924" s="448"/>
      <c r="L924" s="448"/>
      <c r="M924" s="448"/>
      <c r="N924" s="448"/>
      <c r="O924" s="448"/>
      <c r="P924" s="448"/>
      <c r="Q924" s="448"/>
      <c r="R924" s="448"/>
      <c r="S924" s="448"/>
      <c r="T924" s="448"/>
      <c r="U924" s="448"/>
      <c r="V924" s="448"/>
      <c r="W924" s="448"/>
      <c r="X924" s="448"/>
      <c r="Y924" s="448"/>
      <c r="Z924" s="448"/>
      <c r="AA924" s="448"/>
      <c r="AB924" s="448"/>
      <c r="AC924" s="448"/>
      <c r="AD924" s="448"/>
      <c r="AE924" s="448"/>
      <c r="AF924" s="448"/>
      <c r="AG924" s="448"/>
    </row>
    <row r="925">
      <c r="A925" s="448"/>
      <c r="B925" s="448"/>
      <c r="C925" s="448"/>
      <c r="D925" s="448"/>
      <c r="E925" s="448"/>
      <c r="F925" s="448"/>
      <c r="G925" s="448"/>
      <c r="H925" s="448"/>
      <c r="I925" s="448"/>
      <c r="J925" s="448"/>
      <c r="K925" s="448"/>
      <c r="L925" s="448"/>
      <c r="M925" s="448"/>
      <c r="N925" s="448"/>
      <c r="O925" s="448"/>
      <c r="P925" s="448"/>
      <c r="Q925" s="448"/>
      <c r="R925" s="448"/>
      <c r="S925" s="448"/>
      <c r="T925" s="448"/>
      <c r="U925" s="448"/>
      <c r="V925" s="448"/>
      <c r="W925" s="448"/>
      <c r="X925" s="448"/>
      <c r="Y925" s="448"/>
      <c r="Z925" s="448"/>
      <c r="AA925" s="448"/>
      <c r="AB925" s="448"/>
      <c r="AC925" s="448"/>
      <c r="AD925" s="448"/>
      <c r="AE925" s="448"/>
      <c r="AF925" s="448"/>
      <c r="AG925" s="448"/>
    </row>
    <row r="926">
      <c r="A926" s="448"/>
      <c r="B926" s="448"/>
      <c r="C926" s="448"/>
      <c r="D926" s="448"/>
      <c r="E926" s="448"/>
      <c r="F926" s="448"/>
      <c r="G926" s="448"/>
      <c r="H926" s="448"/>
      <c r="I926" s="448"/>
      <c r="J926" s="448"/>
      <c r="K926" s="448"/>
      <c r="L926" s="448"/>
      <c r="M926" s="448"/>
      <c r="N926" s="448"/>
      <c r="O926" s="448"/>
      <c r="P926" s="448"/>
      <c r="Q926" s="448"/>
      <c r="R926" s="448"/>
      <c r="S926" s="448"/>
      <c r="T926" s="448"/>
      <c r="U926" s="448"/>
      <c r="V926" s="448"/>
      <c r="W926" s="448"/>
      <c r="X926" s="448"/>
      <c r="Y926" s="448"/>
      <c r="Z926" s="448"/>
      <c r="AA926" s="448"/>
      <c r="AB926" s="448"/>
      <c r="AC926" s="448"/>
      <c r="AD926" s="448"/>
      <c r="AE926" s="448"/>
      <c r="AF926" s="448"/>
      <c r="AG926" s="448"/>
    </row>
    <row r="927">
      <c r="A927" s="448"/>
      <c r="B927" s="448"/>
      <c r="C927" s="448"/>
      <c r="D927" s="448"/>
      <c r="E927" s="448"/>
      <c r="F927" s="448"/>
      <c r="G927" s="448"/>
      <c r="H927" s="448"/>
      <c r="I927" s="448"/>
      <c r="J927" s="448"/>
      <c r="K927" s="448"/>
      <c r="L927" s="448"/>
      <c r="M927" s="448"/>
      <c r="N927" s="448"/>
      <c r="O927" s="448"/>
      <c r="P927" s="448"/>
      <c r="Q927" s="448"/>
      <c r="R927" s="448"/>
      <c r="S927" s="448"/>
      <c r="T927" s="448"/>
      <c r="U927" s="448"/>
      <c r="V927" s="448"/>
      <c r="W927" s="448"/>
      <c r="X927" s="448"/>
      <c r="Y927" s="448"/>
      <c r="Z927" s="448"/>
      <c r="AA927" s="448"/>
      <c r="AB927" s="448"/>
      <c r="AC927" s="448"/>
      <c r="AD927" s="448"/>
      <c r="AE927" s="448"/>
      <c r="AF927" s="448"/>
      <c r="AG927" s="448"/>
    </row>
    <row r="928">
      <c r="A928" s="448"/>
      <c r="B928" s="448"/>
      <c r="C928" s="448"/>
      <c r="D928" s="448"/>
      <c r="E928" s="448"/>
      <c r="F928" s="448"/>
      <c r="G928" s="448"/>
      <c r="H928" s="448"/>
      <c r="I928" s="448"/>
      <c r="J928" s="448"/>
      <c r="K928" s="448"/>
      <c r="L928" s="448"/>
      <c r="M928" s="448"/>
      <c r="N928" s="448"/>
      <c r="O928" s="448"/>
      <c r="P928" s="448"/>
      <c r="Q928" s="448"/>
      <c r="R928" s="448"/>
      <c r="S928" s="448"/>
      <c r="T928" s="448"/>
      <c r="U928" s="448"/>
      <c r="V928" s="448"/>
      <c r="W928" s="448"/>
      <c r="X928" s="448"/>
      <c r="Y928" s="448"/>
      <c r="Z928" s="448"/>
      <c r="AA928" s="448"/>
      <c r="AB928" s="448"/>
      <c r="AC928" s="448"/>
      <c r="AD928" s="448"/>
      <c r="AE928" s="448"/>
      <c r="AF928" s="448"/>
      <c r="AG928" s="448"/>
    </row>
    <row r="929">
      <c r="A929" s="448"/>
      <c r="B929" s="448"/>
      <c r="C929" s="448"/>
      <c r="D929" s="448"/>
      <c r="E929" s="448"/>
      <c r="F929" s="448"/>
      <c r="G929" s="448"/>
      <c r="H929" s="448"/>
      <c r="I929" s="448"/>
      <c r="J929" s="448"/>
      <c r="K929" s="448"/>
      <c r="L929" s="448"/>
      <c r="M929" s="448"/>
      <c r="N929" s="448"/>
      <c r="O929" s="448"/>
      <c r="P929" s="448"/>
      <c r="Q929" s="448"/>
      <c r="R929" s="448"/>
      <c r="S929" s="448"/>
      <c r="T929" s="448"/>
      <c r="U929" s="448"/>
      <c r="V929" s="448"/>
      <c r="W929" s="448"/>
      <c r="X929" s="448"/>
      <c r="Y929" s="448"/>
      <c r="Z929" s="448"/>
      <c r="AA929" s="448"/>
      <c r="AB929" s="448"/>
      <c r="AC929" s="448"/>
      <c r="AD929" s="448"/>
      <c r="AE929" s="448"/>
      <c r="AF929" s="448"/>
      <c r="AG929" s="448"/>
    </row>
    <row r="930">
      <c r="A930" s="448"/>
      <c r="B930" s="448"/>
      <c r="C930" s="448"/>
      <c r="D930" s="448"/>
      <c r="E930" s="448"/>
      <c r="F930" s="448"/>
      <c r="G930" s="448"/>
      <c r="H930" s="448"/>
      <c r="I930" s="448"/>
      <c r="J930" s="448"/>
      <c r="K930" s="448"/>
      <c r="L930" s="448"/>
      <c r="M930" s="448"/>
      <c r="N930" s="448"/>
      <c r="O930" s="448"/>
      <c r="P930" s="448"/>
      <c r="Q930" s="448"/>
      <c r="R930" s="448"/>
      <c r="S930" s="448"/>
      <c r="T930" s="448"/>
      <c r="U930" s="448"/>
      <c r="V930" s="448"/>
      <c r="W930" s="448"/>
      <c r="X930" s="448"/>
      <c r="Y930" s="448"/>
      <c r="Z930" s="448"/>
      <c r="AA930" s="448"/>
      <c r="AB930" s="448"/>
      <c r="AC930" s="448"/>
      <c r="AD930" s="448"/>
      <c r="AE930" s="448"/>
      <c r="AF930" s="448"/>
      <c r="AG930" s="448"/>
    </row>
    <row r="931">
      <c r="A931" s="448"/>
      <c r="B931" s="448"/>
      <c r="C931" s="448"/>
      <c r="D931" s="448"/>
      <c r="E931" s="448"/>
      <c r="F931" s="448"/>
      <c r="G931" s="448"/>
      <c r="H931" s="448"/>
      <c r="I931" s="448"/>
      <c r="J931" s="448"/>
      <c r="K931" s="448"/>
      <c r="L931" s="448"/>
      <c r="M931" s="448"/>
      <c r="N931" s="448"/>
      <c r="O931" s="448"/>
      <c r="P931" s="448"/>
      <c r="Q931" s="448"/>
      <c r="R931" s="448"/>
      <c r="S931" s="448"/>
      <c r="T931" s="448"/>
      <c r="U931" s="448"/>
      <c r="V931" s="448"/>
      <c r="W931" s="448"/>
      <c r="X931" s="448"/>
      <c r="Y931" s="448"/>
      <c r="Z931" s="448"/>
      <c r="AA931" s="448"/>
      <c r="AB931" s="448"/>
      <c r="AC931" s="448"/>
      <c r="AD931" s="448"/>
      <c r="AE931" s="448"/>
      <c r="AF931" s="448"/>
      <c r="AG931" s="448"/>
    </row>
    <row r="932">
      <c r="A932" s="448"/>
      <c r="B932" s="448"/>
      <c r="C932" s="448"/>
      <c r="D932" s="448"/>
      <c r="E932" s="448"/>
      <c r="F932" s="448"/>
      <c r="G932" s="448"/>
      <c r="H932" s="448"/>
      <c r="I932" s="448"/>
      <c r="J932" s="448"/>
      <c r="K932" s="448"/>
      <c r="L932" s="448"/>
      <c r="M932" s="448"/>
      <c r="N932" s="448"/>
      <c r="O932" s="448"/>
      <c r="P932" s="448"/>
      <c r="Q932" s="448"/>
      <c r="R932" s="448"/>
      <c r="S932" s="448"/>
      <c r="T932" s="448"/>
      <c r="U932" s="448"/>
      <c r="V932" s="448"/>
      <c r="W932" s="448"/>
      <c r="X932" s="448"/>
      <c r="Y932" s="448"/>
      <c r="Z932" s="448"/>
      <c r="AA932" s="448"/>
      <c r="AB932" s="448"/>
      <c r="AC932" s="448"/>
      <c r="AD932" s="448"/>
      <c r="AE932" s="448"/>
      <c r="AF932" s="448"/>
      <c r="AG932" s="448"/>
    </row>
    <row r="933">
      <c r="A933" s="448"/>
      <c r="B933" s="448"/>
      <c r="C933" s="448"/>
      <c r="D933" s="448"/>
      <c r="E933" s="448"/>
      <c r="F933" s="448"/>
      <c r="G933" s="448"/>
      <c r="H933" s="448"/>
      <c r="I933" s="448"/>
      <c r="J933" s="448"/>
      <c r="K933" s="448"/>
      <c r="L933" s="448"/>
      <c r="M933" s="448"/>
      <c r="N933" s="448"/>
      <c r="O933" s="448"/>
      <c r="P933" s="448"/>
      <c r="Q933" s="448"/>
      <c r="R933" s="448"/>
      <c r="S933" s="448"/>
      <c r="T933" s="448"/>
      <c r="U933" s="448"/>
      <c r="V933" s="448"/>
      <c r="W933" s="448"/>
      <c r="X933" s="448"/>
      <c r="Y933" s="448"/>
      <c r="Z933" s="448"/>
      <c r="AA933" s="448"/>
      <c r="AB933" s="448"/>
      <c r="AC933" s="448"/>
      <c r="AD933" s="448"/>
      <c r="AE933" s="448"/>
      <c r="AF933" s="448"/>
      <c r="AG933" s="448"/>
    </row>
    <row r="934">
      <c r="A934" s="448"/>
      <c r="B934" s="448"/>
      <c r="C934" s="448"/>
      <c r="D934" s="448"/>
      <c r="E934" s="448"/>
      <c r="F934" s="448"/>
      <c r="G934" s="448"/>
      <c r="H934" s="448"/>
      <c r="I934" s="448"/>
      <c r="J934" s="448"/>
      <c r="K934" s="448"/>
      <c r="L934" s="448"/>
      <c r="M934" s="448"/>
      <c r="N934" s="448"/>
      <c r="O934" s="448"/>
      <c r="P934" s="448"/>
      <c r="Q934" s="448"/>
      <c r="R934" s="448"/>
      <c r="S934" s="448"/>
      <c r="T934" s="448"/>
      <c r="U934" s="448"/>
      <c r="V934" s="448"/>
      <c r="W934" s="448"/>
      <c r="X934" s="448"/>
      <c r="Y934" s="448"/>
      <c r="Z934" s="448"/>
      <c r="AA934" s="448"/>
      <c r="AB934" s="448"/>
      <c r="AC934" s="448"/>
      <c r="AD934" s="448"/>
      <c r="AE934" s="448"/>
      <c r="AF934" s="448"/>
      <c r="AG934" s="448"/>
    </row>
    <row r="935">
      <c r="A935" s="448"/>
      <c r="B935" s="448"/>
      <c r="C935" s="448"/>
      <c r="D935" s="448"/>
      <c r="E935" s="448"/>
      <c r="F935" s="448"/>
      <c r="G935" s="448"/>
      <c r="H935" s="448"/>
      <c r="I935" s="448"/>
      <c r="J935" s="448"/>
      <c r="K935" s="448"/>
      <c r="L935" s="448"/>
      <c r="M935" s="448"/>
      <c r="N935" s="448"/>
      <c r="O935" s="448"/>
      <c r="P935" s="448"/>
      <c r="Q935" s="448"/>
      <c r="R935" s="448"/>
      <c r="S935" s="448"/>
      <c r="T935" s="448"/>
      <c r="U935" s="448"/>
      <c r="V935" s="448"/>
      <c r="W935" s="448"/>
      <c r="X935" s="448"/>
      <c r="Y935" s="448"/>
      <c r="Z935" s="448"/>
      <c r="AA935" s="448"/>
      <c r="AB935" s="448"/>
      <c r="AC935" s="448"/>
      <c r="AD935" s="448"/>
      <c r="AE935" s="448"/>
      <c r="AF935" s="448"/>
      <c r="AG935" s="448"/>
    </row>
    <row r="936">
      <c r="A936" s="448"/>
      <c r="B936" s="448"/>
      <c r="C936" s="448"/>
      <c r="D936" s="448"/>
      <c r="E936" s="448"/>
      <c r="F936" s="448"/>
      <c r="G936" s="448"/>
      <c r="H936" s="448"/>
      <c r="I936" s="448"/>
      <c r="J936" s="448"/>
      <c r="K936" s="448"/>
      <c r="L936" s="448"/>
      <c r="M936" s="448"/>
      <c r="N936" s="448"/>
      <c r="O936" s="448"/>
      <c r="P936" s="448"/>
      <c r="Q936" s="448"/>
      <c r="R936" s="448"/>
      <c r="S936" s="448"/>
      <c r="T936" s="448"/>
      <c r="U936" s="448"/>
      <c r="V936" s="448"/>
      <c r="W936" s="448"/>
      <c r="X936" s="448"/>
      <c r="Y936" s="448"/>
      <c r="Z936" s="448"/>
      <c r="AA936" s="448"/>
      <c r="AB936" s="448"/>
      <c r="AC936" s="448"/>
      <c r="AD936" s="448"/>
      <c r="AE936" s="448"/>
      <c r="AF936" s="448"/>
      <c r="AG936" s="448"/>
    </row>
    <row r="937">
      <c r="A937" s="448"/>
      <c r="B937" s="448"/>
      <c r="C937" s="448"/>
      <c r="D937" s="448"/>
      <c r="E937" s="448"/>
      <c r="F937" s="448"/>
      <c r="G937" s="448"/>
      <c r="H937" s="448"/>
      <c r="I937" s="448"/>
      <c r="J937" s="448"/>
      <c r="K937" s="448"/>
      <c r="L937" s="448"/>
      <c r="M937" s="448"/>
      <c r="N937" s="448"/>
      <c r="O937" s="448"/>
      <c r="P937" s="448"/>
      <c r="Q937" s="448"/>
      <c r="R937" s="448"/>
      <c r="S937" s="448"/>
      <c r="T937" s="448"/>
      <c r="U937" s="448"/>
      <c r="V937" s="448"/>
      <c r="W937" s="448"/>
      <c r="X937" s="448"/>
      <c r="Y937" s="448"/>
      <c r="Z937" s="448"/>
      <c r="AA937" s="448"/>
      <c r="AB937" s="448"/>
      <c r="AC937" s="448"/>
      <c r="AD937" s="448"/>
      <c r="AE937" s="448"/>
      <c r="AF937" s="448"/>
      <c r="AG937" s="448"/>
    </row>
    <row r="938">
      <c r="A938" s="448"/>
      <c r="B938" s="448"/>
      <c r="C938" s="448"/>
      <c r="D938" s="448"/>
      <c r="E938" s="448"/>
      <c r="F938" s="448"/>
      <c r="G938" s="448"/>
      <c r="H938" s="448"/>
      <c r="I938" s="448"/>
      <c r="J938" s="448"/>
      <c r="K938" s="448"/>
      <c r="L938" s="448"/>
      <c r="M938" s="448"/>
      <c r="N938" s="448"/>
      <c r="O938" s="448"/>
      <c r="P938" s="448"/>
      <c r="Q938" s="448"/>
      <c r="R938" s="448"/>
      <c r="S938" s="448"/>
      <c r="T938" s="448"/>
      <c r="U938" s="448"/>
      <c r="V938" s="448"/>
      <c r="W938" s="448"/>
      <c r="X938" s="448"/>
      <c r="Y938" s="448"/>
      <c r="Z938" s="448"/>
      <c r="AA938" s="448"/>
      <c r="AB938" s="448"/>
      <c r="AC938" s="448"/>
      <c r="AD938" s="448"/>
      <c r="AE938" s="448"/>
      <c r="AF938" s="448"/>
      <c r="AG938" s="448"/>
    </row>
    <row r="939">
      <c r="A939" s="448"/>
      <c r="B939" s="448"/>
      <c r="C939" s="448"/>
      <c r="D939" s="448"/>
      <c r="E939" s="448"/>
      <c r="F939" s="448"/>
      <c r="G939" s="448"/>
      <c r="H939" s="448"/>
      <c r="I939" s="448"/>
      <c r="J939" s="448"/>
      <c r="K939" s="448"/>
      <c r="L939" s="448"/>
      <c r="M939" s="448"/>
      <c r="N939" s="448"/>
      <c r="O939" s="448"/>
      <c r="P939" s="448"/>
      <c r="Q939" s="448"/>
      <c r="R939" s="448"/>
      <c r="S939" s="448"/>
      <c r="T939" s="448"/>
      <c r="U939" s="448"/>
      <c r="V939" s="448"/>
      <c r="W939" s="448"/>
      <c r="X939" s="448"/>
      <c r="Y939" s="448"/>
      <c r="Z939" s="448"/>
      <c r="AA939" s="448"/>
      <c r="AB939" s="448"/>
      <c r="AC939" s="448"/>
      <c r="AD939" s="448"/>
      <c r="AE939" s="448"/>
      <c r="AF939" s="448"/>
      <c r="AG939" s="448"/>
    </row>
    <row r="940">
      <c r="A940" s="448"/>
      <c r="B940" s="448"/>
      <c r="C940" s="448"/>
      <c r="D940" s="448"/>
      <c r="E940" s="448"/>
      <c r="F940" s="448"/>
      <c r="G940" s="448"/>
      <c r="H940" s="448"/>
      <c r="I940" s="448"/>
      <c r="J940" s="448"/>
      <c r="K940" s="448"/>
      <c r="L940" s="448"/>
      <c r="M940" s="448"/>
      <c r="N940" s="448"/>
      <c r="O940" s="448"/>
      <c r="P940" s="448"/>
      <c r="Q940" s="448"/>
      <c r="R940" s="448"/>
      <c r="S940" s="448"/>
      <c r="T940" s="448"/>
      <c r="U940" s="448"/>
      <c r="V940" s="448"/>
      <c r="W940" s="448"/>
      <c r="X940" s="448"/>
      <c r="Y940" s="448"/>
      <c r="Z940" s="448"/>
      <c r="AA940" s="448"/>
      <c r="AB940" s="448"/>
      <c r="AC940" s="448"/>
      <c r="AD940" s="448"/>
      <c r="AE940" s="448"/>
      <c r="AF940" s="448"/>
      <c r="AG940" s="448"/>
    </row>
    <row r="941">
      <c r="A941" s="448"/>
      <c r="B941" s="448"/>
      <c r="C941" s="448"/>
      <c r="D941" s="448"/>
      <c r="E941" s="448"/>
      <c r="F941" s="448"/>
      <c r="G941" s="448"/>
      <c r="H941" s="448"/>
      <c r="I941" s="448"/>
      <c r="J941" s="448"/>
      <c r="K941" s="448"/>
      <c r="L941" s="448"/>
      <c r="M941" s="448"/>
      <c r="N941" s="448"/>
      <c r="O941" s="448"/>
      <c r="P941" s="448"/>
      <c r="Q941" s="448"/>
      <c r="R941" s="448"/>
      <c r="S941" s="448"/>
      <c r="T941" s="448"/>
      <c r="U941" s="448"/>
      <c r="V941" s="448"/>
      <c r="W941" s="448"/>
      <c r="X941" s="448"/>
      <c r="Y941" s="448"/>
      <c r="Z941" s="448"/>
      <c r="AA941" s="448"/>
      <c r="AB941" s="448"/>
      <c r="AC941" s="448"/>
      <c r="AD941" s="448"/>
      <c r="AE941" s="448"/>
      <c r="AF941" s="448"/>
      <c r="AG941" s="448"/>
    </row>
    <row r="942">
      <c r="A942" s="448"/>
      <c r="B942" s="448"/>
      <c r="C942" s="448"/>
      <c r="D942" s="448"/>
      <c r="E942" s="448"/>
      <c r="F942" s="448"/>
      <c r="G942" s="448"/>
      <c r="H942" s="448"/>
      <c r="I942" s="448"/>
      <c r="J942" s="448"/>
      <c r="K942" s="448"/>
      <c r="L942" s="448"/>
      <c r="M942" s="448"/>
      <c r="N942" s="448"/>
      <c r="O942" s="448"/>
      <c r="P942" s="448"/>
      <c r="Q942" s="448"/>
      <c r="R942" s="448"/>
      <c r="S942" s="448"/>
      <c r="T942" s="448"/>
      <c r="U942" s="448"/>
      <c r="V942" s="448"/>
      <c r="W942" s="448"/>
      <c r="X942" s="448"/>
      <c r="Y942" s="448"/>
      <c r="Z942" s="448"/>
      <c r="AA942" s="448"/>
      <c r="AB942" s="448"/>
      <c r="AC942" s="448"/>
      <c r="AD942" s="448"/>
      <c r="AE942" s="448"/>
      <c r="AF942" s="448"/>
      <c r="AG942" s="448"/>
    </row>
    <row r="943">
      <c r="A943" s="448"/>
      <c r="B943" s="448"/>
      <c r="C943" s="448"/>
      <c r="D943" s="448"/>
      <c r="E943" s="448"/>
      <c r="F943" s="448"/>
      <c r="G943" s="448"/>
      <c r="H943" s="448"/>
      <c r="I943" s="448"/>
      <c r="J943" s="448"/>
      <c r="K943" s="448"/>
      <c r="L943" s="448"/>
      <c r="M943" s="448"/>
      <c r="N943" s="448"/>
      <c r="O943" s="448"/>
      <c r="P943" s="448"/>
      <c r="Q943" s="448"/>
      <c r="R943" s="448"/>
      <c r="S943" s="448"/>
      <c r="T943" s="448"/>
      <c r="U943" s="448"/>
      <c r="V943" s="448"/>
      <c r="W943" s="448"/>
      <c r="X943" s="448"/>
      <c r="Y943" s="448"/>
      <c r="Z943" s="448"/>
      <c r="AA943" s="448"/>
      <c r="AB943" s="448"/>
      <c r="AC943" s="448"/>
      <c r="AD943" s="448"/>
      <c r="AE943" s="448"/>
      <c r="AF943" s="448"/>
      <c r="AG943" s="448"/>
    </row>
    <row r="944">
      <c r="A944" s="448"/>
      <c r="B944" s="448"/>
      <c r="C944" s="448"/>
      <c r="D944" s="448"/>
      <c r="E944" s="448"/>
      <c r="F944" s="448"/>
      <c r="G944" s="448"/>
      <c r="H944" s="448"/>
      <c r="I944" s="448"/>
      <c r="J944" s="448"/>
      <c r="K944" s="448"/>
      <c r="L944" s="448"/>
      <c r="M944" s="448"/>
      <c r="N944" s="448"/>
      <c r="O944" s="448"/>
      <c r="P944" s="448"/>
      <c r="Q944" s="448"/>
      <c r="R944" s="448"/>
      <c r="S944" s="448"/>
      <c r="T944" s="448"/>
      <c r="U944" s="448"/>
      <c r="V944" s="448"/>
      <c r="W944" s="448"/>
      <c r="X944" s="448"/>
      <c r="Y944" s="448"/>
      <c r="Z944" s="448"/>
      <c r="AA944" s="448"/>
      <c r="AB944" s="448"/>
      <c r="AC944" s="448"/>
      <c r="AD944" s="448"/>
      <c r="AE944" s="448"/>
      <c r="AF944" s="448"/>
      <c r="AG944" s="448"/>
    </row>
    <row r="945">
      <c r="A945" s="448"/>
      <c r="B945" s="448"/>
      <c r="C945" s="448"/>
      <c r="D945" s="448"/>
      <c r="E945" s="448"/>
      <c r="F945" s="448"/>
      <c r="G945" s="448"/>
      <c r="H945" s="448"/>
      <c r="I945" s="448"/>
      <c r="J945" s="448"/>
      <c r="K945" s="448"/>
      <c r="L945" s="448"/>
      <c r="M945" s="448"/>
      <c r="N945" s="448"/>
      <c r="O945" s="448"/>
      <c r="P945" s="448"/>
      <c r="Q945" s="448"/>
      <c r="R945" s="448"/>
      <c r="S945" s="448"/>
      <c r="T945" s="448"/>
      <c r="U945" s="448"/>
      <c r="V945" s="448"/>
      <c r="W945" s="448"/>
      <c r="X945" s="448"/>
      <c r="Y945" s="448"/>
      <c r="Z945" s="448"/>
      <c r="AA945" s="448"/>
      <c r="AB945" s="448"/>
      <c r="AC945" s="448"/>
      <c r="AD945" s="448"/>
      <c r="AE945" s="448"/>
      <c r="AF945" s="448"/>
      <c r="AG945" s="448"/>
    </row>
    <row r="946">
      <c r="A946" s="448"/>
      <c r="B946" s="448"/>
      <c r="C946" s="448"/>
      <c r="D946" s="448"/>
      <c r="E946" s="448"/>
      <c r="F946" s="448"/>
      <c r="G946" s="448"/>
      <c r="H946" s="448"/>
      <c r="I946" s="448"/>
      <c r="J946" s="448"/>
      <c r="K946" s="448"/>
      <c r="L946" s="448"/>
      <c r="M946" s="448"/>
      <c r="N946" s="448"/>
      <c r="O946" s="448"/>
      <c r="P946" s="448"/>
      <c r="Q946" s="448"/>
      <c r="R946" s="448"/>
      <c r="S946" s="448"/>
      <c r="T946" s="448"/>
      <c r="U946" s="448"/>
      <c r="V946" s="448"/>
      <c r="W946" s="448"/>
      <c r="X946" s="448"/>
      <c r="Y946" s="448"/>
      <c r="Z946" s="448"/>
      <c r="AA946" s="448"/>
      <c r="AB946" s="448"/>
      <c r="AC946" s="448"/>
      <c r="AD946" s="448"/>
      <c r="AE946" s="448"/>
      <c r="AF946" s="448"/>
      <c r="AG946" s="448"/>
    </row>
    <row r="947">
      <c r="A947" s="448"/>
      <c r="B947" s="448"/>
      <c r="C947" s="448"/>
      <c r="D947" s="448"/>
      <c r="E947" s="448"/>
      <c r="F947" s="448"/>
      <c r="G947" s="448"/>
      <c r="H947" s="448"/>
      <c r="I947" s="448"/>
      <c r="J947" s="448"/>
      <c r="K947" s="448"/>
      <c r="L947" s="448"/>
      <c r="M947" s="448"/>
      <c r="N947" s="448"/>
      <c r="O947" s="448"/>
      <c r="P947" s="448"/>
      <c r="Q947" s="448"/>
      <c r="R947" s="448"/>
      <c r="S947" s="448"/>
      <c r="T947" s="448"/>
      <c r="U947" s="448"/>
      <c r="V947" s="448"/>
      <c r="W947" s="448"/>
      <c r="X947" s="448"/>
      <c r="Y947" s="448"/>
      <c r="Z947" s="448"/>
      <c r="AA947" s="448"/>
      <c r="AB947" s="448"/>
      <c r="AC947" s="448"/>
      <c r="AD947" s="448"/>
      <c r="AE947" s="448"/>
      <c r="AF947" s="448"/>
      <c r="AG947" s="448"/>
    </row>
    <row r="948">
      <c r="A948" s="448"/>
      <c r="B948" s="448"/>
      <c r="C948" s="448"/>
      <c r="D948" s="448"/>
      <c r="E948" s="448"/>
      <c r="F948" s="448"/>
      <c r="G948" s="448"/>
      <c r="H948" s="448"/>
      <c r="I948" s="448"/>
      <c r="J948" s="448"/>
      <c r="K948" s="448"/>
      <c r="L948" s="448"/>
      <c r="M948" s="448"/>
      <c r="N948" s="448"/>
      <c r="O948" s="448"/>
      <c r="P948" s="448"/>
      <c r="Q948" s="448"/>
      <c r="R948" s="448"/>
      <c r="S948" s="448"/>
      <c r="T948" s="448"/>
      <c r="U948" s="448"/>
      <c r="V948" s="448"/>
      <c r="W948" s="448"/>
      <c r="X948" s="448"/>
      <c r="Y948" s="448"/>
      <c r="Z948" s="448"/>
      <c r="AA948" s="448"/>
      <c r="AB948" s="448"/>
      <c r="AC948" s="448"/>
      <c r="AD948" s="448"/>
      <c r="AE948" s="448"/>
      <c r="AF948" s="448"/>
      <c r="AG948" s="448"/>
    </row>
    <row r="949">
      <c r="A949" s="448"/>
      <c r="B949" s="448"/>
      <c r="C949" s="448"/>
      <c r="D949" s="448"/>
      <c r="E949" s="448"/>
      <c r="F949" s="448"/>
      <c r="G949" s="448"/>
      <c r="H949" s="448"/>
      <c r="I949" s="448"/>
      <c r="J949" s="448"/>
      <c r="K949" s="448"/>
      <c r="L949" s="448"/>
      <c r="M949" s="448"/>
      <c r="N949" s="448"/>
      <c r="O949" s="448"/>
      <c r="P949" s="448"/>
      <c r="Q949" s="448"/>
      <c r="R949" s="448"/>
      <c r="S949" s="448"/>
      <c r="T949" s="448"/>
      <c r="U949" s="448"/>
      <c r="V949" s="448"/>
      <c r="W949" s="448"/>
      <c r="X949" s="448"/>
      <c r="Y949" s="448"/>
      <c r="Z949" s="448"/>
      <c r="AA949" s="448"/>
      <c r="AB949" s="448"/>
      <c r="AC949" s="448"/>
      <c r="AD949" s="448"/>
      <c r="AE949" s="448"/>
      <c r="AF949" s="448"/>
      <c r="AG949" s="448"/>
    </row>
    <row r="950">
      <c r="A950" s="448"/>
      <c r="B950" s="448"/>
      <c r="C950" s="448"/>
      <c r="D950" s="448"/>
      <c r="E950" s="448"/>
      <c r="F950" s="448"/>
      <c r="G950" s="448"/>
      <c r="H950" s="448"/>
      <c r="I950" s="448"/>
      <c r="J950" s="448"/>
      <c r="K950" s="448"/>
      <c r="L950" s="448"/>
      <c r="M950" s="448"/>
      <c r="N950" s="448"/>
      <c r="O950" s="448"/>
      <c r="P950" s="448"/>
      <c r="Q950" s="448"/>
      <c r="R950" s="448"/>
      <c r="S950" s="448"/>
      <c r="T950" s="448"/>
      <c r="U950" s="448"/>
      <c r="V950" s="448"/>
      <c r="W950" s="448"/>
      <c r="X950" s="448"/>
      <c r="Y950" s="448"/>
      <c r="Z950" s="448"/>
      <c r="AA950" s="448"/>
      <c r="AB950" s="448"/>
      <c r="AC950" s="448"/>
      <c r="AD950" s="448"/>
      <c r="AE950" s="448"/>
      <c r="AF950" s="448"/>
      <c r="AG950" s="448"/>
    </row>
    <row r="951">
      <c r="A951" s="448"/>
      <c r="B951" s="448"/>
      <c r="C951" s="448"/>
      <c r="D951" s="448"/>
      <c r="E951" s="448"/>
      <c r="F951" s="448"/>
      <c r="G951" s="448"/>
      <c r="H951" s="448"/>
      <c r="I951" s="448"/>
      <c r="J951" s="448"/>
      <c r="K951" s="448"/>
      <c r="L951" s="448"/>
      <c r="M951" s="448"/>
      <c r="N951" s="448"/>
      <c r="O951" s="448"/>
      <c r="P951" s="448"/>
      <c r="Q951" s="448"/>
      <c r="R951" s="448"/>
      <c r="S951" s="448"/>
      <c r="T951" s="448"/>
      <c r="U951" s="448"/>
      <c r="V951" s="448"/>
      <c r="W951" s="448"/>
      <c r="X951" s="448"/>
      <c r="Y951" s="448"/>
      <c r="Z951" s="448"/>
      <c r="AA951" s="448"/>
      <c r="AB951" s="448"/>
      <c r="AC951" s="448"/>
      <c r="AD951" s="448"/>
      <c r="AE951" s="448"/>
      <c r="AF951" s="448"/>
      <c r="AG951" s="448"/>
    </row>
    <row r="952">
      <c r="A952" s="448"/>
      <c r="B952" s="448"/>
      <c r="C952" s="448"/>
      <c r="D952" s="448"/>
      <c r="E952" s="448"/>
      <c r="F952" s="448"/>
      <c r="G952" s="448"/>
      <c r="H952" s="448"/>
      <c r="I952" s="448"/>
      <c r="J952" s="448"/>
      <c r="K952" s="448"/>
      <c r="L952" s="448"/>
      <c r="M952" s="448"/>
      <c r="N952" s="448"/>
      <c r="O952" s="448"/>
      <c r="P952" s="448"/>
      <c r="Q952" s="448"/>
      <c r="R952" s="448"/>
      <c r="S952" s="448"/>
      <c r="T952" s="448"/>
      <c r="U952" s="448"/>
      <c r="V952" s="448"/>
      <c r="W952" s="448"/>
      <c r="X952" s="448"/>
      <c r="Y952" s="448"/>
      <c r="Z952" s="448"/>
      <c r="AA952" s="448"/>
      <c r="AB952" s="448"/>
      <c r="AC952" s="448"/>
      <c r="AD952" s="448"/>
      <c r="AE952" s="448"/>
      <c r="AF952" s="448"/>
      <c r="AG952" s="448"/>
    </row>
    <row r="953">
      <c r="A953" s="448"/>
      <c r="B953" s="448"/>
      <c r="C953" s="448"/>
      <c r="D953" s="448"/>
      <c r="E953" s="448"/>
      <c r="F953" s="448"/>
      <c r="G953" s="448"/>
      <c r="H953" s="448"/>
      <c r="I953" s="448"/>
      <c r="J953" s="448"/>
      <c r="K953" s="448"/>
      <c r="L953" s="448"/>
      <c r="M953" s="448"/>
      <c r="N953" s="448"/>
      <c r="O953" s="448"/>
      <c r="P953" s="448"/>
      <c r="Q953" s="448"/>
      <c r="R953" s="448"/>
      <c r="S953" s="448"/>
      <c r="T953" s="448"/>
      <c r="U953" s="448"/>
      <c r="V953" s="448"/>
      <c r="W953" s="448"/>
      <c r="X953" s="448"/>
      <c r="Y953" s="448"/>
      <c r="Z953" s="448"/>
      <c r="AA953" s="448"/>
      <c r="AB953" s="448"/>
      <c r="AC953" s="448"/>
      <c r="AD953" s="448"/>
      <c r="AE953" s="448"/>
      <c r="AF953" s="448"/>
      <c r="AG953" s="448"/>
    </row>
    <row r="954">
      <c r="A954" s="448"/>
      <c r="B954" s="448"/>
      <c r="C954" s="448"/>
      <c r="D954" s="448"/>
      <c r="E954" s="448"/>
      <c r="F954" s="448"/>
      <c r="G954" s="448"/>
      <c r="H954" s="448"/>
      <c r="I954" s="448"/>
      <c r="J954" s="448"/>
      <c r="K954" s="448"/>
      <c r="L954" s="448"/>
      <c r="M954" s="448"/>
      <c r="N954" s="448"/>
      <c r="O954" s="448"/>
      <c r="P954" s="448"/>
      <c r="Q954" s="448"/>
      <c r="R954" s="448"/>
      <c r="S954" s="448"/>
      <c r="T954" s="448"/>
      <c r="U954" s="448"/>
      <c r="V954" s="448"/>
      <c r="W954" s="448"/>
      <c r="X954" s="448"/>
      <c r="Y954" s="448"/>
      <c r="Z954" s="448"/>
      <c r="AA954" s="448"/>
      <c r="AB954" s="448"/>
      <c r="AC954" s="448"/>
      <c r="AD954" s="448"/>
      <c r="AE954" s="448"/>
      <c r="AF954" s="448"/>
      <c r="AG954" s="448"/>
    </row>
    <row r="955">
      <c r="A955" s="448"/>
      <c r="B955" s="448"/>
      <c r="C955" s="448"/>
      <c r="D955" s="448"/>
      <c r="E955" s="448"/>
      <c r="F955" s="448"/>
      <c r="G955" s="448"/>
      <c r="H955" s="448"/>
      <c r="I955" s="448"/>
      <c r="J955" s="448"/>
      <c r="K955" s="448"/>
      <c r="L955" s="448"/>
      <c r="M955" s="448"/>
      <c r="N955" s="448"/>
      <c r="O955" s="448"/>
      <c r="P955" s="448"/>
      <c r="Q955" s="448"/>
      <c r="R955" s="448"/>
      <c r="S955" s="448"/>
      <c r="T955" s="448"/>
      <c r="U955" s="448"/>
      <c r="V955" s="448"/>
      <c r="W955" s="448"/>
      <c r="X955" s="448"/>
      <c r="Y955" s="448"/>
      <c r="Z955" s="448"/>
      <c r="AA955" s="448"/>
      <c r="AB955" s="448"/>
      <c r="AC955" s="448"/>
      <c r="AD955" s="448"/>
      <c r="AE955" s="448"/>
      <c r="AF955" s="448"/>
      <c r="AG955" s="448"/>
    </row>
    <row r="956">
      <c r="A956" s="448"/>
      <c r="B956" s="448"/>
      <c r="C956" s="448"/>
      <c r="D956" s="448"/>
      <c r="E956" s="448"/>
      <c r="F956" s="448"/>
      <c r="G956" s="448"/>
      <c r="H956" s="448"/>
      <c r="I956" s="448"/>
      <c r="J956" s="448"/>
      <c r="K956" s="448"/>
      <c r="L956" s="448"/>
      <c r="M956" s="448"/>
      <c r="N956" s="448"/>
      <c r="O956" s="448"/>
      <c r="P956" s="448"/>
      <c r="Q956" s="448"/>
      <c r="R956" s="448"/>
      <c r="S956" s="448"/>
      <c r="T956" s="448"/>
      <c r="U956" s="448"/>
      <c r="V956" s="448"/>
      <c r="W956" s="448"/>
      <c r="X956" s="448"/>
      <c r="Y956" s="448"/>
      <c r="Z956" s="448"/>
      <c r="AA956" s="448"/>
      <c r="AB956" s="448"/>
      <c r="AC956" s="448"/>
      <c r="AD956" s="448"/>
      <c r="AE956" s="448"/>
      <c r="AF956" s="448"/>
      <c r="AG956" s="448"/>
    </row>
    <row r="957">
      <c r="A957" s="448"/>
      <c r="B957" s="448"/>
      <c r="C957" s="448"/>
      <c r="D957" s="448"/>
      <c r="E957" s="448"/>
      <c r="F957" s="448"/>
      <c r="G957" s="448"/>
      <c r="H957" s="448"/>
      <c r="I957" s="448"/>
      <c r="J957" s="448"/>
      <c r="K957" s="448"/>
      <c r="L957" s="448"/>
      <c r="M957" s="448"/>
      <c r="N957" s="448"/>
      <c r="O957" s="448"/>
      <c r="P957" s="448"/>
      <c r="Q957" s="448"/>
      <c r="R957" s="448"/>
      <c r="S957" s="448"/>
      <c r="T957" s="448"/>
      <c r="U957" s="448"/>
      <c r="V957" s="448"/>
      <c r="W957" s="448"/>
      <c r="X957" s="448"/>
      <c r="Y957" s="448"/>
      <c r="Z957" s="448"/>
      <c r="AA957" s="448"/>
      <c r="AB957" s="448"/>
      <c r="AC957" s="448"/>
      <c r="AD957" s="448"/>
      <c r="AE957" s="448"/>
      <c r="AF957" s="448"/>
      <c r="AG957" s="448"/>
    </row>
    <row r="958">
      <c r="A958" s="448"/>
      <c r="B958" s="448"/>
      <c r="C958" s="448"/>
      <c r="D958" s="448"/>
      <c r="E958" s="448"/>
      <c r="F958" s="448"/>
      <c r="G958" s="448"/>
      <c r="H958" s="448"/>
      <c r="I958" s="448"/>
      <c r="J958" s="448"/>
      <c r="K958" s="448"/>
      <c r="L958" s="448"/>
      <c r="M958" s="448"/>
      <c r="N958" s="448"/>
      <c r="O958" s="448"/>
      <c r="P958" s="448"/>
      <c r="Q958" s="448"/>
      <c r="R958" s="448"/>
      <c r="S958" s="448"/>
      <c r="T958" s="448"/>
      <c r="U958" s="448"/>
      <c r="V958" s="448"/>
      <c r="W958" s="448"/>
      <c r="X958" s="448"/>
      <c r="Y958" s="448"/>
      <c r="Z958" s="448"/>
      <c r="AA958" s="448"/>
      <c r="AB958" s="448"/>
      <c r="AC958" s="448"/>
      <c r="AD958" s="448"/>
      <c r="AE958" s="448"/>
      <c r="AF958" s="448"/>
      <c r="AG958" s="448"/>
    </row>
    <row r="959">
      <c r="A959" s="448"/>
      <c r="B959" s="448"/>
      <c r="C959" s="448"/>
      <c r="D959" s="448"/>
      <c r="E959" s="448"/>
      <c r="F959" s="448"/>
      <c r="G959" s="448"/>
      <c r="H959" s="448"/>
      <c r="I959" s="448"/>
      <c r="J959" s="448"/>
      <c r="K959" s="448"/>
      <c r="L959" s="448"/>
      <c r="M959" s="448"/>
      <c r="N959" s="448"/>
      <c r="O959" s="448"/>
      <c r="P959" s="448"/>
      <c r="Q959" s="448"/>
      <c r="R959" s="448"/>
      <c r="S959" s="448"/>
      <c r="T959" s="448"/>
      <c r="U959" s="448"/>
      <c r="V959" s="448"/>
      <c r="W959" s="448"/>
      <c r="X959" s="448"/>
      <c r="Y959" s="448"/>
      <c r="Z959" s="448"/>
      <c r="AA959" s="448"/>
      <c r="AB959" s="448"/>
      <c r="AC959" s="448"/>
      <c r="AD959" s="448"/>
      <c r="AE959" s="448"/>
      <c r="AF959" s="448"/>
      <c r="AG959" s="448"/>
    </row>
    <row r="960">
      <c r="A960" s="448"/>
      <c r="B960" s="448"/>
      <c r="C960" s="448"/>
      <c r="D960" s="448"/>
      <c r="E960" s="448"/>
      <c r="F960" s="448"/>
      <c r="G960" s="448"/>
      <c r="H960" s="448"/>
      <c r="I960" s="448"/>
      <c r="J960" s="448"/>
      <c r="K960" s="448"/>
      <c r="L960" s="448"/>
      <c r="M960" s="448"/>
      <c r="N960" s="448"/>
      <c r="O960" s="448"/>
      <c r="P960" s="448"/>
      <c r="Q960" s="448"/>
      <c r="R960" s="448"/>
      <c r="S960" s="448"/>
      <c r="T960" s="448"/>
      <c r="U960" s="448"/>
      <c r="V960" s="448"/>
      <c r="W960" s="448"/>
      <c r="X960" s="448"/>
      <c r="Y960" s="448"/>
      <c r="Z960" s="448"/>
      <c r="AA960" s="448"/>
      <c r="AB960" s="448"/>
      <c r="AC960" s="448"/>
      <c r="AD960" s="448"/>
      <c r="AE960" s="448"/>
      <c r="AF960" s="448"/>
      <c r="AG960" s="448"/>
    </row>
    <row r="961">
      <c r="A961" s="448"/>
      <c r="B961" s="448"/>
      <c r="C961" s="448"/>
      <c r="D961" s="448"/>
      <c r="E961" s="448"/>
      <c r="F961" s="448"/>
      <c r="G961" s="448"/>
      <c r="H961" s="448"/>
      <c r="I961" s="448"/>
      <c r="J961" s="448"/>
      <c r="K961" s="448"/>
      <c r="L961" s="448"/>
      <c r="M961" s="448"/>
      <c r="N961" s="448"/>
      <c r="O961" s="448"/>
      <c r="P961" s="448"/>
      <c r="Q961" s="448"/>
      <c r="R961" s="448"/>
      <c r="S961" s="448"/>
      <c r="T961" s="448"/>
      <c r="U961" s="448"/>
      <c r="V961" s="448"/>
      <c r="W961" s="448"/>
      <c r="X961" s="448"/>
      <c r="Y961" s="448"/>
      <c r="Z961" s="448"/>
      <c r="AA961" s="448"/>
      <c r="AB961" s="448"/>
      <c r="AC961" s="448"/>
      <c r="AD961" s="448"/>
      <c r="AE961" s="448"/>
      <c r="AF961" s="448"/>
      <c r="AG961" s="448"/>
    </row>
    <row r="962">
      <c r="A962" s="448"/>
      <c r="B962" s="448"/>
      <c r="C962" s="448"/>
      <c r="D962" s="448"/>
      <c r="E962" s="448"/>
      <c r="F962" s="448"/>
      <c r="G962" s="448"/>
      <c r="H962" s="448"/>
      <c r="I962" s="448"/>
      <c r="J962" s="448"/>
      <c r="K962" s="448"/>
      <c r="L962" s="448"/>
      <c r="M962" s="448"/>
      <c r="N962" s="448"/>
      <c r="O962" s="448"/>
      <c r="P962" s="448"/>
      <c r="Q962" s="448"/>
      <c r="R962" s="448"/>
      <c r="S962" s="448"/>
      <c r="T962" s="448"/>
      <c r="U962" s="448"/>
      <c r="V962" s="448"/>
      <c r="W962" s="448"/>
      <c r="X962" s="448"/>
      <c r="Y962" s="448"/>
      <c r="Z962" s="448"/>
      <c r="AA962" s="448"/>
      <c r="AB962" s="448"/>
      <c r="AC962" s="448"/>
      <c r="AD962" s="448"/>
      <c r="AE962" s="448"/>
      <c r="AF962" s="448"/>
      <c r="AG962" s="448"/>
    </row>
    <row r="963">
      <c r="A963" s="448"/>
      <c r="B963" s="448"/>
      <c r="C963" s="448"/>
      <c r="D963" s="448"/>
      <c r="E963" s="448"/>
      <c r="F963" s="448"/>
      <c r="G963" s="448"/>
      <c r="H963" s="448"/>
      <c r="I963" s="448"/>
      <c r="J963" s="448"/>
      <c r="K963" s="448"/>
      <c r="L963" s="448"/>
      <c r="M963" s="448"/>
      <c r="N963" s="448"/>
      <c r="O963" s="448"/>
      <c r="P963" s="448"/>
      <c r="Q963" s="448"/>
      <c r="R963" s="448"/>
      <c r="S963" s="448"/>
      <c r="T963" s="448"/>
      <c r="U963" s="448"/>
      <c r="V963" s="448"/>
      <c r="W963" s="448"/>
      <c r="X963" s="448"/>
      <c r="Y963" s="448"/>
      <c r="Z963" s="448"/>
      <c r="AA963" s="448"/>
      <c r="AB963" s="448"/>
      <c r="AC963" s="448"/>
      <c r="AD963" s="448"/>
      <c r="AE963" s="448"/>
      <c r="AF963" s="448"/>
      <c r="AG963" s="448"/>
    </row>
    <row r="964">
      <c r="A964" s="448"/>
      <c r="B964" s="448"/>
      <c r="C964" s="448"/>
      <c r="D964" s="448"/>
      <c r="E964" s="448"/>
      <c r="F964" s="448"/>
      <c r="G964" s="448"/>
      <c r="H964" s="448"/>
      <c r="I964" s="448"/>
      <c r="J964" s="448"/>
      <c r="K964" s="448"/>
      <c r="L964" s="448"/>
      <c r="M964" s="448"/>
      <c r="N964" s="448"/>
      <c r="O964" s="448"/>
      <c r="P964" s="448"/>
      <c r="Q964" s="448"/>
      <c r="R964" s="448"/>
      <c r="S964" s="448"/>
      <c r="T964" s="448"/>
      <c r="U964" s="448"/>
      <c r="V964" s="448"/>
      <c r="W964" s="448"/>
      <c r="X964" s="448"/>
      <c r="Y964" s="448"/>
      <c r="Z964" s="448"/>
      <c r="AA964" s="448"/>
      <c r="AB964" s="448"/>
      <c r="AC964" s="448"/>
      <c r="AD964" s="448"/>
      <c r="AE964" s="448"/>
      <c r="AF964" s="448"/>
      <c r="AG964" s="448"/>
    </row>
    <row r="965">
      <c r="A965" s="448"/>
      <c r="B965" s="448"/>
      <c r="C965" s="448"/>
      <c r="D965" s="448"/>
      <c r="E965" s="448"/>
      <c r="F965" s="448"/>
      <c r="G965" s="448"/>
      <c r="H965" s="448"/>
      <c r="I965" s="448"/>
      <c r="J965" s="448"/>
      <c r="K965" s="448"/>
      <c r="L965" s="448"/>
      <c r="M965" s="448"/>
      <c r="N965" s="448"/>
      <c r="O965" s="448"/>
      <c r="P965" s="448"/>
      <c r="Q965" s="448"/>
      <c r="R965" s="448"/>
      <c r="S965" s="448"/>
      <c r="T965" s="448"/>
      <c r="U965" s="448"/>
      <c r="V965" s="448"/>
      <c r="W965" s="448"/>
      <c r="X965" s="448"/>
      <c r="Y965" s="448"/>
      <c r="Z965" s="448"/>
      <c r="AA965" s="448"/>
      <c r="AB965" s="448"/>
      <c r="AC965" s="448"/>
      <c r="AD965" s="448"/>
      <c r="AE965" s="448"/>
      <c r="AF965" s="448"/>
      <c r="AG965" s="448"/>
    </row>
    <row r="966">
      <c r="A966" s="448"/>
      <c r="B966" s="448"/>
      <c r="C966" s="448"/>
      <c r="D966" s="448"/>
      <c r="E966" s="448"/>
      <c r="F966" s="448"/>
      <c r="G966" s="448"/>
      <c r="H966" s="448"/>
      <c r="I966" s="448"/>
      <c r="J966" s="448"/>
      <c r="K966" s="448"/>
      <c r="L966" s="448"/>
      <c r="M966" s="448"/>
      <c r="N966" s="448"/>
      <c r="O966" s="448"/>
      <c r="P966" s="448"/>
      <c r="Q966" s="448"/>
      <c r="R966" s="448"/>
      <c r="S966" s="448"/>
      <c r="T966" s="448"/>
      <c r="U966" s="448"/>
      <c r="V966" s="448"/>
      <c r="W966" s="448"/>
      <c r="X966" s="448"/>
      <c r="Y966" s="448"/>
      <c r="Z966" s="448"/>
      <c r="AA966" s="448"/>
      <c r="AB966" s="448"/>
      <c r="AC966" s="448"/>
      <c r="AD966" s="448"/>
      <c r="AE966" s="448"/>
      <c r="AF966" s="448"/>
      <c r="AG966" s="448"/>
    </row>
    <row r="967">
      <c r="A967" s="448"/>
      <c r="B967" s="448"/>
      <c r="C967" s="448"/>
      <c r="D967" s="448"/>
      <c r="E967" s="448"/>
      <c r="F967" s="448"/>
      <c r="G967" s="448"/>
      <c r="H967" s="448"/>
      <c r="I967" s="448"/>
      <c r="J967" s="448"/>
      <c r="K967" s="448"/>
      <c r="L967" s="448"/>
      <c r="M967" s="448"/>
      <c r="N967" s="448"/>
      <c r="O967" s="448"/>
      <c r="P967" s="448"/>
      <c r="Q967" s="448"/>
      <c r="R967" s="448"/>
      <c r="S967" s="448"/>
      <c r="T967" s="448"/>
      <c r="U967" s="448"/>
      <c r="V967" s="448"/>
      <c r="W967" s="448"/>
      <c r="X967" s="448"/>
      <c r="Y967" s="448"/>
      <c r="Z967" s="448"/>
      <c r="AA967" s="448"/>
      <c r="AB967" s="448"/>
      <c r="AC967" s="448"/>
      <c r="AD967" s="448"/>
      <c r="AE967" s="448"/>
      <c r="AF967" s="448"/>
      <c r="AG967" s="448"/>
    </row>
    <row r="968">
      <c r="A968" s="448"/>
      <c r="B968" s="448"/>
      <c r="C968" s="448"/>
      <c r="D968" s="448"/>
      <c r="E968" s="448"/>
      <c r="F968" s="448"/>
      <c r="G968" s="448"/>
      <c r="H968" s="448"/>
      <c r="I968" s="448"/>
      <c r="J968" s="448"/>
      <c r="K968" s="448"/>
      <c r="L968" s="448"/>
      <c r="M968" s="448"/>
      <c r="N968" s="448"/>
      <c r="O968" s="448"/>
      <c r="P968" s="448"/>
      <c r="Q968" s="448"/>
      <c r="R968" s="448"/>
      <c r="S968" s="448"/>
      <c r="T968" s="448"/>
      <c r="U968" s="448"/>
      <c r="V968" s="448"/>
      <c r="W968" s="448"/>
      <c r="X968" s="448"/>
      <c r="Y968" s="448"/>
      <c r="Z968" s="448"/>
      <c r="AA968" s="448"/>
      <c r="AB968" s="448"/>
      <c r="AC968" s="448"/>
      <c r="AD968" s="448"/>
      <c r="AE968" s="448"/>
      <c r="AF968" s="448"/>
      <c r="AG968" s="448"/>
    </row>
    <row r="969">
      <c r="A969" s="448"/>
      <c r="B969" s="448"/>
      <c r="C969" s="448"/>
      <c r="D969" s="448"/>
      <c r="E969" s="448"/>
      <c r="F969" s="448"/>
      <c r="G969" s="448"/>
      <c r="H969" s="448"/>
      <c r="I969" s="448"/>
      <c r="J969" s="448"/>
      <c r="K969" s="448"/>
      <c r="L969" s="448"/>
      <c r="M969" s="448"/>
      <c r="N969" s="448"/>
      <c r="O969" s="448"/>
      <c r="P969" s="448"/>
      <c r="Q969" s="448"/>
      <c r="R969" s="448"/>
      <c r="S969" s="448"/>
      <c r="T969" s="448"/>
      <c r="U969" s="448"/>
      <c r="V969" s="448"/>
      <c r="W969" s="448"/>
      <c r="X969" s="448"/>
      <c r="Y969" s="448"/>
      <c r="Z969" s="448"/>
      <c r="AA969" s="448"/>
      <c r="AB969" s="448"/>
      <c r="AC969" s="448"/>
      <c r="AD969" s="448"/>
      <c r="AE969" s="448"/>
      <c r="AF969" s="448"/>
      <c r="AG969" s="448"/>
    </row>
    <row r="970">
      <c r="A970" s="448"/>
      <c r="B970" s="448"/>
      <c r="C970" s="448"/>
      <c r="D970" s="448"/>
      <c r="E970" s="448"/>
      <c r="F970" s="448"/>
      <c r="G970" s="448"/>
      <c r="H970" s="448"/>
      <c r="I970" s="448"/>
      <c r="J970" s="448"/>
      <c r="K970" s="448"/>
      <c r="L970" s="448"/>
      <c r="M970" s="448"/>
      <c r="N970" s="448"/>
      <c r="O970" s="448"/>
      <c r="P970" s="448"/>
      <c r="Q970" s="448"/>
      <c r="R970" s="448"/>
      <c r="S970" s="448"/>
      <c r="T970" s="448"/>
      <c r="U970" s="448"/>
      <c r="V970" s="448"/>
      <c r="W970" s="448"/>
      <c r="X970" s="448"/>
      <c r="Y970" s="448"/>
      <c r="Z970" s="448"/>
      <c r="AA970" s="448"/>
      <c r="AB970" s="448"/>
      <c r="AC970" s="448"/>
      <c r="AD970" s="448"/>
      <c r="AE970" s="448"/>
      <c r="AF970" s="448"/>
      <c r="AG970" s="448"/>
    </row>
    <row r="971">
      <c r="A971" s="448"/>
      <c r="B971" s="448"/>
      <c r="C971" s="448"/>
      <c r="D971" s="448"/>
      <c r="E971" s="448"/>
      <c r="F971" s="448"/>
      <c r="G971" s="448"/>
      <c r="H971" s="448"/>
      <c r="I971" s="448"/>
      <c r="J971" s="448"/>
      <c r="K971" s="448"/>
      <c r="L971" s="448"/>
      <c r="M971" s="448"/>
      <c r="N971" s="448"/>
      <c r="O971" s="448"/>
      <c r="P971" s="448"/>
      <c r="Q971" s="448"/>
      <c r="R971" s="448"/>
      <c r="S971" s="448"/>
      <c r="T971" s="448"/>
      <c r="U971" s="448"/>
      <c r="V971" s="448"/>
      <c r="W971" s="448"/>
      <c r="X971" s="448"/>
      <c r="Y971" s="448"/>
      <c r="Z971" s="448"/>
      <c r="AA971" s="448"/>
      <c r="AB971" s="448"/>
      <c r="AC971" s="448"/>
      <c r="AD971" s="448"/>
      <c r="AE971" s="448"/>
      <c r="AF971" s="448"/>
      <c r="AG971" s="448"/>
    </row>
    <row r="972">
      <c r="A972" s="448"/>
      <c r="B972" s="448"/>
      <c r="C972" s="448"/>
      <c r="D972" s="448"/>
      <c r="E972" s="448"/>
      <c r="F972" s="448"/>
      <c r="G972" s="448"/>
      <c r="H972" s="448"/>
      <c r="I972" s="448"/>
      <c r="J972" s="448"/>
      <c r="K972" s="448"/>
      <c r="L972" s="448"/>
      <c r="M972" s="448"/>
      <c r="N972" s="448"/>
      <c r="O972" s="448"/>
      <c r="P972" s="448"/>
      <c r="Q972" s="448"/>
      <c r="R972" s="448"/>
      <c r="S972" s="448"/>
      <c r="T972" s="448"/>
      <c r="U972" s="448"/>
      <c r="V972" s="448"/>
      <c r="W972" s="448"/>
      <c r="X972" s="448"/>
      <c r="Y972" s="448"/>
      <c r="Z972" s="448"/>
      <c r="AA972" s="448"/>
      <c r="AB972" s="448"/>
      <c r="AC972" s="448"/>
      <c r="AD972" s="448"/>
      <c r="AE972" s="448"/>
      <c r="AF972" s="448"/>
      <c r="AG972" s="448"/>
    </row>
    <row r="973">
      <c r="A973" s="448"/>
      <c r="B973" s="448"/>
      <c r="C973" s="448"/>
      <c r="D973" s="448"/>
      <c r="E973" s="448"/>
      <c r="F973" s="448"/>
      <c r="G973" s="448"/>
      <c r="H973" s="448"/>
      <c r="I973" s="448"/>
      <c r="J973" s="448"/>
      <c r="K973" s="448"/>
      <c r="L973" s="448"/>
      <c r="M973" s="448"/>
      <c r="N973" s="448"/>
      <c r="O973" s="448"/>
      <c r="P973" s="448"/>
      <c r="Q973" s="448"/>
      <c r="R973" s="448"/>
      <c r="S973" s="448"/>
      <c r="T973" s="448"/>
      <c r="U973" s="448"/>
      <c r="V973" s="448"/>
      <c r="W973" s="448"/>
      <c r="X973" s="448"/>
      <c r="Y973" s="448"/>
      <c r="Z973" s="448"/>
      <c r="AA973" s="448"/>
      <c r="AB973" s="448"/>
      <c r="AC973" s="448"/>
      <c r="AD973" s="448"/>
      <c r="AE973" s="448"/>
      <c r="AF973" s="448"/>
      <c r="AG973" s="448"/>
    </row>
    <row r="974">
      <c r="A974" s="448"/>
      <c r="B974" s="448"/>
      <c r="C974" s="448"/>
      <c r="D974" s="448"/>
      <c r="E974" s="448"/>
      <c r="F974" s="448"/>
      <c r="G974" s="448"/>
      <c r="H974" s="448"/>
      <c r="I974" s="448"/>
      <c r="J974" s="448"/>
      <c r="K974" s="448"/>
      <c r="L974" s="448"/>
      <c r="M974" s="448"/>
      <c r="N974" s="448"/>
      <c r="O974" s="448"/>
      <c r="P974" s="448"/>
      <c r="Q974" s="448"/>
      <c r="R974" s="448"/>
      <c r="S974" s="448"/>
      <c r="T974" s="448"/>
      <c r="U974" s="448"/>
      <c r="V974" s="448"/>
      <c r="W974" s="448"/>
      <c r="X974" s="448"/>
      <c r="Y974" s="448"/>
      <c r="Z974" s="448"/>
      <c r="AA974" s="448"/>
      <c r="AB974" s="448"/>
      <c r="AC974" s="448"/>
      <c r="AD974" s="448"/>
      <c r="AE974" s="448"/>
      <c r="AF974" s="448"/>
      <c r="AG974" s="448"/>
    </row>
    <row r="975">
      <c r="A975" s="448"/>
      <c r="B975" s="448"/>
      <c r="C975" s="448"/>
      <c r="D975" s="448"/>
      <c r="E975" s="448"/>
      <c r="F975" s="448"/>
      <c r="G975" s="448"/>
      <c r="H975" s="448"/>
      <c r="I975" s="448"/>
      <c r="J975" s="448"/>
      <c r="K975" s="448"/>
      <c r="L975" s="448"/>
      <c r="M975" s="448"/>
      <c r="N975" s="448"/>
      <c r="O975" s="448"/>
      <c r="P975" s="448"/>
      <c r="Q975" s="448"/>
      <c r="R975" s="448"/>
      <c r="S975" s="448"/>
      <c r="T975" s="448"/>
      <c r="U975" s="448"/>
      <c r="V975" s="448"/>
      <c r="W975" s="448"/>
      <c r="X975" s="448"/>
      <c r="Y975" s="448"/>
      <c r="Z975" s="448"/>
      <c r="AA975" s="448"/>
      <c r="AB975" s="448"/>
      <c r="AC975" s="448"/>
      <c r="AD975" s="448"/>
      <c r="AE975" s="448"/>
      <c r="AF975" s="448"/>
      <c r="AG975" s="448"/>
    </row>
    <row r="976">
      <c r="A976" s="448"/>
      <c r="B976" s="448"/>
      <c r="C976" s="448"/>
      <c r="D976" s="448"/>
      <c r="E976" s="448"/>
      <c r="F976" s="448"/>
      <c r="G976" s="448"/>
      <c r="H976" s="448"/>
      <c r="I976" s="448"/>
      <c r="J976" s="448"/>
      <c r="K976" s="448"/>
      <c r="L976" s="448"/>
      <c r="M976" s="448"/>
      <c r="N976" s="448"/>
      <c r="O976" s="448"/>
      <c r="P976" s="448"/>
      <c r="Q976" s="448"/>
      <c r="R976" s="448"/>
      <c r="S976" s="448"/>
      <c r="T976" s="448"/>
      <c r="U976" s="448"/>
      <c r="V976" s="448"/>
      <c r="W976" s="448"/>
      <c r="X976" s="448"/>
      <c r="Y976" s="448"/>
      <c r="Z976" s="448"/>
      <c r="AA976" s="448"/>
      <c r="AB976" s="448"/>
      <c r="AC976" s="448"/>
      <c r="AD976" s="448"/>
      <c r="AE976" s="448"/>
      <c r="AF976" s="448"/>
      <c r="AG976" s="448"/>
    </row>
    <row r="977">
      <c r="A977" s="448"/>
      <c r="B977" s="448"/>
      <c r="C977" s="448"/>
      <c r="D977" s="448"/>
      <c r="E977" s="448"/>
      <c r="F977" s="448"/>
      <c r="G977" s="448"/>
      <c r="H977" s="448"/>
      <c r="I977" s="448"/>
      <c r="J977" s="448"/>
      <c r="K977" s="448"/>
      <c r="L977" s="448"/>
      <c r="M977" s="448"/>
      <c r="N977" s="448"/>
      <c r="O977" s="448"/>
      <c r="P977" s="448"/>
      <c r="Q977" s="448"/>
      <c r="R977" s="448"/>
      <c r="S977" s="448"/>
      <c r="T977" s="448"/>
      <c r="U977" s="448"/>
      <c r="V977" s="448"/>
      <c r="W977" s="448"/>
      <c r="X977" s="448"/>
      <c r="Y977" s="448"/>
      <c r="Z977" s="448"/>
      <c r="AA977" s="448"/>
      <c r="AB977" s="448"/>
      <c r="AC977" s="448"/>
      <c r="AD977" s="448"/>
      <c r="AE977" s="448"/>
      <c r="AF977" s="448"/>
      <c r="AG977" s="448"/>
    </row>
    <row r="978">
      <c r="A978" s="448"/>
      <c r="B978" s="448"/>
      <c r="C978" s="448"/>
      <c r="D978" s="448"/>
      <c r="E978" s="448"/>
      <c r="F978" s="448"/>
      <c r="G978" s="448"/>
      <c r="H978" s="448"/>
      <c r="I978" s="448"/>
      <c r="J978" s="448"/>
      <c r="K978" s="448"/>
      <c r="L978" s="448"/>
      <c r="M978" s="448"/>
      <c r="N978" s="448"/>
      <c r="O978" s="448"/>
      <c r="P978" s="448"/>
      <c r="Q978" s="448"/>
      <c r="R978" s="448"/>
      <c r="S978" s="448"/>
      <c r="T978" s="448"/>
      <c r="U978" s="448"/>
      <c r="V978" s="448"/>
      <c r="W978" s="448"/>
      <c r="X978" s="448"/>
      <c r="Y978" s="448"/>
      <c r="Z978" s="448"/>
      <c r="AA978" s="448"/>
      <c r="AB978" s="448"/>
      <c r="AC978" s="448"/>
      <c r="AD978" s="448"/>
      <c r="AE978" s="448"/>
      <c r="AF978" s="448"/>
      <c r="AG978" s="448"/>
    </row>
    <row r="979">
      <c r="A979" s="448"/>
      <c r="B979" s="448"/>
      <c r="C979" s="448"/>
      <c r="D979" s="448"/>
      <c r="E979" s="448"/>
      <c r="F979" s="448"/>
      <c r="G979" s="448"/>
      <c r="H979" s="448"/>
      <c r="I979" s="448"/>
      <c r="J979" s="448"/>
      <c r="K979" s="448"/>
      <c r="L979" s="448"/>
      <c r="M979" s="448"/>
      <c r="N979" s="448"/>
      <c r="O979" s="448"/>
      <c r="P979" s="448"/>
      <c r="Q979" s="448"/>
      <c r="R979" s="448"/>
      <c r="S979" s="448"/>
      <c r="T979" s="448"/>
      <c r="U979" s="448"/>
      <c r="V979" s="448"/>
      <c r="W979" s="448"/>
      <c r="X979" s="448"/>
      <c r="Y979" s="448"/>
      <c r="Z979" s="448"/>
      <c r="AA979" s="448"/>
      <c r="AB979" s="448"/>
      <c r="AC979" s="448"/>
      <c r="AD979" s="448"/>
      <c r="AE979" s="448"/>
      <c r="AF979" s="448"/>
      <c r="AG979" s="448"/>
    </row>
    <row r="980">
      <c r="A980" s="448"/>
      <c r="B980" s="448"/>
      <c r="C980" s="448"/>
      <c r="D980" s="448"/>
      <c r="E980" s="448"/>
      <c r="F980" s="448"/>
      <c r="G980" s="448"/>
      <c r="H980" s="448"/>
      <c r="I980" s="448"/>
      <c r="J980" s="448"/>
      <c r="K980" s="448"/>
      <c r="L980" s="448"/>
      <c r="M980" s="448"/>
      <c r="N980" s="448"/>
      <c r="O980" s="448"/>
      <c r="P980" s="448"/>
      <c r="Q980" s="448"/>
      <c r="R980" s="448"/>
      <c r="S980" s="448"/>
      <c r="T980" s="448"/>
      <c r="U980" s="448"/>
      <c r="V980" s="448"/>
      <c r="W980" s="448"/>
      <c r="X980" s="448"/>
      <c r="Y980" s="448"/>
      <c r="Z980" s="448"/>
      <c r="AA980" s="448"/>
      <c r="AB980" s="448"/>
      <c r="AC980" s="448"/>
      <c r="AD980" s="448"/>
      <c r="AE980" s="448"/>
      <c r="AF980" s="448"/>
      <c r="AG980" s="448"/>
    </row>
    <row r="981">
      <c r="A981" s="448"/>
      <c r="B981" s="448"/>
      <c r="C981" s="448"/>
      <c r="D981" s="448"/>
      <c r="E981" s="448"/>
      <c r="F981" s="448"/>
      <c r="G981" s="448"/>
      <c r="H981" s="448"/>
      <c r="I981" s="448"/>
      <c r="J981" s="448"/>
      <c r="K981" s="448"/>
      <c r="L981" s="448"/>
      <c r="M981" s="448"/>
      <c r="N981" s="448"/>
      <c r="O981" s="448"/>
      <c r="P981" s="448"/>
      <c r="Q981" s="448"/>
      <c r="R981" s="448"/>
      <c r="S981" s="448"/>
      <c r="T981" s="448"/>
      <c r="U981" s="448"/>
      <c r="V981" s="448"/>
      <c r="W981" s="448"/>
      <c r="X981" s="448"/>
      <c r="Y981" s="448"/>
      <c r="Z981" s="448"/>
      <c r="AA981" s="448"/>
      <c r="AB981" s="448"/>
      <c r="AC981" s="448"/>
      <c r="AD981" s="448"/>
      <c r="AE981" s="448"/>
      <c r="AF981" s="448"/>
      <c r="AG981" s="448"/>
    </row>
    <row r="982">
      <c r="A982" s="448"/>
      <c r="B982" s="448"/>
      <c r="C982" s="448"/>
      <c r="D982" s="448"/>
      <c r="E982" s="448"/>
      <c r="F982" s="448"/>
      <c r="G982" s="448"/>
      <c r="H982" s="448"/>
      <c r="I982" s="448"/>
      <c r="J982" s="448"/>
      <c r="K982" s="448"/>
      <c r="L982" s="448"/>
      <c r="M982" s="448"/>
      <c r="N982" s="448"/>
      <c r="O982" s="448"/>
      <c r="P982" s="448"/>
      <c r="Q982" s="448"/>
      <c r="R982" s="448"/>
      <c r="S982" s="448"/>
      <c r="T982" s="448"/>
      <c r="U982" s="448"/>
      <c r="V982" s="448"/>
      <c r="W982" s="448"/>
      <c r="X982" s="448"/>
      <c r="Y982" s="448"/>
      <c r="Z982" s="448"/>
      <c r="AA982" s="448"/>
      <c r="AB982" s="448"/>
      <c r="AC982" s="448"/>
      <c r="AD982" s="448"/>
      <c r="AE982" s="448"/>
      <c r="AF982" s="448"/>
      <c r="AG982" s="448"/>
    </row>
    <row r="983">
      <c r="A983" s="448"/>
      <c r="B983" s="448"/>
      <c r="C983" s="448"/>
      <c r="D983" s="448"/>
      <c r="E983" s="448"/>
      <c r="F983" s="448"/>
      <c r="G983" s="448"/>
      <c r="H983" s="448"/>
      <c r="I983" s="448"/>
      <c r="J983" s="448"/>
      <c r="K983" s="448"/>
      <c r="L983" s="448"/>
      <c r="M983" s="448"/>
      <c r="N983" s="448"/>
      <c r="O983" s="448"/>
      <c r="P983" s="448"/>
      <c r="Q983" s="448"/>
      <c r="R983" s="448"/>
      <c r="S983" s="448"/>
      <c r="T983" s="448"/>
      <c r="U983" s="448"/>
      <c r="V983" s="448"/>
      <c r="W983" s="448"/>
      <c r="X983" s="448"/>
      <c r="Y983" s="448"/>
      <c r="Z983" s="448"/>
      <c r="AA983" s="448"/>
      <c r="AB983" s="448"/>
      <c r="AC983" s="448"/>
      <c r="AD983" s="448"/>
      <c r="AE983" s="448"/>
      <c r="AF983" s="448"/>
      <c r="AG983" s="448"/>
    </row>
    <row r="984">
      <c r="A984" s="448"/>
      <c r="B984" s="448"/>
      <c r="C984" s="448"/>
      <c r="D984" s="448"/>
      <c r="E984" s="448"/>
      <c r="F984" s="448"/>
      <c r="G984" s="448"/>
      <c r="H984" s="448"/>
      <c r="I984" s="448"/>
      <c r="J984" s="448"/>
      <c r="K984" s="448"/>
      <c r="L984" s="448"/>
      <c r="M984" s="448"/>
      <c r="N984" s="448"/>
      <c r="O984" s="448"/>
      <c r="P984" s="448"/>
      <c r="Q984" s="448"/>
      <c r="R984" s="448"/>
      <c r="S984" s="448"/>
      <c r="T984" s="448"/>
      <c r="U984" s="448"/>
      <c r="V984" s="448"/>
      <c r="W984" s="448"/>
      <c r="X984" s="448"/>
      <c r="Y984" s="448"/>
      <c r="Z984" s="448"/>
      <c r="AA984" s="448"/>
      <c r="AB984" s="448"/>
      <c r="AC984" s="448"/>
      <c r="AD984" s="448"/>
      <c r="AE984" s="448"/>
      <c r="AF984" s="448"/>
      <c r="AG984" s="448"/>
    </row>
    <row r="985">
      <c r="A985" s="448"/>
      <c r="B985" s="448"/>
      <c r="C985" s="448"/>
      <c r="D985" s="448"/>
      <c r="E985" s="448"/>
      <c r="F985" s="448"/>
      <c r="G985" s="448"/>
      <c r="H985" s="448"/>
      <c r="I985" s="448"/>
      <c r="J985" s="448"/>
      <c r="K985" s="448"/>
      <c r="L985" s="448"/>
      <c r="M985" s="448"/>
      <c r="N985" s="448"/>
      <c r="O985" s="448"/>
      <c r="P985" s="448"/>
      <c r="Q985" s="448"/>
      <c r="R985" s="448"/>
      <c r="S985" s="448"/>
      <c r="T985" s="448"/>
      <c r="U985" s="448"/>
      <c r="V985" s="448"/>
      <c r="W985" s="448"/>
      <c r="X985" s="448"/>
      <c r="Y985" s="448"/>
      <c r="Z985" s="448"/>
      <c r="AA985" s="448"/>
      <c r="AB985" s="448"/>
      <c r="AC985" s="448"/>
      <c r="AD985" s="448"/>
      <c r="AE985" s="448"/>
      <c r="AF985" s="448"/>
      <c r="AG985" s="448"/>
    </row>
    <row r="986">
      <c r="A986" s="448"/>
      <c r="B986" s="448"/>
      <c r="C986" s="448"/>
      <c r="D986" s="448"/>
      <c r="E986" s="448"/>
      <c r="F986" s="448"/>
      <c r="G986" s="448"/>
      <c r="H986" s="448"/>
      <c r="I986" s="448"/>
      <c r="J986" s="448"/>
      <c r="K986" s="448"/>
      <c r="L986" s="448"/>
      <c r="M986" s="448"/>
      <c r="N986" s="448"/>
      <c r="O986" s="448"/>
      <c r="P986" s="448"/>
      <c r="Q986" s="448"/>
      <c r="R986" s="448"/>
      <c r="S986" s="448"/>
      <c r="T986" s="448"/>
      <c r="U986" s="448"/>
      <c r="V986" s="448"/>
      <c r="W986" s="448"/>
      <c r="X986" s="448"/>
      <c r="Y986" s="448"/>
      <c r="Z986" s="448"/>
      <c r="AA986" s="448"/>
      <c r="AB986" s="448"/>
      <c r="AC986" s="448"/>
      <c r="AD986" s="448"/>
      <c r="AE986" s="448"/>
      <c r="AF986" s="448"/>
      <c r="AG986" s="448"/>
    </row>
    <row r="987">
      <c r="A987" s="448"/>
      <c r="B987" s="448"/>
      <c r="C987" s="448"/>
      <c r="D987" s="448"/>
      <c r="E987" s="448"/>
      <c r="F987" s="448"/>
      <c r="G987" s="448"/>
      <c r="H987" s="448"/>
      <c r="I987" s="448"/>
      <c r="J987" s="448"/>
      <c r="K987" s="448"/>
      <c r="L987" s="448"/>
      <c r="M987" s="448"/>
      <c r="N987" s="448"/>
      <c r="O987" s="448"/>
      <c r="P987" s="448"/>
      <c r="Q987" s="448"/>
      <c r="R987" s="448"/>
      <c r="S987" s="448"/>
      <c r="T987" s="448"/>
      <c r="U987" s="448"/>
      <c r="V987" s="448"/>
      <c r="W987" s="448"/>
      <c r="X987" s="448"/>
      <c r="Y987" s="448"/>
      <c r="Z987" s="448"/>
      <c r="AA987" s="448"/>
      <c r="AB987" s="448"/>
      <c r="AC987" s="448"/>
      <c r="AD987" s="448"/>
      <c r="AE987" s="448"/>
      <c r="AF987" s="448"/>
      <c r="AG987" s="448"/>
    </row>
    <row r="988">
      <c r="A988" s="448"/>
      <c r="B988" s="448"/>
      <c r="C988" s="448"/>
      <c r="D988" s="448"/>
      <c r="E988" s="448"/>
      <c r="F988" s="448"/>
      <c r="G988" s="448"/>
      <c r="H988" s="448"/>
      <c r="I988" s="448"/>
      <c r="J988" s="448"/>
      <c r="K988" s="448"/>
      <c r="L988" s="448"/>
      <c r="M988" s="448"/>
      <c r="N988" s="448"/>
      <c r="O988" s="448"/>
      <c r="P988" s="448"/>
      <c r="Q988" s="448"/>
      <c r="R988" s="448"/>
      <c r="S988" s="448"/>
      <c r="T988" s="448"/>
      <c r="U988" s="448"/>
      <c r="V988" s="448"/>
      <c r="W988" s="448"/>
      <c r="X988" s="448"/>
      <c r="Y988" s="448"/>
      <c r="Z988" s="448"/>
      <c r="AA988" s="448"/>
      <c r="AB988" s="448"/>
      <c r="AC988" s="448"/>
      <c r="AD988" s="448"/>
      <c r="AE988" s="448"/>
      <c r="AF988" s="448"/>
      <c r="AG988" s="448"/>
    </row>
    <row r="989">
      <c r="A989" s="448"/>
      <c r="B989" s="448"/>
      <c r="C989" s="448"/>
      <c r="D989" s="448"/>
      <c r="E989" s="448"/>
      <c r="F989" s="448"/>
      <c r="G989" s="448"/>
      <c r="H989" s="448"/>
      <c r="I989" s="448"/>
      <c r="J989" s="448"/>
      <c r="K989" s="448"/>
      <c r="L989" s="448"/>
      <c r="M989" s="448"/>
      <c r="N989" s="448"/>
      <c r="O989" s="448"/>
      <c r="P989" s="448"/>
      <c r="Q989" s="448"/>
      <c r="R989" s="448"/>
      <c r="S989" s="448"/>
      <c r="T989" s="448"/>
      <c r="U989" s="448"/>
      <c r="V989" s="448"/>
      <c r="W989" s="448"/>
      <c r="X989" s="448"/>
      <c r="Y989" s="448"/>
      <c r="Z989" s="448"/>
      <c r="AA989" s="448"/>
      <c r="AB989" s="448"/>
      <c r="AC989" s="448"/>
      <c r="AD989" s="448"/>
      <c r="AE989" s="448"/>
      <c r="AF989" s="448"/>
      <c r="AG989" s="448"/>
    </row>
    <row r="990">
      <c r="A990" s="448"/>
      <c r="B990" s="448"/>
      <c r="C990" s="448"/>
      <c r="D990" s="448"/>
      <c r="E990" s="448"/>
      <c r="F990" s="448"/>
      <c r="G990" s="448"/>
      <c r="H990" s="448"/>
      <c r="I990" s="448"/>
      <c r="J990" s="448"/>
      <c r="K990" s="448"/>
      <c r="L990" s="448"/>
      <c r="M990" s="448"/>
      <c r="N990" s="448"/>
      <c r="O990" s="448"/>
      <c r="P990" s="448"/>
      <c r="Q990" s="448"/>
      <c r="R990" s="448"/>
      <c r="S990" s="448"/>
      <c r="T990" s="448"/>
      <c r="U990" s="448"/>
      <c r="V990" s="448"/>
      <c r="W990" s="448"/>
      <c r="X990" s="448"/>
      <c r="Y990" s="448"/>
      <c r="Z990" s="448"/>
      <c r="AA990" s="448"/>
      <c r="AB990" s="448"/>
      <c r="AC990" s="448"/>
      <c r="AD990" s="448"/>
      <c r="AE990" s="448"/>
      <c r="AF990" s="448"/>
      <c r="AG990" s="448"/>
    </row>
    <row r="991">
      <c r="A991" s="448"/>
      <c r="B991" s="448"/>
      <c r="C991" s="448"/>
      <c r="D991" s="448"/>
      <c r="E991" s="448"/>
      <c r="F991" s="448"/>
      <c r="G991" s="448"/>
      <c r="H991" s="448"/>
      <c r="I991" s="448"/>
      <c r="J991" s="448"/>
      <c r="K991" s="448"/>
      <c r="L991" s="448"/>
      <c r="M991" s="448"/>
      <c r="N991" s="448"/>
      <c r="O991" s="448"/>
      <c r="P991" s="448"/>
      <c r="Q991" s="448"/>
      <c r="R991" s="448"/>
      <c r="S991" s="448"/>
      <c r="T991" s="448"/>
      <c r="U991" s="448"/>
      <c r="V991" s="448"/>
      <c r="W991" s="448"/>
      <c r="X991" s="448"/>
      <c r="Y991" s="448"/>
      <c r="Z991" s="448"/>
      <c r="AA991" s="448"/>
      <c r="AB991" s="448"/>
      <c r="AC991" s="448"/>
      <c r="AD991" s="448"/>
      <c r="AE991" s="448"/>
      <c r="AF991" s="448"/>
      <c r="AG991" s="448"/>
    </row>
    <row r="992">
      <c r="A992" s="448"/>
      <c r="B992" s="448"/>
      <c r="C992" s="448"/>
      <c r="D992" s="448"/>
      <c r="E992" s="448"/>
      <c r="F992" s="448"/>
      <c r="G992" s="448"/>
      <c r="H992" s="448"/>
      <c r="I992" s="448"/>
      <c r="J992" s="448"/>
      <c r="K992" s="448"/>
      <c r="L992" s="448"/>
      <c r="M992" s="448"/>
      <c r="N992" s="448"/>
      <c r="O992" s="448"/>
      <c r="P992" s="448"/>
      <c r="Q992" s="448"/>
      <c r="R992" s="448"/>
      <c r="S992" s="448"/>
      <c r="T992" s="448"/>
      <c r="U992" s="448"/>
      <c r="V992" s="448"/>
      <c r="W992" s="448"/>
      <c r="X992" s="448"/>
      <c r="Y992" s="448"/>
      <c r="Z992" s="448"/>
      <c r="AA992" s="448"/>
      <c r="AB992" s="448"/>
      <c r="AC992" s="448"/>
      <c r="AD992" s="448"/>
      <c r="AE992" s="448"/>
      <c r="AF992" s="448"/>
      <c r="AG992" s="448"/>
    </row>
    <row r="993">
      <c r="A993" s="448"/>
      <c r="B993" s="448"/>
      <c r="C993" s="448"/>
      <c r="D993" s="448"/>
      <c r="E993" s="448"/>
      <c r="F993" s="448"/>
      <c r="G993" s="448"/>
      <c r="H993" s="448"/>
      <c r="I993" s="448"/>
      <c r="J993" s="448"/>
      <c r="K993" s="448"/>
      <c r="L993" s="448"/>
      <c r="M993" s="448"/>
      <c r="N993" s="448"/>
      <c r="O993" s="448"/>
      <c r="P993" s="448"/>
      <c r="Q993" s="448"/>
      <c r="R993" s="448"/>
      <c r="S993" s="448"/>
      <c r="T993" s="448"/>
      <c r="U993" s="448"/>
      <c r="V993" s="448"/>
      <c r="W993" s="448"/>
      <c r="X993" s="448"/>
      <c r="Y993" s="448"/>
      <c r="Z993" s="448"/>
      <c r="AA993" s="448"/>
      <c r="AB993" s="448"/>
      <c r="AC993" s="448"/>
      <c r="AD993" s="448"/>
      <c r="AE993" s="448"/>
      <c r="AF993" s="448"/>
      <c r="AG993" s="448"/>
    </row>
    <row r="994">
      <c r="A994" s="448"/>
      <c r="B994" s="448"/>
      <c r="C994" s="448"/>
      <c r="D994" s="448"/>
      <c r="E994" s="448"/>
      <c r="F994" s="448"/>
      <c r="G994" s="448"/>
      <c r="H994" s="448"/>
      <c r="I994" s="448"/>
      <c r="J994" s="448"/>
      <c r="K994" s="448"/>
      <c r="L994" s="448"/>
      <c r="M994" s="448"/>
      <c r="N994" s="448"/>
      <c r="O994" s="448"/>
      <c r="P994" s="448"/>
      <c r="Q994" s="448"/>
      <c r="R994" s="448"/>
      <c r="S994" s="448"/>
      <c r="T994" s="448"/>
      <c r="U994" s="448"/>
      <c r="V994" s="448"/>
      <c r="W994" s="448"/>
      <c r="X994" s="448"/>
      <c r="Y994" s="448"/>
      <c r="Z994" s="448"/>
      <c r="AA994" s="448"/>
      <c r="AB994" s="448"/>
      <c r="AC994" s="448"/>
      <c r="AD994" s="448"/>
      <c r="AE994" s="448"/>
      <c r="AF994" s="448"/>
      <c r="AG994" s="448"/>
    </row>
    <row r="995">
      <c r="A995" s="448"/>
      <c r="B995" s="448"/>
      <c r="C995" s="448"/>
      <c r="D995" s="448"/>
      <c r="E995" s="448"/>
      <c r="F995" s="448"/>
      <c r="G995" s="448"/>
      <c r="H995" s="448"/>
      <c r="I995" s="448"/>
      <c r="J995" s="448"/>
      <c r="K995" s="448"/>
      <c r="L995" s="448"/>
      <c r="M995" s="448"/>
      <c r="N995" s="448"/>
      <c r="O995" s="448"/>
      <c r="P995" s="448"/>
      <c r="Q995" s="448"/>
      <c r="R995" s="448"/>
      <c r="S995" s="448"/>
      <c r="T995" s="448"/>
      <c r="U995" s="448"/>
      <c r="V995" s="448"/>
      <c r="W995" s="448"/>
      <c r="X995" s="448"/>
      <c r="Y995" s="448"/>
      <c r="Z995" s="448"/>
      <c r="AA995" s="448"/>
      <c r="AB995" s="448"/>
      <c r="AC995" s="448"/>
      <c r="AD995" s="448"/>
      <c r="AE995" s="448"/>
      <c r="AF995" s="448"/>
      <c r="AG995" s="448"/>
    </row>
    <row r="996">
      <c r="A996" s="448"/>
      <c r="B996" s="448"/>
      <c r="C996" s="448"/>
      <c r="D996" s="448"/>
      <c r="E996" s="448"/>
      <c r="F996" s="448"/>
      <c r="G996" s="448"/>
      <c r="H996" s="448"/>
      <c r="I996" s="448"/>
      <c r="J996" s="448"/>
      <c r="K996" s="448"/>
      <c r="L996" s="448"/>
      <c r="M996" s="448"/>
      <c r="N996" s="448"/>
      <c r="O996" s="448"/>
      <c r="P996" s="448"/>
      <c r="Q996" s="448"/>
      <c r="R996" s="448"/>
      <c r="S996" s="448"/>
      <c r="T996" s="448"/>
      <c r="U996" s="448"/>
      <c r="V996" s="448"/>
      <c r="W996" s="448"/>
      <c r="X996" s="448"/>
      <c r="Y996" s="448"/>
      <c r="Z996" s="448"/>
      <c r="AA996" s="448"/>
      <c r="AB996" s="448"/>
      <c r="AC996" s="448"/>
      <c r="AD996" s="448"/>
      <c r="AE996" s="448"/>
      <c r="AF996" s="448"/>
      <c r="AG996" s="448"/>
    </row>
    <row r="997">
      <c r="A997" s="448"/>
      <c r="B997" s="448"/>
      <c r="C997" s="448"/>
      <c r="D997" s="448"/>
      <c r="E997" s="448"/>
      <c r="F997" s="448"/>
      <c r="G997" s="448"/>
      <c r="H997" s="448"/>
      <c r="I997" s="448"/>
      <c r="J997" s="448"/>
      <c r="K997" s="448"/>
      <c r="L997" s="448"/>
      <c r="M997" s="448"/>
      <c r="N997" s="448"/>
      <c r="O997" s="448"/>
      <c r="P997" s="448"/>
      <c r="Q997" s="448"/>
      <c r="R997" s="448"/>
      <c r="S997" s="448"/>
      <c r="T997" s="448"/>
      <c r="U997" s="448"/>
      <c r="V997" s="448"/>
      <c r="W997" s="448"/>
      <c r="X997" s="448"/>
      <c r="Y997" s="448"/>
      <c r="Z997" s="448"/>
      <c r="AA997" s="448"/>
      <c r="AB997" s="448"/>
      <c r="AC997" s="448"/>
      <c r="AD997" s="448"/>
      <c r="AE997" s="448"/>
      <c r="AF997" s="448"/>
      <c r="AG997" s="448"/>
    </row>
    <row r="998">
      <c r="A998" s="448"/>
      <c r="B998" s="448"/>
      <c r="C998" s="448"/>
      <c r="D998" s="448"/>
      <c r="E998" s="448"/>
      <c r="F998" s="448"/>
      <c r="G998" s="448"/>
      <c r="H998" s="448"/>
      <c r="I998" s="448"/>
      <c r="J998" s="448"/>
      <c r="K998" s="448"/>
      <c r="L998" s="448"/>
      <c r="M998" s="448"/>
      <c r="N998" s="448"/>
      <c r="O998" s="448"/>
      <c r="P998" s="448"/>
      <c r="Q998" s="448"/>
      <c r="R998" s="448"/>
      <c r="S998" s="448"/>
      <c r="T998" s="448"/>
      <c r="U998" s="448"/>
      <c r="V998" s="448"/>
      <c r="W998" s="448"/>
      <c r="X998" s="448"/>
      <c r="Y998" s="448"/>
      <c r="Z998" s="448"/>
      <c r="AA998" s="448"/>
      <c r="AB998" s="448"/>
      <c r="AC998" s="448"/>
      <c r="AD998" s="448"/>
      <c r="AE998" s="448"/>
      <c r="AF998" s="448"/>
      <c r="AG998" s="448"/>
    </row>
    <row r="999">
      <c r="A999" s="448"/>
      <c r="B999" s="448"/>
      <c r="C999" s="448"/>
      <c r="D999" s="448"/>
      <c r="E999" s="448"/>
      <c r="F999" s="448"/>
      <c r="G999" s="448"/>
      <c r="H999" s="448"/>
      <c r="I999" s="448"/>
      <c r="J999" s="448"/>
      <c r="K999" s="448"/>
      <c r="L999" s="448"/>
      <c r="M999" s="448"/>
      <c r="N999" s="448"/>
      <c r="O999" s="448"/>
      <c r="P999" s="448"/>
      <c r="Q999" s="448"/>
      <c r="R999" s="448"/>
      <c r="S999" s="448"/>
      <c r="T999" s="448"/>
      <c r="U999" s="448"/>
      <c r="V999" s="448"/>
      <c r="W999" s="448"/>
      <c r="X999" s="448"/>
      <c r="Y999" s="448"/>
      <c r="Z999" s="448"/>
      <c r="AA999" s="448"/>
      <c r="AB999" s="448"/>
      <c r="AC999" s="448"/>
      <c r="AD999" s="448"/>
      <c r="AE999" s="448"/>
      <c r="AF999" s="448"/>
      <c r="AG999" s="448"/>
    </row>
    <row r="1000">
      <c r="A1000" s="448"/>
      <c r="B1000" s="448"/>
      <c r="C1000" s="448"/>
      <c r="D1000" s="448"/>
      <c r="E1000" s="448"/>
      <c r="F1000" s="448"/>
      <c r="G1000" s="448"/>
      <c r="H1000" s="448"/>
      <c r="I1000" s="448"/>
      <c r="J1000" s="448"/>
      <c r="K1000" s="448"/>
      <c r="L1000" s="448"/>
      <c r="M1000" s="448"/>
      <c r="N1000" s="448"/>
      <c r="O1000" s="448"/>
      <c r="P1000" s="448"/>
      <c r="Q1000" s="448"/>
      <c r="R1000" s="448"/>
      <c r="S1000" s="448"/>
      <c r="T1000" s="448"/>
      <c r="U1000" s="448"/>
      <c r="V1000" s="448"/>
      <c r="W1000" s="448"/>
      <c r="X1000" s="448"/>
      <c r="Y1000" s="448"/>
      <c r="Z1000" s="448"/>
      <c r="AA1000" s="448"/>
      <c r="AB1000" s="448"/>
      <c r="AC1000" s="448"/>
      <c r="AD1000" s="448"/>
      <c r="AE1000" s="448"/>
      <c r="AF1000" s="448"/>
      <c r="AG1000" s="448"/>
    </row>
    <row r="1001">
      <c r="A1001" s="448"/>
      <c r="B1001" s="448"/>
      <c r="C1001" s="448"/>
      <c r="D1001" s="448"/>
      <c r="E1001" s="448"/>
      <c r="F1001" s="448"/>
      <c r="G1001" s="448"/>
      <c r="H1001" s="448"/>
      <c r="I1001" s="448"/>
      <c r="J1001" s="448"/>
      <c r="K1001" s="448"/>
      <c r="L1001" s="448"/>
      <c r="M1001" s="448"/>
      <c r="N1001" s="448"/>
      <c r="O1001" s="448"/>
      <c r="P1001" s="448"/>
      <c r="Q1001" s="448"/>
      <c r="R1001" s="448"/>
      <c r="S1001" s="448"/>
      <c r="T1001" s="448"/>
      <c r="U1001" s="448"/>
      <c r="V1001" s="448"/>
      <c r="W1001" s="448"/>
      <c r="X1001" s="448"/>
      <c r="Y1001" s="448"/>
      <c r="Z1001" s="448"/>
      <c r="AA1001" s="448"/>
      <c r="AB1001" s="448"/>
      <c r="AC1001" s="448"/>
      <c r="AD1001" s="448"/>
      <c r="AE1001" s="448"/>
      <c r="AF1001" s="448"/>
      <c r="AG1001" s="448"/>
    </row>
    <row r="1002">
      <c r="A1002" s="448"/>
      <c r="B1002" s="448"/>
      <c r="C1002" s="448"/>
      <c r="D1002" s="448"/>
      <c r="E1002" s="448"/>
      <c r="F1002" s="448"/>
      <c r="G1002" s="448"/>
      <c r="H1002" s="448"/>
      <c r="I1002" s="448"/>
      <c r="J1002" s="448"/>
      <c r="K1002" s="448"/>
      <c r="L1002" s="448"/>
      <c r="M1002" s="448"/>
      <c r="N1002" s="448"/>
      <c r="O1002" s="448"/>
      <c r="P1002" s="448"/>
      <c r="Q1002" s="448"/>
      <c r="R1002" s="448"/>
      <c r="S1002" s="448"/>
      <c r="T1002" s="448"/>
      <c r="U1002" s="448"/>
      <c r="V1002" s="448"/>
      <c r="W1002" s="448"/>
      <c r="X1002" s="448"/>
      <c r="Y1002" s="448"/>
      <c r="Z1002" s="448"/>
      <c r="AA1002" s="448"/>
      <c r="AB1002" s="448"/>
      <c r="AC1002" s="448"/>
      <c r="AD1002" s="448"/>
      <c r="AE1002" s="448"/>
      <c r="AF1002" s="448"/>
      <c r="AG1002" s="448"/>
    </row>
    <row r="1003">
      <c r="A1003" s="448"/>
      <c r="B1003" s="448"/>
      <c r="C1003" s="448"/>
      <c r="D1003" s="448"/>
      <c r="E1003" s="448"/>
      <c r="F1003" s="448"/>
      <c r="G1003" s="448"/>
      <c r="H1003" s="448"/>
      <c r="I1003" s="448"/>
      <c r="J1003" s="448"/>
      <c r="K1003" s="448"/>
      <c r="L1003" s="448"/>
      <c r="M1003" s="448"/>
      <c r="N1003" s="448"/>
      <c r="O1003" s="448"/>
      <c r="P1003" s="448"/>
      <c r="Q1003" s="448"/>
      <c r="R1003" s="448"/>
      <c r="S1003" s="448"/>
      <c r="T1003" s="448"/>
      <c r="U1003" s="448"/>
      <c r="V1003" s="448"/>
      <c r="W1003" s="448"/>
      <c r="X1003" s="448"/>
      <c r="Y1003" s="448"/>
      <c r="Z1003" s="448"/>
      <c r="AA1003" s="448"/>
      <c r="AB1003" s="448"/>
      <c r="AC1003" s="448"/>
      <c r="AD1003" s="448"/>
      <c r="AE1003" s="448"/>
      <c r="AF1003" s="448"/>
      <c r="AG1003" s="448"/>
    </row>
    <row r="1004">
      <c r="A1004" s="448"/>
      <c r="B1004" s="448"/>
      <c r="C1004" s="448"/>
      <c r="D1004" s="448"/>
      <c r="E1004" s="448"/>
      <c r="F1004" s="448"/>
      <c r="G1004" s="448"/>
      <c r="H1004" s="448"/>
      <c r="I1004" s="448"/>
      <c r="J1004" s="448"/>
      <c r="K1004" s="448"/>
      <c r="L1004" s="448"/>
      <c r="M1004" s="448"/>
      <c r="N1004" s="448"/>
      <c r="O1004" s="448"/>
      <c r="P1004" s="448"/>
      <c r="Q1004" s="448"/>
      <c r="R1004" s="448"/>
      <c r="S1004" s="448"/>
      <c r="T1004" s="448"/>
      <c r="U1004" s="448"/>
      <c r="V1004" s="448"/>
      <c r="W1004" s="448"/>
      <c r="X1004" s="448"/>
      <c r="Y1004" s="448"/>
      <c r="Z1004" s="448"/>
      <c r="AA1004" s="448"/>
      <c r="AB1004" s="448"/>
      <c r="AC1004" s="448"/>
      <c r="AD1004" s="448"/>
      <c r="AE1004" s="448"/>
      <c r="AF1004" s="448"/>
      <c r="AG1004" s="448"/>
    </row>
    <row r="1005">
      <c r="A1005" s="448"/>
      <c r="B1005" s="448"/>
      <c r="C1005" s="448"/>
      <c r="D1005" s="448"/>
      <c r="E1005" s="448"/>
      <c r="F1005" s="448"/>
      <c r="G1005" s="448"/>
      <c r="H1005" s="448"/>
      <c r="I1005" s="448"/>
      <c r="J1005" s="448"/>
      <c r="K1005" s="448"/>
      <c r="L1005" s="448"/>
      <c r="M1005" s="448"/>
      <c r="N1005" s="448"/>
      <c r="O1005" s="448"/>
      <c r="P1005" s="448"/>
      <c r="Q1005" s="448"/>
      <c r="R1005" s="448"/>
      <c r="S1005" s="448"/>
      <c r="T1005" s="448"/>
      <c r="U1005" s="448"/>
      <c r="V1005" s="448"/>
      <c r="W1005" s="448"/>
      <c r="X1005" s="448"/>
      <c r="Y1005" s="448"/>
      <c r="Z1005" s="448"/>
      <c r="AA1005" s="448"/>
      <c r="AB1005" s="448"/>
      <c r="AC1005" s="448"/>
      <c r="AD1005" s="448"/>
      <c r="AE1005" s="448"/>
      <c r="AF1005" s="448"/>
      <c r="AG1005" s="44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3.13"/>
    <col customWidth="1" min="3" max="3" width="22.13"/>
    <col customWidth="1" min="4" max="4" width="19.13"/>
    <col customWidth="1" min="5" max="5" width="33.63"/>
    <col customWidth="1" min="6" max="6" width="38.63"/>
    <col customWidth="1" min="7" max="7" width="15.75"/>
    <col customWidth="1" min="8" max="8" width="23.5"/>
  </cols>
  <sheetData>
    <row r="1">
      <c r="A1" s="30" t="s">
        <v>19</v>
      </c>
      <c r="B1" s="479" t="s">
        <v>733</v>
      </c>
      <c r="C1" s="479" t="s">
        <v>734</v>
      </c>
      <c r="D1" s="479" t="s">
        <v>735</v>
      </c>
      <c r="E1" s="479" t="s">
        <v>736</v>
      </c>
      <c r="F1" s="479" t="s">
        <v>737</v>
      </c>
      <c r="G1" s="479" t="s">
        <v>738</v>
      </c>
      <c r="H1" s="113" t="s">
        <v>739</v>
      </c>
    </row>
    <row r="2">
      <c r="A2" s="35"/>
      <c r="B2" s="52"/>
      <c r="C2" s="52"/>
      <c r="D2" s="52"/>
      <c r="E2" s="52"/>
      <c r="F2" s="52"/>
      <c r="G2" s="52"/>
    </row>
    <row r="3">
      <c r="A3" s="622" t="s">
        <v>740</v>
      </c>
      <c r="B3" s="622" t="s">
        <v>741</v>
      </c>
      <c r="C3" s="622">
        <v>9.975225367E9</v>
      </c>
      <c r="D3" s="622" t="s">
        <v>742</v>
      </c>
      <c r="E3" s="622" t="s">
        <v>743</v>
      </c>
      <c r="F3" s="622" t="s">
        <v>744</v>
      </c>
      <c r="G3" s="622" t="s">
        <v>745</v>
      </c>
      <c r="H3" s="29" t="s">
        <v>746</v>
      </c>
    </row>
    <row r="4">
      <c r="A4" s="623" t="s">
        <v>24</v>
      </c>
      <c r="B4" s="52"/>
      <c r="C4" s="52"/>
      <c r="D4" s="52"/>
      <c r="E4" s="52"/>
      <c r="F4" s="52"/>
      <c r="G4" s="83" t="s">
        <v>745</v>
      </c>
      <c r="H4" s="29"/>
    </row>
    <row r="5">
      <c r="A5" s="623" t="s">
        <v>25</v>
      </c>
      <c r="B5" s="52"/>
      <c r="C5" s="52"/>
      <c r="D5" s="52"/>
      <c r="E5" s="52"/>
      <c r="F5" s="52"/>
      <c r="G5" s="83" t="s">
        <v>745</v>
      </c>
      <c r="H5" s="29"/>
    </row>
    <row r="6">
      <c r="A6" s="624" t="s">
        <v>747</v>
      </c>
      <c r="B6" s="83" t="s">
        <v>748</v>
      </c>
      <c r="C6" s="83">
        <v>9.156884965E9</v>
      </c>
      <c r="D6" s="625">
        <v>37050.0</v>
      </c>
      <c r="E6" s="83" t="s">
        <v>749</v>
      </c>
      <c r="F6" s="83" t="s">
        <v>750</v>
      </c>
      <c r="G6" s="83" t="s">
        <v>745</v>
      </c>
      <c r="H6" s="29" t="s">
        <v>751</v>
      </c>
    </row>
    <row r="7">
      <c r="A7" s="624" t="s">
        <v>752</v>
      </c>
      <c r="B7" s="83" t="s">
        <v>753</v>
      </c>
      <c r="C7" s="83">
        <v>9.669559877E9</v>
      </c>
      <c r="D7" s="626">
        <v>45355.0</v>
      </c>
      <c r="E7" s="83" t="s">
        <v>754</v>
      </c>
      <c r="F7" s="83" t="s">
        <v>755</v>
      </c>
      <c r="G7" s="83" t="s">
        <v>745</v>
      </c>
      <c r="H7" s="29" t="s">
        <v>751</v>
      </c>
    </row>
    <row r="8">
      <c r="A8" s="622" t="s">
        <v>756</v>
      </c>
      <c r="B8" s="622" t="s">
        <v>757</v>
      </c>
      <c r="C8" s="622">
        <v>9.178660802E9</v>
      </c>
      <c r="D8" s="622" t="s">
        <v>758</v>
      </c>
      <c r="E8" s="622" t="s">
        <v>759</v>
      </c>
      <c r="F8" s="622" t="s">
        <v>760</v>
      </c>
      <c r="G8" s="622" t="s">
        <v>745</v>
      </c>
      <c r="H8" s="29" t="s">
        <v>746</v>
      </c>
    </row>
    <row r="9">
      <c r="A9" s="627" t="s">
        <v>29</v>
      </c>
      <c r="B9" s="52"/>
      <c r="C9" s="52"/>
      <c r="D9" s="52"/>
      <c r="E9" s="52"/>
      <c r="F9" s="52"/>
      <c r="G9" s="83" t="s">
        <v>745</v>
      </c>
      <c r="H9" s="29"/>
    </row>
    <row r="10">
      <c r="A10" s="83" t="s">
        <v>761</v>
      </c>
      <c r="B10" s="83" t="s">
        <v>762</v>
      </c>
      <c r="C10" s="83">
        <v>9.362009159E9</v>
      </c>
      <c r="D10" s="628">
        <v>30781.0</v>
      </c>
      <c r="E10" s="83" t="s">
        <v>763</v>
      </c>
      <c r="F10" s="83" t="s">
        <v>764</v>
      </c>
      <c r="G10" s="83" t="s">
        <v>745</v>
      </c>
      <c r="H10" s="29" t="s">
        <v>751</v>
      </c>
    </row>
    <row r="11">
      <c r="A11" s="622" t="s">
        <v>765</v>
      </c>
      <c r="B11" s="622" t="s">
        <v>766</v>
      </c>
      <c r="C11" s="622" t="s">
        <v>767</v>
      </c>
      <c r="D11" s="629">
        <v>24428.0</v>
      </c>
      <c r="E11" s="622" t="s">
        <v>768</v>
      </c>
      <c r="F11" s="630"/>
      <c r="G11" s="622" t="s">
        <v>745</v>
      </c>
      <c r="H11" s="29" t="s">
        <v>746</v>
      </c>
    </row>
    <row r="12">
      <c r="A12" s="83" t="s">
        <v>769</v>
      </c>
      <c r="B12" s="83" t="s">
        <v>770</v>
      </c>
      <c r="C12" s="83">
        <v>9.388031728E9</v>
      </c>
      <c r="D12" s="631">
        <v>35265.0</v>
      </c>
      <c r="E12" s="83" t="s">
        <v>771</v>
      </c>
      <c r="F12" s="52"/>
      <c r="G12" s="83" t="s">
        <v>745</v>
      </c>
      <c r="H12" s="29"/>
    </row>
    <row r="13">
      <c r="A13" s="83" t="s">
        <v>772</v>
      </c>
      <c r="B13" s="83" t="s">
        <v>773</v>
      </c>
      <c r="C13" s="83">
        <v>9.455645574E9</v>
      </c>
      <c r="D13" s="632">
        <v>35408.0</v>
      </c>
      <c r="E13" s="83" t="s">
        <v>774</v>
      </c>
      <c r="F13" s="83" t="s">
        <v>775</v>
      </c>
      <c r="G13" s="83" t="s">
        <v>745</v>
      </c>
      <c r="H13" s="29"/>
    </row>
    <row r="14">
      <c r="A14" s="622" t="s">
        <v>776</v>
      </c>
      <c r="B14" s="622" t="s">
        <v>777</v>
      </c>
      <c r="C14" s="622" t="s">
        <v>778</v>
      </c>
      <c r="D14" s="633">
        <v>31619.0</v>
      </c>
      <c r="E14" s="622" t="s">
        <v>779</v>
      </c>
      <c r="F14" s="622" t="s">
        <v>780</v>
      </c>
      <c r="G14" s="622" t="s">
        <v>745</v>
      </c>
      <c r="H14" s="29" t="s">
        <v>746</v>
      </c>
    </row>
    <row r="15">
      <c r="H15" s="29"/>
    </row>
    <row r="16">
      <c r="A16" s="83" t="s">
        <v>781</v>
      </c>
      <c r="B16" s="83" t="s">
        <v>782</v>
      </c>
      <c r="C16" s="83">
        <v>9.567940983E9</v>
      </c>
      <c r="D16" s="83" t="s">
        <v>783</v>
      </c>
      <c r="E16" s="83" t="s">
        <v>782</v>
      </c>
      <c r="F16" s="83" t="s">
        <v>784</v>
      </c>
      <c r="G16" s="83" t="s">
        <v>745</v>
      </c>
      <c r="H16" s="29"/>
    </row>
    <row r="17">
      <c r="A17" s="622" t="s">
        <v>785</v>
      </c>
      <c r="B17" s="622" t="s">
        <v>786</v>
      </c>
      <c r="C17" s="622">
        <v>9.361900541E9</v>
      </c>
      <c r="D17" s="634">
        <v>25202.0</v>
      </c>
      <c r="E17" s="622" t="s">
        <v>787</v>
      </c>
      <c r="F17" s="622" t="s">
        <v>788</v>
      </c>
      <c r="G17" s="622" t="s">
        <v>745</v>
      </c>
      <c r="H17" s="29" t="s">
        <v>746</v>
      </c>
    </row>
    <row r="18">
      <c r="A18" s="83" t="s">
        <v>789</v>
      </c>
      <c r="B18" s="83" t="s">
        <v>790</v>
      </c>
      <c r="C18" s="83">
        <v>9.955820701E9</v>
      </c>
      <c r="D18" s="628">
        <v>24544.0</v>
      </c>
      <c r="E18" s="83" t="s">
        <v>791</v>
      </c>
      <c r="F18" s="52"/>
      <c r="G18" s="83" t="s">
        <v>745</v>
      </c>
      <c r="H18" s="29" t="s">
        <v>751</v>
      </c>
    </row>
    <row r="19">
      <c r="A19" s="627" t="s">
        <v>38</v>
      </c>
      <c r="B19" s="52"/>
      <c r="C19" s="52"/>
      <c r="D19" s="52"/>
      <c r="E19" s="52"/>
      <c r="F19" s="52"/>
      <c r="G19" s="83" t="s">
        <v>745</v>
      </c>
      <c r="H19" s="29"/>
    </row>
    <row r="20">
      <c r="A20" s="622" t="s">
        <v>792</v>
      </c>
      <c r="B20" s="622" t="s">
        <v>793</v>
      </c>
      <c r="C20" s="622">
        <v>9.657727584E9</v>
      </c>
      <c r="D20" s="635">
        <v>29779.0</v>
      </c>
      <c r="E20" s="622" t="s">
        <v>794</v>
      </c>
      <c r="F20" s="622" t="s">
        <v>795</v>
      </c>
      <c r="G20" s="622" t="s">
        <v>745</v>
      </c>
      <c r="H20" s="29" t="s">
        <v>746</v>
      </c>
    </row>
    <row r="21">
      <c r="A21" s="83" t="s">
        <v>796</v>
      </c>
      <c r="B21" s="83" t="s">
        <v>797</v>
      </c>
      <c r="C21" s="83">
        <v>9.478825092E9</v>
      </c>
      <c r="D21" s="636">
        <v>24766.0</v>
      </c>
      <c r="E21" s="83" t="s">
        <v>798</v>
      </c>
      <c r="F21" s="83" t="s">
        <v>799</v>
      </c>
      <c r="G21" s="83" t="s">
        <v>745</v>
      </c>
      <c r="H21" s="29" t="s">
        <v>751</v>
      </c>
    </row>
    <row r="22">
      <c r="A22" s="83" t="s">
        <v>800</v>
      </c>
      <c r="B22" s="83" t="s">
        <v>801</v>
      </c>
      <c r="C22" s="83">
        <v>9.955858099E9</v>
      </c>
      <c r="D22" s="628">
        <v>32772.0</v>
      </c>
      <c r="E22" s="83" t="s">
        <v>743</v>
      </c>
      <c r="F22" s="83" t="s">
        <v>802</v>
      </c>
      <c r="G22" s="83" t="s">
        <v>745</v>
      </c>
      <c r="H22" s="29" t="s">
        <v>751</v>
      </c>
    </row>
    <row r="23">
      <c r="H23" s="29"/>
    </row>
    <row r="24">
      <c r="A24" s="83" t="s">
        <v>803</v>
      </c>
      <c r="B24" s="83" t="s">
        <v>804</v>
      </c>
      <c r="C24" s="83">
        <v>9.501727438E9</v>
      </c>
      <c r="D24" s="637">
        <v>34658.0</v>
      </c>
      <c r="E24" s="83" t="s">
        <v>805</v>
      </c>
      <c r="F24" s="83" t="s">
        <v>806</v>
      </c>
      <c r="G24" s="83" t="s">
        <v>745</v>
      </c>
      <c r="H24" s="29"/>
    </row>
    <row r="25">
      <c r="A25" s="622" t="s">
        <v>807</v>
      </c>
      <c r="B25" s="622" t="s">
        <v>808</v>
      </c>
      <c r="C25" s="622">
        <v>9.661367524E9</v>
      </c>
      <c r="D25" s="638">
        <v>33361.0</v>
      </c>
      <c r="E25" s="622" t="s">
        <v>809</v>
      </c>
      <c r="F25" s="622" t="s">
        <v>810</v>
      </c>
      <c r="G25" s="622" t="s">
        <v>745</v>
      </c>
      <c r="H25" s="29" t="s">
        <v>746</v>
      </c>
    </row>
    <row r="26">
      <c r="H26" s="29"/>
    </row>
    <row r="27">
      <c r="A27" s="627" t="s">
        <v>45</v>
      </c>
      <c r="B27" s="52"/>
      <c r="C27" s="52"/>
      <c r="D27" s="52"/>
      <c r="E27" s="52"/>
      <c r="F27" s="52"/>
      <c r="G27" s="83" t="s">
        <v>745</v>
      </c>
      <c r="H27" s="29"/>
    </row>
    <row r="28">
      <c r="A28" s="83" t="s">
        <v>811</v>
      </c>
      <c r="B28" s="83" t="s">
        <v>812</v>
      </c>
      <c r="C28" s="83">
        <v>9.159712263E9</v>
      </c>
      <c r="D28" s="628">
        <v>30633.0</v>
      </c>
      <c r="E28" s="83" t="s">
        <v>813</v>
      </c>
      <c r="F28" s="83" t="s">
        <v>814</v>
      </c>
      <c r="G28" s="83" t="s">
        <v>745</v>
      </c>
      <c r="H28" s="29" t="s">
        <v>751</v>
      </c>
    </row>
    <row r="29">
      <c r="A29" s="639" t="s">
        <v>396</v>
      </c>
      <c r="B29" s="52"/>
      <c r="C29" s="52"/>
      <c r="D29" s="52"/>
      <c r="E29" s="52"/>
      <c r="F29" s="52"/>
      <c r="G29" s="83" t="s">
        <v>745</v>
      </c>
    </row>
    <row r="30">
      <c r="A30" s="639" t="s">
        <v>47</v>
      </c>
      <c r="B30" s="52"/>
      <c r="C30" s="52"/>
      <c r="D30" s="52"/>
      <c r="E30" s="52"/>
      <c r="F30" s="52"/>
      <c r="G30" s="83" t="s">
        <v>745</v>
      </c>
    </row>
    <row r="31">
      <c r="A31" s="639" t="s">
        <v>74</v>
      </c>
      <c r="B31" s="52"/>
      <c r="C31" s="52"/>
      <c r="D31" s="52"/>
      <c r="E31" s="52"/>
      <c r="F31" s="52"/>
      <c r="G31" s="83" t="s">
        <v>745</v>
      </c>
    </row>
    <row r="32">
      <c r="A32" s="396"/>
      <c r="B32" s="52"/>
      <c r="C32" s="52"/>
      <c r="D32" s="52"/>
      <c r="E32" s="52"/>
      <c r="F32" s="52"/>
      <c r="G32" s="83"/>
    </row>
    <row r="33">
      <c r="A33" s="396"/>
      <c r="B33" s="52"/>
      <c r="C33" s="52"/>
      <c r="D33" s="52"/>
      <c r="E33" s="52"/>
      <c r="F33" s="52"/>
      <c r="G33" s="83"/>
    </row>
    <row r="34">
      <c r="A34" s="396"/>
      <c r="B34" s="52"/>
      <c r="C34" s="52"/>
      <c r="D34" s="52"/>
      <c r="E34" s="52"/>
      <c r="F34" s="52"/>
      <c r="G34" s="83"/>
    </row>
    <row r="35">
      <c r="A35" s="396"/>
      <c r="B35" s="52"/>
      <c r="C35" s="52"/>
      <c r="D35" s="52"/>
      <c r="E35" s="52"/>
      <c r="F35" s="52"/>
      <c r="G35" s="83"/>
    </row>
    <row r="36">
      <c r="A36" s="627" t="s">
        <v>233</v>
      </c>
      <c r="B36" s="52"/>
      <c r="C36" s="52"/>
      <c r="D36" s="52"/>
      <c r="E36" s="52"/>
      <c r="F36" s="52"/>
      <c r="G36" s="83" t="s">
        <v>745</v>
      </c>
    </row>
    <row r="37">
      <c r="A37" s="627" t="s">
        <v>379</v>
      </c>
      <c r="B37" s="52"/>
      <c r="C37" s="52"/>
      <c r="D37" s="52"/>
      <c r="E37" s="52"/>
      <c r="F37" s="52"/>
      <c r="G37" s="83" t="s">
        <v>745</v>
      </c>
    </row>
    <row r="38">
      <c r="A38" s="627" t="s">
        <v>44</v>
      </c>
      <c r="B38" s="52"/>
      <c r="C38" s="52"/>
      <c r="D38" s="52"/>
      <c r="E38" s="52"/>
      <c r="F38" s="52"/>
      <c r="G38" s="83" t="s">
        <v>745</v>
      </c>
    </row>
    <row r="40">
      <c r="A40" s="479" t="s">
        <v>815</v>
      </c>
      <c r="B40" s="479" t="s">
        <v>733</v>
      </c>
      <c r="C40" s="479" t="s">
        <v>734</v>
      </c>
      <c r="D40" s="479" t="s">
        <v>735</v>
      </c>
      <c r="E40" s="479" t="s">
        <v>736</v>
      </c>
      <c r="F40" s="479" t="s">
        <v>737</v>
      </c>
      <c r="G40" s="479" t="s">
        <v>738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11" max="11" width="21.0"/>
    <col customWidth="1" min="12" max="12" width="18.63"/>
    <col customWidth="1" min="13" max="13" width="13.25"/>
    <col customWidth="1" min="14" max="14" width="17.0"/>
  </cols>
  <sheetData>
    <row r="1">
      <c r="A1" s="310" t="s">
        <v>816</v>
      </c>
      <c r="B1" s="640">
        <v>45199.0</v>
      </c>
      <c r="C1" s="640">
        <v>45200.0</v>
      </c>
      <c r="D1" s="640">
        <v>45201.0</v>
      </c>
      <c r="E1" s="640">
        <v>45202.0</v>
      </c>
      <c r="F1" s="640">
        <v>45203.0</v>
      </c>
      <c r="G1" s="640">
        <v>45204.0</v>
      </c>
      <c r="H1" s="640">
        <v>45205.0</v>
      </c>
      <c r="I1" s="546" t="s">
        <v>20</v>
      </c>
      <c r="J1" s="546" t="s">
        <v>620</v>
      </c>
      <c r="K1" s="311">
        <f>J37+J77+J117+J157</f>
        <v>37095.96</v>
      </c>
      <c r="L1" s="113">
        <v>50000.0</v>
      </c>
      <c r="M1" s="84">
        <f>L1*0.02</f>
        <v>1000</v>
      </c>
    </row>
    <row r="2">
      <c r="A2" s="312"/>
      <c r="B2" s="312"/>
      <c r="C2" s="312"/>
      <c r="D2" s="312"/>
      <c r="E2" s="312"/>
      <c r="F2" s="312"/>
      <c r="G2" s="312"/>
      <c r="H2" s="313"/>
      <c r="I2" s="313"/>
      <c r="J2" s="313"/>
      <c r="K2" s="311"/>
    </row>
    <row r="3">
      <c r="A3" s="324" t="s">
        <v>23</v>
      </c>
      <c r="B3" s="324">
        <v>947.0</v>
      </c>
      <c r="C3" s="324">
        <v>1145.0</v>
      </c>
      <c r="D3" s="324">
        <v>993.0</v>
      </c>
      <c r="E3" s="324">
        <v>586.0</v>
      </c>
      <c r="F3" s="324">
        <v>702.0</v>
      </c>
      <c r="G3" s="324">
        <v>621.0</v>
      </c>
      <c r="H3" s="324">
        <v>1045.0</v>
      </c>
      <c r="I3" s="309">
        <f t="shared" ref="I3:I35" si="1">sum(B3:H3)</f>
        <v>6039</v>
      </c>
      <c r="J3" s="641">
        <f>I3*0.085</f>
        <v>513.315</v>
      </c>
      <c r="K3" s="311"/>
    </row>
    <row r="4">
      <c r="A4" s="324" t="s">
        <v>24</v>
      </c>
      <c r="B4" s="324">
        <v>527.0</v>
      </c>
      <c r="C4" s="324">
        <v>0.0</v>
      </c>
      <c r="D4" s="324">
        <v>1219.0</v>
      </c>
      <c r="E4" s="324">
        <v>116.0</v>
      </c>
      <c r="F4" s="324">
        <v>220.0</v>
      </c>
      <c r="G4" s="324">
        <v>788.0</v>
      </c>
      <c r="H4" s="324">
        <v>162.0</v>
      </c>
      <c r="I4" s="309">
        <f t="shared" si="1"/>
        <v>3032</v>
      </c>
      <c r="J4" s="641">
        <f>I4*0.1</f>
        <v>303.2</v>
      </c>
      <c r="K4" s="311"/>
    </row>
    <row r="5">
      <c r="A5" s="642" t="s">
        <v>817</v>
      </c>
      <c r="B5" s="324">
        <v>0.0</v>
      </c>
      <c r="C5" s="324">
        <v>0.0</v>
      </c>
      <c r="D5" s="324">
        <v>0.0</v>
      </c>
      <c r="E5" s="324">
        <v>0.0</v>
      </c>
      <c r="F5" s="324">
        <v>0.0</v>
      </c>
      <c r="G5" s="324">
        <v>0.0</v>
      </c>
      <c r="H5" s="324">
        <v>0.0</v>
      </c>
      <c r="I5" s="309">
        <f t="shared" si="1"/>
        <v>0</v>
      </c>
      <c r="J5" s="324">
        <f>I5*0.11</f>
        <v>0</v>
      </c>
      <c r="K5" s="311"/>
    </row>
    <row r="6">
      <c r="A6" s="324" t="s">
        <v>25</v>
      </c>
      <c r="B6" s="324">
        <v>0.0</v>
      </c>
      <c r="C6" s="324">
        <v>780.0</v>
      </c>
      <c r="D6" s="324">
        <v>662.0</v>
      </c>
      <c r="E6" s="324">
        <v>1001.0</v>
      </c>
      <c r="F6" s="324">
        <v>627.0</v>
      </c>
      <c r="G6" s="324">
        <v>540.0</v>
      </c>
      <c r="H6" s="324">
        <v>311.0</v>
      </c>
      <c r="I6" s="309">
        <f t="shared" si="1"/>
        <v>3921</v>
      </c>
      <c r="J6" s="641">
        <f>I6*0.08</f>
        <v>313.68</v>
      </c>
      <c r="K6" s="311"/>
    </row>
    <row r="7">
      <c r="A7" s="324" t="s">
        <v>818</v>
      </c>
      <c r="B7" s="324">
        <v>0.0</v>
      </c>
      <c r="C7" s="324">
        <v>0.0</v>
      </c>
      <c r="D7" s="324">
        <v>0.0</v>
      </c>
      <c r="E7" s="324">
        <v>0.0</v>
      </c>
      <c r="F7" s="324">
        <v>0.0</v>
      </c>
      <c r="G7" s="324">
        <v>0.0</v>
      </c>
      <c r="H7" s="324">
        <v>0.0</v>
      </c>
      <c r="I7" s="309">
        <f t="shared" si="1"/>
        <v>0</v>
      </c>
      <c r="J7" s="324">
        <f t="shared" ref="J7:J9" si="2">I7*0.1</f>
        <v>0</v>
      </c>
      <c r="K7" s="311"/>
    </row>
    <row r="8">
      <c r="A8" s="324" t="s">
        <v>26</v>
      </c>
      <c r="B8" s="324">
        <v>1234.0</v>
      </c>
      <c r="C8" s="324">
        <v>0.0</v>
      </c>
      <c r="D8" s="324">
        <v>0.0</v>
      </c>
      <c r="E8" s="324">
        <v>682.0</v>
      </c>
      <c r="F8" s="324">
        <v>826.0</v>
      </c>
      <c r="G8" s="324">
        <v>1108.0</v>
      </c>
      <c r="H8" s="324">
        <v>702.0</v>
      </c>
      <c r="I8" s="309">
        <f t="shared" si="1"/>
        <v>4552</v>
      </c>
      <c r="J8" s="641">
        <f t="shared" si="2"/>
        <v>455.2</v>
      </c>
      <c r="K8" s="311"/>
    </row>
    <row r="9">
      <c r="A9" s="324" t="s">
        <v>27</v>
      </c>
      <c r="B9" s="324">
        <v>497.0</v>
      </c>
      <c r="C9" s="324">
        <v>170.0</v>
      </c>
      <c r="D9" s="324">
        <v>241.0</v>
      </c>
      <c r="E9" s="324">
        <v>0.0</v>
      </c>
      <c r="F9" s="324">
        <v>0.0</v>
      </c>
      <c r="G9" s="324">
        <v>0.0</v>
      </c>
      <c r="H9" s="324">
        <v>0.0</v>
      </c>
      <c r="I9" s="309">
        <f t="shared" si="1"/>
        <v>908</v>
      </c>
      <c r="J9" s="641">
        <f t="shared" si="2"/>
        <v>90.8</v>
      </c>
      <c r="K9" s="311"/>
    </row>
    <row r="10">
      <c r="A10" s="324" t="s">
        <v>819</v>
      </c>
      <c r="B10" s="324">
        <v>0.0</v>
      </c>
      <c r="C10" s="324">
        <v>0.0</v>
      </c>
      <c r="D10" s="324">
        <v>0.0</v>
      </c>
      <c r="E10" s="324">
        <v>0.0</v>
      </c>
      <c r="F10" s="324">
        <v>0.0</v>
      </c>
      <c r="G10" s="324">
        <v>0.0</v>
      </c>
      <c r="H10" s="324">
        <v>0.0</v>
      </c>
      <c r="I10" s="309">
        <f t="shared" si="1"/>
        <v>0</v>
      </c>
      <c r="J10" s="324">
        <f>I10*0.12</f>
        <v>0</v>
      </c>
      <c r="K10" s="311"/>
    </row>
    <row r="11">
      <c r="A11" s="324" t="s">
        <v>321</v>
      </c>
      <c r="B11" s="324">
        <v>744.0</v>
      </c>
      <c r="C11" s="324">
        <v>1296.0</v>
      </c>
      <c r="D11" s="324">
        <v>789.0</v>
      </c>
      <c r="E11" s="324">
        <v>862.0</v>
      </c>
      <c r="F11" s="324">
        <v>696.0</v>
      </c>
      <c r="G11" s="324">
        <v>670.0</v>
      </c>
      <c r="H11" s="324">
        <v>836.0</v>
      </c>
      <c r="I11" s="309">
        <f t="shared" si="1"/>
        <v>5893</v>
      </c>
      <c r="J11" s="641">
        <f>I11*0.1</f>
        <v>589.3</v>
      </c>
      <c r="K11" s="311"/>
    </row>
    <row r="12">
      <c r="A12" s="324" t="s">
        <v>338</v>
      </c>
      <c r="B12" s="324"/>
      <c r="C12" s="324"/>
      <c r="D12" s="324"/>
      <c r="E12" s="324"/>
      <c r="F12" s="324"/>
      <c r="G12" s="324"/>
      <c r="H12" s="324">
        <v>566.0</v>
      </c>
      <c r="I12" s="309">
        <f t="shared" si="1"/>
        <v>566</v>
      </c>
      <c r="J12" s="641">
        <f t="shared" ref="J12:J13" si="3">I12*0.12</f>
        <v>67.92</v>
      </c>
      <c r="K12" s="311"/>
    </row>
    <row r="13">
      <c r="A13" s="324" t="s">
        <v>323</v>
      </c>
      <c r="B13" s="324"/>
      <c r="C13" s="324"/>
      <c r="D13" s="324"/>
      <c r="E13" s="324"/>
      <c r="F13" s="324"/>
      <c r="G13" s="642"/>
      <c r="H13" s="324"/>
      <c r="I13" s="309">
        <f t="shared" si="1"/>
        <v>0</v>
      </c>
      <c r="J13" s="324">
        <f t="shared" si="3"/>
        <v>0</v>
      </c>
      <c r="K13" s="311"/>
    </row>
    <row r="14">
      <c r="A14" s="324" t="s">
        <v>30</v>
      </c>
      <c r="B14" s="324">
        <v>0.0</v>
      </c>
      <c r="C14" s="324">
        <v>409.0</v>
      </c>
      <c r="D14" s="324">
        <v>0.0</v>
      </c>
      <c r="E14" s="324">
        <v>2687.0</v>
      </c>
      <c r="F14" s="324">
        <v>2685.0</v>
      </c>
      <c r="G14" s="324">
        <v>1565.0</v>
      </c>
      <c r="H14" s="324">
        <v>660.0</v>
      </c>
      <c r="I14" s="309">
        <f t="shared" si="1"/>
        <v>8006</v>
      </c>
      <c r="J14" s="641">
        <f>I14*0.08</f>
        <v>640.48</v>
      </c>
      <c r="K14" s="311"/>
    </row>
    <row r="15">
      <c r="A15" s="324" t="s">
        <v>31</v>
      </c>
      <c r="B15" s="324">
        <v>1369.0</v>
      </c>
      <c r="C15" s="324">
        <v>1511.0</v>
      </c>
      <c r="D15" s="324">
        <v>1220.0</v>
      </c>
      <c r="E15" s="324">
        <v>1615.0</v>
      </c>
      <c r="F15" s="324">
        <v>1305.0</v>
      </c>
      <c r="G15" s="324">
        <v>1107.0</v>
      </c>
      <c r="H15" s="324">
        <v>1264.0</v>
      </c>
      <c r="I15" s="309">
        <f t="shared" si="1"/>
        <v>9391</v>
      </c>
      <c r="J15" s="641">
        <f>I15*0.075</f>
        <v>704.325</v>
      </c>
      <c r="K15" s="311"/>
    </row>
    <row r="16">
      <c r="A16" s="324" t="s">
        <v>32</v>
      </c>
      <c r="B16" s="324">
        <v>380.0</v>
      </c>
      <c r="C16" s="324">
        <v>546.0</v>
      </c>
      <c r="D16" s="324">
        <v>0.0</v>
      </c>
      <c r="E16" s="324">
        <v>262.0</v>
      </c>
      <c r="F16" s="324">
        <v>0.0</v>
      </c>
      <c r="G16" s="324">
        <v>405.0</v>
      </c>
      <c r="H16" s="324">
        <v>534.0</v>
      </c>
      <c r="I16" s="309">
        <f t="shared" si="1"/>
        <v>2127</v>
      </c>
      <c r="J16" s="641">
        <f t="shared" ref="J16:J18" si="4">I16*0.1</f>
        <v>212.7</v>
      </c>
      <c r="K16" s="311"/>
    </row>
    <row r="17">
      <c r="A17" s="324" t="s">
        <v>82</v>
      </c>
      <c r="B17" s="324">
        <v>0.0</v>
      </c>
      <c r="C17" s="324">
        <v>871.0</v>
      </c>
      <c r="D17" s="324">
        <v>572.0</v>
      </c>
      <c r="E17" s="324">
        <v>385.0</v>
      </c>
      <c r="F17" s="324">
        <v>172.0</v>
      </c>
      <c r="G17" s="324">
        <v>508.0</v>
      </c>
      <c r="H17" s="324">
        <v>570.0</v>
      </c>
      <c r="I17" s="309">
        <f t="shared" si="1"/>
        <v>3078</v>
      </c>
      <c r="J17" s="641">
        <f t="shared" si="4"/>
        <v>307.8</v>
      </c>
      <c r="K17" s="311"/>
    </row>
    <row r="18">
      <c r="A18" s="324" t="s">
        <v>86</v>
      </c>
      <c r="B18" s="324">
        <v>1154.0</v>
      </c>
      <c r="C18" s="324">
        <v>0.0</v>
      </c>
      <c r="D18" s="324">
        <v>756.0</v>
      </c>
      <c r="E18" s="324">
        <v>0.0</v>
      </c>
      <c r="F18" s="324">
        <v>937.0</v>
      </c>
      <c r="G18" s="324">
        <v>485.0</v>
      </c>
      <c r="H18" s="324">
        <v>843.0</v>
      </c>
      <c r="I18" s="309">
        <f t="shared" si="1"/>
        <v>4175</v>
      </c>
      <c r="J18" s="641">
        <f t="shared" si="4"/>
        <v>417.5</v>
      </c>
      <c r="K18" s="311"/>
    </row>
    <row r="19">
      <c r="A19" s="324" t="s">
        <v>56</v>
      </c>
      <c r="B19" s="324">
        <v>752.0</v>
      </c>
      <c r="C19" s="324">
        <v>0.0</v>
      </c>
      <c r="D19" s="324">
        <v>0.0</v>
      </c>
      <c r="E19" s="324">
        <v>429.0</v>
      </c>
      <c r="F19" s="324">
        <v>524.0</v>
      </c>
      <c r="G19" s="324">
        <v>265.0</v>
      </c>
      <c r="H19" s="324">
        <v>251.0</v>
      </c>
      <c r="I19" s="309">
        <f t="shared" si="1"/>
        <v>2221</v>
      </c>
      <c r="J19" s="641">
        <f>I19*0.08</f>
        <v>177.68</v>
      </c>
      <c r="K19" s="311"/>
    </row>
    <row r="20">
      <c r="A20" s="324" t="s">
        <v>325</v>
      </c>
      <c r="B20" s="324">
        <v>625.0</v>
      </c>
      <c r="C20" s="324">
        <v>1030.0</v>
      </c>
      <c r="D20" s="324">
        <v>766.0</v>
      </c>
      <c r="E20" s="324">
        <v>0.0</v>
      </c>
      <c r="F20" s="324">
        <v>0.0</v>
      </c>
      <c r="G20" s="324">
        <v>464.0</v>
      </c>
      <c r="H20" s="324">
        <v>0.0</v>
      </c>
      <c r="I20" s="309">
        <f t="shared" si="1"/>
        <v>2885</v>
      </c>
      <c r="J20" s="641">
        <f>I20*0.11</f>
        <v>317.35</v>
      </c>
      <c r="K20" s="311"/>
    </row>
    <row r="21">
      <c r="A21" s="324" t="s">
        <v>241</v>
      </c>
      <c r="B21" s="324">
        <v>320.0</v>
      </c>
      <c r="C21" s="324">
        <v>986.0</v>
      </c>
      <c r="D21" s="324">
        <v>546.0</v>
      </c>
      <c r="E21" s="324">
        <v>990.0</v>
      </c>
      <c r="F21" s="324">
        <v>321.0</v>
      </c>
      <c r="G21" s="324">
        <v>0.0</v>
      </c>
      <c r="H21" s="324">
        <v>723.0</v>
      </c>
      <c r="I21" s="309">
        <f t="shared" si="1"/>
        <v>3886</v>
      </c>
      <c r="J21" s="641">
        <f>I21*0.1</f>
        <v>388.6</v>
      </c>
      <c r="K21" s="311"/>
    </row>
    <row r="22">
      <c r="A22" s="324" t="s">
        <v>233</v>
      </c>
      <c r="B22" s="324">
        <v>543.0</v>
      </c>
      <c r="C22" s="324">
        <v>0.0</v>
      </c>
      <c r="D22" s="324">
        <v>275.0</v>
      </c>
      <c r="E22" s="324">
        <v>313.0</v>
      </c>
      <c r="F22" s="324">
        <v>558.0</v>
      </c>
      <c r="G22" s="324">
        <v>294.0</v>
      </c>
      <c r="H22" s="324">
        <v>589.0</v>
      </c>
      <c r="I22" s="309">
        <f t="shared" si="1"/>
        <v>2572</v>
      </c>
      <c r="J22" s="641">
        <f>I22*0.11</f>
        <v>282.92</v>
      </c>
      <c r="K22" s="311"/>
    </row>
    <row r="23">
      <c r="A23" s="324" t="s">
        <v>35</v>
      </c>
      <c r="B23" s="324">
        <v>1151.0</v>
      </c>
      <c r="C23" s="324">
        <v>1103.0</v>
      </c>
      <c r="D23" s="324">
        <v>582.0</v>
      </c>
      <c r="E23" s="324">
        <v>0.0</v>
      </c>
      <c r="F23" s="324">
        <v>360.0</v>
      </c>
      <c r="G23" s="324">
        <v>584.0</v>
      </c>
      <c r="H23" s="324">
        <v>417.0</v>
      </c>
      <c r="I23" s="309">
        <f t="shared" si="1"/>
        <v>4197</v>
      </c>
      <c r="J23" s="641">
        <f>I23*0.1</f>
        <v>419.7</v>
      </c>
      <c r="K23" s="311"/>
      <c r="M23" s="113" t="s">
        <v>124</v>
      </c>
      <c r="N23" s="113" t="s">
        <v>820</v>
      </c>
      <c r="O23" s="113" t="s">
        <v>194</v>
      </c>
    </row>
    <row r="24">
      <c r="A24" s="324" t="s">
        <v>328</v>
      </c>
      <c r="B24" s="324">
        <v>0.0</v>
      </c>
      <c r="C24" s="324">
        <v>0.0</v>
      </c>
      <c r="D24" s="324">
        <v>365.0</v>
      </c>
      <c r="E24" s="324">
        <v>0.0</v>
      </c>
      <c r="F24" s="324">
        <v>0.0</v>
      </c>
      <c r="G24" s="324">
        <v>0.0</v>
      </c>
      <c r="H24" s="324">
        <v>0.0</v>
      </c>
      <c r="I24" s="309">
        <f t="shared" si="1"/>
        <v>365</v>
      </c>
      <c r="J24" s="643">
        <f t="shared" ref="J24:J26" si="5">I24*0.08</f>
        <v>29.2</v>
      </c>
      <c r="K24" s="321" t="s">
        <v>821</v>
      </c>
      <c r="M24" s="113">
        <f>J37</f>
        <v>9127.33</v>
      </c>
      <c r="N24" s="84">
        <f>8201+110+29</f>
        <v>8340</v>
      </c>
      <c r="O24" s="84">
        <f>M24-N24</f>
        <v>787.33</v>
      </c>
    </row>
    <row r="25">
      <c r="A25" s="324" t="s">
        <v>329</v>
      </c>
      <c r="B25" s="324">
        <v>1229.0</v>
      </c>
      <c r="C25" s="324">
        <v>836.0</v>
      </c>
      <c r="D25" s="324">
        <v>0.0</v>
      </c>
      <c r="E25" s="324">
        <v>0.0</v>
      </c>
      <c r="F25" s="324">
        <v>0.0</v>
      </c>
      <c r="G25" s="324">
        <v>0.0</v>
      </c>
      <c r="H25" s="324">
        <v>0.0</v>
      </c>
      <c r="I25" s="309">
        <f t="shared" si="1"/>
        <v>2065</v>
      </c>
      <c r="J25" s="641">
        <f t="shared" si="5"/>
        <v>165.2</v>
      </c>
      <c r="K25" s="311"/>
      <c r="M25" s="84">
        <f>J77</f>
        <v>8722.63</v>
      </c>
    </row>
    <row r="26">
      <c r="A26" s="324" t="s">
        <v>37</v>
      </c>
      <c r="B26" s="324">
        <v>1248.0</v>
      </c>
      <c r="C26" s="324">
        <v>1085.0</v>
      </c>
      <c r="D26" s="324">
        <v>1166.0</v>
      </c>
      <c r="E26" s="324">
        <v>1046.0</v>
      </c>
      <c r="F26" s="324">
        <v>739.0</v>
      </c>
      <c r="G26" s="324">
        <v>1239.0</v>
      </c>
      <c r="H26" s="313">
        <v>663.0</v>
      </c>
      <c r="I26" s="309">
        <f t="shared" si="1"/>
        <v>7186</v>
      </c>
      <c r="J26" s="641">
        <f t="shared" si="5"/>
        <v>574.88</v>
      </c>
      <c r="K26" s="311"/>
      <c r="M26" s="84">
        <f>J117</f>
        <v>9500.1</v>
      </c>
    </row>
    <row r="27">
      <c r="A27" s="324" t="s">
        <v>38</v>
      </c>
      <c r="B27" s="324">
        <v>0.0</v>
      </c>
      <c r="C27" s="324">
        <v>0.0</v>
      </c>
      <c r="D27" s="324">
        <v>474.0</v>
      </c>
      <c r="E27" s="324">
        <v>490.0</v>
      </c>
      <c r="F27" s="324">
        <v>925.0</v>
      </c>
      <c r="G27" s="324">
        <v>563.0</v>
      </c>
      <c r="H27" s="324">
        <v>748.0</v>
      </c>
      <c r="I27" s="309">
        <f t="shared" si="1"/>
        <v>3200</v>
      </c>
      <c r="J27" s="641">
        <f>I27*0.1</f>
        <v>320</v>
      </c>
      <c r="K27" s="311"/>
      <c r="M27" s="84">
        <f>J157</f>
        <v>9745.9</v>
      </c>
    </row>
    <row r="28">
      <c r="A28" s="324" t="s">
        <v>39</v>
      </c>
      <c r="B28" s="324">
        <v>765.0</v>
      </c>
      <c r="C28" s="324">
        <v>1101.0</v>
      </c>
      <c r="D28" s="324">
        <v>0.0</v>
      </c>
      <c r="E28" s="324">
        <v>228.0</v>
      </c>
      <c r="F28" s="324">
        <v>799.0</v>
      </c>
      <c r="G28" s="324">
        <v>1576.0</v>
      </c>
      <c r="H28" s="324">
        <v>702.0</v>
      </c>
      <c r="I28" s="309">
        <f t="shared" si="1"/>
        <v>5171</v>
      </c>
      <c r="J28" s="641">
        <f>I28*0.08</f>
        <v>413.68</v>
      </c>
      <c r="K28" s="311"/>
    </row>
    <row r="29">
      <c r="A29" s="324" t="s">
        <v>63</v>
      </c>
      <c r="B29" s="324">
        <v>1126.0</v>
      </c>
      <c r="C29" s="324">
        <v>0.0</v>
      </c>
      <c r="D29" s="324">
        <v>576.0</v>
      </c>
      <c r="E29" s="324">
        <v>412.0</v>
      </c>
      <c r="F29" s="324">
        <v>288.0</v>
      </c>
      <c r="G29" s="324">
        <v>388.0</v>
      </c>
      <c r="H29" s="324">
        <v>669.0</v>
      </c>
      <c r="I29" s="309">
        <f t="shared" si="1"/>
        <v>3459</v>
      </c>
      <c r="J29" s="641">
        <f t="shared" ref="J29:J30" si="6">I29*0.1</f>
        <v>345.9</v>
      </c>
      <c r="K29" s="311"/>
    </row>
    <row r="30">
      <c r="A30" s="324" t="s">
        <v>46</v>
      </c>
      <c r="B30" s="324">
        <v>0.0</v>
      </c>
      <c r="C30" s="324">
        <v>0.0</v>
      </c>
      <c r="D30" s="324">
        <v>0.0</v>
      </c>
      <c r="E30" s="324">
        <v>0.0</v>
      </c>
      <c r="F30" s="324">
        <v>0.0</v>
      </c>
      <c r="G30" s="324">
        <v>0.0</v>
      </c>
      <c r="H30" s="324">
        <v>0.0</v>
      </c>
      <c r="I30" s="309">
        <f t="shared" si="1"/>
        <v>0</v>
      </c>
      <c r="J30" s="324">
        <f t="shared" si="6"/>
        <v>0</v>
      </c>
      <c r="K30" s="311"/>
    </row>
    <row r="31">
      <c r="A31" s="324" t="s">
        <v>822</v>
      </c>
      <c r="B31" s="324">
        <v>0.0</v>
      </c>
      <c r="C31" s="324">
        <v>0.0</v>
      </c>
      <c r="D31" s="324">
        <v>0.0</v>
      </c>
      <c r="E31" s="324">
        <v>0.0</v>
      </c>
      <c r="F31" s="324">
        <v>0.0</v>
      </c>
      <c r="G31" s="324">
        <v>0.0</v>
      </c>
      <c r="H31" s="324">
        <v>0.0</v>
      </c>
      <c r="I31" s="309">
        <f t="shared" si="1"/>
        <v>0</v>
      </c>
      <c r="J31" s="324">
        <f t="shared" ref="J31:J32" si="7">I31*0.12</f>
        <v>0</v>
      </c>
      <c r="K31" s="311"/>
    </row>
    <row r="32">
      <c r="A32" s="324" t="s">
        <v>40</v>
      </c>
      <c r="B32" s="324">
        <v>0.0</v>
      </c>
      <c r="C32" s="324">
        <v>0.0</v>
      </c>
      <c r="D32" s="324">
        <v>0.0</v>
      </c>
      <c r="E32" s="324">
        <v>0.0</v>
      </c>
      <c r="F32" s="324">
        <v>0.0</v>
      </c>
      <c r="G32" s="324">
        <v>0.0</v>
      </c>
      <c r="H32" s="324">
        <v>0.0</v>
      </c>
      <c r="I32" s="309">
        <f t="shared" si="1"/>
        <v>0</v>
      </c>
      <c r="J32" s="324">
        <f t="shared" si="7"/>
        <v>0</v>
      </c>
      <c r="K32" s="311"/>
    </row>
    <row r="33">
      <c r="A33" s="324" t="s">
        <v>333</v>
      </c>
      <c r="B33" s="324">
        <v>973.0</v>
      </c>
      <c r="C33" s="324">
        <v>785.0</v>
      </c>
      <c r="D33" s="324">
        <v>878.0</v>
      </c>
      <c r="E33" s="324">
        <v>652.0</v>
      </c>
      <c r="F33" s="324">
        <v>967.0</v>
      </c>
      <c r="G33" s="324">
        <v>398.0</v>
      </c>
      <c r="H33" s="324">
        <v>614.0</v>
      </c>
      <c r="I33" s="309">
        <f t="shared" si="1"/>
        <v>5267</v>
      </c>
      <c r="J33" s="641">
        <f t="shared" ref="J33:J35" si="8">I33*0.1</f>
        <v>526.7</v>
      </c>
      <c r="K33" s="311"/>
    </row>
    <row r="34">
      <c r="A34" s="324" t="s">
        <v>41</v>
      </c>
      <c r="B34" s="324">
        <v>335.0</v>
      </c>
      <c r="C34" s="324">
        <v>0.0</v>
      </c>
      <c r="D34" s="324">
        <v>465.0</v>
      </c>
      <c r="E34" s="324">
        <v>250.0</v>
      </c>
      <c r="F34" s="324">
        <v>568.0</v>
      </c>
      <c r="G34" s="324">
        <v>0.0</v>
      </c>
      <c r="H34" s="324">
        <v>637.0</v>
      </c>
      <c r="I34" s="309">
        <f t="shared" si="1"/>
        <v>2255</v>
      </c>
      <c r="J34" s="641">
        <f t="shared" si="8"/>
        <v>225.5</v>
      </c>
      <c r="K34" s="311"/>
    </row>
    <row r="35">
      <c r="A35" s="324" t="s">
        <v>42</v>
      </c>
      <c r="B35" s="324">
        <v>828.0</v>
      </c>
      <c r="C35" s="324">
        <v>0.0</v>
      </c>
      <c r="D35" s="324">
        <v>0.0</v>
      </c>
      <c r="E35" s="324">
        <v>1136.0</v>
      </c>
      <c r="F35" s="324">
        <v>464.0</v>
      </c>
      <c r="G35" s="324">
        <v>520.0</v>
      </c>
      <c r="H35" s="324">
        <v>290.0</v>
      </c>
      <c r="I35" s="309">
        <f t="shared" si="1"/>
        <v>3238</v>
      </c>
      <c r="J35" s="641">
        <f t="shared" si="8"/>
        <v>323.8</v>
      </c>
      <c r="K35" s="311"/>
    </row>
    <row r="36">
      <c r="A36" s="313"/>
      <c r="B36" s="313"/>
      <c r="C36" s="313"/>
      <c r="D36" s="313"/>
      <c r="E36" s="313"/>
      <c r="F36" s="313"/>
      <c r="G36" s="313"/>
      <c r="H36" s="313"/>
      <c r="I36" s="313"/>
      <c r="J36" s="313"/>
      <c r="K36" s="311"/>
    </row>
    <row r="37">
      <c r="A37" s="334" t="s">
        <v>20</v>
      </c>
      <c r="B37" s="309">
        <f t="shared" ref="B37:G37" si="9">SUM(B5:B31)</f>
        <v>13137</v>
      </c>
      <c r="C37" s="309">
        <f t="shared" si="9"/>
        <v>11724</v>
      </c>
      <c r="D37" s="309">
        <f t="shared" si="9"/>
        <v>8990</v>
      </c>
      <c r="E37" s="309">
        <f t="shared" si="9"/>
        <v>11402</v>
      </c>
      <c r="F37" s="309">
        <f t="shared" si="9"/>
        <v>11762</v>
      </c>
      <c r="G37" s="309">
        <f t="shared" si="9"/>
        <v>11761</v>
      </c>
      <c r="H37" s="309">
        <f>SUM(H3:H35)</f>
        <v>13796</v>
      </c>
      <c r="I37" s="309">
        <f>SUM(I2:I35)</f>
        <v>99655</v>
      </c>
      <c r="J37" s="309">
        <f>SUM(J3:J35)</f>
        <v>9127.33</v>
      </c>
      <c r="K37" s="311"/>
    </row>
    <row r="38">
      <c r="A38" s="335"/>
      <c r="B38" s="335"/>
      <c r="C38" s="335"/>
      <c r="D38" s="335"/>
      <c r="E38" s="335"/>
      <c r="F38" s="335"/>
      <c r="G38" s="335"/>
      <c r="H38" s="335"/>
      <c r="I38" s="335"/>
      <c r="J38" s="335"/>
      <c r="K38" s="311"/>
    </row>
    <row r="39">
      <c r="A39" s="307" t="s">
        <v>19</v>
      </c>
      <c r="B39" s="640">
        <v>45206.0</v>
      </c>
      <c r="C39" s="640">
        <v>45207.0</v>
      </c>
      <c r="D39" s="640">
        <v>45208.0</v>
      </c>
      <c r="E39" s="640">
        <v>45209.0</v>
      </c>
      <c r="F39" s="640">
        <v>45210.0</v>
      </c>
      <c r="G39" s="640">
        <v>45211.0</v>
      </c>
      <c r="H39" s="640">
        <v>45212.0</v>
      </c>
      <c r="I39" s="546" t="s">
        <v>20</v>
      </c>
      <c r="J39" s="546" t="s">
        <v>620</v>
      </c>
      <c r="K39" s="311"/>
      <c r="L39" s="644" t="s">
        <v>823</v>
      </c>
      <c r="M39" s="644" t="s">
        <v>824</v>
      </c>
    </row>
    <row r="40">
      <c r="A40" s="312"/>
      <c r="B40" s="312"/>
      <c r="C40" s="312"/>
      <c r="D40" s="312"/>
      <c r="E40" s="312"/>
      <c r="F40" s="312"/>
      <c r="G40" s="312"/>
      <c r="H40" s="313"/>
      <c r="I40" s="313"/>
      <c r="J40" s="313"/>
      <c r="K40" s="311"/>
      <c r="L40" s="645"/>
      <c r="M40" s="645"/>
    </row>
    <row r="41">
      <c r="A41" s="314" t="s">
        <v>23</v>
      </c>
      <c r="B41" s="324">
        <v>483.0</v>
      </c>
      <c r="C41" s="642">
        <v>1312.0</v>
      </c>
      <c r="D41" s="642">
        <v>0.0</v>
      </c>
      <c r="E41" s="642">
        <v>605.0</v>
      </c>
      <c r="F41" s="324">
        <v>432.0</v>
      </c>
      <c r="G41" s="324">
        <v>859.0</v>
      </c>
      <c r="H41" s="324">
        <v>1045.0</v>
      </c>
      <c r="I41" s="309">
        <f t="shared" ref="I41:I51" si="10">sum(B41:H41)</f>
        <v>4736</v>
      </c>
      <c r="J41" s="641">
        <f t="shared" ref="J41:J42" si="11">I41*0.1</f>
        <v>473.6</v>
      </c>
      <c r="K41" s="311"/>
      <c r="L41" s="645" t="s">
        <v>825</v>
      </c>
      <c r="M41" s="646">
        <v>4.012693683572E12</v>
      </c>
    </row>
    <row r="42">
      <c r="A42" s="314" t="s">
        <v>24</v>
      </c>
      <c r="B42" s="324">
        <v>1068.0</v>
      </c>
      <c r="C42" s="642">
        <v>0.0</v>
      </c>
      <c r="D42" s="642">
        <v>442.0</v>
      </c>
      <c r="E42" s="642">
        <v>228.0</v>
      </c>
      <c r="F42" s="324">
        <v>551.0</v>
      </c>
      <c r="G42" s="324">
        <v>603.0</v>
      </c>
      <c r="H42" s="324">
        <v>0.0</v>
      </c>
      <c r="I42" s="309">
        <f t="shared" si="10"/>
        <v>2892</v>
      </c>
      <c r="J42" s="641">
        <f t="shared" si="11"/>
        <v>289.2</v>
      </c>
      <c r="K42" s="311"/>
      <c r="L42" s="645" t="s">
        <v>826</v>
      </c>
      <c r="M42" s="647" t="s">
        <v>827</v>
      </c>
    </row>
    <row r="43">
      <c r="A43" s="314" t="s">
        <v>817</v>
      </c>
      <c r="B43" s="324">
        <v>0.0</v>
      </c>
      <c r="C43" s="642">
        <v>0.0</v>
      </c>
      <c r="D43" s="642">
        <v>0.0</v>
      </c>
      <c r="E43" s="642">
        <v>0.0</v>
      </c>
      <c r="F43" s="324">
        <v>0.0</v>
      </c>
      <c r="G43" s="324">
        <v>0.0</v>
      </c>
      <c r="H43" s="324">
        <v>0.0</v>
      </c>
      <c r="I43" s="309">
        <f t="shared" si="10"/>
        <v>0</v>
      </c>
      <c r="J43" s="324">
        <f>I43*0.11</f>
        <v>0</v>
      </c>
      <c r="K43" s="311"/>
      <c r="L43" s="29"/>
      <c r="M43" s="29"/>
    </row>
    <row r="44">
      <c r="A44" s="323" t="s">
        <v>25</v>
      </c>
      <c r="B44" s="324">
        <v>1185.0</v>
      </c>
      <c r="C44" s="642">
        <v>0.0</v>
      </c>
      <c r="D44" s="642">
        <v>0.0</v>
      </c>
      <c r="E44" s="642">
        <v>444.0</v>
      </c>
      <c r="F44" s="324">
        <v>224.0</v>
      </c>
      <c r="G44" s="324">
        <v>786.0</v>
      </c>
      <c r="H44" s="324">
        <v>443.0</v>
      </c>
      <c r="I44" s="309">
        <f t="shared" si="10"/>
        <v>3082</v>
      </c>
      <c r="J44" s="641">
        <f>I44*0.08</f>
        <v>246.56</v>
      </c>
      <c r="K44" s="311"/>
      <c r="L44" s="645" t="s">
        <v>828</v>
      </c>
      <c r="M44" s="646">
        <v>1.270664394E9</v>
      </c>
    </row>
    <row r="45">
      <c r="A45" s="314" t="s">
        <v>818</v>
      </c>
      <c r="B45" s="324">
        <v>0.0</v>
      </c>
      <c r="C45" s="642">
        <v>0.0</v>
      </c>
      <c r="D45" s="642">
        <v>0.0</v>
      </c>
      <c r="E45" s="642">
        <v>0.0</v>
      </c>
      <c r="F45" s="324">
        <v>0.0</v>
      </c>
      <c r="G45" s="324">
        <v>0.0</v>
      </c>
      <c r="H45" s="324">
        <v>0.0</v>
      </c>
      <c r="I45" s="309">
        <f t="shared" si="10"/>
        <v>0</v>
      </c>
      <c r="J45" s="324">
        <f t="shared" ref="J45:J47" si="12">I45*0.1</f>
        <v>0</v>
      </c>
      <c r="K45" s="311"/>
      <c r="L45" s="29"/>
      <c r="M45" s="29"/>
    </row>
    <row r="46">
      <c r="A46" s="314" t="s">
        <v>26</v>
      </c>
      <c r="B46" s="324">
        <v>661.0</v>
      </c>
      <c r="C46" s="642">
        <v>0.0</v>
      </c>
      <c r="D46" s="642">
        <v>0.0</v>
      </c>
      <c r="E46" s="642">
        <v>755.0</v>
      </c>
      <c r="F46" s="324">
        <v>652.0</v>
      </c>
      <c r="G46" s="324">
        <v>633.0</v>
      </c>
      <c r="H46" s="324">
        <v>554.0</v>
      </c>
      <c r="I46" s="309">
        <f t="shared" si="10"/>
        <v>3255</v>
      </c>
      <c r="J46" s="641">
        <f t="shared" si="12"/>
        <v>325.5</v>
      </c>
      <c r="K46" s="311"/>
      <c r="L46" s="645" t="s">
        <v>829</v>
      </c>
      <c r="M46" s="646">
        <v>2.012709578851E12</v>
      </c>
    </row>
    <row r="47">
      <c r="A47" s="314" t="s">
        <v>27</v>
      </c>
      <c r="B47" s="324">
        <v>0.0</v>
      </c>
      <c r="C47" s="642">
        <v>124.0</v>
      </c>
      <c r="D47" s="642">
        <v>338.0</v>
      </c>
      <c r="E47" s="642">
        <v>0.0</v>
      </c>
      <c r="F47" s="324">
        <v>0.0</v>
      </c>
      <c r="G47" s="324">
        <v>215.0</v>
      </c>
      <c r="H47" s="324">
        <v>0.0</v>
      </c>
      <c r="I47" s="309">
        <f t="shared" si="10"/>
        <v>677</v>
      </c>
      <c r="J47" s="641">
        <f t="shared" si="12"/>
        <v>67.7</v>
      </c>
      <c r="K47" s="311"/>
      <c r="L47" s="645" t="s">
        <v>830</v>
      </c>
      <c r="M47" s="646">
        <v>7.01266003262E12</v>
      </c>
    </row>
    <row r="48">
      <c r="A48" s="314" t="s">
        <v>819</v>
      </c>
      <c r="B48" s="324">
        <v>0.0</v>
      </c>
      <c r="C48" s="642">
        <v>0.0</v>
      </c>
      <c r="D48" s="642">
        <v>0.0</v>
      </c>
      <c r="E48" s="642">
        <v>0.0</v>
      </c>
      <c r="F48" s="324">
        <v>0.0</v>
      </c>
      <c r="G48" s="324">
        <v>0.0</v>
      </c>
      <c r="H48" s="324">
        <v>526.0</v>
      </c>
      <c r="I48" s="309">
        <f t="shared" si="10"/>
        <v>526</v>
      </c>
      <c r="J48" s="641">
        <f>I48*0.12</f>
        <v>63.12</v>
      </c>
      <c r="K48" s="311"/>
      <c r="L48" s="645" t="s">
        <v>831</v>
      </c>
      <c r="M48" s="646">
        <v>8.012729485684E12</v>
      </c>
    </row>
    <row r="49">
      <c r="A49" s="314" t="s">
        <v>321</v>
      </c>
      <c r="B49" s="324">
        <v>339.0</v>
      </c>
      <c r="C49" s="642">
        <v>745.0</v>
      </c>
      <c r="D49" s="642">
        <v>600.0</v>
      </c>
      <c r="E49" s="642">
        <v>541.0</v>
      </c>
      <c r="F49" s="324">
        <v>0.0</v>
      </c>
      <c r="G49" s="324">
        <v>0.0</v>
      </c>
      <c r="H49" s="324">
        <v>497.0</v>
      </c>
      <c r="I49" s="309">
        <f t="shared" si="10"/>
        <v>2722</v>
      </c>
      <c r="J49" s="641">
        <f>I49*0.11</f>
        <v>299.42</v>
      </c>
      <c r="K49" s="311"/>
      <c r="L49" s="645" t="s">
        <v>832</v>
      </c>
      <c r="M49" s="646">
        <v>7.012731767737E12</v>
      </c>
      <c r="O49" s="84">
        <f>J51+J63</f>
        <v>404.8</v>
      </c>
    </row>
    <row r="50">
      <c r="A50" s="324" t="s">
        <v>322</v>
      </c>
      <c r="B50" s="324">
        <v>573.0</v>
      </c>
      <c r="C50" s="642">
        <v>0.0</v>
      </c>
      <c r="D50" s="642">
        <v>0.0</v>
      </c>
      <c r="E50" s="642">
        <v>0.0</v>
      </c>
      <c r="F50" s="324">
        <v>0.0</v>
      </c>
      <c r="G50" s="324">
        <v>0.0</v>
      </c>
      <c r="H50" s="324">
        <v>0.0</v>
      </c>
      <c r="I50" s="309">
        <f t="shared" si="10"/>
        <v>573</v>
      </c>
      <c r="J50" s="641">
        <f>I50*0.12</f>
        <v>68.76</v>
      </c>
      <c r="K50" s="311"/>
      <c r="L50" s="645" t="s">
        <v>833</v>
      </c>
      <c r="M50" s="646">
        <v>3.012672455788E12</v>
      </c>
    </row>
    <row r="51">
      <c r="A51" s="314" t="s">
        <v>323</v>
      </c>
      <c r="B51" s="324">
        <v>467.0</v>
      </c>
      <c r="C51" s="642">
        <v>871.0</v>
      </c>
      <c r="D51" s="642">
        <v>631.0</v>
      </c>
      <c r="E51" s="642">
        <v>429.0</v>
      </c>
      <c r="F51" s="324">
        <v>623.0</v>
      </c>
      <c r="G51" s="324">
        <v>533.0</v>
      </c>
      <c r="H51" s="324">
        <v>434.0</v>
      </c>
      <c r="I51" s="309">
        <f t="shared" si="10"/>
        <v>3988</v>
      </c>
      <c r="J51" s="641">
        <f>I51*0.1</f>
        <v>398.8</v>
      </c>
      <c r="K51" s="311"/>
      <c r="L51" s="113">
        <v>10234.0</v>
      </c>
      <c r="M51" s="113" t="s">
        <v>834</v>
      </c>
    </row>
    <row r="52">
      <c r="A52" s="324" t="s">
        <v>835</v>
      </c>
      <c r="B52" s="324"/>
      <c r="C52" s="642"/>
      <c r="D52" s="642"/>
      <c r="E52" s="642"/>
      <c r="F52" s="324"/>
      <c r="G52" s="324"/>
      <c r="H52" s="324"/>
      <c r="I52" s="309"/>
      <c r="J52" s="324"/>
      <c r="K52" s="311"/>
    </row>
    <row r="53">
      <c r="A53" s="314" t="s">
        <v>30</v>
      </c>
      <c r="B53" s="324">
        <v>0.0</v>
      </c>
      <c r="C53" s="642">
        <v>0.0</v>
      </c>
      <c r="D53" s="642">
        <v>0.0</v>
      </c>
      <c r="E53" s="642">
        <v>2594.0</v>
      </c>
      <c r="F53" s="324">
        <v>3340.0</v>
      </c>
      <c r="G53" s="324">
        <v>1080.0</v>
      </c>
      <c r="H53" s="324">
        <v>0.0</v>
      </c>
      <c r="I53" s="309">
        <f t="shared" ref="I53:I75" si="13">sum(B53:H53)</f>
        <v>7014</v>
      </c>
      <c r="J53" s="641">
        <f t="shared" ref="J53:J54" si="14">I53*0.08</f>
        <v>561.12</v>
      </c>
      <c r="K53" s="311"/>
      <c r="L53" s="648" t="s">
        <v>836</v>
      </c>
      <c r="M53" s="646">
        <v>1.012656934325E12</v>
      </c>
    </row>
    <row r="54">
      <c r="A54" s="314" t="s">
        <v>31</v>
      </c>
      <c r="B54" s="324">
        <v>1322.0</v>
      </c>
      <c r="C54" s="642">
        <v>1047.0</v>
      </c>
      <c r="D54" s="642">
        <v>1058.0</v>
      </c>
      <c r="E54" s="642">
        <v>905.0</v>
      </c>
      <c r="F54" s="324">
        <v>1369.0</v>
      </c>
      <c r="G54" s="324">
        <v>1151.0</v>
      </c>
      <c r="H54" s="324">
        <v>1345.0</v>
      </c>
      <c r="I54" s="309">
        <f t="shared" si="13"/>
        <v>8197</v>
      </c>
      <c r="J54" s="641">
        <f t="shared" si="14"/>
        <v>655.76</v>
      </c>
      <c r="K54" s="311"/>
      <c r="L54" s="645" t="s">
        <v>837</v>
      </c>
      <c r="M54" s="646">
        <v>3.012670983692E12</v>
      </c>
    </row>
    <row r="55">
      <c r="A55" s="314" t="s">
        <v>32</v>
      </c>
      <c r="B55" s="324">
        <v>70.0</v>
      </c>
      <c r="C55" s="642">
        <v>326.0</v>
      </c>
      <c r="D55" s="642">
        <v>0.0</v>
      </c>
      <c r="E55" s="642">
        <v>350.0</v>
      </c>
      <c r="F55" s="324">
        <v>0.0</v>
      </c>
      <c r="G55" s="324">
        <v>514.0</v>
      </c>
      <c r="H55" s="324">
        <v>0.0</v>
      </c>
      <c r="I55" s="309">
        <f t="shared" si="13"/>
        <v>1260</v>
      </c>
      <c r="J55" s="641">
        <f t="shared" ref="J55:J56" si="15">I55*0.1</f>
        <v>126</v>
      </c>
      <c r="K55" s="311"/>
      <c r="L55" s="645" t="s">
        <v>838</v>
      </c>
      <c r="M55" s="646">
        <v>7.0126819688E12</v>
      </c>
    </row>
    <row r="56">
      <c r="A56" s="314" t="s">
        <v>82</v>
      </c>
      <c r="B56" s="324">
        <v>0.0</v>
      </c>
      <c r="C56" s="642">
        <v>655.0</v>
      </c>
      <c r="D56" s="642">
        <v>592.0</v>
      </c>
      <c r="E56" s="642">
        <v>490.0</v>
      </c>
      <c r="F56" s="324">
        <v>305.0</v>
      </c>
      <c r="G56" s="324">
        <v>0.0</v>
      </c>
      <c r="H56" s="324">
        <v>448.0</v>
      </c>
      <c r="I56" s="309">
        <f t="shared" si="13"/>
        <v>2490</v>
      </c>
      <c r="J56" s="641">
        <f t="shared" si="15"/>
        <v>249</v>
      </c>
      <c r="K56" s="311"/>
      <c r="L56" s="645" t="s">
        <v>839</v>
      </c>
      <c r="M56" s="646">
        <v>6.012708951678E12</v>
      </c>
    </row>
    <row r="57">
      <c r="A57" s="324" t="s">
        <v>840</v>
      </c>
      <c r="B57" s="324">
        <v>729.0</v>
      </c>
      <c r="C57" s="642">
        <v>1072.0</v>
      </c>
      <c r="D57" s="642">
        <v>733.0</v>
      </c>
      <c r="E57" s="642">
        <v>0.0</v>
      </c>
      <c r="F57" s="324">
        <v>882.0</v>
      </c>
      <c r="G57" s="324">
        <v>658.0</v>
      </c>
      <c r="H57" s="324">
        <v>548.0</v>
      </c>
      <c r="I57" s="309">
        <f t="shared" si="13"/>
        <v>4622</v>
      </c>
      <c r="J57" s="641">
        <f>I57*0.12</f>
        <v>554.64</v>
      </c>
      <c r="K57" s="311"/>
      <c r="L57" s="645" t="s">
        <v>841</v>
      </c>
      <c r="M57" s="647" t="s">
        <v>842</v>
      </c>
    </row>
    <row r="58">
      <c r="A58" s="323" t="s">
        <v>56</v>
      </c>
      <c r="B58" s="324">
        <v>194.0</v>
      </c>
      <c r="C58" s="642">
        <v>0.0</v>
      </c>
      <c r="D58" s="642">
        <v>391.0</v>
      </c>
      <c r="E58" s="642">
        <v>469.0</v>
      </c>
      <c r="F58" s="324">
        <v>381.0</v>
      </c>
      <c r="G58" s="324">
        <v>125.0</v>
      </c>
      <c r="H58" s="324">
        <v>60.0</v>
      </c>
      <c r="I58" s="309">
        <f t="shared" si="13"/>
        <v>1620</v>
      </c>
      <c r="J58" s="641">
        <f>I58*0.08</f>
        <v>129.6</v>
      </c>
      <c r="K58" s="311"/>
      <c r="L58" s="645" t="s">
        <v>843</v>
      </c>
      <c r="M58" s="646">
        <v>1.2706659992E10</v>
      </c>
    </row>
    <row r="59">
      <c r="A59" s="314" t="s">
        <v>325</v>
      </c>
      <c r="B59" s="324">
        <v>738.0</v>
      </c>
      <c r="C59" s="642">
        <v>291.0</v>
      </c>
      <c r="D59" s="642">
        <v>70.0</v>
      </c>
      <c r="E59" s="642">
        <v>0.0</v>
      </c>
      <c r="F59" s="324">
        <v>839.0</v>
      </c>
      <c r="G59" s="324">
        <v>501.0</v>
      </c>
      <c r="H59" s="324">
        <v>449.0</v>
      </c>
      <c r="I59" s="309">
        <f t="shared" si="13"/>
        <v>2888</v>
      </c>
      <c r="J59" s="641">
        <f>I59*0.11</f>
        <v>317.68</v>
      </c>
      <c r="K59" s="311"/>
      <c r="L59" s="649" t="s">
        <v>844</v>
      </c>
      <c r="M59" s="649">
        <v>2.012420084158E12</v>
      </c>
    </row>
    <row r="60">
      <c r="A60" s="314" t="s">
        <v>241</v>
      </c>
      <c r="B60" s="324">
        <v>899.0</v>
      </c>
      <c r="C60" s="642">
        <v>699.0</v>
      </c>
      <c r="D60" s="642">
        <v>709.0</v>
      </c>
      <c r="E60" s="642">
        <v>0.0</v>
      </c>
      <c r="F60" s="324">
        <v>379.0</v>
      </c>
      <c r="G60" s="324">
        <v>535.0</v>
      </c>
      <c r="H60" s="324">
        <v>779.0</v>
      </c>
      <c r="I60" s="309">
        <f t="shared" si="13"/>
        <v>4000</v>
      </c>
      <c r="J60" s="641">
        <f>I60*0.1</f>
        <v>400</v>
      </c>
      <c r="K60" s="311"/>
      <c r="L60" s="645" t="s">
        <v>845</v>
      </c>
      <c r="M60" s="646">
        <v>8.012756208394E12</v>
      </c>
    </row>
    <row r="61">
      <c r="A61" s="314" t="s">
        <v>233</v>
      </c>
      <c r="B61" s="324">
        <v>360.0</v>
      </c>
      <c r="C61" s="642">
        <v>0.0</v>
      </c>
      <c r="D61" s="642">
        <v>0.0</v>
      </c>
      <c r="E61" s="642">
        <v>387.0</v>
      </c>
      <c r="F61" s="324">
        <v>0.0</v>
      </c>
      <c r="G61" s="324">
        <v>485.0</v>
      </c>
      <c r="H61" s="324">
        <v>258.0</v>
      </c>
      <c r="I61" s="309">
        <f t="shared" si="13"/>
        <v>1490</v>
      </c>
      <c r="J61" s="641">
        <f>I61*0.12</f>
        <v>178.8</v>
      </c>
      <c r="K61" s="311"/>
      <c r="L61" s="645" t="s">
        <v>846</v>
      </c>
      <c r="M61" s="646">
        <v>1.012739310139E12</v>
      </c>
    </row>
    <row r="62">
      <c r="A62" s="314" t="s">
        <v>35</v>
      </c>
      <c r="B62" s="324">
        <v>939.0</v>
      </c>
      <c r="C62" s="642">
        <v>1173.0</v>
      </c>
      <c r="D62" s="642">
        <v>584.0</v>
      </c>
      <c r="E62" s="642">
        <v>583.0</v>
      </c>
      <c r="F62" s="324">
        <v>0.0</v>
      </c>
      <c r="G62" s="324">
        <v>0.0</v>
      </c>
      <c r="H62" s="324">
        <v>0.0</v>
      </c>
      <c r="I62" s="309">
        <f t="shared" si="13"/>
        <v>3279</v>
      </c>
      <c r="J62" s="641">
        <f>I62*0.1</f>
        <v>327.9</v>
      </c>
      <c r="K62" s="311"/>
      <c r="L62" s="645" t="s">
        <v>847</v>
      </c>
      <c r="M62" s="646">
        <v>4.012660931402E12</v>
      </c>
    </row>
    <row r="63">
      <c r="A63" s="314" t="s">
        <v>328</v>
      </c>
      <c r="B63" s="324">
        <v>0.0</v>
      </c>
      <c r="C63" s="642">
        <v>0.0</v>
      </c>
      <c r="D63" s="642">
        <v>0.0</v>
      </c>
      <c r="E63" s="642">
        <v>0.0</v>
      </c>
      <c r="F63" s="324">
        <v>0.0</v>
      </c>
      <c r="G63" s="324">
        <v>75.0</v>
      </c>
      <c r="H63" s="324">
        <v>0.0</v>
      </c>
      <c r="I63" s="309">
        <f t="shared" si="13"/>
        <v>75</v>
      </c>
      <c r="J63" s="643">
        <f t="shared" ref="J63:J65" si="16">I63*0.08</f>
        <v>6</v>
      </c>
      <c r="K63" s="321" t="s">
        <v>821</v>
      </c>
    </row>
    <row r="64">
      <c r="A64" s="323" t="s">
        <v>329</v>
      </c>
      <c r="B64" s="324">
        <v>1027.0</v>
      </c>
      <c r="C64" s="642">
        <v>1161.0</v>
      </c>
      <c r="D64" s="642">
        <v>0.0</v>
      </c>
      <c r="E64" s="642">
        <v>0.0</v>
      </c>
      <c r="F64" s="324">
        <v>0.0</v>
      </c>
      <c r="G64" s="324">
        <v>0.0</v>
      </c>
      <c r="H64" s="324">
        <v>198.0</v>
      </c>
      <c r="I64" s="309">
        <f t="shared" si="13"/>
        <v>2386</v>
      </c>
      <c r="J64" s="641">
        <f t="shared" si="16"/>
        <v>190.88</v>
      </c>
      <c r="K64" s="311"/>
      <c r="L64" s="645" t="s">
        <v>848</v>
      </c>
      <c r="M64" s="646">
        <v>9.012658470203E12</v>
      </c>
    </row>
    <row r="65">
      <c r="A65" s="314" t="s">
        <v>37</v>
      </c>
      <c r="B65" s="324">
        <v>836.0</v>
      </c>
      <c r="C65" s="642">
        <v>1269.0</v>
      </c>
      <c r="D65" s="642">
        <v>1066.0</v>
      </c>
      <c r="E65" s="642">
        <v>839.0</v>
      </c>
      <c r="F65" s="324">
        <v>1045.0</v>
      </c>
      <c r="G65" s="324">
        <v>1080.0</v>
      </c>
      <c r="H65" s="313">
        <v>1002.0</v>
      </c>
      <c r="I65" s="309">
        <f t="shared" si="13"/>
        <v>7137</v>
      </c>
      <c r="J65" s="641">
        <f t="shared" si="16"/>
        <v>570.96</v>
      </c>
      <c r="K65" s="311"/>
      <c r="L65" s="645" t="s">
        <v>849</v>
      </c>
      <c r="M65" s="646">
        <v>1.012674408715E12</v>
      </c>
    </row>
    <row r="66">
      <c r="A66" s="314" t="s">
        <v>38</v>
      </c>
      <c r="B66" s="324">
        <v>505.0</v>
      </c>
      <c r="C66" s="642">
        <v>86.0</v>
      </c>
      <c r="D66" s="642">
        <v>0.0</v>
      </c>
      <c r="E66" s="642">
        <v>0.0</v>
      </c>
      <c r="F66" s="324">
        <v>0.0</v>
      </c>
      <c r="G66" s="324">
        <v>0.0</v>
      </c>
      <c r="H66" s="324">
        <v>0.0</v>
      </c>
      <c r="I66" s="309">
        <f t="shared" si="13"/>
        <v>591</v>
      </c>
      <c r="J66" s="641">
        <f t="shared" ref="J66:J67" si="17">I66*0.12</f>
        <v>70.92</v>
      </c>
      <c r="K66" s="311"/>
      <c r="L66" s="645" t="s">
        <v>850</v>
      </c>
      <c r="M66" s="646">
        <v>9.01269023655E11</v>
      </c>
    </row>
    <row r="67">
      <c r="A67" s="324" t="s">
        <v>851</v>
      </c>
      <c r="B67" s="324"/>
      <c r="C67" s="642"/>
      <c r="D67" s="642"/>
      <c r="E67" s="642"/>
      <c r="F67" s="324"/>
      <c r="G67" s="324">
        <v>743.0</v>
      </c>
      <c r="H67" s="324">
        <v>685.0</v>
      </c>
      <c r="I67" s="309">
        <f t="shared" si="13"/>
        <v>1428</v>
      </c>
      <c r="J67" s="641">
        <f t="shared" si="17"/>
        <v>171.36</v>
      </c>
      <c r="K67" s="311"/>
      <c r="L67" s="645" t="s">
        <v>852</v>
      </c>
      <c r="M67" s="646">
        <v>5.012698398191E12</v>
      </c>
    </row>
    <row r="68">
      <c r="A68" s="323" t="s">
        <v>39</v>
      </c>
      <c r="B68" s="324">
        <v>0.0</v>
      </c>
      <c r="C68" s="642">
        <v>742.0</v>
      </c>
      <c r="D68" s="642">
        <v>850.0</v>
      </c>
      <c r="E68" s="642">
        <v>1010.0</v>
      </c>
      <c r="F68" s="324">
        <v>676.0</v>
      </c>
      <c r="G68" s="324">
        <v>641.0</v>
      </c>
      <c r="H68" s="324">
        <v>905.0</v>
      </c>
      <c r="I68" s="309">
        <f t="shared" si="13"/>
        <v>4824</v>
      </c>
      <c r="J68" s="641">
        <f>I68*0.08</f>
        <v>385.92</v>
      </c>
      <c r="K68" s="311"/>
      <c r="L68" s="645" t="s">
        <v>853</v>
      </c>
      <c r="M68" s="646">
        <v>1.012657748162E12</v>
      </c>
    </row>
    <row r="69">
      <c r="A69" s="314" t="s">
        <v>63</v>
      </c>
      <c r="B69" s="324">
        <v>1058.0</v>
      </c>
      <c r="C69" s="642">
        <v>60.0</v>
      </c>
      <c r="D69" s="642">
        <v>260.0</v>
      </c>
      <c r="E69" s="642">
        <v>306.0</v>
      </c>
      <c r="F69" s="324">
        <v>208.0</v>
      </c>
      <c r="G69" s="324">
        <v>502.0</v>
      </c>
      <c r="H69" s="324">
        <v>571.0</v>
      </c>
      <c r="I69" s="309">
        <f t="shared" si="13"/>
        <v>2965</v>
      </c>
      <c r="J69" s="641">
        <f>I69*0.11</f>
        <v>326.15</v>
      </c>
      <c r="K69" s="311"/>
      <c r="L69" s="645" t="s">
        <v>854</v>
      </c>
      <c r="M69" s="646">
        <v>5.012739476158E12</v>
      </c>
    </row>
    <row r="70">
      <c r="A70" s="314" t="s">
        <v>46</v>
      </c>
      <c r="B70" s="324">
        <v>0.0</v>
      </c>
      <c r="C70" s="642">
        <v>0.0</v>
      </c>
      <c r="D70" s="642">
        <v>0.0</v>
      </c>
      <c r="E70" s="642">
        <v>0.0</v>
      </c>
      <c r="F70" s="324">
        <v>0.0</v>
      </c>
      <c r="G70" s="324">
        <v>0.0</v>
      </c>
      <c r="H70" s="324">
        <v>0.0</v>
      </c>
      <c r="I70" s="309">
        <f t="shared" si="13"/>
        <v>0</v>
      </c>
      <c r="J70" s="324">
        <f>I70*0.1</f>
        <v>0</v>
      </c>
      <c r="K70" s="311"/>
      <c r="L70" s="29"/>
      <c r="M70" s="29"/>
    </row>
    <row r="71">
      <c r="A71" s="314" t="s">
        <v>822</v>
      </c>
      <c r="B71" s="324">
        <v>0.0</v>
      </c>
      <c r="C71" s="642">
        <v>0.0</v>
      </c>
      <c r="D71" s="642">
        <v>0.0</v>
      </c>
      <c r="E71" s="642">
        <v>0.0</v>
      </c>
      <c r="F71" s="324">
        <v>0.0</v>
      </c>
      <c r="G71" s="324">
        <v>0.0</v>
      </c>
      <c r="H71" s="324">
        <v>0.0</v>
      </c>
      <c r="I71" s="309">
        <f t="shared" si="13"/>
        <v>0</v>
      </c>
      <c r="J71" s="324">
        <f t="shared" ref="J71:J72" si="18">I71*0.12</f>
        <v>0</v>
      </c>
      <c r="K71" s="311"/>
    </row>
    <row r="72">
      <c r="A72" s="314" t="s">
        <v>40</v>
      </c>
      <c r="B72" s="324">
        <v>0.0</v>
      </c>
      <c r="C72" s="642">
        <v>0.0</v>
      </c>
      <c r="D72" s="642">
        <v>0.0</v>
      </c>
      <c r="E72" s="642">
        <v>927.0</v>
      </c>
      <c r="F72" s="324">
        <v>691.0</v>
      </c>
      <c r="G72" s="324">
        <v>364.0</v>
      </c>
      <c r="H72" s="324">
        <v>247.0</v>
      </c>
      <c r="I72" s="309">
        <f t="shared" si="13"/>
        <v>2229</v>
      </c>
      <c r="J72" s="641">
        <f t="shared" si="18"/>
        <v>267.48</v>
      </c>
      <c r="K72" s="311"/>
      <c r="L72" s="645" t="s">
        <v>855</v>
      </c>
      <c r="M72" s="646">
        <v>6.01269175611E11</v>
      </c>
    </row>
    <row r="73">
      <c r="A73" s="314" t="s">
        <v>333</v>
      </c>
      <c r="B73" s="324">
        <v>763.0</v>
      </c>
      <c r="C73" s="642">
        <v>1134.0</v>
      </c>
      <c r="D73" s="642">
        <v>99.0</v>
      </c>
      <c r="E73" s="642">
        <v>300.0</v>
      </c>
      <c r="F73" s="324">
        <v>0.0</v>
      </c>
      <c r="G73" s="324">
        <v>684.0</v>
      </c>
      <c r="H73" s="324">
        <v>633.0</v>
      </c>
      <c r="I73" s="309">
        <f t="shared" si="13"/>
        <v>3613</v>
      </c>
      <c r="J73" s="641">
        <f t="shared" ref="J73:J75" si="19">I73*0.1</f>
        <v>361.3</v>
      </c>
      <c r="K73" s="311"/>
      <c r="L73" s="645" t="s">
        <v>856</v>
      </c>
      <c r="M73" s="646">
        <v>9.012658990585E12</v>
      </c>
    </row>
    <row r="74">
      <c r="A74" s="314" t="s">
        <v>41</v>
      </c>
      <c r="B74" s="324">
        <v>842.0</v>
      </c>
      <c r="C74" s="324">
        <v>678.0</v>
      </c>
      <c r="D74" s="324">
        <v>0.0</v>
      </c>
      <c r="E74" s="324">
        <v>0.0</v>
      </c>
      <c r="F74" s="324">
        <v>612.0</v>
      </c>
      <c r="G74" s="324">
        <v>564.0</v>
      </c>
      <c r="H74" s="324">
        <v>689.0</v>
      </c>
      <c r="I74" s="309">
        <f t="shared" si="13"/>
        <v>3385</v>
      </c>
      <c r="J74" s="641">
        <f t="shared" si="19"/>
        <v>338.5</v>
      </c>
      <c r="K74" s="311"/>
      <c r="L74" s="645" t="s">
        <v>857</v>
      </c>
      <c r="M74" s="646">
        <v>3.012684577107E12</v>
      </c>
    </row>
    <row r="75">
      <c r="A75" s="314" t="s">
        <v>42</v>
      </c>
      <c r="B75" s="324">
        <v>745.0</v>
      </c>
      <c r="C75" s="324">
        <v>0.0</v>
      </c>
      <c r="D75" s="324">
        <v>922.0</v>
      </c>
      <c r="E75" s="324">
        <v>1089.0</v>
      </c>
      <c r="F75" s="324">
        <v>0.0</v>
      </c>
      <c r="G75" s="324">
        <v>0.0</v>
      </c>
      <c r="H75" s="324">
        <v>244.0</v>
      </c>
      <c r="I75" s="309">
        <f t="shared" si="13"/>
        <v>3000</v>
      </c>
      <c r="J75" s="641">
        <f t="shared" si="19"/>
        <v>300</v>
      </c>
      <c r="K75" s="311"/>
      <c r="L75" s="645" t="s">
        <v>858</v>
      </c>
      <c r="M75" s="646">
        <v>3.012707224125E12</v>
      </c>
    </row>
    <row r="76">
      <c r="A76" s="313"/>
      <c r="B76" s="313"/>
      <c r="C76" s="313"/>
      <c r="D76" s="313"/>
      <c r="E76" s="313"/>
      <c r="F76" s="313"/>
      <c r="G76" s="313"/>
      <c r="H76" s="313"/>
      <c r="I76" s="313"/>
      <c r="J76" s="313"/>
      <c r="K76" s="311"/>
    </row>
    <row r="77">
      <c r="A77" s="334" t="s">
        <v>20</v>
      </c>
      <c r="B77" s="309">
        <f t="shared" ref="B77:G77" si="20">SUM(B43:B71)</f>
        <v>11902</v>
      </c>
      <c r="C77" s="309">
        <f t="shared" si="20"/>
        <v>10321</v>
      </c>
      <c r="D77" s="309">
        <f t="shared" si="20"/>
        <v>7882</v>
      </c>
      <c r="E77" s="309">
        <f t="shared" si="20"/>
        <v>10102</v>
      </c>
      <c r="F77" s="309">
        <f t="shared" si="20"/>
        <v>10923</v>
      </c>
      <c r="G77" s="309">
        <f t="shared" si="20"/>
        <v>10257</v>
      </c>
      <c r="H77" s="309">
        <f t="shared" ref="H77:J77" si="21">SUM(H41:H75)</f>
        <v>12560</v>
      </c>
      <c r="I77" s="309">
        <f t="shared" si="21"/>
        <v>90944</v>
      </c>
      <c r="J77" s="309">
        <f t="shared" si="21"/>
        <v>8722.63</v>
      </c>
      <c r="K77" s="311"/>
    </row>
    <row r="78">
      <c r="A78" s="335"/>
      <c r="B78" s="335"/>
      <c r="C78" s="335"/>
      <c r="D78" s="335"/>
      <c r="E78" s="335"/>
      <c r="F78" s="335"/>
      <c r="G78" s="335"/>
      <c r="H78" s="335"/>
      <c r="I78" s="335"/>
      <c r="J78" s="335"/>
      <c r="K78" s="311"/>
    </row>
    <row r="79">
      <c r="A79" s="307" t="s">
        <v>19</v>
      </c>
      <c r="B79" s="640">
        <v>45213.0</v>
      </c>
      <c r="C79" s="640">
        <v>45214.0</v>
      </c>
      <c r="D79" s="640">
        <v>45215.0</v>
      </c>
      <c r="E79" s="640">
        <v>45216.0</v>
      </c>
      <c r="F79" s="640">
        <v>45217.0</v>
      </c>
      <c r="G79" s="640">
        <v>45218.0</v>
      </c>
      <c r="H79" s="640">
        <v>45219.0</v>
      </c>
      <c r="I79" s="309" t="s">
        <v>20</v>
      </c>
      <c r="J79" s="546" t="s">
        <v>620</v>
      </c>
      <c r="K79" s="650" t="s">
        <v>859</v>
      </c>
    </row>
    <row r="80">
      <c r="A80" s="312"/>
      <c r="B80" s="312"/>
      <c r="C80" s="312"/>
      <c r="D80" s="312"/>
      <c r="E80" s="312"/>
      <c r="F80" s="312"/>
      <c r="G80" s="312"/>
      <c r="H80" s="313"/>
      <c r="I80" s="313"/>
      <c r="J80" s="313"/>
      <c r="K80" s="439"/>
    </row>
    <row r="81">
      <c r="A81" s="314" t="s">
        <v>23</v>
      </c>
      <c r="B81" s="324">
        <v>860.0</v>
      </c>
      <c r="C81" s="324">
        <v>609.0</v>
      </c>
      <c r="D81" s="324">
        <v>476.0</v>
      </c>
      <c r="E81" s="324">
        <v>381.0</v>
      </c>
      <c r="F81" s="324">
        <v>336.0</v>
      </c>
      <c r="G81" s="324">
        <v>851.0</v>
      </c>
      <c r="H81" s="324">
        <v>736.0</v>
      </c>
      <c r="I81" s="309">
        <f t="shared" ref="I81:I115" si="22">sum(B81:H81)</f>
        <v>4249</v>
      </c>
      <c r="J81" s="641">
        <f>I81*0.1</f>
        <v>424.9</v>
      </c>
      <c r="K81" s="651">
        <v>4.012815254108E12</v>
      </c>
    </row>
    <row r="82">
      <c r="A82" s="314" t="s">
        <v>24</v>
      </c>
      <c r="B82" s="324">
        <v>0.0</v>
      </c>
      <c r="C82" s="324">
        <v>0.0</v>
      </c>
      <c r="D82" s="324">
        <v>433.0</v>
      </c>
      <c r="E82" s="324">
        <v>451.0</v>
      </c>
      <c r="F82" s="324">
        <v>0.0</v>
      </c>
      <c r="G82" s="324">
        <v>593.0</v>
      </c>
      <c r="H82" s="324">
        <v>412.0</v>
      </c>
      <c r="I82" s="309">
        <f t="shared" si="22"/>
        <v>1889</v>
      </c>
      <c r="J82" s="641">
        <f t="shared" ref="J82:J83" si="23">I82*0.12</f>
        <v>226.68</v>
      </c>
      <c r="K82" s="652">
        <v>8.012789903246E12</v>
      </c>
      <c r="M82" s="653">
        <f>J82</f>
        <v>226.68</v>
      </c>
    </row>
    <row r="83">
      <c r="A83" s="314" t="s">
        <v>817</v>
      </c>
      <c r="B83" s="324">
        <v>0.0</v>
      </c>
      <c r="C83" s="324">
        <v>0.0</v>
      </c>
      <c r="D83" s="324">
        <v>0.0</v>
      </c>
      <c r="E83" s="324">
        <v>0.0</v>
      </c>
      <c r="F83" s="324">
        <v>377.0</v>
      </c>
      <c r="G83" s="325">
        <v>0.0</v>
      </c>
      <c r="H83" s="324">
        <v>760.0</v>
      </c>
      <c r="I83" s="309">
        <f t="shared" si="22"/>
        <v>1137</v>
      </c>
      <c r="J83" s="641">
        <f t="shared" si="23"/>
        <v>136.44</v>
      </c>
      <c r="K83" s="651">
        <v>1.012806710843E12</v>
      </c>
    </row>
    <row r="84">
      <c r="A84" s="323" t="s">
        <v>25</v>
      </c>
      <c r="B84" s="324">
        <v>522.0</v>
      </c>
      <c r="C84" s="324">
        <v>408.0</v>
      </c>
      <c r="D84" s="324">
        <v>295.0</v>
      </c>
      <c r="E84" s="324">
        <v>85.0</v>
      </c>
      <c r="F84" s="324">
        <v>285.0</v>
      </c>
      <c r="G84" s="324">
        <v>379.0</v>
      </c>
      <c r="H84" s="324">
        <v>678.0</v>
      </c>
      <c r="I84" s="309">
        <f t="shared" si="22"/>
        <v>2652</v>
      </c>
      <c r="J84" s="641">
        <f>I84*0.08</f>
        <v>212.16</v>
      </c>
      <c r="K84" s="654" t="s">
        <v>860</v>
      </c>
    </row>
    <row r="85">
      <c r="A85" s="314" t="s">
        <v>818</v>
      </c>
      <c r="B85" s="324">
        <v>0.0</v>
      </c>
      <c r="C85" s="324">
        <v>0.0</v>
      </c>
      <c r="D85" s="324">
        <v>0.0</v>
      </c>
      <c r="E85" s="324">
        <v>0.0</v>
      </c>
      <c r="F85" s="324">
        <v>0.0</v>
      </c>
      <c r="G85" s="324">
        <v>0.0</v>
      </c>
      <c r="H85" s="324">
        <v>0.0</v>
      </c>
      <c r="I85" s="309">
        <f t="shared" si="22"/>
        <v>0</v>
      </c>
      <c r="J85" s="324">
        <f t="shared" ref="J85:J86" si="24">I85*0.1</f>
        <v>0</v>
      </c>
      <c r="K85" s="439"/>
    </row>
    <row r="86">
      <c r="A86" s="314" t="s">
        <v>26</v>
      </c>
      <c r="B86" s="324">
        <v>908.0</v>
      </c>
      <c r="C86" s="324">
        <v>0.0</v>
      </c>
      <c r="D86" s="324">
        <v>651.0</v>
      </c>
      <c r="E86" s="324">
        <v>809.0</v>
      </c>
      <c r="F86" s="324">
        <v>861.0</v>
      </c>
      <c r="G86" s="324">
        <v>657.0</v>
      </c>
      <c r="H86" s="313">
        <v>623.0</v>
      </c>
      <c r="I86" s="309">
        <f t="shared" si="22"/>
        <v>4509</v>
      </c>
      <c r="J86" s="641">
        <f t="shared" si="24"/>
        <v>450.9</v>
      </c>
      <c r="K86" s="651">
        <v>2.012819625989E12</v>
      </c>
    </row>
    <row r="87">
      <c r="A87" s="314" t="s">
        <v>27</v>
      </c>
      <c r="B87" s="324">
        <v>155.0</v>
      </c>
      <c r="C87" s="324">
        <v>449.0</v>
      </c>
      <c r="D87" s="324">
        <v>340.0</v>
      </c>
      <c r="E87" s="324">
        <v>108.0</v>
      </c>
      <c r="F87" s="324">
        <v>0.0</v>
      </c>
      <c r="G87" s="324">
        <v>337.0</v>
      </c>
      <c r="H87" s="324">
        <v>272.0</v>
      </c>
      <c r="I87" s="309">
        <f t="shared" si="22"/>
        <v>1661</v>
      </c>
      <c r="J87" s="641">
        <f t="shared" ref="J87:J88" si="25">I87*0.12</f>
        <v>199.32</v>
      </c>
      <c r="K87" s="651">
        <v>7.012822208499E12</v>
      </c>
    </row>
    <row r="88">
      <c r="A88" s="314" t="s">
        <v>819</v>
      </c>
      <c r="B88" s="324">
        <v>0.0</v>
      </c>
      <c r="C88" s="324">
        <v>0.0</v>
      </c>
      <c r="D88" s="324">
        <v>0.0</v>
      </c>
      <c r="E88" s="324">
        <v>0.0</v>
      </c>
      <c r="F88" s="324">
        <v>0.0</v>
      </c>
      <c r="G88" s="324">
        <v>0.0</v>
      </c>
      <c r="H88" s="324">
        <v>0.0</v>
      </c>
      <c r="I88" s="309">
        <f t="shared" si="22"/>
        <v>0</v>
      </c>
      <c r="J88" s="324">
        <f t="shared" si="25"/>
        <v>0</v>
      </c>
      <c r="K88" s="439"/>
    </row>
    <row r="89">
      <c r="A89" s="314" t="s">
        <v>321</v>
      </c>
      <c r="B89" s="324">
        <v>662.0</v>
      </c>
      <c r="C89" s="324">
        <v>734.0</v>
      </c>
      <c r="D89" s="324">
        <v>464.0</v>
      </c>
      <c r="E89" s="324">
        <v>614.0</v>
      </c>
      <c r="F89" s="324">
        <v>371.0</v>
      </c>
      <c r="G89" s="324">
        <v>522.0</v>
      </c>
      <c r="H89" s="324">
        <v>610.0</v>
      </c>
      <c r="I89" s="309">
        <f t="shared" si="22"/>
        <v>3977</v>
      </c>
      <c r="J89" s="641">
        <f>I89*0.1</f>
        <v>397.7</v>
      </c>
      <c r="K89" s="651">
        <v>7.012854462204E12</v>
      </c>
    </row>
    <row r="90">
      <c r="A90" s="324" t="s">
        <v>322</v>
      </c>
      <c r="B90" s="324">
        <v>0.0</v>
      </c>
      <c r="C90" s="324">
        <v>703.0</v>
      </c>
      <c r="D90" s="324">
        <v>634.0</v>
      </c>
      <c r="E90" s="324">
        <v>473.0</v>
      </c>
      <c r="F90" s="324">
        <v>690.0</v>
      </c>
      <c r="G90" s="324">
        <v>0.0</v>
      </c>
      <c r="H90" s="324">
        <v>633.0</v>
      </c>
      <c r="I90" s="309">
        <f t="shared" si="22"/>
        <v>3133</v>
      </c>
      <c r="J90" s="641">
        <f t="shared" ref="J90:J92" si="26">I90*0.12</f>
        <v>375.96</v>
      </c>
      <c r="K90" s="651">
        <v>3.012789761053E12</v>
      </c>
      <c r="M90" s="84">
        <f>J90</f>
        <v>375.96</v>
      </c>
    </row>
    <row r="91">
      <c r="A91" s="314" t="s">
        <v>323</v>
      </c>
      <c r="B91" s="324">
        <v>608.0</v>
      </c>
      <c r="C91" s="324">
        <v>545.0</v>
      </c>
      <c r="D91" s="324">
        <v>559.0</v>
      </c>
      <c r="E91" s="324">
        <v>0.0</v>
      </c>
      <c r="F91" s="547">
        <v>629.0</v>
      </c>
      <c r="G91" s="547">
        <v>0.0</v>
      </c>
      <c r="H91" s="547">
        <v>619.0</v>
      </c>
      <c r="I91" s="309">
        <f t="shared" si="22"/>
        <v>2960</v>
      </c>
      <c r="J91" s="324">
        <f t="shared" si="26"/>
        <v>355.2</v>
      </c>
      <c r="K91" s="439"/>
    </row>
    <row r="92">
      <c r="A92" s="324" t="s">
        <v>835</v>
      </c>
      <c r="B92" s="324">
        <v>0.0</v>
      </c>
      <c r="C92" s="324">
        <v>0.0</v>
      </c>
      <c r="D92" s="324">
        <v>383.0</v>
      </c>
      <c r="E92" s="324">
        <v>207.0</v>
      </c>
      <c r="F92" s="324">
        <v>0.0</v>
      </c>
      <c r="G92" s="324">
        <v>338.0</v>
      </c>
      <c r="H92" s="324">
        <v>0.0</v>
      </c>
      <c r="I92" s="309">
        <f t="shared" si="22"/>
        <v>928</v>
      </c>
      <c r="J92" s="641">
        <f t="shared" si="26"/>
        <v>111.36</v>
      </c>
      <c r="K92" s="651">
        <v>3.012808261304E12</v>
      </c>
    </row>
    <row r="93">
      <c r="A93" s="314" t="s">
        <v>30</v>
      </c>
      <c r="B93" s="324">
        <v>0.0</v>
      </c>
      <c r="C93" s="324">
        <v>0.0</v>
      </c>
      <c r="D93" s="324">
        <v>0.0</v>
      </c>
      <c r="E93" s="324">
        <v>2545.0</v>
      </c>
      <c r="F93" s="324">
        <v>2225.0</v>
      </c>
      <c r="G93" s="324">
        <v>490.0</v>
      </c>
      <c r="H93" s="324">
        <v>0.0</v>
      </c>
      <c r="I93" s="309">
        <f t="shared" si="22"/>
        <v>5260</v>
      </c>
      <c r="J93" s="641">
        <f>I93*0.1</f>
        <v>526</v>
      </c>
      <c r="K93" s="655">
        <v>1.01279334622E12</v>
      </c>
      <c r="M93" s="84">
        <f>J93</f>
        <v>526</v>
      </c>
    </row>
    <row r="94">
      <c r="A94" s="314" t="s">
        <v>31</v>
      </c>
      <c r="B94" s="324">
        <v>435.0</v>
      </c>
      <c r="C94" s="324">
        <v>1169.0</v>
      </c>
      <c r="D94" s="324">
        <v>1066.0</v>
      </c>
      <c r="E94" s="324">
        <v>795.0</v>
      </c>
      <c r="F94" s="324">
        <v>987.0</v>
      </c>
      <c r="G94" s="324">
        <v>1440.0</v>
      </c>
      <c r="H94" s="324">
        <v>1240.0</v>
      </c>
      <c r="I94" s="309">
        <f t="shared" si="22"/>
        <v>7132</v>
      </c>
      <c r="J94" s="641">
        <f>I94*0.085</f>
        <v>606.22</v>
      </c>
      <c r="K94" s="651">
        <v>3.012790001251E12</v>
      </c>
    </row>
    <row r="95">
      <c r="A95" s="314" t="s">
        <v>32</v>
      </c>
      <c r="B95" s="324">
        <v>410.0</v>
      </c>
      <c r="C95" s="324">
        <v>0.0</v>
      </c>
      <c r="D95" s="324">
        <v>0.0</v>
      </c>
      <c r="E95" s="324">
        <v>0.0</v>
      </c>
      <c r="F95" s="324">
        <v>0.0</v>
      </c>
      <c r="G95" s="324">
        <v>290.0</v>
      </c>
      <c r="H95" s="324">
        <v>0.0</v>
      </c>
      <c r="I95" s="309">
        <f t="shared" si="22"/>
        <v>700</v>
      </c>
      <c r="J95" s="641">
        <f>I95*0.12</f>
        <v>84</v>
      </c>
      <c r="K95" s="651">
        <v>3.012803055837E12</v>
      </c>
    </row>
    <row r="96">
      <c r="A96" s="314" t="s">
        <v>82</v>
      </c>
      <c r="B96" s="324">
        <v>251.0</v>
      </c>
      <c r="C96" s="324">
        <v>458.0</v>
      </c>
      <c r="D96" s="324">
        <v>0.0</v>
      </c>
      <c r="E96" s="324">
        <v>345.0</v>
      </c>
      <c r="F96" s="324">
        <v>563.0</v>
      </c>
      <c r="G96" s="324">
        <v>774.0</v>
      </c>
      <c r="H96" s="324">
        <v>617.0</v>
      </c>
      <c r="I96" s="309">
        <f t="shared" si="22"/>
        <v>3008</v>
      </c>
      <c r="J96" s="641">
        <f>I96*0.1</f>
        <v>300.8</v>
      </c>
      <c r="K96" s="651">
        <v>6.012817969237E12</v>
      </c>
    </row>
    <row r="97">
      <c r="A97" s="324" t="s">
        <v>840</v>
      </c>
      <c r="B97" s="324">
        <v>847.0</v>
      </c>
      <c r="C97" s="324">
        <v>0.0</v>
      </c>
      <c r="D97" s="324">
        <v>596.0</v>
      </c>
      <c r="E97" s="324">
        <v>708.0</v>
      </c>
      <c r="F97" s="324">
        <v>951.0</v>
      </c>
      <c r="G97" s="324">
        <v>1247.0</v>
      </c>
      <c r="H97" s="324">
        <v>812.0</v>
      </c>
      <c r="I97" s="309">
        <f t="shared" si="22"/>
        <v>5161</v>
      </c>
      <c r="J97" s="641">
        <f>I97*0.12</f>
        <v>619.32</v>
      </c>
      <c r="K97" s="652">
        <v>2.012790092938E12</v>
      </c>
    </row>
    <row r="98">
      <c r="A98" s="323" t="s">
        <v>56</v>
      </c>
      <c r="B98" s="324">
        <v>253.0</v>
      </c>
      <c r="C98" s="324">
        <v>0.0</v>
      </c>
      <c r="D98" s="324">
        <v>0.0</v>
      </c>
      <c r="E98" s="324">
        <v>0.0</v>
      </c>
      <c r="F98" s="324">
        <v>0.0</v>
      </c>
      <c r="G98" s="324">
        <v>0.0</v>
      </c>
      <c r="H98" s="324">
        <v>0.0</v>
      </c>
      <c r="I98" s="309">
        <f t="shared" si="22"/>
        <v>253</v>
      </c>
      <c r="J98" s="641">
        <f>I98*0.08</f>
        <v>20.24</v>
      </c>
      <c r="K98" s="654" t="s">
        <v>861</v>
      </c>
    </row>
    <row r="99">
      <c r="A99" s="314" t="s">
        <v>325</v>
      </c>
      <c r="B99" s="324">
        <v>869.0</v>
      </c>
      <c r="C99" s="324">
        <v>838.0</v>
      </c>
      <c r="D99" s="324">
        <v>470.0</v>
      </c>
      <c r="E99" s="324">
        <v>135.0</v>
      </c>
      <c r="F99" s="324">
        <v>175.0</v>
      </c>
      <c r="G99" s="324">
        <v>814.0</v>
      </c>
      <c r="H99" s="324">
        <v>448.0</v>
      </c>
      <c r="I99" s="309">
        <f t="shared" si="22"/>
        <v>3749</v>
      </c>
      <c r="J99" s="641">
        <f>I99*0.1</f>
        <v>374.9</v>
      </c>
      <c r="K99" s="651">
        <v>5.012805812864E12</v>
      </c>
      <c r="L99" s="113" t="s">
        <v>862</v>
      </c>
      <c r="M99" s="113">
        <v>5.012824287027E12</v>
      </c>
    </row>
    <row r="100">
      <c r="A100" s="314" t="s">
        <v>241</v>
      </c>
      <c r="B100" s="324">
        <v>0.0</v>
      </c>
      <c r="C100" s="324">
        <v>0.0</v>
      </c>
      <c r="D100" s="324">
        <v>0.0</v>
      </c>
      <c r="E100" s="324">
        <v>649.0</v>
      </c>
      <c r="F100" s="324">
        <v>723.0</v>
      </c>
      <c r="G100" s="324">
        <v>0.0</v>
      </c>
      <c r="H100" s="324">
        <v>801.0</v>
      </c>
      <c r="I100" s="309">
        <f t="shared" si="22"/>
        <v>2173</v>
      </c>
      <c r="J100" s="641">
        <f t="shared" ref="J100:J102" si="27">I100*0.12</f>
        <v>260.76</v>
      </c>
      <c r="K100" s="655">
        <v>5.012880356563E12</v>
      </c>
    </row>
    <row r="101">
      <c r="A101" s="314" t="s">
        <v>233</v>
      </c>
      <c r="B101" s="324">
        <v>403.0</v>
      </c>
      <c r="C101" s="324">
        <v>373.0</v>
      </c>
      <c r="D101" s="324">
        <v>478.0</v>
      </c>
      <c r="E101" s="324">
        <v>356.0</v>
      </c>
      <c r="F101" s="324">
        <v>277.0</v>
      </c>
      <c r="G101" s="324">
        <v>240.0</v>
      </c>
      <c r="H101" s="324">
        <v>598.0</v>
      </c>
      <c r="I101" s="309">
        <f t="shared" si="22"/>
        <v>2725</v>
      </c>
      <c r="J101" s="641">
        <f t="shared" si="27"/>
        <v>327</v>
      </c>
      <c r="K101" s="651">
        <v>1.012923682447E12</v>
      </c>
    </row>
    <row r="102">
      <c r="A102" s="314" t="s">
        <v>35</v>
      </c>
      <c r="B102" s="324">
        <v>858.0</v>
      </c>
      <c r="C102" s="324">
        <v>0.0</v>
      </c>
      <c r="D102" s="324">
        <v>0.0</v>
      </c>
      <c r="E102" s="324">
        <v>0.0</v>
      </c>
      <c r="F102" s="324">
        <v>0.0</v>
      </c>
      <c r="G102" s="324">
        <v>0.0</v>
      </c>
      <c r="H102" s="324">
        <v>68.0</v>
      </c>
      <c r="I102" s="309">
        <f t="shared" si="22"/>
        <v>926</v>
      </c>
      <c r="J102" s="641">
        <f t="shared" si="27"/>
        <v>111.12</v>
      </c>
      <c r="K102" s="651">
        <v>7.012839422215E12</v>
      </c>
    </row>
    <row r="103">
      <c r="A103" s="314" t="s">
        <v>328</v>
      </c>
      <c r="B103" s="324">
        <v>0.0</v>
      </c>
      <c r="C103" s="324">
        <v>0.0</v>
      </c>
      <c r="D103" s="324">
        <v>0.0</v>
      </c>
      <c r="E103" s="324">
        <v>0.0</v>
      </c>
      <c r="F103" s="324">
        <v>195.0</v>
      </c>
      <c r="G103" s="324">
        <v>0.0</v>
      </c>
      <c r="H103" s="324">
        <v>0.0</v>
      </c>
      <c r="I103" s="309">
        <f t="shared" si="22"/>
        <v>195</v>
      </c>
      <c r="J103" s="643">
        <f>I103*0.1</f>
        <v>19.5</v>
      </c>
      <c r="K103" s="357" t="s">
        <v>821</v>
      </c>
    </row>
    <row r="104">
      <c r="A104" s="323" t="s">
        <v>329</v>
      </c>
      <c r="B104" s="324">
        <v>419.0</v>
      </c>
      <c r="C104" s="324">
        <v>975.0</v>
      </c>
      <c r="D104" s="324">
        <v>0.0</v>
      </c>
      <c r="E104" s="324">
        <v>0.0</v>
      </c>
      <c r="F104" s="324">
        <v>0.0</v>
      </c>
      <c r="G104" s="324">
        <v>0.0</v>
      </c>
      <c r="H104" s="324">
        <v>0.0</v>
      </c>
      <c r="I104" s="309">
        <f t="shared" si="22"/>
        <v>1394</v>
      </c>
      <c r="J104" s="641">
        <f>I104*0.08</f>
        <v>111.52</v>
      </c>
      <c r="K104" s="651">
        <v>9.012790008561E12</v>
      </c>
      <c r="M104" s="84">
        <f>J104</f>
        <v>111.52</v>
      </c>
    </row>
    <row r="105">
      <c r="A105" s="314" t="s">
        <v>37</v>
      </c>
      <c r="B105" s="324">
        <v>1067.0</v>
      </c>
      <c r="C105" s="324">
        <v>794.0</v>
      </c>
      <c r="D105" s="324">
        <v>904.0</v>
      </c>
      <c r="E105" s="324">
        <v>593.0</v>
      </c>
      <c r="F105" s="324">
        <v>757.0</v>
      </c>
      <c r="G105" s="324">
        <v>0.0</v>
      </c>
      <c r="H105" s="324">
        <v>960.0</v>
      </c>
      <c r="I105" s="309">
        <f t="shared" si="22"/>
        <v>5075</v>
      </c>
      <c r="J105" s="641">
        <f t="shared" ref="J105:J106" si="28">I105*0.1</f>
        <v>507.5</v>
      </c>
      <c r="K105" s="651">
        <v>1.012812517386E12</v>
      </c>
    </row>
    <row r="106">
      <c r="A106" s="314" t="s">
        <v>38</v>
      </c>
      <c r="B106" s="324">
        <v>472.0</v>
      </c>
      <c r="C106" s="324">
        <v>989.0</v>
      </c>
      <c r="D106" s="324">
        <v>421.0</v>
      </c>
      <c r="E106" s="324">
        <v>678.0</v>
      </c>
      <c r="F106" s="324">
        <v>721.0</v>
      </c>
      <c r="G106" s="324">
        <v>746.0</v>
      </c>
      <c r="H106" s="324">
        <v>538.0</v>
      </c>
      <c r="I106" s="309">
        <f t="shared" si="22"/>
        <v>4565</v>
      </c>
      <c r="J106" s="641">
        <f t="shared" si="28"/>
        <v>456.5</v>
      </c>
      <c r="K106" s="651">
        <v>9.012820942484E12</v>
      </c>
      <c r="L106" s="113" t="s">
        <v>863</v>
      </c>
      <c r="M106" s="113" t="s">
        <v>864</v>
      </c>
    </row>
    <row r="107">
      <c r="A107" s="324" t="s">
        <v>851</v>
      </c>
      <c r="B107" s="324">
        <v>0.0</v>
      </c>
      <c r="C107" s="324">
        <v>911.0</v>
      </c>
      <c r="D107" s="324">
        <v>265.0</v>
      </c>
      <c r="E107" s="324">
        <v>462.0</v>
      </c>
      <c r="F107" s="324">
        <v>285.0</v>
      </c>
      <c r="G107" s="324">
        <v>675.0</v>
      </c>
      <c r="H107" s="324">
        <v>428.0</v>
      </c>
      <c r="I107" s="309">
        <f t="shared" si="22"/>
        <v>3026</v>
      </c>
      <c r="J107" s="641">
        <f>I107*0.12</f>
        <v>363.12</v>
      </c>
      <c r="K107" s="651">
        <v>5.012799354684E12</v>
      </c>
    </row>
    <row r="108">
      <c r="A108" s="323" t="s">
        <v>39</v>
      </c>
      <c r="B108" s="324">
        <v>813.0</v>
      </c>
      <c r="C108" s="324">
        <v>489.0</v>
      </c>
      <c r="D108" s="324">
        <v>662.0</v>
      </c>
      <c r="E108" s="324">
        <v>557.0</v>
      </c>
      <c r="F108" s="324">
        <v>0.0</v>
      </c>
      <c r="G108" s="324">
        <v>0.0</v>
      </c>
      <c r="H108" s="324">
        <v>0.0</v>
      </c>
      <c r="I108" s="309">
        <f t="shared" si="22"/>
        <v>2521</v>
      </c>
      <c r="J108" s="641">
        <f>I108*0.08</f>
        <v>201.68</v>
      </c>
      <c r="K108" s="651">
        <v>1.012790019773E12</v>
      </c>
      <c r="M108" s="84">
        <f>J108</f>
        <v>201.68</v>
      </c>
    </row>
    <row r="109">
      <c r="A109" s="314" t="s">
        <v>63</v>
      </c>
      <c r="B109" s="324">
        <v>750.0</v>
      </c>
      <c r="C109" s="324">
        <v>767.0</v>
      </c>
      <c r="D109" s="324">
        <v>1023.0</v>
      </c>
      <c r="E109" s="324">
        <v>498.0</v>
      </c>
      <c r="F109" s="324">
        <v>628.0</v>
      </c>
      <c r="G109" s="324">
        <v>576.0</v>
      </c>
      <c r="H109" s="324">
        <v>710.0</v>
      </c>
      <c r="I109" s="309">
        <f t="shared" si="22"/>
        <v>4952</v>
      </c>
      <c r="J109" s="641">
        <f t="shared" ref="J109:J110" si="29">I109*0.1</f>
        <v>495.2</v>
      </c>
      <c r="K109" s="651">
        <v>5.012850351645E12</v>
      </c>
    </row>
    <row r="110">
      <c r="A110" s="314" t="s">
        <v>46</v>
      </c>
      <c r="B110" s="324">
        <v>0.0</v>
      </c>
      <c r="C110" s="324">
        <v>0.0</v>
      </c>
      <c r="D110" s="324">
        <v>0.0</v>
      </c>
      <c r="E110" s="324">
        <v>0.0</v>
      </c>
      <c r="F110" s="324">
        <v>0.0</v>
      </c>
      <c r="G110" s="324">
        <v>0.0</v>
      </c>
      <c r="H110" s="324">
        <v>0.0</v>
      </c>
      <c r="I110" s="309">
        <f t="shared" si="22"/>
        <v>0</v>
      </c>
      <c r="J110" s="324">
        <f t="shared" si="29"/>
        <v>0</v>
      </c>
      <c r="K110" s="439"/>
    </row>
    <row r="111">
      <c r="A111" s="314" t="s">
        <v>822</v>
      </c>
      <c r="B111" s="324">
        <v>0.0</v>
      </c>
      <c r="C111" s="324">
        <v>0.0</v>
      </c>
      <c r="D111" s="324">
        <v>0.0</v>
      </c>
      <c r="E111" s="324">
        <v>0.0</v>
      </c>
      <c r="F111" s="324">
        <v>0.0</v>
      </c>
      <c r="G111" s="324">
        <v>0.0</v>
      </c>
      <c r="H111" s="324">
        <v>0.0</v>
      </c>
      <c r="I111" s="309">
        <f t="shared" si="22"/>
        <v>0</v>
      </c>
      <c r="J111" s="324">
        <f t="shared" ref="J111:J112" si="30">I111*0.12</f>
        <v>0</v>
      </c>
      <c r="K111" s="439"/>
    </row>
    <row r="112">
      <c r="A112" s="314" t="s">
        <v>40</v>
      </c>
      <c r="B112" s="324">
        <v>0.0</v>
      </c>
      <c r="C112" s="324">
        <v>0.0</v>
      </c>
      <c r="D112" s="324">
        <v>0.0</v>
      </c>
      <c r="E112" s="324">
        <v>540.0</v>
      </c>
      <c r="F112" s="324">
        <v>981.0</v>
      </c>
      <c r="G112" s="324">
        <v>0.0</v>
      </c>
      <c r="H112" s="324">
        <v>0.0</v>
      </c>
      <c r="I112" s="309">
        <f t="shared" si="22"/>
        <v>1521</v>
      </c>
      <c r="J112" s="641">
        <f t="shared" si="30"/>
        <v>182.52</v>
      </c>
      <c r="K112" s="651">
        <v>6.012830119316E12</v>
      </c>
    </row>
    <row r="113">
      <c r="A113" s="314" t="s">
        <v>333</v>
      </c>
      <c r="B113" s="324">
        <v>994.0</v>
      </c>
      <c r="C113" s="324">
        <v>937.0</v>
      </c>
      <c r="D113" s="324">
        <v>0.0</v>
      </c>
      <c r="E113" s="324">
        <v>389.0</v>
      </c>
      <c r="F113" s="324">
        <v>786.0</v>
      </c>
      <c r="G113" s="324">
        <v>1135.0</v>
      </c>
      <c r="H113" s="324">
        <v>628.0</v>
      </c>
      <c r="I113" s="309">
        <f t="shared" si="22"/>
        <v>4869</v>
      </c>
      <c r="J113" s="641">
        <f t="shared" ref="J113:J114" si="31">I113*0.1</f>
        <v>486.9</v>
      </c>
      <c r="K113" s="655">
        <v>9.012792319831E12</v>
      </c>
      <c r="M113" s="84">
        <f>J113</f>
        <v>486.9</v>
      </c>
    </row>
    <row r="114">
      <c r="A114" s="314" t="s">
        <v>41</v>
      </c>
      <c r="B114" s="324">
        <v>958.0</v>
      </c>
      <c r="C114" s="324">
        <v>445.0</v>
      </c>
      <c r="D114" s="324">
        <v>0.0</v>
      </c>
      <c r="E114" s="324">
        <v>250.0</v>
      </c>
      <c r="F114" s="324">
        <v>970.0</v>
      </c>
      <c r="G114" s="324">
        <v>497.0</v>
      </c>
      <c r="H114" s="324">
        <v>250.0</v>
      </c>
      <c r="I114" s="309">
        <f t="shared" si="22"/>
        <v>3370</v>
      </c>
      <c r="J114" s="641">
        <f t="shared" si="31"/>
        <v>337</v>
      </c>
      <c r="K114" s="651">
        <v>3.0128399634E11</v>
      </c>
    </row>
    <row r="115">
      <c r="A115" s="314" t="s">
        <v>42</v>
      </c>
      <c r="B115" s="547">
        <v>843.0</v>
      </c>
      <c r="C115" s="547">
        <v>0.0</v>
      </c>
      <c r="D115" s="547">
        <v>851.0</v>
      </c>
      <c r="E115" s="547">
        <v>120.0</v>
      </c>
      <c r="F115" s="547">
        <v>0.0</v>
      </c>
      <c r="G115" s="547">
        <v>0.0</v>
      </c>
      <c r="H115" s="547">
        <v>0.0</v>
      </c>
      <c r="I115" s="309">
        <f t="shared" si="22"/>
        <v>1814</v>
      </c>
      <c r="J115" s="641">
        <f>I115*0.12</f>
        <v>217.68</v>
      </c>
      <c r="K115" s="656">
        <v>3.012904278812E12</v>
      </c>
    </row>
    <row r="116">
      <c r="A116" s="313"/>
      <c r="B116" s="313"/>
      <c r="C116" s="313"/>
      <c r="D116" s="313"/>
      <c r="E116" s="313"/>
      <c r="F116" s="313"/>
      <c r="G116" s="313"/>
      <c r="H116" s="313"/>
      <c r="I116" s="313"/>
      <c r="J116" s="313"/>
      <c r="K116" s="439"/>
    </row>
    <row r="117">
      <c r="A117" s="334" t="s">
        <v>20</v>
      </c>
      <c r="B117" s="309">
        <f t="shared" ref="B117:H117" si="32">SUM(B81:B115)</f>
        <v>14357</v>
      </c>
      <c r="C117" s="309">
        <f t="shared" si="32"/>
        <v>12593</v>
      </c>
      <c r="D117" s="309">
        <f t="shared" si="32"/>
        <v>10971</v>
      </c>
      <c r="E117" s="309">
        <f t="shared" si="32"/>
        <v>12748</v>
      </c>
      <c r="F117" s="309">
        <f t="shared" si="32"/>
        <v>14773</v>
      </c>
      <c r="G117" s="309">
        <f t="shared" si="32"/>
        <v>12601</v>
      </c>
      <c r="H117" s="309">
        <f t="shared" si="32"/>
        <v>13441</v>
      </c>
      <c r="I117" s="309">
        <f>sum(I81:I115)</f>
        <v>91484</v>
      </c>
      <c r="J117" s="309">
        <f>SUM(J81:J115)</f>
        <v>9500.1</v>
      </c>
      <c r="K117" s="439"/>
      <c r="M117" s="84">
        <f>SUM(M82:M115)</f>
        <v>5012824288956</v>
      </c>
    </row>
    <row r="118">
      <c r="A118" s="335"/>
      <c r="B118" s="335"/>
      <c r="C118" s="335"/>
      <c r="D118" s="335"/>
      <c r="E118" s="335"/>
      <c r="F118" s="335"/>
      <c r="G118" s="335"/>
      <c r="H118" s="335"/>
      <c r="I118" s="335"/>
      <c r="J118" s="335"/>
      <c r="K118" s="311"/>
    </row>
    <row r="119">
      <c r="A119" s="307" t="s">
        <v>19</v>
      </c>
      <c r="B119" s="640">
        <v>45220.0</v>
      </c>
      <c r="C119" s="640">
        <v>45221.0</v>
      </c>
      <c r="D119" s="640">
        <v>45222.0</v>
      </c>
      <c r="E119" s="640">
        <v>45223.0</v>
      </c>
      <c r="F119" s="640">
        <v>45224.0</v>
      </c>
      <c r="G119" s="640">
        <v>45225.0</v>
      </c>
      <c r="H119" s="640">
        <v>45226.0</v>
      </c>
      <c r="I119" s="309" t="s">
        <v>20</v>
      </c>
      <c r="J119" s="546" t="s">
        <v>620</v>
      </c>
      <c r="K119" s="650" t="s">
        <v>859</v>
      </c>
    </row>
    <row r="120">
      <c r="A120" s="312"/>
      <c r="B120" s="312"/>
      <c r="C120" s="312"/>
      <c r="D120" s="312"/>
      <c r="E120" s="312"/>
      <c r="F120" s="312"/>
      <c r="G120" s="312"/>
      <c r="H120" s="313"/>
      <c r="I120" s="657"/>
      <c r="J120" s="313"/>
      <c r="K120" s="439"/>
    </row>
    <row r="121">
      <c r="A121" s="314" t="s">
        <v>23</v>
      </c>
      <c r="B121" s="324">
        <v>692.0</v>
      </c>
      <c r="C121" s="324">
        <v>618.0</v>
      </c>
      <c r="D121" s="324">
        <v>0.0</v>
      </c>
      <c r="E121" s="324">
        <v>817.0</v>
      </c>
      <c r="F121" s="324">
        <v>707.0</v>
      </c>
      <c r="G121" s="324">
        <v>298.0</v>
      </c>
      <c r="H121" s="324">
        <v>903.0</v>
      </c>
      <c r="I121" s="309">
        <f t="shared" ref="I121:I155" si="33">sum(B121:H121)</f>
        <v>4035</v>
      </c>
      <c r="J121" s="641">
        <f t="shared" ref="J121:J122" si="34">I121*0.1</f>
        <v>403.5</v>
      </c>
      <c r="K121" s="651">
        <v>4.012951326903E12</v>
      </c>
    </row>
    <row r="122">
      <c r="A122" s="314" t="s">
        <v>24</v>
      </c>
      <c r="B122" s="324">
        <v>1064.0</v>
      </c>
      <c r="C122" s="324">
        <v>0.0</v>
      </c>
      <c r="D122" s="324">
        <v>741.0</v>
      </c>
      <c r="E122" s="324">
        <v>614.0</v>
      </c>
      <c r="F122" s="324">
        <v>80.0</v>
      </c>
      <c r="G122" s="324">
        <v>693.0</v>
      </c>
      <c r="H122" s="324">
        <v>1039.0</v>
      </c>
      <c r="I122" s="309">
        <f t="shared" si="33"/>
        <v>4231</v>
      </c>
      <c r="J122" s="641">
        <f t="shared" si="34"/>
        <v>423.1</v>
      </c>
      <c r="K122" s="652">
        <v>8.01293763312E12</v>
      </c>
    </row>
    <row r="123">
      <c r="A123" s="314" t="s">
        <v>817</v>
      </c>
      <c r="B123" s="324">
        <v>541.0</v>
      </c>
      <c r="C123" s="324">
        <v>649.0</v>
      </c>
      <c r="D123" s="324">
        <v>449.0</v>
      </c>
      <c r="E123" s="324">
        <v>0.0</v>
      </c>
      <c r="F123" s="324">
        <v>0.0</v>
      </c>
      <c r="G123" s="642">
        <v>361.0</v>
      </c>
      <c r="H123" s="324">
        <v>120.0</v>
      </c>
      <c r="I123" s="309">
        <f t="shared" si="33"/>
        <v>2120</v>
      </c>
      <c r="J123" s="641">
        <f>I123*0.12</f>
        <v>254.4</v>
      </c>
      <c r="K123" s="655">
        <v>8.012964821295E12</v>
      </c>
    </row>
    <row r="124">
      <c r="A124" s="323" t="s">
        <v>25</v>
      </c>
      <c r="B124" s="324">
        <v>856.0</v>
      </c>
      <c r="C124" s="324">
        <v>372.0</v>
      </c>
      <c r="D124" s="324">
        <v>645.0</v>
      </c>
      <c r="E124" s="324">
        <v>163.0</v>
      </c>
      <c r="F124" s="324">
        <v>258.0</v>
      </c>
      <c r="G124" s="324">
        <v>314.0</v>
      </c>
      <c r="H124" s="324">
        <v>0.0</v>
      </c>
      <c r="I124" s="309">
        <f t="shared" si="33"/>
        <v>2608</v>
      </c>
      <c r="J124" s="641">
        <f>I124*0.08</f>
        <v>208.64</v>
      </c>
      <c r="K124" s="658" t="s">
        <v>865</v>
      </c>
    </row>
    <row r="125">
      <c r="A125" s="314" t="s">
        <v>818</v>
      </c>
      <c r="B125" s="324">
        <v>0.0</v>
      </c>
      <c r="C125" s="324">
        <v>0.0</v>
      </c>
      <c r="D125" s="324">
        <v>0.0</v>
      </c>
      <c r="E125" s="324">
        <v>0.0</v>
      </c>
      <c r="F125" s="324">
        <v>0.0</v>
      </c>
      <c r="G125" s="324">
        <v>0.0</v>
      </c>
      <c r="H125" s="324">
        <v>0.0</v>
      </c>
      <c r="I125" s="309">
        <f t="shared" si="33"/>
        <v>0</v>
      </c>
      <c r="J125" s="324">
        <f t="shared" ref="J125:J126" si="35">I125*0.1</f>
        <v>0</v>
      </c>
      <c r="K125" s="439"/>
    </row>
    <row r="126">
      <c r="A126" s="314" t="s">
        <v>26</v>
      </c>
      <c r="B126" s="324">
        <v>0.0</v>
      </c>
      <c r="C126" s="324">
        <v>0.0</v>
      </c>
      <c r="D126" s="324">
        <v>1141.0</v>
      </c>
      <c r="E126" s="324">
        <v>0.0</v>
      </c>
      <c r="F126" s="324">
        <v>843.0</v>
      </c>
      <c r="G126" s="324">
        <v>1044.0</v>
      </c>
      <c r="H126" s="313">
        <v>1067.0</v>
      </c>
      <c r="I126" s="309">
        <f t="shared" si="33"/>
        <v>4095</v>
      </c>
      <c r="J126" s="641">
        <f t="shared" si="35"/>
        <v>409.5</v>
      </c>
      <c r="K126" s="651">
        <v>2.012950017329E12</v>
      </c>
    </row>
    <row r="127">
      <c r="A127" s="314" t="s">
        <v>27</v>
      </c>
      <c r="B127" s="324">
        <v>514.0</v>
      </c>
      <c r="C127" s="324">
        <v>506.0</v>
      </c>
      <c r="D127" s="324">
        <v>426.0</v>
      </c>
      <c r="E127" s="324">
        <v>463.0</v>
      </c>
      <c r="F127" s="324">
        <v>0.0</v>
      </c>
      <c r="G127" s="324">
        <v>267.0</v>
      </c>
      <c r="H127" s="324">
        <v>198.0</v>
      </c>
      <c r="I127" s="309">
        <f t="shared" si="33"/>
        <v>2374</v>
      </c>
      <c r="J127" s="641">
        <f t="shared" ref="J127:J128" si="36">I127*0.12</f>
        <v>284.88</v>
      </c>
      <c r="K127" s="651">
        <v>7.012933107018E12</v>
      </c>
    </row>
    <row r="128">
      <c r="A128" s="314" t="s">
        <v>819</v>
      </c>
      <c r="B128" s="324">
        <v>0.0</v>
      </c>
      <c r="C128" s="324">
        <v>0.0</v>
      </c>
      <c r="D128" s="324">
        <v>0.0</v>
      </c>
      <c r="E128" s="324">
        <v>0.0</v>
      </c>
      <c r="F128" s="324">
        <v>0.0</v>
      </c>
      <c r="G128" s="324">
        <v>0.0</v>
      </c>
      <c r="H128" s="324">
        <v>0.0</v>
      </c>
      <c r="I128" s="309">
        <f t="shared" si="33"/>
        <v>0</v>
      </c>
      <c r="J128" s="324">
        <f t="shared" si="36"/>
        <v>0</v>
      </c>
      <c r="K128" s="439"/>
    </row>
    <row r="129">
      <c r="A129" s="314" t="s">
        <v>321</v>
      </c>
      <c r="B129" s="324">
        <v>533.0</v>
      </c>
      <c r="C129" s="324">
        <v>0.0</v>
      </c>
      <c r="D129" s="324">
        <v>498.0</v>
      </c>
      <c r="E129" s="324">
        <v>750.0</v>
      </c>
      <c r="F129" s="324">
        <v>588.0</v>
      </c>
      <c r="G129" s="313">
        <v>514.0</v>
      </c>
      <c r="H129" s="313">
        <v>963.0</v>
      </c>
      <c r="I129" s="309">
        <f t="shared" si="33"/>
        <v>3846</v>
      </c>
      <c r="J129" s="641">
        <f>I129*0.1</f>
        <v>384.6</v>
      </c>
      <c r="K129" s="651">
        <v>7.012985641156E12</v>
      </c>
    </row>
    <row r="130">
      <c r="A130" s="324" t="s">
        <v>322</v>
      </c>
      <c r="B130" s="324">
        <v>494.0</v>
      </c>
      <c r="C130" s="324">
        <v>393.0</v>
      </c>
      <c r="D130" s="324">
        <v>0.0</v>
      </c>
      <c r="E130" s="324">
        <v>400.0</v>
      </c>
      <c r="F130" s="324">
        <v>310.0</v>
      </c>
      <c r="G130" s="324">
        <v>0.0</v>
      </c>
      <c r="H130" s="547">
        <v>647.0</v>
      </c>
      <c r="I130" s="309">
        <f t="shared" si="33"/>
        <v>2244</v>
      </c>
      <c r="J130" s="641">
        <f t="shared" ref="J130:J132" si="37">I130*0.12</f>
        <v>269.28</v>
      </c>
      <c r="K130" s="651">
        <v>3.012918832048E12</v>
      </c>
    </row>
    <row r="131">
      <c r="A131" s="314" t="s">
        <v>323</v>
      </c>
      <c r="B131" s="547">
        <v>594.0</v>
      </c>
      <c r="C131" s="547">
        <v>983.0</v>
      </c>
      <c r="D131" s="313"/>
      <c r="E131" s="313"/>
      <c r="F131" s="659"/>
      <c r="G131" s="659"/>
      <c r="H131" s="659"/>
      <c r="I131" s="309">
        <f t="shared" si="33"/>
        <v>1577</v>
      </c>
      <c r="J131" s="324">
        <f t="shared" si="37"/>
        <v>189.24</v>
      </c>
      <c r="K131" s="439"/>
    </row>
    <row r="132">
      <c r="A132" s="324" t="s">
        <v>835</v>
      </c>
      <c r="B132" s="324">
        <v>428.0</v>
      </c>
      <c r="C132" s="324">
        <v>574.0</v>
      </c>
      <c r="D132" s="324">
        <v>155.0</v>
      </c>
      <c r="E132" s="324">
        <v>98.0</v>
      </c>
      <c r="F132" s="324">
        <v>394.0</v>
      </c>
      <c r="G132" s="324">
        <v>0.0</v>
      </c>
      <c r="H132" s="324">
        <v>520.0</v>
      </c>
      <c r="I132" s="309">
        <f t="shared" si="33"/>
        <v>2169</v>
      </c>
      <c r="J132" s="641">
        <f t="shared" si="37"/>
        <v>260.28</v>
      </c>
      <c r="K132" s="655">
        <v>3.012963573951E12</v>
      </c>
    </row>
    <row r="133">
      <c r="A133" s="314" t="s">
        <v>30</v>
      </c>
      <c r="B133" s="313">
        <v>0.0</v>
      </c>
      <c r="C133" s="313">
        <v>0.0</v>
      </c>
      <c r="D133" s="324">
        <v>613.0</v>
      </c>
      <c r="E133" s="324">
        <v>3000.0</v>
      </c>
      <c r="F133" s="324">
        <v>1890.0</v>
      </c>
      <c r="G133" s="324">
        <v>475.0</v>
      </c>
      <c r="H133" s="324">
        <v>1001.0</v>
      </c>
      <c r="I133" s="309">
        <f t="shared" si="33"/>
        <v>6979</v>
      </c>
      <c r="J133" s="641">
        <f>I133*0.09</f>
        <v>628.11</v>
      </c>
      <c r="K133" s="655">
        <v>1.01293082044E12</v>
      </c>
    </row>
    <row r="134">
      <c r="A134" s="314" t="s">
        <v>31</v>
      </c>
      <c r="B134" s="324">
        <v>1523.0</v>
      </c>
      <c r="C134" s="324">
        <v>927.0</v>
      </c>
      <c r="D134" s="324">
        <v>1355.0</v>
      </c>
      <c r="E134" s="324">
        <v>989.0</v>
      </c>
      <c r="F134" s="324">
        <v>919.0</v>
      </c>
      <c r="G134" s="324">
        <v>1632.0</v>
      </c>
      <c r="H134" s="324">
        <v>1164.0</v>
      </c>
      <c r="I134" s="309">
        <f t="shared" si="33"/>
        <v>8509</v>
      </c>
      <c r="J134" s="641">
        <f>I134*0.08</f>
        <v>680.72</v>
      </c>
      <c r="K134" s="651">
        <v>3.012917344749E12</v>
      </c>
    </row>
    <row r="135">
      <c r="A135" s="314" t="s">
        <v>32</v>
      </c>
      <c r="B135" s="324">
        <v>770.0</v>
      </c>
      <c r="C135" s="547">
        <v>163.0</v>
      </c>
      <c r="D135" s="313">
        <v>0.0</v>
      </c>
      <c r="E135" s="313">
        <v>0.0</v>
      </c>
      <c r="F135" s="313">
        <v>0.0</v>
      </c>
      <c r="G135" s="547">
        <v>302.0</v>
      </c>
      <c r="H135" s="313">
        <v>0.0</v>
      </c>
      <c r="I135" s="309">
        <f t="shared" si="33"/>
        <v>1235</v>
      </c>
      <c r="J135" s="641">
        <f t="shared" ref="J135:J137" si="38">I135*0.12</f>
        <v>148.2</v>
      </c>
      <c r="K135" s="651">
        <v>3.012933578563E12</v>
      </c>
    </row>
    <row r="136">
      <c r="A136" s="314" t="s">
        <v>82</v>
      </c>
      <c r="B136" s="313">
        <v>0.0</v>
      </c>
      <c r="C136" s="313">
        <v>0.0</v>
      </c>
      <c r="D136" s="324">
        <v>639.0</v>
      </c>
      <c r="E136" s="547">
        <v>845.0</v>
      </c>
      <c r="F136" s="547">
        <v>447.0</v>
      </c>
      <c r="G136" s="547">
        <v>439.0</v>
      </c>
      <c r="H136" s="313">
        <v>0.0</v>
      </c>
      <c r="I136" s="309">
        <f t="shared" si="33"/>
        <v>2370</v>
      </c>
      <c r="J136" s="641">
        <f t="shared" si="38"/>
        <v>284.4</v>
      </c>
      <c r="K136" s="651">
        <v>6.012959133006E12</v>
      </c>
    </row>
    <row r="137">
      <c r="A137" s="324" t="s">
        <v>840</v>
      </c>
      <c r="B137" s="324">
        <v>796.0</v>
      </c>
      <c r="C137" s="313">
        <v>0.0</v>
      </c>
      <c r="D137" s="324">
        <v>1009.0</v>
      </c>
      <c r="E137" s="324">
        <v>1092.0</v>
      </c>
      <c r="F137" s="324">
        <v>974.0</v>
      </c>
      <c r="G137" s="324">
        <v>99.0</v>
      </c>
      <c r="H137" s="324">
        <v>1237.0</v>
      </c>
      <c r="I137" s="309">
        <f t="shared" si="33"/>
        <v>5207</v>
      </c>
      <c r="J137" s="641">
        <f t="shared" si="38"/>
        <v>624.84</v>
      </c>
      <c r="K137" s="652">
        <v>2.012919829006E12</v>
      </c>
    </row>
    <row r="138">
      <c r="A138" s="323" t="s">
        <v>56</v>
      </c>
      <c r="B138" s="313">
        <v>0.0</v>
      </c>
      <c r="C138" s="313">
        <v>0.0</v>
      </c>
      <c r="D138" s="313">
        <v>0.0</v>
      </c>
      <c r="E138" s="313">
        <v>0.0</v>
      </c>
      <c r="F138" s="313">
        <v>0.0</v>
      </c>
      <c r="G138" s="324">
        <v>533.0</v>
      </c>
      <c r="H138" s="324">
        <v>562.0</v>
      </c>
      <c r="I138" s="309">
        <f t="shared" si="33"/>
        <v>1095</v>
      </c>
      <c r="J138" s="641">
        <f>I138*0.08</f>
        <v>87.6</v>
      </c>
      <c r="K138" s="654" t="s">
        <v>866</v>
      </c>
    </row>
    <row r="139">
      <c r="A139" s="314" t="s">
        <v>325</v>
      </c>
      <c r="B139" s="324">
        <v>448.0</v>
      </c>
      <c r="C139" s="313">
        <v>740.0</v>
      </c>
      <c r="D139" s="324">
        <v>604.0</v>
      </c>
      <c r="E139" s="313">
        <v>0.0</v>
      </c>
      <c r="F139" s="313">
        <v>0.0</v>
      </c>
      <c r="G139" s="324">
        <v>702.0</v>
      </c>
      <c r="H139" s="313">
        <v>372.0</v>
      </c>
      <c r="I139" s="309">
        <f t="shared" si="33"/>
        <v>2866</v>
      </c>
      <c r="J139" s="641">
        <f t="shared" ref="J139:J142" si="39">I139*0.12</f>
        <v>343.92</v>
      </c>
      <c r="K139" s="651">
        <v>5.012963186824E12</v>
      </c>
      <c r="L139" s="113" t="s">
        <v>867</v>
      </c>
      <c r="M139" s="655">
        <v>5.012980751716E12</v>
      </c>
      <c r="N139" s="113" t="s">
        <v>868</v>
      </c>
      <c r="O139" s="655">
        <v>5.012980955562E12</v>
      </c>
      <c r="P139" s="113" t="s">
        <v>869</v>
      </c>
    </row>
    <row r="140">
      <c r="A140" s="314" t="s">
        <v>241</v>
      </c>
      <c r="B140" s="324">
        <v>506.0</v>
      </c>
      <c r="C140" s="313">
        <v>0.0</v>
      </c>
      <c r="D140" s="313">
        <v>0.0</v>
      </c>
      <c r="E140" s="313">
        <v>331.0</v>
      </c>
      <c r="F140" s="313">
        <v>434.0</v>
      </c>
      <c r="G140" s="313">
        <v>212.0</v>
      </c>
      <c r="H140" s="313">
        <v>787.0</v>
      </c>
      <c r="I140" s="309">
        <f t="shared" si="33"/>
        <v>2270</v>
      </c>
      <c r="J140" s="641">
        <f t="shared" si="39"/>
        <v>272.4</v>
      </c>
      <c r="K140" s="660" t="s">
        <v>870</v>
      </c>
    </row>
    <row r="141">
      <c r="A141" s="314" t="s">
        <v>233</v>
      </c>
      <c r="B141" s="324">
        <v>511.0</v>
      </c>
      <c r="C141" s="324">
        <v>484.0</v>
      </c>
      <c r="D141" s="324">
        <v>590.0</v>
      </c>
      <c r="E141" s="324">
        <v>284.0</v>
      </c>
      <c r="F141" s="324">
        <v>653.0</v>
      </c>
      <c r="G141" s="313">
        <v>0.0</v>
      </c>
      <c r="H141" s="313">
        <v>0.0</v>
      </c>
      <c r="I141" s="309">
        <f t="shared" si="33"/>
        <v>2522</v>
      </c>
      <c r="J141" s="641">
        <f t="shared" si="39"/>
        <v>302.64</v>
      </c>
      <c r="K141" s="651">
        <v>1.013043037725E12</v>
      </c>
    </row>
    <row r="142">
      <c r="A142" s="314" t="s">
        <v>35</v>
      </c>
      <c r="B142" s="313">
        <v>0.0</v>
      </c>
      <c r="C142" s="324">
        <v>934.0</v>
      </c>
      <c r="D142" s="324">
        <v>974.0</v>
      </c>
      <c r="E142" s="313">
        <v>0.0</v>
      </c>
      <c r="F142" s="313">
        <v>0.0</v>
      </c>
      <c r="G142" s="324">
        <v>497.0</v>
      </c>
      <c r="H142" s="313">
        <v>0.0</v>
      </c>
      <c r="I142" s="309">
        <f t="shared" si="33"/>
        <v>2405</v>
      </c>
      <c r="J142" s="641">
        <f t="shared" si="39"/>
        <v>288.6</v>
      </c>
      <c r="K142" s="655">
        <v>4.012972669139E12</v>
      </c>
    </row>
    <row r="143">
      <c r="A143" s="314" t="s">
        <v>328</v>
      </c>
      <c r="B143" s="324">
        <v>0.0</v>
      </c>
      <c r="C143" s="313">
        <v>0.0</v>
      </c>
      <c r="D143" s="313">
        <v>0.0</v>
      </c>
      <c r="E143" s="313">
        <v>0.0</v>
      </c>
      <c r="F143" s="313">
        <v>0.0</v>
      </c>
      <c r="G143" s="313">
        <v>0.0</v>
      </c>
      <c r="H143" s="313">
        <v>0.0</v>
      </c>
      <c r="I143" s="309">
        <f t="shared" si="33"/>
        <v>0</v>
      </c>
      <c r="J143" s="324">
        <f>I143*0.1</f>
        <v>0</v>
      </c>
      <c r="K143" s="439"/>
    </row>
    <row r="144">
      <c r="A144" s="323" t="s">
        <v>329</v>
      </c>
      <c r="B144" s="324">
        <v>986.0</v>
      </c>
      <c r="C144" s="324">
        <v>795.0</v>
      </c>
      <c r="D144" s="313">
        <v>0.0</v>
      </c>
      <c r="E144" s="313">
        <v>0.0</v>
      </c>
      <c r="F144" s="313">
        <v>0.0</v>
      </c>
      <c r="G144" s="313">
        <v>0.0</v>
      </c>
      <c r="H144" s="313">
        <v>0.0</v>
      </c>
      <c r="I144" s="309">
        <f t="shared" si="33"/>
        <v>1781</v>
      </c>
      <c r="J144" s="641">
        <f>I144*0.08</f>
        <v>142.48</v>
      </c>
      <c r="K144" s="651">
        <v>9.012931581625E12</v>
      </c>
    </row>
    <row r="145">
      <c r="A145" s="314" t="s">
        <v>37</v>
      </c>
      <c r="B145" s="324">
        <v>752.0</v>
      </c>
      <c r="C145" s="324">
        <v>1140.0</v>
      </c>
      <c r="D145" s="324">
        <v>666.0</v>
      </c>
      <c r="E145" s="324">
        <v>756.0</v>
      </c>
      <c r="F145" s="324">
        <v>848.0</v>
      </c>
      <c r="G145" s="324">
        <v>1198.0</v>
      </c>
      <c r="H145" s="324">
        <v>969.0</v>
      </c>
      <c r="I145" s="309">
        <f t="shared" si="33"/>
        <v>6329</v>
      </c>
      <c r="J145" s="641">
        <f>I145*0.09</f>
        <v>569.61</v>
      </c>
      <c r="K145" s="651">
        <v>1.012917141182E12</v>
      </c>
    </row>
    <row r="146">
      <c r="A146" s="314" t="s">
        <v>38</v>
      </c>
      <c r="B146" s="324">
        <v>807.0</v>
      </c>
      <c r="C146" s="313">
        <v>0.0</v>
      </c>
      <c r="D146" s="313">
        <v>0.0</v>
      </c>
      <c r="E146" s="313">
        <v>0.0</v>
      </c>
      <c r="F146" s="313">
        <v>0.0</v>
      </c>
      <c r="G146" s="313">
        <v>0.0</v>
      </c>
      <c r="H146" s="313">
        <v>0.0</v>
      </c>
      <c r="I146" s="309">
        <f t="shared" si="33"/>
        <v>807</v>
      </c>
      <c r="J146" s="641">
        <f t="shared" ref="J146:J147" si="40">I146*0.12</f>
        <v>96.84</v>
      </c>
      <c r="K146" s="651">
        <v>9.012956986868E12</v>
      </c>
      <c r="L146" s="661" t="s">
        <v>871</v>
      </c>
    </row>
    <row r="147">
      <c r="A147" s="324" t="s">
        <v>851</v>
      </c>
      <c r="B147" s="324">
        <v>770.0</v>
      </c>
      <c r="C147" s="324">
        <v>780.0</v>
      </c>
      <c r="D147" s="324">
        <v>592.0</v>
      </c>
      <c r="E147" s="324">
        <v>366.0</v>
      </c>
      <c r="F147" s="313">
        <v>0.0</v>
      </c>
      <c r="G147" s="324">
        <v>640.0</v>
      </c>
      <c r="H147" s="324">
        <v>814.0</v>
      </c>
      <c r="I147" s="309">
        <f t="shared" si="33"/>
        <v>3962</v>
      </c>
      <c r="J147" s="641">
        <f t="shared" si="40"/>
        <v>475.44</v>
      </c>
      <c r="K147" s="651">
        <v>5.012962010343E12</v>
      </c>
    </row>
    <row r="148">
      <c r="A148" s="323" t="s">
        <v>39</v>
      </c>
      <c r="B148" s="324">
        <v>0.0</v>
      </c>
      <c r="C148" s="313">
        <v>0.0</v>
      </c>
      <c r="D148" s="313">
        <v>0.0</v>
      </c>
      <c r="E148" s="547">
        <v>1332.0</v>
      </c>
      <c r="F148" s="547">
        <v>629.0</v>
      </c>
      <c r="G148" s="313">
        <v>0.0</v>
      </c>
      <c r="H148" s="313">
        <v>0.0</v>
      </c>
      <c r="I148" s="309">
        <f t="shared" si="33"/>
        <v>1961</v>
      </c>
      <c r="J148" s="641">
        <f>I148*0.08</f>
        <v>156.88</v>
      </c>
      <c r="K148" s="651">
        <v>1.012920749368E12</v>
      </c>
    </row>
    <row r="149">
      <c r="A149" s="314" t="s">
        <v>63</v>
      </c>
      <c r="B149" s="324">
        <v>620.0</v>
      </c>
      <c r="C149" s="324">
        <v>574.0</v>
      </c>
      <c r="D149" s="324">
        <v>918.0</v>
      </c>
      <c r="E149" s="324">
        <v>330.0</v>
      </c>
      <c r="F149" s="324">
        <v>154.0</v>
      </c>
      <c r="G149" s="324">
        <v>261.0</v>
      </c>
      <c r="H149" s="547">
        <v>210.0</v>
      </c>
      <c r="I149" s="309">
        <f t="shared" si="33"/>
        <v>3067</v>
      </c>
      <c r="J149" s="641">
        <f t="shared" ref="J149:J150" si="41">I149*0.1</f>
        <v>306.7</v>
      </c>
      <c r="K149" s="651">
        <v>5.012991506973E12</v>
      </c>
    </row>
    <row r="150">
      <c r="A150" s="314" t="s">
        <v>46</v>
      </c>
      <c r="B150" s="324">
        <v>0.0</v>
      </c>
      <c r="C150" s="313">
        <v>0.0</v>
      </c>
      <c r="D150" s="313">
        <v>0.0</v>
      </c>
      <c r="E150" s="313">
        <v>0.0</v>
      </c>
      <c r="F150" s="313">
        <v>0.0</v>
      </c>
      <c r="G150" s="313">
        <v>0.0</v>
      </c>
      <c r="H150" s="313">
        <v>0.0</v>
      </c>
      <c r="I150" s="309">
        <f t="shared" si="33"/>
        <v>0</v>
      </c>
      <c r="J150" s="324">
        <f t="shared" si="41"/>
        <v>0</v>
      </c>
      <c r="K150" s="439"/>
    </row>
    <row r="151">
      <c r="A151" s="314" t="s">
        <v>822</v>
      </c>
      <c r="B151" s="324">
        <v>0.0</v>
      </c>
      <c r="C151" s="313">
        <v>0.0</v>
      </c>
      <c r="D151" s="313">
        <v>0.0</v>
      </c>
      <c r="E151" s="313">
        <v>0.0</v>
      </c>
      <c r="F151" s="313">
        <v>0.0</v>
      </c>
      <c r="G151" s="313">
        <v>0.0</v>
      </c>
      <c r="H151" s="313">
        <v>0.0</v>
      </c>
      <c r="I151" s="309">
        <f t="shared" si="33"/>
        <v>0</v>
      </c>
      <c r="J151" s="324">
        <f>I151*0.12</f>
        <v>0</v>
      </c>
      <c r="K151" s="439"/>
    </row>
    <row r="152">
      <c r="A152" s="314" t="s">
        <v>40</v>
      </c>
      <c r="B152" s="324">
        <v>0.0</v>
      </c>
      <c r="C152" s="324">
        <v>0.0</v>
      </c>
      <c r="D152" s="324">
        <v>888.0</v>
      </c>
      <c r="E152" s="324">
        <v>799.0</v>
      </c>
      <c r="F152" s="313">
        <v>724.0</v>
      </c>
      <c r="G152" s="313">
        <v>0.0</v>
      </c>
      <c r="H152" s="324">
        <v>694.0</v>
      </c>
      <c r="I152" s="309">
        <f t="shared" si="33"/>
        <v>3105</v>
      </c>
      <c r="J152" s="641">
        <f t="shared" ref="J152:J153" si="42">I152*0.1</f>
        <v>310.5</v>
      </c>
      <c r="K152" s="662">
        <v>6.013084190999E12</v>
      </c>
    </row>
    <row r="153">
      <c r="A153" s="314" t="s">
        <v>333</v>
      </c>
      <c r="B153" s="324">
        <v>559.0</v>
      </c>
      <c r="C153" s="324">
        <v>1025.0</v>
      </c>
      <c r="D153" s="313">
        <v>0.0</v>
      </c>
      <c r="E153" s="324">
        <v>826.0</v>
      </c>
      <c r="F153" s="324">
        <v>779.0</v>
      </c>
      <c r="G153" s="324">
        <v>992.0</v>
      </c>
      <c r="H153" s="313">
        <v>1455.0</v>
      </c>
      <c r="I153" s="309">
        <f t="shared" si="33"/>
        <v>5636</v>
      </c>
      <c r="J153" s="641">
        <f t="shared" si="42"/>
        <v>563.6</v>
      </c>
      <c r="K153" s="655">
        <v>9.012917359776E12</v>
      </c>
    </row>
    <row r="154">
      <c r="A154" s="314" t="s">
        <v>41</v>
      </c>
      <c r="B154" s="324">
        <v>0.0</v>
      </c>
      <c r="C154" s="313">
        <v>0.0</v>
      </c>
      <c r="D154" s="313">
        <v>0.0</v>
      </c>
      <c r="E154" s="313">
        <v>0.0</v>
      </c>
      <c r="F154" s="324">
        <v>547.0</v>
      </c>
      <c r="G154" s="324">
        <v>1073.0</v>
      </c>
      <c r="H154" s="324">
        <v>592.0</v>
      </c>
      <c r="I154" s="309">
        <f t="shared" si="33"/>
        <v>2212</v>
      </c>
      <c r="J154" s="641">
        <f t="shared" ref="J154:J155" si="43">I154*0.12</f>
        <v>265.44</v>
      </c>
      <c r="K154" s="651">
        <v>3.012972640636E12</v>
      </c>
    </row>
    <row r="155">
      <c r="A155" s="314" t="s">
        <v>42</v>
      </c>
      <c r="B155" s="642">
        <v>0.0</v>
      </c>
      <c r="C155" s="659">
        <v>0.0</v>
      </c>
      <c r="D155" s="659">
        <v>0.0</v>
      </c>
      <c r="E155" s="659">
        <v>0.0</v>
      </c>
      <c r="F155" s="659">
        <v>0.0</v>
      </c>
      <c r="G155" s="659">
        <v>0.0</v>
      </c>
      <c r="H155" s="547">
        <v>913.0</v>
      </c>
      <c r="I155" s="309">
        <f t="shared" si="33"/>
        <v>913</v>
      </c>
      <c r="J155" s="641">
        <f t="shared" si="43"/>
        <v>109.56</v>
      </c>
      <c r="K155" s="663">
        <v>3.01299939547E12</v>
      </c>
    </row>
    <row r="156">
      <c r="A156" s="313"/>
      <c r="B156" s="313"/>
      <c r="C156" s="313"/>
      <c r="D156" s="313"/>
      <c r="E156" s="313"/>
      <c r="F156" s="313"/>
      <c r="G156" s="313"/>
      <c r="H156" s="313"/>
      <c r="I156" s="313"/>
      <c r="J156" s="313"/>
      <c r="K156" s="439"/>
    </row>
    <row r="157">
      <c r="A157" s="334" t="s">
        <v>20</v>
      </c>
      <c r="B157" s="309">
        <f t="shared" ref="B157:J157" si="44">SUM(B121:B155)</f>
        <v>14764</v>
      </c>
      <c r="C157" s="309">
        <f t="shared" si="44"/>
        <v>11657</v>
      </c>
      <c r="D157" s="309">
        <f t="shared" si="44"/>
        <v>12903</v>
      </c>
      <c r="E157" s="309">
        <f t="shared" si="44"/>
        <v>14255</v>
      </c>
      <c r="F157" s="309">
        <f t="shared" si="44"/>
        <v>12178</v>
      </c>
      <c r="G157" s="309">
        <f t="shared" si="44"/>
        <v>12546</v>
      </c>
      <c r="H157" s="309">
        <f t="shared" si="44"/>
        <v>16227</v>
      </c>
      <c r="I157" s="309">
        <f t="shared" si="44"/>
        <v>94530</v>
      </c>
      <c r="J157" s="309">
        <f t="shared" si="44"/>
        <v>9745.9</v>
      </c>
      <c r="K157" s="439"/>
    </row>
    <row r="158">
      <c r="A158" s="335"/>
      <c r="B158" s="335"/>
      <c r="C158" s="335"/>
      <c r="D158" s="335"/>
      <c r="E158" s="335"/>
      <c r="F158" s="335"/>
      <c r="G158" s="335"/>
      <c r="H158" s="335"/>
      <c r="I158" s="335"/>
      <c r="J158" s="335"/>
      <c r="K158" s="311"/>
    </row>
    <row r="159">
      <c r="A159" s="307" t="s">
        <v>19</v>
      </c>
      <c r="B159" s="640">
        <v>45227.0</v>
      </c>
      <c r="C159" s="640">
        <v>45228.0</v>
      </c>
      <c r="D159" s="640">
        <v>45229.0</v>
      </c>
      <c r="E159" s="640">
        <v>45230.0</v>
      </c>
      <c r="F159" s="640">
        <v>45231.0</v>
      </c>
      <c r="G159" s="640">
        <v>45232.0</v>
      </c>
      <c r="H159" s="640">
        <v>45233.0</v>
      </c>
      <c r="I159" s="309" t="s">
        <v>20</v>
      </c>
      <c r="J159" s="546" t="s">
        <v>620</v>
      </c>
      <c r="K159" s="650" t="s">
        <v>859</v>
      </c>
    </row>
    <row r="160">
      <c r="A160" s="312"/>
      <c r="B160" s="312"/>
      <c r="C160" s="312"/>
      <c r="D160" s="312"/>
      <c r="E160" s="312"/>
      <c r="F160" s="312"/>
      <c r="G160" s="312"/>
      <c r="H160" s="313"/>
      <c r="I160" s="657"/>
      <c r="J160" s="313"/>
      <c r="K160" s="439"/>
    </row>
    <row r="161">
      <c r="A161" s="314" t="s">
        <v>23</v>
      </c>
      <c r="B161" s="659">
        <v>640.0</v>
      </c>
      <c r="C161" s="659">
        <v>978.0</v>
      </c>
      <c r="D161" s="659">
        <v>585.0</v>
      </c>
      <c r="E161" s="659">
        <v>1150.0</v>
      </c>
      <c r="F161" s="659">
        <v>0.0</v>
      </c>
      <c r="G161" s="659">
        <v>679.0</v>
      </c>
      <c r="H161" s="659">
        <v>85.0</v>
      </c>
      <c r="I161" s="309">
        <f t="shared" ref="I161:I195" si="45">sum(B161:H161)</f>
        <v>4117</v>
      </c>
      <c r="J161" s="641">
        <f>I161*0.1</f>
        <v>411.7</v>
      </c>
      <c r="K161" s="651">
        <v>4.013069067266E12</v>
      </c>
    </row>
    <row r="162">
      <c r="A162" s="314" t="s">
        <v>24</v>
      </c>
      <c r="B162" s="659">
        <v>474.0</v>
      </c>
      <c r="C162" s="659">
        <v>834.0</v>
      </c>
      <c r="D162" s="659">
        <v>250.0</v>
      </c>
      <c r="E162" s="659">
        <v>0.0</v>
      </c>
      <c r="F162" s="547">
        <v>91.0</v>
      </c>
      <c r="G162" s="547">
        <v>80.0</v>
      </c>
      <c r="H162" s="659">
        <v>0.0</v>
      </c>
      <c r="I162" s="309">
        <f t="shared" si="45"/>
        <v>1729</v>
      </c>
      <c r="J162" s="641">
        <f t="shared" ref="J162:J163" si="46">I162*0.12</f>
        <v>207.48</v>
      </c>
      <c r="K162" s="652">
        <v>9.013063108907E12</v>
      </c>
    </row>
    <row r="163">
      <c r="A163" s="314" t="s">
        <v>817</v>
      </c>
      <c r="B163" s="659">
        <v>284.0</v>
      </c>
      <c r="C163" s="659">
        <v>356.0</v>
      </c>
      <c r="D163" s="659">
        <v>0.0</v>
      </c>
      <c r="E163" s="659">
        <v>0.0</v>
      </c>
      <c r="F163" s="659">
        <v>0.0</v>
      </c>
      <c r="G163" s="659">
        <v>0.0</v>
      </c>
      <c r="H163" s="659">
        <v>0.0</v>
      </c>
      <c r="I163" s="309">
        <f t="shared" si="45"/>
        <v>640</v>
      </c>
      <c r="J163" s="641">
        <f t="shared" si="46"/>
        <v>76.8</v>
      </c>
      <c r="K163" s="664" t="s">
        <v>872</v>
      </c>
      <c r="L163" s="113" t="s">
        <v>873</v>
      </c>
    </row>
    <row r="164">
      <c r="A164" s="323" t="s">
        <v>25</v>
      </c>
      <c r="B164" s="659">
        <v>1015.0</v>
      </c>
      <c r="C164" s="659">
        <v>0.0</v>
      </c>
      <c r="D164" s="659">
        <v>0.0</v>
      </c>
      <c r="E164" s="659">
        <v>739.0</v>
      </c>
      <c r="F164" s="659">
        <v>960.0</v>
      </c>
      <c r="G164" s="547">
        <v>481.0</v>
      </c>
      <c r="H164" s="547">
        <v>839.0</v>
      </c>
      <c r="I164" s="309">
        <f t="shared" si="45"/>
        <v>4034</v>
      </c>
      <c r="J164" s="641">
        <f>I164*0.08</f>
        <v>322.72</v>
      </c>
      <c r="K164" s="658" t="s">
        <v>874</v>
      </c>
    </row>
    <row r="165">
      <c r="A165" s="314" t="s">
        <v>818</v>
      </c>
      <c r="B165" s="659">
        <v>0.0</v>
      </c>
      <c r="C165" s="659">
        <v>0.0</v>
      </c>
      <c r="D165" s="659">
        <v>0.0</v>
      </c>
      <c r="E165" s="659">
        <v>0.0</v>
      </c>
      <c r="F165" s="659">
        <v>0.0</v>
      </c>
      <c r="G165" s="659">
        <v>0.0</v>
      </c>
      <c r="H165" s="659">
        <v>0.0</v>
      </c>
      <c r="I165" s="309">
        <f t="shared" si="45"/>
        <v>0</v>
      </c>
      <c r="J165" s="324">
        <f t="shared" ref="J165:J166" si="47">I165*0.1</f>
        <v>0</v>
      </c>
      <c r="K165" s="439"/>
    </row>
    <row r="166">
      <c r="A166" s="314" t="s">
        <v>26</v>
      </c>
      <c r="B166" s="659">
        <v>671.0</v>
      </c>
      <c r="C166" s="659">
        <v>779.0</v>
      </c>
      <c r="D166" s="659">
        <v>949.0</v>
      </c>
      <c r="E166" s="659">
        <v>1300.0</v>
      </c>
      <c r="F166" s="659">
        <v>847.0</v>
      </c>
      <c r="G166" s="659">
        <v>694.0</v>
      </c>
      <c r="H166" s="659">
        <v>0.0</v>
      </c>
      <c r="I166" s="309">
        <f t="shared" si="45"/>
        <v>5240</v>
      </c>
      <c r="J166" s="641">
        <f t="shared" si="47"/>
        <v>524</v>
      </c>
      <c r="K166" s="651">
        <v>2.01306985706E12</v>
      </c>
    </row>
    <row r="167">
      <c r="A167" s="314" t="s">
        <v>27</v>
      </c>
      <c r="B167" s="659">
        <v>285.0</v>
      </c>
      <c r="C167" s="659">
        <v>365.0</v>
      </c>
      <c r="D167" s="659">
        <v>343.0</v>
      </c>
      <c r="E167" s="659">
        <v>0.0</v>
      </c>
      <c r="F167" s="659">
        <v>0.0</v>
      </c>
      <c r="G167" s="659">
        <v>378.0</v>
      </c>
      <c r="H167" s="659">
        <v>215.0</v>
      </c>
      <c r="I167" s="309">
        <f t="shared" si="45"/>
        <v>1586</v>
      </c>
      <c r="J167" s="641">
        <f t="shared" ref="J167:J172" si="48">I167*0.12</f>
        <v>190.32</v>
      </c>
      <c r="K167" s="357">
        <v>7.013143029238E12</v>
      </c>
    </row>
    <row r="168">
      <c r="A168" s="314" t="s">
        <v>819</v>
      </c>
      <c r="B168" s="659">
        <v>432.0</v>
      </c>
      <c r="C168" s="659">
        <v>314.0</v>
      </c>
      <c r="D168" s="659">
        <v>0.0</v>
      </c>
      <c r="E168" s="659">
        <v>0.0</v>
      </c>
      <c r="F168" s="659">
        <v>1070.0</v>
      </c>
      <c r="G168" s="547">
        <v>725.0</v>
      </c>
      <c r="H168" s="659">
        <v>0.0</v>
      </c>
      <c r="I168" s="309">
        <f t="shared" si="45"/>
        <v>2541</v>
      </c>
      <c r="J168" s="641">
        <f t="shared" si="48"/>
        <v>304.92</v>
      </c>
      <c r="K168" s="357">
        <v>8.013130151801E12</v>
      </c>
      <c r="L168" s="358">
        <v>-65.0</v>
      </c>
      <c r="M168" s="358" t="s">
        <v>875</v>
      </c>
    </row>
    <row r="169">
      <c r="A169" s="314" t="s">
        <v>321</v>
      </c>
      <c r="B169" s="659">
        <v>468.0</v>
      </c>
      <c r="C169" s="659">
        <v>441.0</v>
      </c>
      <c r="D169" s="659">
        <v>438.0</v>
      </c>
      <c r="E169" s="659">
        <v>0.0</v>
      </c>
      <c r="F169" s="659">
        <v>0.0</v>
      </c>
      <c r="G169" s="659">
        <v>0.0</v>
      </c>
      <c r="H169" s="659">
        <v>0.0</v>
      </c>
      <c r="I169" s="309">
        <f t="shared" si="45"/>
        <v>1347</v>
      </c>
      <c r="J169" s="641">
        <f t="shared" si="48"/>
        <v>161.64</v>
      </c>
      <c r="K169" s="651">
        <v>7.013099125523E12</v>
      </c>
    </row>
    <row r="170">
      <c r="A170" s="324" t="s">
        <v>322</v>
      </c>
      <c r="B170" s="659">
        <v>609.0</v>
      </c>
      <c r="C170" s="659">
        <v>636.0</v>
      </c>
      <c r="D170" s="659">
        <v>0.0</v>
      </c>
      <c r="E170" s="659">
        <v>656.0</v>
      </c>
      <c r="F170" s="659">
        <v>0.0</v>
      </c>
      <c r="G170" s="659">
        <v>683.0</v>
      </c>
      <c r="H170" s="659">
        <v>580.0</v>
      </c>
      <c r="I170" s="309">
        <f t="shared" si="45"/>
        <v>3164</v>
      </c>
      <c r="J170" s="641">
        <f t="shared" si="48"/>
        <v>379.68</v>
      </c>
      <c r="K170" s="651">
        <v>3.013056600125E12</v>
      </c>
    </row>
    <row r="171">
      <c r="A171" s="314" t="s">
        <v>323</v>
      </c>
      <c r="B171" s="659">
        <v>0.0</v>
      </c>
      <c r="C171" s="659">
        <v>0.0</v>
      </c>
      <c r="D171" s="659">
        <v>0.0</v>
      </c>
      <c r="E171" s="659">
        <v>0.0</v>
      </c>
      <c r="F171" s="659">
        <v>0.0</v>
      </c>
      <c r="G171" s="659">
        <v>0.0</v>
      </c>
      <c r="H171" s="659">
        <v>0.0</v>
      </c>
      <c r="I171" s="309">
        <f t="shared" si="45"/>
        <v>0</v>
      </c>
      <c r="J171" s="324">
        <f t="shared" si="48"/>
        <v>0</v>
      </c>
      <c r="K171" s="439"/>
    </row>
    <row r="172">
      <c r="A172" s="324" t="s">
        <v>835</v>
      </c>
      <c r="B172" s="659">
        <v>185.0</v>
      </c>
      <c r="C172" s="659">
        <v>614.0</v>
      </c>
      <c r="D172" s="659">
        <v>765.0</v>
      </c>
      <c r="E172" s="659">
        <v>536.0</v>
      </c>
      <c r="F172" s="659">
        <v>873.0</v>
      </c>
      <c r="G172" s="659">
        <v>0.0</v>
      </c>
      <c r="H172" s="659">
        <v>0.0</v>
      </c>
      <c r="I172" s="309">
        <f t="shared" si="45"/>
        <v>2973</v>
      </c>
      <c r="J172" s="641">
        <f t="shared" si="48"/>
        <v>356.76</v>
      </c>
      <c r="K172" s="663">
        <v>5.013052634376E12</v>
      </c>
    </row>
    <row r="173">
      <c r="A173" s="314" t="s">
        <v>30</v>
      </c>
      <c r="B173" s="659">
        <v>198.0</v>
      </c>
      <c r="C173" s="659">
        <v>0.0</v>
      </c>
      <c r="D173" s="659">
        <v>0.0</v>
      </c>
      <c r="E173" s="659">
        <v>3587.0</v>
      </c>
      <c r="F173" s="659">
        <v>1745.0</v>
      </c>
      <c r="G173" s="659">
        <v>529.0</v>
      </c>
      <c r="H173" s="659">
        <v>667.0</v>
      </c>
      <c r="I173" s="309">
        <f t="shared" si="45"/>
        <v>6726</v>
      </c>
      <c r="J173" s="641">
        <f>I173*0.09</f>
        <v>605.34</v>
      </c>
      <c r="K173" s="655">
        <v>1.013043653519E12</v>
      </c>
    </row>
    <row r="174">
      <c r="A174" s="314" t="s">
        <v>31</v>
      </c>
      <c r="B174" s="659">
        <v>1435.0</v>
      </c>
      <c r="C174" s="659">
        <v>967.0</v>
      </c>
      <c r="D174" s="659">
        <v>1270.0</v>
      </c>
      <c r="E174" s="659">
        <v>1261.0</v>
      </c>
      <c r="F174" s="659">
        <v>1621.0</v>
      </c>
      <c r="G174" s="659">
        <v>1574.0</v>
      </c>
      <c r="H174" s="659">
        <v>866.0</v>
      </c>
      <c r="I174" s="309">
        <f t="shared" si="45"/>
        <v>8994</v>
      </c>
      <c r="J174" s="641">
        <f>I174*0.08</f>
        <v>719.52</v>
      </c>
      <c r="K174" s="663">
        <v>3.013052693957E12</v>
      </c>
    </row>
    <row r="175">
      <c r="A175" s="314" t="s">
        <v>32</v>
      </c>
      <c r="B175" s="659">
        <v>0.0</v>
      </c>
      <c r="C175" s="659">
        <v>507.0</v>
      </c>
      <c r="D175" s="659">
        <v>0.0</v>
      </c>
      <c r="E175" s="659">
        <v>531.0</v>
      </c>
      <c r="F175" s="659">
        <v>0.0</v>
      </c>
      <c r="G175" s="659">
        <v>0.0</v>
      </c>
      <c r="H175" s="659">
        <v>660.0</v>
      </c>
      <c r="I175" s="309">
        <f t="shared" si="45"/>
        <v>1698</v>
      </c>
      <c r="J175" s="641">
        <f>I175*0.12</f>
        <v>203.76</v>
      </c>
      <c r="K175" s="663">
        <v>3.013047953892E12</v>
      </c>
    </row>
    <row r="176">
      <c r="A176" s="314" t="s">
        <v>82</v>
      </c>
      <c r="B176" s="659">
        <v>635.0</v>
      </c>
      <c r="C176" s="659">
        <v>625.0</v>
      </c>
      <c r="D176" s="659">
        <v>0.0</v>
      </c>
      <c r="E176" s="659">
        <v>390.0</v>
      </c>
      <c r="F176" s="659">
        <v>748.0</v>
      </c>
      <c r="G176" s="659">
        <v>624.0</v>
      </c>
      <c r="H176" s="659">
        <v>448.0</v>
      </c>
      <c r="I176" s="309">
        <f t="shared" si="45"/>
        <v>3470</v>
      </c>
      <c r="J176" s="641">
        <f>I176*0.1</f>
        <v>347</v>
      </c>
      <c r="K176" s="651">
        <v>6.013081306635E12</v>
      </c>
    </row>
    <row r="177">
      <c r="A177" s="324" t="s">
        <v>840</v>
      </c>
      <c r="B177" s="659">
        <v>288.0</v>
      </c>
      <c r="C177" s="659">
        <v>0.0</v>
      </c>
      <c r="D177" s="659">
        <v>0.0</v>
      </c>
      <c r="E177" s="659">
        <v>888.0</v>
      </c>
      <c r="F177" s="659">
        <v>0.0</v>
      </c>
      <c r="G177" s="659">
        <v>479.0</v>
      </c>
      <c r="H177" s="659">
        <v>1005.0</v>
      </c>
      <c r="I177" s="309">
        <f t="shared" si="45"/>
        <v>2660</v>
      </c>
      <c r="J177" s="641">
        <f>I177*0.12</f>
        <v>319.2</v>
      </c>
      <c r="K177" s="665">
        <v>2.013052836709E12</v>
      </c>
      <c r="L177" s="358">
        <v>-54.0</v>
      </c>
      <c r="M177" s="358" t="s">
        <v>875</v>
      </c>
    </row>
    <row r="178">
      <c r="A178" s="323" t="s">
        <v>56</v>
      </c>
      <c r="B178" s="659">
        <v>269.0</v>
      </c>
      <c r="C178" s="659">
        <v>154.0</v>
      </c>
      <c r="D178" s="659">
        <v>0.0</v>
      </c>
      <c r="E178" s="659">
        <v>773.0</v>
      </c>
      <c r="F178" s="659">
        <v>0.0</v>
      </c>
      <c r="G178" s="659">
        <v>0.0</v>
      </c>
      <c r="H178" s="659">
        <v>1179.0</v>
      </c>
      <c r="I178" s="309">
        <f t="shared" si="45"/>
        <v>2375</v>
      </c>
      <c r="J178" s="641">
        <f>I178*0.08</f>
        <v>190</v>
      </c>
      <c r="K178" s="654" t="s">
        <v>876</v>
      </c>
    </row>
    <row r="179">
      <c r="A179" s="314" t="s">
        <v>325</v>
      </c>
      <c r="B179" s="659">
        <v>214.0</v>
      </c>
      <c r="C179" s="659">
        <v>1089.0</v>
      </c>
      <c r="D179" s="659">
        <v>0.0</v>
      </c>
      <c r="E179" s="659">
        <v>0.0</v>
      </c>
      <c r="F179" s="659">
        <v>572.0</v>
      </c>
      <c r="G179" s="659">
        <v>702.0</v>
      </c>
      <c r="H179" s="659">
        <v>0.0</v>
      </c>
      <c r="I179" s="309">
        <f t="shared" si="45"/>
        <v>2577</v>
      </c>
      <c r="J179" s="641">
        <f t="shared" ref="J179:J181" si="49">I179*0.12</f>
        <v>309.24</v>
      </c>
      <c r="K179" s="663">
        <v>5.013043172397E12</v>
      </c>
    </row>
    <row r="180">
      <c r="A180" s="314" t="s">
        <v>241</v>
      </c>
      <c r="B180" s="659">
        <v>539.0</v>
      </c>
      <c r="C180" s="659">
        <v>0.0</v>
      </c>
      <c r="D180" s="659">
        <v>0.0</v>
      </c>
      <c r="E180" s="659">
        <v>1229.0</v>
      </c>
      <c r="F180" s="659">
        <v>456.0</v>
      </c>
      <c r="G180" s="659">
        <v>0.0</v>
      </c>
      <c r="H180" s="659">
        <v>0.0</v>
      </c>
      <c r="I180" s="309">
        <f t="shared" si="45"/>
        <v>2224</v>
      </c>
      <c r="J180" s="641">
        <f t="shared" si="49"/>
        <v>266.88</v>
      </c>
      <c r="K180" s="658" t="s">
        <v>877</v>
      </c>
    </row>
    <row r="181">
      <c r="A181" s="314" t="s">
        <v>233</v>
      </c>
      <c r="B181" s="659">
        <v>368.0</v>
      </c>
      <c r="C181" s="659">
        <v>0.0</v>
      </c>
      <c r="D181" s="659">
        <v>0.0</v>
      </c>
      <c r="E181" s="659">
        <v>0.0</v>
      </c>
      <c r="F181" s="659">
        <v>0.0</v>
      </c>
      <c r="G181" s="659">
        <v>0.0</v>
      </c>
      <c r="H181" s="659">
        <v>0.0</v>
      </c>
      <c r="I181" s="309">
        <f t="shared" si="45"/>
        <v>368</v>
      </c>
      <c r="J181" s="641">
        <f t="shared" si="49"/>
        <v>44.16</v>
      </c>
      <c r="K181" s="651">
        <v>1.013112153241E12</v>
      </c>
    </row>
    <row r="182">
      <c r="A182" s="314" t="s">
        <v>35</v>
      </c>
      <c r="B182" s="659">
        <v>0.0</v>
      </c>
      <c r="C182" s="659">
        <v>651.0</v>
      </c>
      <c r="D182" s="659">
        <v>177.0</v>
      </c>
      <c r="E182" s="659">
        <v>978.0</v>
      </c>
      <c r="F182" s="659">
        <v>1019.0</v>
      </c>
      <c r="G182" s="659">
        <v>87.0</v>
      </c>
      <c r="H182" s="659">
        <v>239.0</v>
      </c>
      <c r="I182" s="309">
        <f t="shared" si="45"/>
        <v>3151</v>
      </c>
      <c r="J182" s="641">
        <f t="shared" ref="J182:J183" si="50">I182*0.1</f>
        <v>315.1</v>
      </c>
      <c r="K182" s="651">
        <v>4.013096115565E12</v>
      </c>
    </row>
    <row r="183">
      <c r="A183" s="314" t="s">
        <v>328</v>
      </c>
      <c r="B183" s="659">
        <v>0.0</v>
      </c>
      <c r="C183" s="659">
        <v>0.0</v>
      </c>
      <c r="D183" s="659">
        <v>0.0</v>
      </c>
      <c r="E183" s="659">
        <v>0.0</v>
      </c>
      <c r="F183" s="659">
        <v>0.0</v>
      </c>
      <c r="G183" s="659">
        <v>0.0</v>
      </c>
      <c r="H183" s="659">
        <v>0.0</v>
      </c>
      <c r="I183" s="309">
        <f t="shared" si="45"/>
        <v>0</v>
      </c>
      <c r="J183" s="324">
        <f t="shared" si="50"/>
        <v>0</v>
      </c>
      <c r="K183" s="439"/>
    </row>
    <row r="184">
      <c r="A184" s="323" t="s">
        <v>329</v>
      </c>
      <c r="B184" s="659">
        <v>0.0</v>
      </c>
      <c r="C184" s="659">
        <v>0.0</v>
      </c>
      <c r="D184" s="659">
        <v>1270.0</v>
      </c>
      <c r="E184" s="659">
        <v>0.0</v>
      </c>
      <c r="F184" s="659">
        <v>157.0</v>
      </c>
      <c r="G184" s="659">
        <v>266.0</v>
      </c>
      <c r="H184" s="659">
        <v>0.0</v>
      </c>
      <c r="I184" s="309">
        <f t="shared" si="45"/>
        <v>1693</v>
      </c>
      <c r="J184" s="641">
        <f>I184*0.08</f>
        <v>135.44</v>
      </c>
      <c r="K184" s="663">
        <v>8.013060594525E12</v>
      </c>
    </row>
    <row r="185">
      <c r="A185" s="314" t="s">
        <v>37</v>
      </c>
      <c r="B185" s="659">
        <v>977.0</v>
      </c>
      <c r="C185" s="659">
        <v>1346.0</v>
      </c>
      <c r="D185" s="659">
        <v>936.0</v>
      </c>
      <c r="E185" s="659">
        <v>950.0</v>
      </c>
      <c r="F185" s="659">
        <v>764.0</v>
      </c>
      <c r="G185" s="659">
        <v>858.0</v>
      </c>
      <c r="H185" s="659">
        <v>957.0</v>
      </c>
      <c r="I185" s="309">
        <f t="shared" si="45"/>
        <v>6788</v>
      </c>
      <c r="J185" s="641">
        <f>I185*0.09</f>
        <v>610.92</v>
      </c>
      <c r="K185" s="651">
        <v>1.013070231401E12</v>
      </c>
    </row>
    <row r="186">
      <c r="A186" s="314" t="s">
        <v>38</v>
      </c>
      <c r="B186" s="659">
        <v>546.0</v>
      </c>
      <c r="C186" s="659">
        <v>981.0</v>
      </c>
      <c r="D186" s="659">
        <v>1008.0</v>
      </c>
      <c r="E186" s="659">
        <v>708.0</v>
      </c>
      <c r="F186" s="659">
        <v>0.0</v>
      </c>
      <c r="G186" s="659">
        <v>1120.0</v>
      </c>
      <c r="H186" s="659">
        <v>855.0</v>
      </c>
      <c r="I186" s="309">
        <f t="shared" si="45"/>
        <v>5218</v>
      </c>
      <c r="J186" s="641">
        <f>I186*0.1</f>
        <v>521.8</v>
      </c>
      <c r="K186" s="663">
        <v>9.0130526347E12</v>
      </c>
    </row>
    <row r="187">
      <c r="A187" s="324" t="s">
        <v>851</v>
      </c>
      <c r="B187" s="659">
        <v>0.0</v>
      </c>
      <c r="C187" s="659">
        <v>556.0</v>
      </c>
      <c r="D187" s="659">
        <v>0.0</v>
      </c>
      <c r="E187" s="659">
        <v>202.0</v>
      </c>
      <c r="F187" s="659">
        <v>0.0</v>
      </c>
      <c r="G187" s="659">
        <v>263.0</v>
      </c>
      <c r="H187" s="659">
        <v>289.0</v>
      </c>
      <c r="I187" s="309">
        <f t="shared" si="45"/>
        <v>1310</v>
      </c>
      <c r="J187" s="641">
        <f>I187*0.12</f>
        <v>157.2</v>
      </c>
      <c r="K187" s="651">
        <v>5.013096559183E12</v>
      </c>
    </row>
    <row r="188">
      <c r="A188" s="323" t="s">
        <v>39</v>
      </c>
      <c r="B188" s="659">
        <v>0.0</v>
      </c>
      <c r="C188" s="659">
        <v>0.0</v>
      </c>
      <c r="D188" s="659">
        <v>0.0</v>
      </c>
      <c r="E188" s="659">
        <v>1272.0</v>
      </c>
      <c r="F188" s="659">
        <v>880.0</v>
      </c>
      <c r="G188" s="659">
        <v>0.0</v>
      </c>
      <c r="H188" s="659">
        <v>1128.0</v>
      </c>
      <c r="I188" s="309">
        <f t="shared" si="45"/>
        <v>3280</v>
      </c>
      <c r="J188" s="641">
        <f>I188*0.08</f>
        <v>262.4</v>
      </c>
      <c r="K188" s="651">
        <v>1.013049188906E12</v>
      </c>
    </row>
    <row r="189">
      <c r="A189" s="314" t="s">
        <v>63</v>
      </c>
      <c r="B189" s="659">
        <v>303.0</v>
      </c>
      <c r="C189" s="659">
        <v>906.0</v>
      </c>
      <c r="D189" s="659">
        <v>726.0</v>
      </c>
      <c r="E189" s="659">
        <v>590.0</v>
      </c>
      <c r="F189" s="659">
        <v>591.0</v>
      </c>
      <c r="G189" s="659">
        <v>952.0</v>
      </c>
      <c r="H189" s="659">
        <v>610.0</v>
      </c>
      <c r="I189" s="309">
        <f t="shared" si="45"/>
        <v>4678</v>
      </c>
      <c r="J189" s="641">
        <f t="shared" ref="J189:J190" si="51">I189*0.1</f>
        <v>467.8</v>
      </c>
      <c r="K189" s="651">
        <v>5.013099885173E12</v>
      </c>
    </row>
    <row r="190">
      <c r="A190" s="314" t="s">
        <v>46</v>
      </c>
      <c r="B190" s="659">
        <v>0.0</v>
      </c>
      <c r="C190" s="659">
        <v>0.0</v>
      </c>
      <c r="D190" s="659">
        <v>0.0</v>
      </c>
      <c r="E190" s="659">
        <v>0.0</v>
      </c>
      <c r="F190" s="659">
        <v>0.0</v>
      </c>
      <c r="G190" s="659">
        <v>0.0</v>
      </c>
      <c r="H190" s="659">
        <v>0.0</v>
      </c>
      <c r="I190" s="309">
        <f t="shared" si="45"/>
        <v>0</v>
      </c>
      <c r="J190" s="324">
        <f t="shared" si="51"/>
        <v>0</v>
      </c>
      <c r="K190" s="439"/>
    </row>
    <row r="191">
      <c r="A191" s="314" t="s">
        <v>822</v>
      </c>
      <c r="B191" s="659">
        <v>0.0</v>
      </c>
      <c r="C191" s="659">
        <v>0.0</v>
      </c>
      <c r="D191" s="659">
        <v>0.0</v>
      </c>
      <c r="E191" s="659">
        <v>0.0</v>
      </c>
      <c r="F191" s="659">
        <v>0.0</v>
      </c>
      <c r="G191" s="659">
        <v>0.0</v>
      </c>
      <c r="H191" s="659">
        <v>0.0</v>
      </c>
      <c r="I191" s="309">
        <f t="shared" si="45"/>
        <v>0</v>
      </c>
      <c r="J191" s="324">
        <f t="shared" ref="J191:J192" si="52">I191*0.12</f>
        <v>0</v>
      </c>
      <c r="K191" s="439"/>
    </row>
    <row r="192">
      <c r="A192" s="314" t="s">
        <v>40</v>
      </c>
      <c r="B192" s="659">
        <v>451.0</v>
      </c>
      <c r="C192" s="659">
        <v>0.0</v>
      </c>
      <c r="D192" s="659">
        <v>0.0</v>
      </c>
      <c r="E192" s="659">
        <v>0.0</v>
      </c>
      <c r="F192" s="659">
        <v>0.0</v>
      </c>
      <c r="G192" s="659">
        <v>0.0</v>
      </c>
      <c r="H192" s="659">
        <v>0.0</v>
      </c>
      <c r="I192" s="309">
        <f t="shared" si="45"/>
        <v>451</v>
      </c>
      <c r="J192" s="641">
        <f t="shared" si="52"/>
        <v>54.12</v>
      </c>
      <c r="K192" s="651">
        <v>6.013084190999E12</v>
      </c>
    </row>
    <row r="193">
      <c r="A193" s="314" t="s">
        <v>333</v>
      </c>
      <c r="B193" s="659">
        <v>304.0</v>
      </c>
      <c r="C193" s="659">
        <v>1364.0</v>
      </c>
      <c r="D193" s="659">
        <v>591.0</v>
      </c>
      <c r="E193" s="659">
        <v>99.0</v>
      </c>
      <c r="F193" s="659">
        <v>0.0</v>
      </c>
      <c r="G193" s="659">
        <v>1342.0</v>
      </c>
      <c r="H193" s="659">
        <v>1364.0</v>
      </c>
      <c r="I193" s="309">
        <f t="shared" si="45"/>
        <v>5064</v>
      </c>
      <c r="J193" s="641">
        <f>I193*0.1</f>
        <v>506.4</v>
      </c>
      <c r="K193" s="663">
        <v>9.013046762991E12</v>
      </c>
    </row>
    <row r="194">
      <c r="A194" s="314" t="s">
        <v>41</v>
      </c>
      <c r="B194" s="659">
        <v>543.0</v>
      </c>
      <c r="C194" s="659">
        <v>0.0</v>
      </c>
      <c r="D194" s="659">
        <v>0.0</v>
      </c>
      <c r="E194" s="659">
        <v>0.0</v>
      </c>
      <c r="F194" s="659">
        <v>454.0</v>
      </c>
      <c r="G194" s="659">
        <v>632.0</v>
      </c>
      <c r="H194" s="659">
        <v>697.0</v>
      </c>
      <c r="I194" s="309">
        <f t="shared" si="45"/>
        <v>2326</v>
      </c>
      <c r="J194" s="641">
        <f>I194*0.12</f>
        <v>279.12</v>
      </c>
      <c r="K194" s="663">
        <v>3.013043583495E12</v>
      </c>
    </row>
    <row r="195">
      <c r="A195" s="314" t="s">
        <v>42</v>
      </c>
      <c r="B195" s="659">
        <v>384.0</v>
      </c>
      <c r="C195" s="659">
        <v>466.0</v>
      </c>
      <c r="D195" s="659">
        <v>852.0</v>
      </c>
      <c r="E195" s="659">
        <v>1024.0</v>
      </c>
      <c r="F195" s="659">
        <v>0.0</v>
      </c>
      <c r="G195" s="659">
        <v>395.0</v>
      </c>
      <c r="H195" s="659">
        <v>594.0</v>
      </c>
      <c r="I195" s="309">
        <f t="shared" si="45"/>
        <v>3715</v>
      </c>
      <c r="J195" s="641">
        <f>I195*0.1</f>
        <v>371.5</v>
      </c>
      <c r="K195" s="651">
        <v>3.013119070618E12</v>
      </c>
    </row>
    <row r="196">
      <c r="A196" s="313"/>
      <c r="B196" s="313"/>
      <c r="C196" s="313"/>
      <c r="D196" s="313"/>
      <c r="E196" s="313"/>
      <c r="F196" s="313"/>
      <c r="G196" s="313"/>
      <c r="H196" s="313"/>
      <c r="I196" s="313"/>
      <c r="J196" s="313"/>
      <c r="K196" s="439"/>
    </row>
    <row r="197">
      <c r="A197" s="666" t="s">
        <v>20</v>
      </c>
      <c r="B197" s="667">
        <f t="shared" ref="B197:J197" si="53">SUM(B161:B195)</f>
        <v>12517</v>
      </c>
      <c r="C197" s="667">
        <f t="shared" si="53"/>
        <v>14929</v>
      </c>
      <c r="D197" s="667">
        <f t="shared" si="53"/>
        <v>10160</v>
      </c>
      <c r="E197" s="667">
        <f t="shared" si="53"/>
        <v>18863</v>
      </c>
      <c r="F197" s="667">
        <f t="shared" si="53"/>
        <v>12848</v>
      </c>
      <c r="G197" s="667">
        <f t="shared" si="53"/>
        <v>13543</v>
      </c>
      <c r="H197" s="667">
        <f t="shared" si="53"/>
        <v>13277</v>
      </c>
      <c r="I197" s="667">
        <f t="shared" si="53"/>
        <v>96137</v>
      </c>
      <c r="J197" s="667">
        <f t="shared" si="53"/>
        <v>9622.92</v>
      </c>
      <c r="K197" s="439"/>
    </row>
    <row r="198">
      <c r="A198" s="448"/>
      <c r="B198" s="448"/>
      <c r="C198" s="448"/>
      <c r="D198" s="448"/>
      <c r="E198" s="448"/>
      <c r="F198" s="448"/>
      <c r="G198" s="448"/>
      <c r="H198" s="448"/>
      <c r="I198" s="448"/>
      <c r="J198" s="448"/>
      <c r="K198" s="311"/>
    </row>
    <row r="199">
      <c r="A199" s="448"/>
      <c r="B199" s="448"/>
      <c r="C199" s="448"/>
      <c r="D199" s="448"/>
      <c r="E199" s="448"/>
      <c r="F199" s="448"/>
      <c r="G199" s="448"/>
      <c r="H199" s="448"/>
      <c r="I199" s="448">
        <f t="shared" ref="I199:J199" si="54">I37+I77+I117+I157+I197</f>
        <v>472750</v>
      </c>
      <c r="J199" s="448">
        <f t="shared" si="54"/>
        <v>46718.88</v>
      </c>
      <c r="K199" s="311"/>
    </row>
    <row r="200">
      <c r="A200" s="448"/>
      <c r="B200" s="448"/>
      <c r="C200" s="448"/>
      <c r="D200" s="448"/>
      <c r="E200" s="448"/>
      <c r="F200" s="448"/>
      <c r="G200" s="448"/>
      <c r="H200" s="448"/>
      <c r="I200" s="448"/>
      <c r="J200" s="342">
        <v>22500.0</v>
      </c>
      <c r="K200" s="311"/>
    </row>
    <row r="201">
      <c r="A201" s="448"/>
      <c r="B201" s="448"/>
      <c r="C201" s="448"/>
      <c r="D201" s="448"/>
      <c r="E201" s="448"/>
      <c r="F201" s="448"/>
      <c r="G201" s="448"/>
      <c r="H201" s="448"/>
      <c r="I201" s="448"/>
      <c r="J201" s="448">
        <f>J199-J200</f>
        <v>24218.88</v>
      </c>
      <c r="K201" s="311"/>
    </row>
    <row r="202">
      <c r="A202" s="448"/>
      <c r="B202" s="448"/>
      <c r="C202" s="448"/>
      <c r="D202" s="448"/>
      <c r="E202" s="448"/>
      <c r="F202" s="448"/>
      <c r="G202" s="448"/>
      <c r="H202" s="448"/>
      <c r="I202" s="448"/>
      <c r="J202" s="448"/>
      <c r="K202" s="311"/>
    </row>
    <row r="203">
      <c r="A203" s="668" t="s">
        <v>19</v>
      </c>
      <c r="B203" s="669">
        <v>45234.0</v>
      </c>
      <c r="C203" s="669">
        <v>45235.0</v>
      </c>
      <c r="D203" s="669">
        <v>45236.0</v>
      </c>
      <c r="E203" s="669">
        <v>45237.0</v>
      </c>
      <c r="F203" s="669">
        <v>45238.0</v>
      </c>
      <c r="G203" s="669">
        <v>45239.0</v>
      </c>
      <c r="H203" s="669">
        <v>45240.0</v>
      </c>
      <c r="I203" s="670" t="s">
        <v>20</v>
      </c>
      <c r="J203" s="671" t="s">
        <v>620</v>
      </c>
      <c r="K203" s="311"/>
    </row>
    <row r="204">
      <c r="A204" s="312"/>
      <c r="B204" s="312"/>
      <c r="C204" s="312"/>
      <c r="D204" s="312"/>
      <c r="E204" s="312"/>
      <c r="F204" s="312"/>
      <c r="G204" s="312"/>
      <c r="H204" s="313"/>
      <c r="I204" s="657"/>
      <c r="J204" s="313"/>
      <c r="K204" s="311"/>
    </row>
    <row r="205">
      <c r="A205" s="314" t="s">
        <v>23</v>
      </c>
      <c r="B205" s="547">
        <v>492.0</v>
      </c>
      <c r="C205" s="547">
        <v>820.0</v>
      </c>
      <c r="D205" s="547">
        <v>526.0</v>
      </c>
      <c r="E205" s="547">
        <v>0.0</v>
      </c>
      <c r="F205" s="547">
        <v>671.0</v>
      </c>
      <c r="G205" s="547">
        <v>504.0</v>
      </c>
      <c r="H205" s="547">
        <v>762.0</v>
      </c>
      <c r="I205" s="309">
        <f t="shared" ref="I205:I239" si="55">sum(B205:H205)</f>
        <v>3775</v>
      </c>
      <c r="J205" s="641">
        <f t="shared" ref="J205:J206" si="56">I205*0.1</f>
        <v>377.5</v>
      </c>
      <c r="K205" s="652">
        <v>4.013207833042E12</v>
      </c>
    </row>
    <row r="206">
      <c r="A206" s="314" t="s">
        <v>24</v>
      </c>
      <c r="B206" s="547">
        <v>0.0</v>
      </c>
      <c r="C206" s="547">
        <v>553.0</v>
      </c>
      <c r="D206" s="547">
        <v>672.0</v>
      </c>
      <c r="E206" s="547">
        <v>692.0</v>
      </c>
      <c r="F206" s="547">
        <v>253.0</v>
      </c>
      <c r="G206" s="547">
        <v>621.0</v>
      </c>
      <c r="H206" s="547">
        <v>588.0</v>
      </c>
      <c r="I206" s="309">
        <f t="shared" si="55"/>
        <v>3379</v>
      </c>
      <c r="J206" s="641">
        <f t="shared" si="56"/>
        <v>337.9</v>
      </c>
      <c r="K206" s="652">
        <v>8.013180684512E12</v>
      </c>
    </row>
    <row r="207">
      <c r="A207" s="314" t="s">
        <v>817</v>
      </c>
      <c r="B207" s="547">
        <v>0.0</v>
      </c>
      <c r="C207" s="547">
        <v>0.0</v>
      </c>
      <c r="D207" s="547">
        <v>0.0</v>
      </c>
      <c r="E207" s="547">
        <v>0.0</v>
      </c>
      <c r="F207" s="547">
        <v>0.0</v>
      </c>
      <c r="G207" s="547">
        <v>0.0</v>
      </c>
      <c r="H207" s="547">
        <v>0.0</v>
      </c>
      <c r="I207" s="309">
        <f t="shared" si="55"/>
        <v>0</v>
      </c>
      <c r="J207" s="324">
        <f>I207*0.12</f>
        <v>0</v>
      </c>
      <c r="K207" s="311"/>
    </row>
    <row r="208">
      <c r="A208" s="323" t="s">
        <v>25</v>
      </c>
      <c r="B208" s="659">
        <v>365.0</v>
      </c>
      <c r="C208" s="659">
        <v>559.0</v>
      </c>
      <c r="D208" s="659">
        <v>430.0</v>
      </c>
      <c r="E208" s="659">
        <v>440.0</v>
      </c>
      <c r="F208" s="659">
        <v>357.0</v>
      </c>
      <c r="G208" s="659">
        <v>446.0</v>
      </c>
      <c r="H208" s="659">
        <v>762.0</v>
      </c>
      <c r="I208" s="309">
        <f t="shared" si="55"/>
        <v>3359</v>
      </c>
      <c r="J208" s="641">
        <f>I208*0.08</f>
        <v>268.72</v>
      </c>
      <c r="K208" s="672" t="s">
        <v>878</v>
      </c>
    </row>
    <row r="209">
      <c r="A209" s="324" t="s">
        <v>879</v>
      </c>
      <c r="B209" s="659">
        <v>0.0</v>
      </c>
      <c r="C209" s="659">
        <v>0.0</v>
      </c>
      <c r="D209" s="659">
        <v>471.0</v>
      </c>
      <c r="E209" s="659">
        <v>845.0</v>
      </c>
      <c r="F209" s="659">
        <v>600.0</v>
      </c>
      <c r="G209" s="659">
        <v>574.0</v>
      </c>
      <c r="H209" s="659">
        <v>487.0</v>
      </c>
      <c r="I209" s="309">
        <f t="shared" si="55"/>
        <v>2977</v>
      </c>
      <c r="J209" s="641">
        <f>I209*0.12</f>
        <v>357.24</v>
      </c>
      <c r="K209" s="652">
        <v>2.013220312236E12</v>
      </c>
    </row>
    <row r="210">
      <c r="A210" s="314" t="s">
        <v>26</v>
      </c>
      <c r="B210" s="547">
        <v>1065.0</v>
      </c>
      <c r="C210" s="547">
        <v>350.0</v>
      </c>
      <c r="D210" s="547">
        <v>560.0</v>
      </c>
      <c r="E210" s="547">
        <v>672.0</v>
      </c>
      <c r="F210" s="547">
        <v>0.0</v>
      </c>
      <c r="G210" s="547">
        <v>335.0</v>
      </c>
      <c r="H210" s="547">
        <v>798.0</v>
      </c>
      <c r="I210" s="309">
        <f t="shared" si="55"/>
        <v>3780</v>
      </c>
      <c r="J210" s="641">
        <f>I210*0.1</f>
        <v>378</v>
      </c>
      <c r="K210" s="652">
        <v>2.01319612267E12</v>
      </c>
    </row>
    <row r="211">
      <c r="A211" s="314" t="s">
        <v>27</v>
      </c>
      <c r="B211" s="547">
        <v>174.0</v>
      </c>
      <c r="C211" s="547">
        <v>487.0</v>
      </c>
      <c r="D211" s="547">
        <v>265.0</v>
      </c>
      <c r="E211" s="547">
        <v>58.0</v>
      </c>
      <c r="F211" s="547">
        <v>0.0</v>
      </c>
      <c r="G211" s="547">
        <v>239.0</v>
      </c>
      <c r="H211" s="547">
        <v>0.0</v>
      </c>
      <c r="I211" s="309">
        <f t="shared" si="55"/>
        <v>1223</v>
      </c>
      <c r="J211" s="641">
        <f t="shared" ref="J211:J212" si="57">I211*0.12</f>
        <v>146.76</v>
      </c>
      <c r="K211" s="652">
        <v>7.013198954962E12</v>
      </c>
    </row>
    <row r="212">
      <c r="A212" s="314" t="s">
        <v>819</v>
      </c>
      <c r="B212" s="547">
        <v>0.0</v>
      </c>
      <c r="C212" s="547">
        <v>0.0</v>
      </c>
      <c r="D212" s="547">
        <v>0.0</v>
      </c>
      <c r="E212" s="547">
        <v>0.0</v>
      </c>
      <c r="F212" s="547">
        <v>231.0</v>
      </c>
      <c r="G212" s="547">
        <v>163.0</v>
      </c>
      <c r="H212" s="547">
        <v>0.0</v>
      </c>
      <c r="I212" s="309">
        <f t="shared" si="55"/>
        <v>394</v>
      </c>
      <c r="J212" s="641">
        <f t="shared" si="57"/>
        <v>47.28</v>
      </c>
      <c r="K212" s="652">
        <v>8.013215965392E12</v>
      </c>
    </row>
    <row r="213">
      <c r="A213" s="314" t="s">
        <v>321</v>
      </c>
      <c r="B213" s="547">
        <v>0.0</v>
      </c>
      <c r="C213" s="547">
        <v>0.0</v>
      </c>
      <c r="D213" s="547">
        <v>0.0</v>
      </c>
      <c r="E213" s="547">
        <v>0.0</v>
      </c>
      <c r="F213" s="547">
        <v>0.0</v>
      </c>
      <c r="G213" s="547">
        <v>0.0</v>
      </c>
      <c r="H213" s="547">
        <v>0.0</v>
      </c>
      <c r="I213" s="309">
        <f t="shared" si="55"/>
        <v>0</v>
      </c>
      <c r="J213" s="324">
        <f>I213*0.1</f>
        <v>0</v>
      </c>
      <c r="K213" s="311"/>
    </row>
    <row r="214">
      <c r="A214" s="324" t="s">
        <v>322</v>
      </c>
      <c r="B214" s="547">
        <v>369.0</v>
      </c>
      <c r="C214" s="547">
        <v>665.0</v>
      </c>
      <c r="D214" s="547">
        <v>0.0</v>
      </c>
      <c r="E214" s="547">
        <v>0.0</v>
      </c>
      <c r="F214" s="547">
        <v>0.0</v>
      </c>
      <c r="G214" s="547">
        <v>92.0</v>
      </c>
      <c r="H214" s="547">
        <v>171.0</v>
      </c>
      <c r="I214" s="309">
        <f t="shared" si="55"/>
        <v>1297</v>
      </c>
      <c r="J214" s="641">
        <f t="shared" ref="J214:J216" si="58">I214*0.12</f>
        <v>155.64</v>
      </c>
      <c r="K214" s="652">
        <v>3.013195868941E12</v>
      </c>
    </row>
    <row r="215">
      <c r="A215" s="314" t="s">
        <v>323</v>
      </c>
      <c r="B215" s="547">
        <v>0.0</v>
      </c>
      <c r="C215" s="547">
        <v>0.0</v>
      </c>
      <c r="D215" s="547">
        <v>0.0</v>
      </c>
      <c r="E215" s="547">
        <v>0.0</v>
      </c>
      <c r="F215" s="547">
        <v>0.0</v>
      </c>
      <c r="G215" s="547">
        <v>0.0</v>
      </c>
      <c r="H215" s="547">
        <v>0.0</v>
      </c>
      <c r="I215" s="309">
        <f t="shared" si="55"/>
        <v>0</v>
      </c>
      <c r="J215" s="324">
        <f t="shared" si="58"/>
        <v>0</v>
      </c>
      <c r="K215" s="311"/>
    </row>
    <row r="216">
      <c r="A216" s="324" t="s">
        <v>835</v>
      </c>
      <c r="B216" s="547">
        <v>628.0</v>
      </c>
      <c r="C216" s="547">
        <v>438.0</v>
      </c>
      <c r="D216" s="547">
        <v>287.0</v>
      </c>
      <c r="E216" s="547">
        <v>467.0</v>
      </c>
      <c r="F216" s="547">
        <v>253.0</v>
      </c>
      <c r="G216" s="547">
        <v>381.0</v>
      </c>
      <c r="H216" s="547">
        <v>242.0</v>
      </c>
      <c r="I216" s="309">
        <f t="shared" si="55"/>
        <v>2696</v>
      </c>
      <c r="J216" s="641">
        <f t="shared" si="58"/>
        <v>323.52</v>
      </c>
      <c r="K216" s="652">
        <v>3.013221088886E12</v>
      </c>
    </row>
    <row r="217">
      <c r="A217" s="314" t="s">
        <v>30</v>
      </c>
      <c r="B217" s="547">
        <v>0.0</v>
      </c>
      <c r="C217" s="547">
        <v>0.0</v>
      </c>
      <c r="D217" s="547">
        <v>0.0</v>
      </c>
      <c r="E217" s="547">
        <v>2460.0</v>
      </c>
      <c r="F217" s="547">
        <v>4190.0</v>
      </c>
      <c r="G217" s="547">
        <v>1160.0</v>
      </c>
      <c r="H217" s="547">
        <v>0.0</v>
      </c>
      <c r="I217" s="309">
        <f t="shared" si="55"/>
        <v>7810</v>
      </c>
      <c r="J217" s="641">
        <f>I217*0.085</f>
        <v>663.85</v>
      </c>
      <c r="K217" s="652">
        <v>1.013184158311E12</v>
      </c>
    </row>
    <row r="218">
      <c r="A218" s="314" t="s">
        <v>31</v>
      </c>
      <c r="B218" s="547">
        <v>1153.0</v>
      </c>
      <c r="C218" s="547">
        <v>546.0</v>
      </c>
      <c r="D218" s="547">
        <v>946.0</v>
      </c>
      <c r="E218" s="547">
        <v>821.0</v>
      </c>
      <c r="F218" s="547">
        <v>1124.0</v>
      </c>
      <c r="G218" s="547">
        <v>1254.0</v>
      </c>
      <c r="H218" s="547">
        <v>1051.0</v>
      </c>
      <c r="I218" s="309">
        <f t="shared" si="55"/>
        <v>6895</v>
      </c>
      <c r="J218" s="641">
        <f>I218*0.09</f>
        <v>620.55</v>
      </c>
      <c r="K218" s="652">
        <v>3.013182173644E12</v>
      </c>
    </row>
    <row r="219">
      <c r="A219" s="314" t="s">
        <v>32</v>
      </c>
      <c r="B219" s="547">
        <v>210.0</v>
      </c>
      <c r="C219" s="547">
        <v>245.0</v>
      </c>
      <c r="D219" s="547">
        <v>0.0</v>
      </c>
      <c r="E219" s="547">
        <v>275.0</v>
      </c>
      <c r="F219" s="547">
        <v>0.0</v>
      </c>
      <c r="G219" s="547">
        <v>244.0</v>
      </c>
      <c r="H219" s="547">
        <v>365.0</v>
      </c>
      <c r="I219" s="309">
        <f t="shared" si="55"/>
        <v>1339</v>
      </c>
      <c r="J219" s="641">
        <f t="shared" ref="J219:J221" si="59">I219*0.12</f>
        <v>160.68</v>
      </c>
      <c r="K219" s="652">
        <v>3.013183974096E12</v>
      </c>
    </row>
    <row r="220">
      <c r="A220" s="314" t="s">
        <v>82</v>
      </c>
      <c r="B220" s="547">
        <v>718.0</v>
      </c>
      <c r="C220" s="547">
        <v>0.0</v>
      </c>
      <c r="D220" s="547">
        <v>0.0</v>
      </c>
      <c r="E220" s="547">
        <v>239.0</v>
      </c>
      <c r="F220" s="547">
        <v>0.0</v>
      </c>
      <c r="G220" s="547">
        <v>0.0</v>
      </c>
      <c r="H220" s="547">
        <v>785.0</v>
      </c>
      <c r="I220" s="309">
        <f t="shared" si="55"/>
        <v>1742</v>
      </c>
      <c r="J220" s="641">
        <f t="shared" si="59"/>
        <v>209.04</v>
      </c>
      <c r="K220" s="652">
        <v>6.013210377368E12</v>
      </c>
    </row>
    <row r="221">
      <c r="A221" s="324" t="s">
        <v>840</v>
      </c>
      <c r="B221" s="547">
        <v>349.0</v>
      </c>
      <c r="C221" s="547">
        <v>0.0</v>
      </c>
      <c r="D221" s="547">
        <v>762.0</v>
      </c>
      <c r="E221" s="547">
        <v>629.0</v>
      </c>
      <c r="F221" s="547">
        <v>723.0</v>
      </c>
      <c r="G221" s="547">
        <v>746.0</v>
      </c>
      <c r="H221" s="547">
        <v>701.0</v>
      </c>
      <c r="I221" s="309">
        <f t="shared" si="55"/>
        <v>3910</v>
      </c>
      <c r="J221" s="641">
        <f t="shared" si="59"/>
        <v>469.2</v>
      </c>
      <c r="K221" s="652">
        <v>2.01319085782E12</v>
      </c>
    </row>
    <row r="222">
      <c r="A222" s="323" t="s">
        <v>56</v>
      </c>
      <c r="B222" s="547">
        <v>865.0</v>
      </c>
      <c r="C222" s="547">
        <v>0.0</v>
      </c>
      <c r="D222" s="547">
        <v>507.0</v>
      </c>
      <c r="E222" s="547">
        <v>429.0</v>
      </c>
      <c r="F222" s="547">
        <v>530.0</v>
      </c>
      <c r="G222" s="547">
        <v>510.0</v>
      </c>
      <c r="H222" s="547">
        <v>455.0</v>
      </c>
      <c r="I222" s="309">
        <f t="shared" si="55"/>
        <v>3296</v>
      </c>
      <c r="J222" s="641">
        <f>I222*0.08</f>
        <v>263.68</v>
      </c>
      <c r="K222" s="672" t="s">
        <v>880</v>
      </c>
    </row>
    <row r="223">
      <c r="A223" s="314" t="s">
        <v>325</v>
      </c>
      <c r="B223" s="547">
        <v>1041.0</v>
      </c>
      <c r="C223" s="547">
        <v>691.0</v>
      </c>
      <c r="D223" s="547">
        <v>0.0</v>
      </c>
      <c r="E223" s="547">
        <v>351.0</v>
      </c>
      <c r="F223" s="547">
        <v>279.0</v>
      </c>
      <c r="G223" s="547">
        <v>430.0</v>
      </c>
      <c r="H223" s="547">
        <v>445.0</v>
      </c>
      <c r="I223" s="309">
        <f t="shared" si="55"/>
        <v>3237</v>
      </c>
      <c r="J223" s="641">
        <f>I223*0.1</f>
        <v>323.7</v>
      </c>
      <c r="K223" s="652">
        <v>5.013198855816E12</v>
      </c>
    </row>
    <row r="224">
      <c r="A224" s="314" t="s">
        <v>241</v>
      </c>
      <c r="B224" s="547">
        <v>543.0</v>
      </c>
      <c r="C224" s="547">
        <v>239.0</v>
      </c>
      <c r="D224" s="547">
        <v>487.0</v>
      </c>
      <c r="E224" s="547">
        <v>936.0</v>
      </c>
      <c r="F224" s="547">
        <v>232.0</v>
      </c>
      <c r="G224" s="547">
        <v>150.0</v>
      </c>
      <c r="H224" s="547">
        <v>0.0</v>
      </c>
      <c r="I224" s="309">
        <f t="shared" si="55"/>
        <v>2587</v>
      </c>
      <c r="J224" s="641">
        <f t="shared" ref="J224:J227" si="60">I224*0.12</f>
        <v>310.44</v>
      </c>
      <c r="K224" s="672" t="s">
        <v>881</v>
      </c>
    </row>
    <row r="225">
      <c r="A225" s="314" t="s">
        <v>233</v>
      </c>
      <c r="B225" s="547">
        <v>0.0</v>
      </c>
      <c r="C225" s="547">
        <v>845.0</v>
      </c>
      <c r="D225" s="547">
        <v>0.0</v>
      </c>
      <c r="E225" s="547">
        <v>0.0</v>
      </c>
      <c r="F225" s="547">
        <v>284.0</v>
      </c>
      <c r="G225" s="547">
        <v>0.0</v>
      </c>
      <c r="H225" s="547">
        <v>0.0</v>
      </c>
      <c r="I225" s="309">
        <f t="shared" si="55"/>
        <v>1129</v>
      </c>
      <c r="J225" s="641">
        <f t="shared" si="60"/>
        <v>135.48</v>
      </c>
      <c r="K225" s="655">
        <v>1.013261874556E12</v>
      </c>
    </row>
    <row r="226">
      <c r="A226" s="314" t="s">
        <v>35</v>
      </c>
      <c r="B226" s="547">
        <v>339.0</v>
      </c>
      <c r="C226" s="547">
        <v>535.0</v>
      </c>
      <c r="D226" s="547">
        <v>0.0</v>
      </c>
      <c r="E226" s="547">
        <v>623.0</v>
      </c>
      <c r="F226" s="547">
        <v>0.0</v>
      </c>
      <c r="G226" s="547">
        <v>0.0</v>
      </c>
      <c r="H226" s="547">
        <v>0.0</v>
      </c>
      <c r="I226" s="309">
        <f t="shared" si="55"/>
        <v>1497</v>
      </c>
      <c r="J226" s="641">
        <f t="shared" si="60"/>
        <v>179.64</v>
      </c>
      <c r="K226" s="652">
        <v>4.013285793667E12</v>
      </c>
    </row>
    <row r="227">
      <c r="A227" s="314" t="s">
        <v>328</v>
      </c>
      <c r="B227" s="547">
        <v>105.0</v>
      </c>
      <c r="C227" s="547">
        <v>0.0</v>
      </c>
      <c r="D227" s="547">
        <v>240.0</v>
      </c>
      <c r="E227" s="547">
        <v>0.0</v>
      </c>
      <c r="F227" s="547">
        <v>0.0</v>
      </c>
      <c r="G227" s="547">
        <v>0.0</v>
      </c>
      <c r="H227" s="547">
        <v>0.0</v>
      </c>
      <c r="I227" s="309">
        <f t="shared" si="55"/>
        <v>345</v>
      </c>
      <c r="J227" s="641">
        <f t="shared" si="60"/>
        <v>41.4</v>
      </c>
      <c r="K227" s="652">
        <v>3.013224809003E12</v>
      </c>
    </row>
    <row r="228">
      <c r="A228" s="323" t="s">
        <v>329</v>
      </c>
      <c r="B228" s="547">
        <v>611.0</v>
      </c>
      <c r="C228" s="547">
        <v>565.0</v>
      </c>
      <c r="D228" s="547">
        <v>0.0</v>
      </c>
      <c r="E228" s="547">
        <v>0.0</v>
      </c>
      <c r="F228" s="547">
        <v>0.0</v>
      </c>
      <c r="G228" s="547">
        <v>0.0</v>
      </c>
      <c r="H228" s="547">
        <v>0.0</v>
      </c>
      <c r="I228" s="309">
        <f t="shared" si="55"/>
        <v>1176</v>
      </c>
      <c r="J228" s="641">
        <f>I228*0.08</f>
        <v>94.08</v>
      </c>
      <c r="K228" s="652">
        <v>8.013181345124E12</v>
      </c>
    </row>
    <row r="229">
      <c r="A229" s="314" t="s">
        <v>37</v>
      </c>
      <c r="B229" s="547">
        <v>1138.0</v>
      </c>
      <c r="C229" s="547">
        <v>649.0</v>
      </c>
      <c r="D229" s="547">
        <v>1072.0</v>
      </c>
      <c r="E229" s="547">
        <v>998.0</v>
      </c>
      <c r="F229" s="547">
        <v>916.0</v>
      </c>
      <c r="G229" s="547">
        <v>577.0</v>
      </c>
      <c r="H229" s="547">
        <v>1093.0</v>
      </c>
      <c r="I229" s="309">
        <f t="shared" si="55"/>
        <v>6443</v>
      </c>
      <c r="J229" s="641">
        <f>I229*0.09</f>
        <v>579.87</v>
      </c>
      <c r="K229" s="652">
        <v>1.013182344399E12</v>
      </c>
    </row>
    <row r="230">
      <c r="A230" s="314" t="s">
        <v>38</v>
      </c>
      <c r="B230" s="547">
        <v>788.0</v>
      </c>
      <c r="C230" s="547">
        <v>945.0</v>
      </c>
      <c r="D230" s="547">
        <v>0.0</v>
      </c>
      <c r="E230" s="547">
        <v>0.0</v>
      </c>
      <c r="F230" s="547">
        <v>675.0</v>
      </c>
      <c r="G230" s="547">
        <v>434.0</v>
      </c>
      <c r="H230" s="547">
        <v>289.0</v>
      </c>
      <c r="I230" s="309">
        <f t="shared" si="55"/>
        <v>3131</v>
      </c>
      <c r="J230" s="641">
        <f>I230*0.1</f>
        <v>313.1</v>
      </c>
      <c r="K230" s="652">
        <v>9.013221352718E12</v>
      </c>
    </row>
    <row r="231">
      <c r="A231" s="324" t="s">
        <v>851</v>
      </c>
      <c r="B231" s="547">
        <v>0.0</v>
      </c>
      <c r="C231" s="547">
        <v>0.0</v>
      </c>
      <c r="D231" s="547">
        <v>240.0</v>
      </c>
      <c r="E231" s="547">
        <v>120.0</v>
      </c>
      <c r="F231" s="547">
        <v>250.0</v>
      </c>
      <c r="G231" s="547">
        <v>75.0</v>
      </c>
      <c r="H231" s="547">
        <v>233.0</v>
      </c>
      <c r="I231" s="309">
        <f t="shared" si="55"/>
        <v>918</v>
      </c>
      <c r="J231" s="641">
        <f>I231*0.12</f>
        <v>110.16</v>
      </c>
      <c r="K231" s="652">
        <v>5.013196998647E12</v>
      </c>
    </row>
    <row r="232">
      <c r="A232" s="323" t="s">
        <v>39</v>
      </c>
      <c r="B232" s="547">
        <v>1083.0</v>
      </c>
      <c r="C232" s="547">
        <v>640.0</v>
      </c>
      <c r="D232" s="547">
        <v>778.0</v>
      </c>
      <c r="E232" s="547">
        <v>990.0</v>
      </c>
      <c r="F232" s="547">
        <v>536.0</v>
      </c>
      <c r="G232" s="547">
        <v>473.0</v>
      </c>
      <c r="H232" s="547">
        <v>0.0</v>
      </c>
      <c r="I232" s="309">
        <f t="shared" si="55"/>
        <v>4500</v>
      </c>
      <c r="J232" s="641">
        <f>I232*0.08</f>
        <v>360</v>
      </c>
      <c r="K232" s="652">
        <v>1.013180841223E12</v>
      </c>
    </row>
    <row r="233">
      <c r="A233" s="314" t="s">
        <v>63</v>
      </c>
      <c r="B233" s="547">
        <v>530.0</v>
      </c>
      <c r="C233" s="547">
        <v>910.0</v>
      </c>
      <c r="D233" s="547">
        <v>339.0</v>
      </c>
      <c r="E233" s="547">
        <v>225.0</v>
      </c>
      <c r="F233" s="547">
        <v>327.0</v>
      </c>
      <c r="G233" s="547">
        <v>737.0</v>
      </c>
      <c r="H233" s="547">
        <v>225.0</v>
      </c>
      <c r="I233" s="309">
        <f t="shared" si="55"/>
        <v>3293</v>
      </c>
      <c r="J233" s="641">
        <f t="shared" ref="J233:J234" si="61">I233*0.1</f>
        <v>329.3</v>
      </c>
      <c r="K233" s="652">
        <v>5.013184171368E12</v>
      </c>
    </row>
    <row r="234">
      <c r="A234" s="314" t="s">
        <v>46</v>
      </c>
      <c r="B234" s="547">
        <v>0.0</v>
      </c>
      <c r="C234" s="547">
        <v>0.0</v>
      </c>
      <c r="D234" s="547">
        <v>0.0</v>
      </c>
      <c r="E234" s="547">
        <v>0.0</v>
      </c>
      <c r="F234" s="547">
        <v>0.0</v>
      </c>
      <c r="G234" s="547">
        <v>0.0</v>
      </c>
      <c r="H234" s="547">
        <v>0.0</v>
      </c>
      <c r="I234" s="309">
        <f t="shared" si="55"/>
        <v>0</v>
      </c>
      <c r="J234" s="324">
        <f t="shared" si="61"/>
        <v>0</v>
      </c>
      <c r="K234" s="311"/>
    </row>
    <row r="235">
      <c r="A235" s="314" t="s">
        <v>822</v>
      </c>
      <c r="B235" s="547">
        <v>0.0</v>
      </c>
      <c r="C235" s="547">
        <v>0.0</v>
      </c>
      <c r="D235" s="547">
        <v>0.0</v>
      </c>
      <c r="E235" s="547">
        <v>0.0</v>
      </c>
      <c r="F235" s="547">
        <v>0.0</v>
      </c>
      <c r="G235" s="547">
        <v>0.0</v>
      </c>
      <c r="H235" s="547">
        <v>0.0</v>
      </c>
      <c r="I235" s="309">
        <f t="shared" si="55"/>
        <v>0</v>
      </c>
      <c r="J235" s="324">
        <f t="shared" ref="J235:J236" si="62">I235*0.12</f>
        <v>0</v>
      </c>
      <c r="K235" s="311"/>
    </row>
    <row r="236">
      <c r="A236" s="314" t="s">
        <v>40</v>
      </c>
      <c r="B236" s="547">
        <v>0.0</v>
      </c>
      <c r="C236" s="547">
        <v>0.0</v>
      </c>
      <c r="D236" s="547">
        <v>430.0</v>
      </c>
      <c r="E236" s="547">
        <v>395.0</v>
      </c>
      <c r="F236" s="547">
        <v>0.0</v>
      </c>
      <c r="G236" s="547">
        <v>562.0</v>
      </c>
      <c r="H236" s="547">
        <v>407.0</v>
      </c>
      <c r="I236" s="309">
        <f t="shared" si="55"/>
        <v>1794</v>
      </c>
      <c r="J236" s="641">
        <f t="shared" si="62"/>
        <v>215.28</v>
      </c>
      <c r="K236" s="652">
        <v>6.013251545347E12</v>
      </c>
    </row>
    <row r="237">
      <c r="A237" s="314" t="s">
        <v>333</v>
      </c>
      <c r="B237" s="547">
        <v>769.0</v>
      </c>
      <c r="C237" s="547">
        <v>1160.0</v>
      </c>
      <c r="D237" s="547">
        <v>0.0</v>
      </c>
      <c r="E237" s="547">
        <v>452.0</v>
      </c>
      <c r="F237" s="547">
        <v>814.0</v>
      </c>
      <c r="G237" s="547">
        <v>598.0</v>
      </c>
      <c r="H237" s="547">
        <v>0.0</v>
      </c>
      <c r="I237" s="309">
        <f t="shared" si="55"/>
        <v>3793</v>
      </c>
      <c r="J237" s="641">
        <f t="shared" ref="J237:J238" si="63">I237*0.1</f>
        <v>379.3</v>
      </c>
      <c r="K237" s="652">
        <v>9.013181092081E12</v>
      </c>
    </row>
    <row r="238">
      <c r="A238" s="314" t="s">
        <v>41</v>
      </c>
      <c r="B238" s="547">
        <v>646.0</v>
      </c>
      <c r="C238" s="547">
        <v>0.0</v>
      </c>
      <c r="D238" s="547">
        <v>550.0</v>
      </c>
      <c r="E238" s="547">
        <v>522.0</v>
      </c>
      <c r="F238" s="547">
        <v>756.0</v>
      </c>
      <c r="G238" s="547">
        <v>400.0</v>
      </c>
      <c r="H238" s="547">
        <v>979.0</v>
      </c>
      <c r="I238" s="309">
        <f t="shared" si="55"/>
        <v>3853</v>
      </c>
      <c r="J238" s="641">
        <f t="shared" si="63"/>
        <v>385.3</v>
      </c>
      <c r="K238" s="652">
        <v>3.013197356911E12</v>
      </c>
    </row>
    <row r="239">
      <c r="A239" s="314" t="s">
        <v>42</v>
      </c>
      <c r="B239" s="659">
        <v>0.0</v>
      </c>
      <c r="C239" s="659">
        <v>0.0</v>
      </c>
      <c r="D239" s="659">
        <v>526.0</v>
      </c>
      <c r="E239" s="659">
        <v>586.0</v>
      </c>
      <c r="F239" s="659">
        <v>314.0</v>
      </c>
      <c r="G239" s="659">
        <v>874.0</v>
      </c>
      <c r="H239" s="659">
        <v>0.0</v>
      </c>
      <c r="I239" s="309">
        <f t="shared" si="55"/>
        <v>2300</v>
      </c>
      <c r="J239" s="641">
        <f>I239*0.12</f>
        <v>276</v>
      </c>
      <c r="K239" s="652">
        <v>3.013256524021E12</v>
      </c>
    </row>
    <row r="240">
      <c r="A240" s="313"/>
      <c r="B240" s="313"/>
      <c r="C240" s="313"/>
      <c r="D240" s="313"/>
      <c r="E240" s="313"/>
      <c r="F240" s="313"/>
      <c r="G240" s="313"/>
      <c r="H240" s="313"/>
      <c r="I240" s="313"/>
      <c r="J240" s="313"/>
      <c r="K240" s="311"/>
    </row>
    <row r="241">
      <c r="A241" s="334" t="s">
        <v>20</v>
      </c>
      <c r="B241" s="309">
        <f t="shared" ref="B241:J241" si="64">SUM(B205:B239)</f>
        <v>13981</v>
      </c>
      <c r="C241" s="309">
        <f t="shared" si="64"/>
        <v>11842</v>
      </c>
      <c r="D241" s="309">
        <f t="shared" si="64"/>
        <v>10088</v>
      </c>
      <c r="E241" s="309">
        <f t="shared" si="64"/>
        <v>14225</v>
      </c>
      <c r="F241" s="309">
        <f t="shared" si="64"/>
        <v>14315</v>
      </c>
      <c r="G241" s="309">
        <f t="shared" si="64"/>
        <v>12579</v>
      </c>
      <c r="H241" s="309">
        <f t="shared" si="64"/>
        <v>10838</v>
      </c>
      <c r="I241" s="309">
        <f t="shared" si="64"/>
        <v>87868</v>
      </c>
      <c r="J241" s="309">
        <f t="shared" si="64"/>
        <v>8812.61</v>
      </c>
      <c r="K241" s="311"/>
    </row>
    <row r="242">
      <c r="A242" s="335"/>
      <c r="B242" s="335"/>
      <c r="C242" s="335"/>
      <c r="D242" s="335"/>
      <c r="E242" s="335"/>
      <c r="F242" s="335"/>
      <c r="G242" s="335"/>
      <c r="H242" s="335"/>
      <c r="I242" s="335"/>
      <c r="J242" s="335"/>
      <c r="K242" s="311"/>
    </row>
    <row r="243">
      <c r="A243" s="335"/>
      <c r="B243" s="335"/>
      <c r="C243" s="335"/>
      <c r="D243" s="335"/>
      <c r="E243" s="335"/>
      <c r="F243" s="335"/>
      <c r="G243" s="335"/>
      <c r="H243" s="335"/>
      <c r="I243" s="335"/>
      <c r="J243" s="335"/>
      <c r="K243" s="311"/>
    </row>
    <row r="244">
      <c r="A244" s="335"/>
      <c r="B244" s="335"/>
      <c r="C244" s="335"/>
      <c r="D244" s="335"/>
      <c r="E244" s="335"/>
      <c r="F244" s="335"/>
      <c r="G244" s="335"/>
      <c r="H244" s="335"/>
      <c r="I244" s="335"/>
      <c r="J244" s="335"/>
      <c r="K244" s="311"/>
    </row>
    <row r="245">
      <c r="A245" s="335"/>
      <c r="B245" s="335"/>
      <c r="C245" s="335"/>
      <c r="D245" s="335"/>
      <c r="E245" s="335"/>
      <c r="F245" s="335"/>
      <c r="G245" s="335"/>
      <c r="H245" s="335"/>
      <c r="I245" s="335"/>
      <c r="J245" s="335"/>
      <c r="K245" s="311"/>
    </row>
    <row r="246">
      <c r="A246" s="335"/>
      <c r="B246" s="335"/>
      <c r="C246" s="335"/>
      <c r="D246" s="335"/>
      <c r="E246" s="335"/>
      <c r="F246" s="335"/>
      <c r="G246" s="335"/>
      <c r="H246" s="335"/>
      <c r="I246" s="335"/>
      <c r="J246" s="335"/>
      <c r="K246" s="311"/>
    </row>
    <row r="247">
      <c r="A247" s="307" t="s">
        <v>19</v>
      </c>
      <c r="B247" s="640">
        <v>45241.0</v>
      </c>
      <c r="C247" s="640">
        <v>45242.0</v>
      </c>
      <c r="D247" s="640">
        <v>45243.0</v>
      </c>
      <c r="E247" s="640">
        <v>45244.0</v>
      </c>
      <c r="F247" s="640">
        <v>45245.0</v>
      </c>
      <c r="G247" s="640">
        <v>45246.0</v>
      </c>
      <c r="H247" s="640">
        <v>45247.0</v>
      </c>
      <c r="I247" s="309" t="s">
        <v>20</v>
      </c>
      <c r="J247" s="546" t="s">
        <v>620</v>
      </c>
      <c r="K247" s="311"/>
    </row>
    <row r="248">
      <c r="A248" s="312"/>
      <c r="B248" s="312"/>
      <c r="C248" s="312"/>
      <c r="D248" s="312"/>
      <c r="E248" s="312"/>
      <c r="F248" s="312"/>
      <c r="G248" s="312"/>
      <c r="H248" s="313"/>
      <c r="I248" s="657"/>
      <c r="J248" s="313"/>
      <c r="K248" s="311"/>
    </row>
    <row r="249">
      <c r="A249" s="314" t="s">
        <v>23</v>
      </c>
      <c r="B249" s="547">
        <v>725.0</v>
      </c>
      <c r="C249" s="547">
        <v>826.65</v>
      </c>
      <c r="D249" s="547">
        <v>439.0</v>
      </c>
      <c r="E249" s="547">
        <v>858.0</v>
      </c>
      <c r="F249" s="673">
        <v>335.61</v>
      </c>
      <c r="G249" s="547">
        <v>777.0</v>
      </c>
      <c r="H249" s="547">
        <v>187.0</v>
      </c>
      <c r="I249" s="309">
        <f t="shared" ref="I249:I284" si="65">sum(B249:H249)</f>
        <v>4148.26</v>
      </c>
      <c r="J249" s="641">
        <f>I249*0.1</f>
        <v>414.826</v>
      </c>
      <c r="K249" s="652">
        <v>4.013374639439E12</v>
      </c>
    </row>
    <row r="250">
      <c r="A250" s="314" t="s">
        <v>24</v>
      </c>
      <c r="B250" s="547">
        <v>130.0</v>
      </c>
      <c r="C250" s="547">
        <v>610.83</v>
      </c>
      <c r="D250" s="547">
        <v>356.0</v>
      </c>
      <c r="E250" s="547">
        <v>0.0</v>
      </c>
      <c r="F250" s="673">
        <v>0.0</v>
      </c>
      <c r="G250" s="547">
        <v>0.0</v>
      </c>
      <c r="H250" s="547">
        <v>341.0</v>
      </c>
      <c r="I250" s="309">
        <f t="shared" si="65"/>
        <v>1437.83</v>
      </c>
      <c r="J250" s="641">
        <f t="shared" ref="J250:J251" si="66">I250*0.12</f>
        <v>172.5396</v>
      </c>
      <c r="K250" s="652">
        <v>5.013327163406E12</v>
      </c>
    </row>
    <row r="251">
      <c r="A251" s="314" t="s">
        <v>817</v>
      </c>
      <c r="B251" s="547">
        <v>0.0</v>
      </c>
      <c r="C251" s="547">
        <v>0.0</v>
      </c>
      <c r="D251" s="547">
        <v>0.0</v>
      </c>
      <c r="E251" s="547">
        <v>0.0</v>
      </c>
      <c r="F251" s="673">
        <v>0.0</v>
      </c>
      <c r="G251" s="547">
        <v>0.0</v>
      </c>
      <c r="H251" s="547">
        <v>0.0</v>
      </c>
      <c r="I251" s="309">
        <f t="shared" si="65"/>
        <v>0</v>
      </c>
      <c r="J251" s="324">
        <f t="shared" si="66"/>
        <v>0</v>
      </c>
      <c r="K251" s="311"/>
    </row>
    <row r="252">
      <c r="A252" s="323" t="s">
        <v>25</v>
      </c>
      <c r="B252" s="547">
        <v>630.0</v>
      </c>
      <c r="C252" s="547">
        <v>0.0</v>
      </c>
      <c r="D252" s="547">
        <v>426.0</v>
      </c>
      <c r="E252" s="547">
        <v>791.0</v>
      </c>
      <c r="F252" s="673">
        <v>912.78</v>
      </c>
      <c r="G252" s="547">
        <v>326.0</v>
      </c>
      <c r="H252" s="547">
        <v>282.0</v>
      </c>
      <c r="I252" s="309">
        <f t="shared" si="65"/>
        <v>3367.78</v>
      </c>
      <c r="J252" s="641">
        <f>I252*0.08</f>
        <v>269.4224</v>
      </c>
      <c r="K252" s="672" t="s">
        <v>882</v>
      </c>
    </row>
    <row r="253">
      <c r="A253" s="314" t="s">
        <v>818</v>
      </c>
      <c r="B253" s="547">
        <v>0.0</v>
      </c>
      <c r="C253" s="547">
        <v>0.0</v>
      </c>
      <c r="D253" s="547">
        <v>0.0</v>
      </c>
      <c r="E253" s="547">
        <v>0.0</v>
      </c>
      <c r="F253" s="673">
        <v>0.0</v>
      </c>
      <c r="G253" s="547">
        <v>0.0</v>
      </c>
      <c r="H253" s="547">
        <v>0.0</v>
      </c>
      <c r="I253" s="309">
        <f t="shared" si="65"/>
        <v>0</v>
      </c>
      <c r="J253" s="324">
        <f t="shared" ref="J253:J254" si="67">I253*0.1</f>
        <v>0</v>
      </c>
      <c r="K253" s="311"/>
    </row>
    <row r="254">
      <c r="A254" s="314" t="s">
        <v>26</v>
      </c>
      <c r="B254" s="547">
        <v>1043.0</v>
      </c>
      <c r="C254" s="547">
        <v>0.0</v>
      </c>
      <c r="D254" s="547">
        <v>745.0</v>
      </c>
      <c r="E254" s="547">
        <v>655.0</v>
      </c>
      <c r="F254" s="673">
        <v>865.26</v>
      </c>
      <c r="G254" s="547">
        <v>796.0</v>
      </c>
      <c r="H254" s="547">
        <v>801.0</v>
      </c>
      <c r="I254" s="309">
        <f t="shared" si="65"/>
        <v>4905.26</v>
      </c>
      <c r="J254" s="641">
        <f t="shared" si="67"/>
        <v>490.526</v>
      </c>
      <c r="K254" s="652">
        <v>2.013324951514E12</v>
      </c>
    </row>
    <row r="255">
      <c r="A255" s="314" t="s">
        <v>27</v>
      </c>
      <c r="B255" s="547">
        <v>453.0</v>
      </c>
      <c r="C255" s="547">
        <v>457.38</v>
      </c>
      <c r="D255" s="547">
        <v>240.0</v>
      </c>
      <c r="E255" s="547">
        <v>652.0</v>
      </c>
      <c r="F255" s="673">
        <v>0.0</v>
      </c>
      <c r="G255" s="547">
        <v>367.0</v>
      </c>
      <c r="H255" s="547">
        <v>129.0</v>
      </c>
      <c r="I255" s="309">
        <f t="shared" si="65"/>
        <v>2298.38</v>
      </c>
      <c r="J255" s="641">
        <f t="shared" ref="J255:J260" si="68">I255*0.12</f>
        <v>275.8056</v>
      </c>
      <c r="K255" s="652">
        <v>7.013369671907E12</v>
      </c>
    </row>
    <row r="256">
      <c r="A256" s="314" t="s">
        <v>819</v>
      </c>
      <c r="B256" s="547">
        <v>746.0</v>
      </c>
      <c r="C256" s="547">
        <v>346.5</v>
      </c>
      <c r="D256" s="547">
        <v>0.0</v>
      </c>
      <c r="E256" s="547">
        <v>0.0</v>
      </c>
      <c r="F256" s="673">
        <v>0.0</v>
      </c>
      <c r="G256" s="547">
        <v>0.0</v>
      </c>
      <c r="H256" s="547">
        <v>731.0</v>
      </c>
      <c r="I256" s="309">
        <f t="shared" si="65"/>
        <v>1823.5</v>
      </c>
      <c r="J256" s="641">
        <f t="shared" si="68"/>
        <v>218.82</v>
      </c>
      <c r="K256" s="662">
        <v>8.013450075385E12</v>
      </c>
    </row>
    <row r="257">
      <c r="A257" s="314" t="s">
        <v>321</v>
      </c>
      <c r="B257" s="547">
        <v>0.0</v>
      </c>
      <c r="C257" s="547">
        <v>0.0</v>
      </c>
      <c r="D257" s="547">
        <v>0.0</v>
      </c>
      <c r="E257" s="547">
        <v>1020.0</v>
      </c>
      <c r="F257" s="673">
        <v>0.0</v>
      </c>
      <c r="G257" s="547">
        <v>0.0</v>
      </c>
      <c r="H257" s="547">
        <v>0.0</v>
      </c>
      <c r="I257" s="309">
        <f t="shared" si="65"/>
        <v>1020</v>
      </c>
      <c r="J257" s="641">
        <f t="shared" si="68"/>
        <v>122.4</v>
      </c>
      <c r="K257" s="652">
        <v>7.013328309567E12</v>
      </c>
    </row>
    <row r="258">
      <c r="A258" s="324" t="s">
        <v>322</v>
      </c>
      <c r="B258" s="547">
        <v>0.0</v>
      </c>
      <c r="C258" s="547">
        <v>573.21</v>
      </c>
      <c r="D258" s="547">
        <v>0.0</v>
      </c>
      <c r="E258" s="547">
        <v>0.0</v>
      </c>
      <c r="F258" s="673">
        <v>0.0</v>
      </c>
      <c r="G258" s="547">
        <v>0.0</v>
      </c>
      <c r="H258" s="547">
        <v>0.0</v>
      </c>
      <c r="I258" s="309">
        <f t="shared" si="65"/>
        <v>573.21</v>
      </c>
      <c r="J258" s="641">
        <f t="shared" si="68"/>
        <v>68.7852</v>
      </c>
      <c r="K258" s="652">
        <v>3.01334361004E12</v>
      </c>
    </row>
    <row r="259">
      <c r="A259" s="314" t="s">
        <v>323</v>
      </c>
      <c r="B259" s="547">
        <v>0.0</v>
      </c>
      <c r="C259" s="547">
        <v>0.0</v>
      </c>
      <c r="D259" s="547">
        <v>0.0</v>
      </c>
      <c r="E259" s="547">
        <v>0.0</v>
      </c>
      <c r="F259" s="673">
        <v>0.0</v>
      </c>
      <c r="G259" s="547">
        <v>0.0</v>
      </c>
      <c r="H259" s="547">
        <v>0.0</v>
      </c>
      <c r="I259" s="309">
        <f t="shared" si="65"/>
        <v>0</v>
      </c>
      <c r="J259" s="324">
        <f t="shared" si="68"/>
        <v>0</v>
      </c>
      <c r="K259" s="311"/>
    </row>
    <row r="260">
      <c r="A260" s="324" t="s">
        <v>835</v>
      </c>
      <c r="B260" s="547">
        <v>694.0</v>
      </c>
      <c r="C260" s="547">
        <v>800.91</v>
      </c>
      <c r="D260" s="547">
        <v>0.0</v>
      </c>
      <c r="E260" s="547">
        <v>0.0</v>
      </c>
      <c r="F260" s="673">
        <v>0.0</v>
      </c>
      <c r="G260" s="547">
        <v>488.0</v>
      </c>
      <c r="H260" s="547">
        <v>663.0</v>
      </c>
      <c r="I260" s="309">
        <f t="shared" si="65"/>
        <v>2645.91</v>
      </c>
      <c r="J260" s="641">
        <f t="shared" si="68"/>
        <v>317.5092</v>
      </c>
      <c r="K260" s="652">
        <v>3.013380257971E12</v>
      </c>
    </row>
    <row r="261">
      <c r="A261" s="314" t="s">
        <v>30</v>
      </c>
      <c r="B261" s="547">
        <v>0.0</v>
      </c>
      <c r="C261" s="547">
        <v>802.89</v>
      </c>
      <c r="D261" s="547">
        <v>0.0</v>
      </c>
      <c r="E261" s="547">
        <v>491.0</v>
      </c>
      <c r="F261" s="673">
        <v>450.45</v>
      </c>
      <c r="G261" s="547">
        <v>900.0</v>
      </c>
      <c r="H261" s="547">
        <v>575.0</v>
      </c>
      <c r="I261" s="309">
        <f t="shared" si="65"/>
        <v>3219.34</v>
      </c>
      <c r="J261" s="641">
        <f>I261*0.1</f>
        <v>321.934</v>
      </c>
      <c r="K261" s="652">
        <v>1.013326269005E12</v>
      </c>
    </row>
    <row r="262">
      <c r="A262" s="314" t="s">
        <v>31</v>
      </c>
      <c r="B262" s="547">
        <v>1385.0</v>
      </c>
      <c r="C262" s="547">
        <v>958.32</v>
      </c>
      <c r="D262" s="547">
        <v>573.0</v>
      </c>
      <c r="E262" s="547">
        <v>1565.0</v>
      </c>
      <c r="F262" s="673">
        <v>1396.89</v>
      </c>
      <c r="G262" s="547">
        <v>1561.0</v>
      </c>
      <c r="H262" s="547">
        <v>1030.0</v>
      </c>
      <c r="I262" s="309">
        <f t="shared" si="65"/>
        <v>8469.21</v>
      </c>
      <c r="J262" s="641">
        <f>I262*0.08</f>
        <v>677.5368</v>
      </c>
      <c r="K262" s="652">
        <v>3.013328503675E12</v>
      </c>
    </row>
    <row r="263">
      <c r="A263" s="314" t="s">
        <v>32</v>
      </c>
      <c r="B263" s="547">
        <v>0.0</v>
      </c>
      <c r="C263" s="547">
        <v>265.32</v>
      </c>
      <c r="D263" s="547">
        <v>0.0</v>
      </c>
      <c r="E263" s="547">
        <v>187.0</v>
      </c>
      <c r="F263" s="673">
        <v>0.0</v>
      </c>
      <c r="G263" s="547">
        <v>659.0</v>
      </c>
      <c r="H263" s="547">
        <v>0.0</v>
      </c>
      <c r="I263" s="309">
        <f t="shared" si="65"/>
        <v>1111.32</v>
      </c>
      <c r="J263" s="641">
        <f t="shared" ref="J263:J264" si="69">I263*0.12</f>
        <v>133.3584</v>
      </c>
      <c r="K263" s="652">
        <v>3.013338942976E12</v>
      </c>
    </row>
    <row r="264">
      <c r="A264" s="314" t="s">
        <v>82</v>
      </c>
      <c r="B264" s="547">
        <v>229.0</v>
      </c>
      <c r="C264" s="547">
        <v>0.0</v>
      </c>
      <c r="D264" s="547">
        <v>280.0</v>
      </c>
      <c r="E264" s="547">
        <v>130.0</v>
      </c>
      <c r="F264" s="673">
        <v>372.24</v>
      </c>
      <c r="G264" s="547">
        <v>699.0</v>
      </c>
      <c r="H264" s="547">
        <v>522.0</v>
      </c>
      <c r="I264" s="309">
        <f t="shared" si="65"/>
        <v>2232.24</v>
      </c>
      <c r="J264" s="641">
        <f t="shared" si="69"/>
        <v>267.8688</v>
      </c>
      <c r="K264" s="652">
        <v>6.0133522391E12</v>
      </c>
    </row>
    <row r="265">
      <c r="A265" s="324" t="s">
        <v>840</v>
      </c>
      <c r="B265" s="547">
        <v>0.0</v>
      </c>
      <c r="C265" s="547">
        <v>0.0</v>
      </c>
      <c r="D265" s="547">
        <v>784.0</v>
      </c>
      <c r="E265" s="547">
        <v>1028.0</v>
      </c>
      <c r="F265" s="673">
        <v>955.35</v>
      </c>
      <c r="G265" s="547">
        <v>872.0</v>
      </c>
      <c r="H265" s="547">
        <v>1069.0</v>
      </c>
      <c r="I265" s="309">
        <f t="shared" si="65"/>
        <v>4708.35</v>
      </c>
      <c r="J265" s="641">
        <f>I265*0.12-99</f>
        <v>466.002</v>
      </c>
      <c r="K265" s="652">
        <v>2.013328827756E12</v>
      </c>
      <c r="L265" s="330" t="s">
        <v>883</v>
      </c>
    </row>
    <row r="266">
      <c r="A266" s="323" t="s">
        <v>56</v>
      </c>
      <c r="B266" s="547">
        <v>517.0</v>
      </c>
      <c r="C266" s="547">
        <v>0.0</v>
      </c>
      <c r="D266" s="547">
        <v>214.0</v>
      </c>
      <c r="E266" s="547">
        <v>0.0</v>
      </c>
      <c r="F266" s="673">
        <v>1527.57</v>
      </c>
      <c r="G266" s="547">
        <v>620.0</v>
      </c>
      <c r="H266" s="547">
        <v>661.0</v>
      </c>
      <c r="I266" s="309">
        <f t="shared" si="65"/>
        <v>3539.57</v>
      </c>
      <c r="J266" s="641">
        <f>I266*0.08+50</f>
        <v>333.1656</v>
      </c>
      <c r="K266" s="672" t="s">
        <v>884</v>
      </c>
      <c r="L266" s="674" t="s">
        <v>885</v>
      </c>
    </row>
    <row r="267">
      <c r="A267" s="314" t="s">
        <v>325</v>
      </c>
      <c r="B267" s="547">
        <v>719.0</v>
      </c>
      <c r="C267" s="547">
        <v>784.08</v>
      </c>
      <c r="D267" s="547">
        <v>704.0</v>
      </c>
      <c r="E267" s="547">
        <v>0.0</v>
      </c>
      <c r="F267" s="673">
        <v>589.05</v>
      </c>
      <c r="G267" s="547">
        <v>760.0</v>
      </c>
      <c r="H267" s="547">
        <v>734.0</v>
      </c>
      <c r="I267" s="309">
        <f t="shared" si="65"/>
        <v>4290.13</v>
      </c>
      <c r="J267" s="641">
        <f t="shared" ref="J267:J269" si="70">I267*0.1</f>
        <v>429.013</v>
      </c>
      <c r="K267" s="652">
        <v>5.013327384677E12</v>
      </c>
    </row>
    <row r="268">
      <c r="A268" s="314" t="s">
        <v>241</v>
      </c>
      <c r="B268" s="547">
        <v>940.0</v>
      </c>
      <c r="C268" s="547">
        <v>423.72</v>
      </c>
      <c r="D268" s="547">
        <v>622.0</v>
      </c>
      <c r="E268" s="547">
        <v>655.0</v>
      </c>
      <c r="F268" s="673">
        <v>140.58</v>
      </c>
      <c r="G268" s="547">
        <v>0.0</v>
      </c>
      <c r="H268" s="547">
        <v>824.0</v>
      </c>
      <c r="I268" s="309">
        <f t="shared" si="65"/>
        <v>3605.3</v>
      </c>
      <c r="J268" s="641">
        <f t="shared" si="70"/>
        <v>360.53</v>
      </c>
      <c r="K268" s="652">
        <v>8.013371372952E12</v>
      </c>
    </row>
    <row r="269">
      <c r="A269" s="314" t="s">
        <v>233</v>
      </c>
      <c r="B269" s="547">
        <v>625.0</v>
      </c>
      <c r="C269" s="547">
        <v>797.94</v>
      </c>
      <c r="D269" s="547">
        <v>494.0</v>
      </c>
      <c r="E269" s="547">
        <v>580.0</v>
      </c>
      <c r="F269" s="673">
        <v>932.58</v>
      </c>
      <c r="G269" s="547">
        <v>243.0</v>
      </c>
      <c r="H269" s="547">
        <v>435.0</v>
      </c>
      <c r="I269" s="309">
        <f t="shared" si="65"/>
        <v>4107.52</v>
      </c>
      <c r="J269" s="641">
        <f t="shared" si="70"/>
        <v>410.752</v>
      </c>
      <c r="K269" s="652">
        <v>1.013483662413E12</v>
      </c>
    </row>
    <row r="270">
      <c r="A270" s="314" t="s">
        <v>35</v>
      </c>
      <c r="B270" s="547">
        <v>0.0</v>
      </c>
      <c r="C270" s="547">
        <v>0.0</v>
      </c>
      <c r="D270" s="547">
        <v>0.0</v>
      </c>
      <c r="E270" s="547">
        <v>0.0</v>
      </c>
      <c r="F270" s="673">
        <v>0.0</v>
      </c>
      <c r="G270" s="547">
        <v>0.0</v>
      </c>
      <c r="H270" s="547">
        <v>0.0</v>
      </c>
      <c r="I270" s="309">
        <f t="shared" si="65"/>
        <v>0</v>
      </c>
      <c r="J270" s="324">
        <f t="shared" ref="J270:J271" si="71">I270*0.12</f>
        <v>0</v>
      </c>
      <c r="K270" s="311"/>
    </row>
    <row r="271">
      <c r="A271" s="314" t="s">
        <v>328</v>
      </c>
      <c r="B271" s="547">
        <v>0.0</v>
      </c>
      <c r="C271" s="547">
        <v>0.0</v>
      </c>
      <c r="D271" s="547">
        <v>0.0</v>
      </c>
      <c r="E271" s="547">
        <v>0.0</v>
      </c>
      <c r="F271" s="673"/>
      <c r="G271" s="547"/>
      <c r="H271" s="547"/>
      <c r="I271" s="309">
        <f t="shared" si="65"/>
        <v>0</v>
      </c>
      <c r="J271" s="324">
        <f t="shared" si="71"/>
        <v>0</v>
      </c>
      <c r="K271" s="311"/>
    </row>
    <row r="272">
      <c r="A272" s="323" t="s">
        <v>329</v>
      </c>
      <c r="B272" s="547">
        <v>1094.0</v>
      </c>
      <c r="C272" s="547">
        <v>0.0</v>
      </c>
      <c r="D272" s="547">
        <v>0.0</v>
      </c>
      <c r="E272" s="547">
        <v>0.0</v>
      </c>
      <c r="F272" s="673">
        <v>0.0</v>
      </c>
      <c r="G272" s="547">
        <v>0.0</v>
      </c>
      <c r="H272" s="547">
        <v>0.0</v>
      </c>
      <c r="I272" s="309">
        <f t="shared" si="65"/>
        <v>1094</v>
      </c>
      <c r="J272" s="641">
        <f>I272*0.08</f>
        <v>87.52</v>
      </c>
      <c r="K272" s="652">
        <v>6.013326120545E12</v>
      </c>
    </row>
    <row r="273">
      <c r="A273" s="314" t="s">
        <v>37</v>
      </c>
      <c r="B273" s="547">
        <v>1262.0</v>
      </c>
      <c r="C273" s="547">
        <v>1131.57</v>
      </c>
      <c r="D273" s="547">
        <v>718.0</v>
      </c>
      <c r="E273" s="547">
        <v>752.0</v>
      </c>
      <c r="F273" s="673">
        <v>928.62</v>
      </c>
      <c r="G273" s="547">
        <v>1052.0</v>
      </c>
      <c r="H273" s="547">
        <v>1013.0</v>
      </c>
      <c r="I273" s="309">
        <f t="shared" si="65"/>
        <v>6857.19</v>
      </c>
      <c r="J273" s="641">
        <f>I273*0.09</f>
        <v>617.1471</v>
      </c>
      <c r="K273" s="652">
        <v>1.013349151479E12</v>
      </c>
    </row>
    <row r="274">
      <c r="A274" s="314" t="s">
        <v>38</v>
      </c>
      <c r="B274" s="547">
        <v>1277.0</v>
      </c>
      <c r="C274" s="547">
        <v>968.22</v>
      </c>
      <c r="D274" s="547">
        <v>798.0</v>
      </c>
      <c r="E274" s="547">
        <v>0.0</v>
      </c>
      <c r="F274" s="673">
        <v>915.75</v>
      </c>
      <c r="G274" s="547">
        <v>662.0</v>
      </c>
      <c r="H274" s="547">
        <v>814.0</v>
      </c>
      <c r="I274" s="309">
        <f t="shared" si="65"/>
        <v>5434.97</v>
      </c>
      <c r="J274" s="641">
        <f>I274*0.1</f>
        <v>543.497</v>
      </c>
      <c r="K274" s="652">
        <v>9.013365184982E12</v>
      </c>
    </row>
    <row r="275">
      <c r="A275" s="324" t="s">
        <v>851</v>
      </c>
      <c r="B275" s="547">
        <v>324.0</v>
      </c>
      <c r="C275" s="547">
        <v>670.23</v>
      </c>
      <c r="D275" s="547">
        <v>78.0</v>
      </c>
      <c r="E275" s="547">
        <v>367.0</v>
      </c>
      <c r="F275" s="673">
        <v>339.57</v>
      </c>
      <c r="G275" s="547">
        <v>131.0</v>
      </c>
      <c r="H275" s="547">
        <v>165.0</v>
      </c>
      <c r="I275" s="309">
        <f t="shared" si="65"/>
        <v>2074.8</v>
      </c>
      <c r="J275" s="641">
        <f>I275*0.12</f>
        <v>248.976</v>
      </c>
      <c r="K275" s="652">
        <v>5.013420780536E12</v>
      </c>
    </row>
    <row r="276">
      <c r="A276" s="323" t="s">
        <v>39</v>
      </c>
      <c r="B276" s="547">
        <v>620.0</v>
      </c>
      <c r="C276" s="547">
        <v>0.0</v>
      </c>
      <c r="D276" s="547">
        <v>586.0</v>
      </c>
      <c r="E276" s="547">
        <v>685.0</v>
      </c>
      <c r="F276" s="673">
        <v>2077.02</v>
      </c>
      <c r="G276" s="547">
        <v>1501.0</v>
      </c>
      <c r="H276" s="547">
        <v>786.0</v>
      </c>
      <c r="I276" s="309">
        <f t="shared" si="65"/>
        <v>6255.02</v>
      </c>
      <c r="J276" s="641">
        <f>I276*0.08</f>
        <v>500.4016</v>
      </c>
      <c r="K276" s="652">
        <v>1.03327949451E11</v>
      </c>
    </row>
    <row r="277">
      <c r="A277" s="314" t="s">
        <v>63</v>
      </c>
      <c r="B277" s="547">
        <v>0.0</v>
      </c>
      <c r="C277" s="547">
        <v>0.0</v>
      </c>
      <c r="D277" s="547">
        <v>0.0</v>
      </c>
      <c r="E277" s="547">
        <v>0.0</v>
      </c>
      <c r="F277" s="673">
        <v>0.0</v>
      </c>
      <c r="G277" s="547">
        <v>0.0</v>
      </c>
      <c r="H277" s="547">
        <v>0.0</v>
      </c>
      <c r="I277" s="309">
        <f t="shared" si="65"/>
        <v>0</v>
      </c>
      <c r="J277" s="324">
        <f t="shared" ref="J277:J278" si="72">I277*0.1</f>
        <v>0</v>
      </c>
      <c r="K277" s="311"/>
    </row>
    <row r="278">
      <c r="A278" s="314" t="s">
        <v>46</v>
      </c>
      <c r="B278" s="547">
        <v>0.0</v>
      </c>
      <c r="C278" s="547">
        <v>0.0</v>
      </c>
      <c r="D278" s="547">
        <v>0.0</v>
      </c>
      <c r="E278" s="547">
        <v>0.0</v>
      </c>
      <c r="F278" s="673">
        <v>0.0</v>
      </c>
      <c r="G278" s="547">
        <v>0.0</v>
      </c>
      <c r="H278" s="547">
        <v>0.0</v>
      </c>
      <c r="I278" s="309">
        <f t="shared" si="65"/>
        <v>0</v>
      </c>
      <c r="J278" s="324">
        <f t="shared" si="72"/>
        <v>0</v>
      </c>
    </row>
    <row r="279">
      <c r="A279" s="314" t="s">
        <v>822</v>
      </c>
      <c r="B279" s="547">
        <v>0.0</v>
      </c>
      <c r="C279" s="547">
        <v>0.0</v>
      </c>
      <c r="D279" s="547">
        <v>0.0</v>
      </c>
      <c r="E279" s="547">
        <v>0.0</v>
      </c>
      <c r="F279" s="673">
        <v>0.0</v>
      </c>
      <c r="G279" s="547">
        <v>0.0</v>
      </c>
      <c r="H279" s="547">
        <v>0.0</v>
      </c>
      <c r="I279" s="309">
        <f t="shared" si="65"/>
        <v>0</v>
      </c>
      <c r="J279" s="324">
        <f t="shared" ref="J279:J280" si="73">I279*0.12</f>
        <v>0</v>
      </c>
      <c r="K279" s="311"/>
    </row>
    <row r="280">
      <c r="A280" s="314" t="s">
        <v>40</v>
      </c>
      <c r="B280" s="547">
        <v>0.0</v>
      </c>
      <c r="C280" s="547">
        <v>0.0</v>
      </c>
      <c r="D280" s="547">
        <v>0.0</v>
      </c>
      <c r="E280" s="547">
        <v>346.0</v>
      </c>
      <c r="F280" s="673">
        <v>781.11</v>
      </c>
      <c r="G280" s="547">
        <v>0.0</v>
      </c>
      <c r="H280" s="547">
        <v>0.0</v>
      </c>
      <c r="I280" s="309">
        <f t="shared" si="65"/>
        <v>1127.11</v>
      </c>
      <c r="J280" s="641">
        <f t="shared" si="73"/>
        <v>135.2532</v>
      </c>
      <c r="K280" s="652">
        <v>6.013402031736E12</v>
      </c>
    </row>
    <row r="281">
      <c r="A281" s="314" t="s">
        <v>333</v>
      </c>
      <c r="B281" s="547">
        <v>1038.0</v>
      </c>
      <c r="C281" s="547">
        <v>1435.5</v>
      </c>
      <c r="D281" s="547">
        <v>0.0</v>
      </c>
      <c r="E281" s="547">
        <v>906.0</v>
      </c>
      <c r="F281" s="673">
        <v>1105.83</v>
      </c>
      <c r="G281" s="547">
        <v>779.0</v>
      </c>
      <c r="H281" s="547">
        <v>755.0</v>
      </c>
      <c r="I281" s="309">
        <f t="shared" si="65"/>
        <v>6019.33</v>
      </c>
      <c r="J281" s="641">
        <f>I281*0.09</f>
        <v>541.7397</v>
      </c>
      <c r="K281" s="652">
        <v>9.01332559341E12</v>
      </c>
    </row>
    <row r="282">
      <c r="A282" s="314" t="s">
        <v>41</v>
      </c>
      <c r="B282" s="547">
        <v>679.0</v>
      </c>
      <c r="C282" s="547">
        <v>0.0</v>
      </c>
      <c r="D282" s="547">
        <v>570.0</v>
      </c>
      <c r="E282" s="547">
        <v>385.0</v>
      </c>
      <c r="F282" s="673">
        <v>167.31</v>
      </c>
      <c r="G282" s="547">
        <v>714.0</v>
      </c>
      <c r="H282" s="547">
        <v>528.0</v>
      </c>
      <c r="I282" s="309">
        <f t="shared" si="65"/>
        <v>3043.31</v>
      </c>
      <c r="J282" s="641">
        <f t="shared" ref="J282:J283" si="74">I282*0.1</f>
        <v>304.331</v>
      </c>
      <c r="K282" s="662">
        <v>3.013362216713E12</v>
      </c>
      <c r="L282" s="675" t="s">
        <v>336</v>
      </c>
    </row>
    <row r="283">
      <c r="A283" s="314" t="s">
        <v>42</v>
      </c>
      <c r="B283" s="547">
        <v>1003.0</v>
      </c>
      <c r="C283" s="547">
        <v>0.0</v>
      </c>
      <c r="D283" s="547">
        <v>743.0</v>
      </c>
      <c r="E283" s="547">
        <v>532.0</v>
      </c>
      <c r="F283" s="673">
        <v>582.12</v>
      </c>
      <c r="G283" s="547">
        <v>699.0</v>
      </c>
      <c r="H283" s="547">
        <v>222.0</v>
      </c>
      <c r="I283" s="309">
        <f t="shared" si="65"/>
        <v>3781.12</v>
      </c>
      <c r="J283" s="641">
        <f t="shared" si="74"/>
        <v>378.112</v>
      </c>
      <c r="K283" s="652">
        <v>3.013441920946E12</v>
      </c>
    </row>
    <row r="284">
      <c r="A284" s="324" t="s">
        <v>879</v>
      </c>
      <c r="B284" s="547">
        <v>784.0</v>
      </c>
      <c r="C284" s="547">
        <v>0.0</v>
      </c>
      <c r="D284" s="547">
        <v>663.0</v>
      </c>
      <c r="E284" s="547">
        <v>0.0</v>
      </c>
      <c r="F284" s="673">
        <v>0.0</v>
      </c>
      <c r="G284" s="547">
        <v>0.0</v>
      </c>
      <c r="H284" s="547">
        <v>603.0</v>
      </c>
      <c r="I284" s="309">
        <f t="shared" si="65"/>
        <v>2050</v>
      </c>
      <c r="J284" s="641">
        <f>I284*0.12</f>
        <v>246</v>
      </c>
      <c r="K284" s="652">
        <v>2.013328371441E12</v>
      </c>
    </row>
    <row r="285">
      <c r="A285" s="313"/>
      <c r="B285" s="313"/>
      <c r="C285" s="313"/>
      <c r="D285" s="313"/>
      <c r="E285" s="313"/>
      <c r="F285" s="676"/>
      <c r="G285" s="313"/>
      <c r="H285" s="313"/>
      <c r="I285" s="313"/>
      <c r="J285" s="313"/>
      <c r="K285" s="311"/>
    </row>
    <row r="286">
      <c r="A286" s="334" t="s">
        <v>20</v>
      </c>
      <c r="B286" s="309">
        <f t="shared" ref="B286:I286" si="75">SUM(B249:B283)</f>
        <v>16133</v>
      </c>
      <c r="C286" s="309">
        <f t="shared" si="75"/>
        <v>11853.27</v>
      </c>
      <c r="D286" s="309">
        <f t="shared" si="75"/>
        <v>9370</v>
      </c>
      <c r="E286" s="309">
        <f t="shared" si="75"/>
        <v>12585</v>
      </c>
      <c r="F286" s="309">
        <f t="shared" si="75"/>
        <v>15375.69</v>
      </c>
      <c r="G286" s="309">
        <f t="shared" si="75"/>
        <v>14606</v>
      </c>
      <c r="H286" s="309">
        <f t="shared" si="75"/>
        <v>13267</v>
      </c>
      <c r="I286" s="309">
        <f t="shared" si="75"/>
        <v>93189.96</v>
      </c>
      <c r="J286" s="309">
        <f>SUM(J249:J284)</f>
        <v>9353.7722</v>
      </c>
      <c r="K286" s="311"/>
    </row>
    <row r="287">
      <c r="A287" s="335"/>
      <c r="B287" s="335"/>
      <c r="C287" s="335"/>
      <c r="D287" s="335"/>
      <c r="E287" s="335"/>
      <c r="F287" s="335"/>
      <c r="G287" s="335"/>
      <c r="H287" s="335"/>
      <c r="I287" s="335"/>
      <c r="J287" s="335"/>
      <c r="K287" s="311"/>
    </row>
    <row r="288">
      <c r="A288" s="335"/>
      <c r="B288" s="335"/>
      <c r="C288" s="335"/>
      <c r="D288" s="335"/>
      <c r="E288" s="335"/>
      <c r="F288" s="335"/>
      <c r="G288" s="335"/>
      <c r="H288" s="335"/>
      <c r="I288" s="335"/>
      <c r="J288" s="335"/>
      <c r="K288" s="311"/>
    </row>
    <row r="289">
      <c r="A289" s="307" t="s">
        <v>19</v>
      </c>
      <c r="B289" s="308">
        <v>45248.0</v>
      </c>
      <c r="C289" s="308">
        <v>45249.0</v>
      </c>
      <c r="D289" s="308">
        <v>45250.0</v>
      </c>
      <c r="E289" s="308">
        <v>45251.0</v>
      </c>
      <c r="F289" s="308">
        <v>45252.0</v>
      </c>
      <c r="G289" s="308">
        <v>45253.0</v>
      </c>
      <c r="H289" s="308">
        <v>45254.0</v>
      </c>
      <c r="I289" s="309" t="s">
        <v>20</v>
      </c>
      <c r="J289" s="546" t="s">
        <v>620</v>
      </c>
      <c r="K289" s="311"/>
    </row>
    <row r="290">
      <c r="A290" s="312"/>
      <c r="B290" s="312"/>
      <c r="C290" s="312"/>
      <c r="D290" s="312"/>
      <c r="E290" s="312"/>
      <c r="F290" s="312"/>
      <c r="G290" s="312"/>
      <c r="H290" s="313"/>
      <c r="I290" s="313"/>
      <c r="J290" s="313"/>
      <c r="K290" s="311"/>
    </row>
    <row r="291">
      <c r="A291" s="314" t="s">
        <v>23</v>
      </c>
      <c r="B291" s="547">
        <v>821.0</v>
      </c>
      <c r="C291" s="548">
        <v>716.605</v>
      </c>
      <c r="D291" s="547">
        <v>1164.0</v>
      </c>
      <c r="E291" s="547">
        <v>605.0</v>
      </c>
      <c r="F291" s="547">
        <v>678.0</v>
      </c>
      <c r="G291" s="547">
        <v>663.0</v>
      </c>
      <c r="H291" s="547">
        <v>859.0</v>
      </c>
      <c r="I291" s="309">
        <f t="shared" ref="I291:I326" si="76">sum(B291:H291)</f>
        <v>5506.605</v>
      </c>
      <c r="J291" s="641">
        <f>I291*0.1</f>
        <v>550.6605</v>
      </c>
      <c r="K291" s="652">
        <v>4.013513099315E12</v>
      </c>
    </row>
    <row r="292">
      <c r="A292" s="314" t="s">
        <v>24</v>
      </c>
      <c r="B292" s="547">
        <v>0.0</v>
      </c>
      <c r="C292" s="548">
        <v>0.7404</v>
      </c>
      <c r="D292" s="547">
        <v>878.0</v>
      </c>
      <c r="E292" s="547">
        <v>606.0</v>
      </c>
      <c r="F292" s="547">
        <v>80.0</v>
      </c>
      <c r="G292" s="547">
        <v>100.0</v>
      </c>
      <c r="H292" s="547">
        <v>813.0</v>
      </c>
      <c r="I292" s="309">
        <f t="shared" si="76"/>
        <v>2477.7404</v>
      </c>
      <c r="J292" s="641">
        <f t="shared" ref="J292:J293" si="77">I292*0.12</f>
        <v>297.328848</v>
      </c>
      <c r="K292" s="652">
        <v>8.013469238314E12</v>
      </c>
    </row>
    <row r="293">
      <c r="A293" s="314" t="s">
        <v>817</v>
      </c>
      <c r="B293" s="547">
        <v>0.0</v>
      </c>
      <c r="C293" s="548">
        <v>0.0</v>
      </c>
      <c r="D293" s="547">
        <v>0.0</v>
      </c>
      <c r="E293" s="547">
        <v>0.0</v>
      </c>
      <c r="F293" s="547">
        <v>0.0</v>
      </c>
      <c r="G293" s="547">
        <v>0.0</v>
      </c>
      <c r="H293" s="547">
        <v>0.0</v>
      </c>
      <c r="I293" s="309">
        <f t="shared" si="76"/>
        <v>0</v>
      </c>
      <c r="J293" s="324">
        <f t="shared" si="77"/>
        <v>0</v>
      </c>
      <c r="K293" s="311"/>
    </row>
    <row r="294">
      <c r="A294" s="323" t="s">
        <v>25</v>
      </c>
      <c r="B294" s="547">
        <v>297.0</v>
      </c>
      <c r="C294" s="548">
        <v>235.62</v>
      </c>
      <c r="D294" s="547">
        <v>1047.0</v>
      </c>
      <c r="E294" s="547">
        <v>300.0</v>
      </c>
      <c r="F294" s="547">
        <v>427.0</v>
      </c>
      <c r="G294" s="547">
        <v>0.0</v>
      </c>
      <c r="H294" s="547">
        <v>0.0</v>
      </c>
      <c r="I294" s="309">
        <f t="shared" si="76"/>
        <v>2306.62</v>
      </c>
      <c r="J294" s="641">
        <f>I294*0.08</f>
        <v>184.5296</v>
      </c>
      <c r="K294" s="672" t="s">
        <v>886</v>
      </c>
    </row>
    <row r="295">
      <c r="A295" s="314" t="s">
        <v>818</v>
      </c>
      <c r="B295" s="547">
        <v>0.0</v>
      </c>
      <c r="C295" s="548">
        <v>0.0</v>
      </c>
      <c r="D295" s="547">
        <v>0.0</v>
      </c>
      <c r="E295" s="547">
        <v>0.0</v>
      </c>
      <c r="F295" s="547">
        <v>0.0</v>
      </c>
      <c r="G295" s="547">
        <v>0.0</v>
      </c>
      <c r="H295" s="547">
        <v>0.0</v>
      </c>
      <c r="I295" s="309">
        <f t="shared" si="76"/>
        <v>0</v>
      </c>
      <c r="J295" s="324">
        <f>I295*0.1</f>
        <v>0</v>
      </c>
      <c r="K295" s="311"/>
    </row>
    <row r="296">
      <c r="A296" s="314" t="s">
        <v>26</v>
      </c>
      <c r="B296" s="547">
        <v>797.0</v>
      </c>
      <c r="C296" s="548">
        <v>0.0</v>
      </c>
      <c r="D296" s="547">
        <v>100.0</v>
      </c>
      <c r="E296" s="547">
        <v>0.0</v>
      </c>
      <c r="F296" s="547">
        <v>0.0</v>
      </c>
      <c r="G296" s="547">
        <v>990.0</v>
      </c>
      <c r="H296" s="547">
        <v>0.0</v>
      </c>
      <c r="I296" s="309">
        <f t="shared" si="76"/>
        <v>1887</v>
      </c>
      <c r="J296" s="641">
        <f t="shared" ref="J296:J303" si="78">I296*0.12</f>
        <v>226.44</v>
      </c>
      <c r="K296" s="652">
        <v>2.01354548317E11</v>
      </c>
    </row>
    <row r="297">
      <c r="A297" s="314" t="s">
        <v>27</v>
      </c>
      <c r="B297" s="547">
        <v>467.0</v>
      </c>
      <c r="C297" s="548">
        <v>686.07</v>
      </c>
      <c r="D297" s="547">
        <v>484.0</v>
      </c>
      <c r="E297" s="547">
        <v>363.0</v>
      </c>
      <c r="F297" s="547">
        <v>0.0</v>
      </c>
      <c r="G297" s="547">
        <v>100.0</v>
      </c>
      <c r="H297" s="547">
        <v>287.0</v>
      </c>
      <c r="I297" s="309">
        <f t="shared" si="76"/>
        <v>2387.07</v>
      </c>
      <c r="J297" s="641">
        <f t="shared" si="78"/>
        <v>286.4484</v>
      </c>
      <c r="K297" s="652">
        <v>7.013471857927E12</v>
      </c>
    </row>
    <row r="298">
      <c r="A298" s="314" t="s">
        <v>819</v>
      </c>
      <c r="B298" s="547">
        <v>0.0</v>
      </c>
      <c r="C298" s="548"/>
      <c r="D298" s="547">
        <v>0.0</v>
      </c>
      <c r="E298" s="547">
        <v>0.0</v>
      </c>
      <c r="F298" s="547">
        <v>0.0</v>
      </c>
      <c r="G298" s="547">
        <v>0.0</v>
      </c>
      <c r="H298" s="547">
        <v>0.0</v>
      </c>
      <c r="I298" s="309">
        <f t="shared" si="76"/>
        <v>0</v>
      </c>
      <c r="J298" s="324">
        <f t="shared" si="78"/>
        <v>0</v>
      </c>
      <c r="K298" s="311"/>
    </row>
    <row r="299">
      <c r="A299" s="314" t="s">
        <v>321</v>
      </c>
      <c r="B299" s="547">
        <v>0.0</v>
      </c>
      <c r="C299" s="548">
        <v>0.0</v>
      </c>
      <c r="D299" s="547">
        <v>0.0</v>
      </c>
      <c r="E299" s="547">
        <v>0.0</v>
      </c>
      <c r="F299" s="547">
        <v>0.0</v>
      </c>
      <c r="G299" s="547">
        <v>0.0</v>
      </c>
      <c r="H299" s="547">
        <v>0.0</v>
      </c>
      <c r="I299" s="309">
        <f t="shared" si="76"/>
        <v>0</v>
      </c>
      <c r="J299" s="324">
        <f t="shared" si="78"/>
        <v>0</v>
      </c>
      <c r="K299" s="311"/>
    </row>
    <row r="300">
      <c r="A300" s="324" t="s">
        <v>322</v>
      </c>
      <c r="B300" s="547">
        <v>0.0</v>
      </c>
      <c r="C300" s="548">
        <v>382.14</v>
      </c>
      <c r="D300" s="547">
        <v>0.0</v>
      </c>
      <c r="E300" s="547">
        <v>0.0</v>
      </c>
      <c r="F300" s="547">
        <v>0.0</v>
      </c>
      <c r="G300" s="547">
        <v>0.0</v>
      </c>
      <c r="H300" s="547">
        <v>0.0</v>
      </c>
      <c r="I300" s="309">
        <f t="shared" si="76"/>
        <v>382.14</v>
      </c>
      <c r="J300" s="641">
        <f t="shared" si="78"/>
        <v>45.8568</v>
      </c>
      <c r="K300" s="652">
        <v>3.013545197583E12</v>
      </c>
    </row>
    <row r="301">
      <c r="A301" s="314" t="s">
        <v>323</v>
      </c>
      <c r="B301" s="547">
        <v>0.0</v>
      </c>
      <c r="C301" s="548">
        <v>0.0</v>
      </c>
      <c r="D301" s="547">
        <v>0.0</v>
      </c>
      <c r="E301" s="547">
        <v>0.0</v>
      </c>
      <c r="F301" s="547">
        <v>0.0</v>
      </c>
      <c r="G301" s="547">
        <v>0.0</v>
      </c>
      <c r="H301" s="547">
        <v>0.0</v>
      </c>
      <c r="I301" s="309">
        <f t="shared" si="76"/>
        <v>0</v>
      </c>
      <c r="J301" s="324">
        <f t="shared" si="78"/>
        <v>0</v>
      </c>
      <c r="K301" s="311"/>
    </row>
    <row r="302">
      <c r="A302" s="324" t="s">
        <v>835</v>
      </c>
      <c r="B302" s="547">
        <v>731.0</v>
      </c>
      <c r="C302" s="548">
        <v>461.34</v>
      </c>
      <c r="D302" s="547">
        <v>0.0</v>
      </c>
      <c r="E302" s="547">
        <v>0.0</v>
      </c>
      <c r="F302" s="547">
        <v>250.0</v>
      </c>
      <c r="G302" s="547">
        <v>428.0</v>
      </c>
      <c r="H302" s="547">
        <v>548.0</v>
      </c>
      <c r="I302" s="309">
        <f t="shared" si="76"/>
        <v>2418.34</v>
      </c>
      <c r="J302" s="641">
        <f t="shared" si="78"/>
        <v>290.2008</v>
      </c>
      <c r="K302" s="652">
        <v>3.013555177972E12</v>
      </c>
    </row>
    <row r="303">
      <c r="A303" s="314" t="s">
        <v>30</v>
      </c>
      <c r="B303" s="547">
        <v>0.0</v>
      </c>
      <c r="C303" s="548">
        <v>619.7208</v>
      </c>
      <c r="D303" s="547">
        <v>813.0</v>
      </c>
      <c r="E303" s="547">
        <v>621.0</v>
      </c>
      <c r="F303" s="547">
        <v>0.0</v>
      </c>
      <c r="G303" s="547">
        <v>790.0</v>
      </c>
      <c r="H303" s="547">
        <v>0.0</v>
      </c>
      <c r="I303" s="309">
        <f t="shared" si="76"/>
        <v>2843.7208</v>
      </c>
      <c r="J303" s="641">
        <f t="shared" si="78"/>
        <v>341.246496</v>
      </c>
      <c r="K303" s="652">
        <v>1.013469630446E12</v>
      </c>
    </row>
    <row r="304">
      <c r="A304" s="314" t="s">
        <v>31</v>
      </c>
      <c r="B304" s="547">
        <v>1094.0</v>
      </c>
      <c r="C304" s="548">
        <v>653.221</v>
      </c>
      <c r="D304" s="547">
        <v>1402.0</v>
      </c>
      <c r="E304" s="547">
        <v>1608.0</v>
      </c>
      <c r="F304" s="547">
        <v>1158.0</v>
      </c>
      <c r="G304" s="547">
        <v>961.0</v>
      </c>
      <c r="H304" s="547">
        <v>1001.0</v>
      </c>
      <c r="I304" s="309">
        <f t="shared" si="76"/>
        <v>7877.221</v>
      </c>
      <c r="J304" s="641">
        <f>I304*0.085</f>
        <v>669.563785</v>
      </c>
      <c r="K304" s="652">
        <v>3.013469669131E12</v>
      </c>
    </row>
    <row r="305">
      <c r="A305" s="314" t="s">
        <v>32</v>
      </c>
      <c r="B305" s="547">
        <v>0.0</v>
      </c>
      <c r="C305" s="548">
        <v>0.7744</v>
      </c>
      <c r="D305" s="547">
        <v>468.0</v>
      </c>
      <c r="E305" s="547">
        <v>0.0</v>
      </c>
      <c r="F305" s="547">
        <v>0.0</v>
      </c>
      <c r="G305" s="547">
        <v>65.0</v>
      </c>
      <c r="H305" s="547">
        <v>569.0</v>
      </c>
      <c r="I305" s="309">
        <f t="shared" si="76"/>
        <v>1102.7744</v>
      </c>
      <c r="J305" s="641">
        <f t="shared" ref="J305:J307" si="79">I305*0.12</f>
        <v>132.332928</v>
      </c>
      <c r="K305" s="652">
        <v>3.013482803132E12</v>
      </c>
    </row>
    <row r="306">
      <c r="A306" s="314" t="s">
        <v>82</v>
      </c>
      <c r="B306" s="547">
        <v>550.0</v>
      </c>
      <c r="C306" s="548">
        <v>192.3816</v>
      </c>
      <c r="D306" s="547">
        <v>279.0</v>
      </c>
      <c r="E306" s="547">
        <v>703.0</v>
      </c>
      <c r="F306" s="547">
        <v>353.0</v>
      </c>
      <c r="G306" s="547">
        <v>0.0</v>
      </c>
      <c r="H306" s="547">
        <v>0.0</v>
      </c>
      <c r="I306" s="309">
        <f t="shared" si="76"/>
        <v>2077.3816</v>
      </c>
      <c r="J306" s="641">
        <f t="shared" si="79"/>
        <v>249.285792</v>
      </c>
      <c r="K306" s="652">
        <v>6.013521726125E12</v>
      </c>
    </row>
    <row r="307">
      <c r="A307" s="324" t="s">
        <v>840</v>
      </c>
      <c r="B307" s="547">
        <v>667.0</v>
      </c>
      <c r="C307" s="548">
        <v>0.0</v>
      </c>
      <c r="D307" s="547">
        <v>909.0</v>
      </c>
      <c r="E307" s="547">
        <v>792.0</v>
      </c>
      <c r="F307" s="547">
        <v>545.0</v>
      </c>
      <c r="G307" s="547">
        <v>952.0</v>
      </c>
      <c r="H307" s="547">
        <v>639.0</v>
      </c>
      <c r="I307" s="309">
        <f t="shared" si="76"/>
        <v>4504</v>
      </c>
      <c r="J307" s="641">
        <f t="shared" si="79"/>
        <v>540.48</v>
      </c>
      <c r="K307" s="652">
        <v>2.013473688236E12</v>
      </c>
    </row>
    <row r="308">
      <c r="A308" s="323" t="s">
        <v>56</v>
      </c>
      <c r="B308" s="547">
        <v>754.0</v>
      </c>
      <c r="C308" s="548">
        <v>0.0</v>
      </c>
      <c r="D308" s="547">
        <v>880.0</v>
      </c>
      <c r="E308" s="547">
        <v>477.0</v>
      </c>
      <c r="F308" s="547">
        <v>384.0</v>
      </c>
      <c r="G308" s="547">
        <v>274.0</v>
      </c>
      <c r="H308" s="547">
        <v>431.0</v>
      </c>
      <c r="I308" s="309">
        <f t="shared" si="76"/>
        <v>3200</v>
      </c>
      <c r="J308" s="641">
        <f>I308*0.08</f>
        <v>256</v>
      </c>
      <c r="K308" s="672" t="s">
        <v>887</v>
      </c>
    </row>
    <row r="309">
      <c r="A309" s="314" t="s">
        <v>325</v>
      </c>
      <c r="B309" s="547">
        <v>574.0</v>
      </c>
      <c r="C309" s="548">
        <v>777.15</v>
      </c>
      <c r="D309" s="547">
        <v>350.0</v>
      </c>
      <c r="E309" s="547">
        <v>0.0</v>
      </c>
      <c r="F309" s="547">
        <v>387.0</v>
      </c>
      <c r="G309" s="547">
        <v>507.0</v>
      </c>
      <c r="H309" s="547">
        <v>453.0</v>
      </c>
      <c r="I309" s="309">
        <f t="shared" si="76"/>
        <v>3048.15</v>
      </c>
      <c r="J309" s="641">
        <f t="shared" ref="J309:J310" si="80">I309*0.1</f>
        <v>304.815</v>
      </c>
      <c r="K309" s="652">
        <v>5.013469636562E12</v>
      </c>
    </row>
    <row r="310">
      <c r="A310" s="314" t="s">
        <v>241</v>
      </c>
      <c r="B310" s="547">
        <v>593.0</v>
      </c>
      <c r="C310" s="548">
        <v>0.792</v>
      </c>
      <c r="D310" s="547">
        <v>586.0</v>
      </c>
      <c r="E310" s="547">
        <v>330.0</v>
      </c>
      <c r="F310" s="547">
        <v>596.0</v>
      </c>
      <c r="G310" s="547">
        <v>572.0</v>
      </c>
      <c r="H310" s="547">
        <v>606.0</v>
      </c>
      <c r="I310" s="309">
        <f t="shared" si="76"/>
        <v>3283.792</v>
      </c>
      <c r="J310" s="641">
        <f t="shared" si="80"/>
        <v>328.3792</v>
      </c>
      <c r="K310" s="672" t="s">
        <v>888</v>
      </c>
    </row>
    <row r="311">
      <c r="A311" s="314" t="s">
        <v>233</v>
      </c>
      <c r="B311" s="547">
        <v>602.0</v>
      </c>
      <c r="C311" s="548">
        <v>0.428</v>
      </c>
      <c r="D311" s="547">
        <v>0.0</v>
      </c>
      <c r="E311" s="547">
        <v>316.0</v>
      </c>
      <c r="F311" s="547">
        <v>284.0</v>
      </c>
      <c r="G311" s="547">
        <v>229.0</v>
      </c>
      <c r="H311" s="547">
        <v>0.0</v>
      </c>
      <c r="I311" s="309">
        <f t="shared" si="76"/>
        <v>1431.428</v>
      </c>
      <c r="J311" s="677">
        <f t="shared" ref="J311:J313" si="81">I311*0.12</f>
        <v>171.77136</v>
      </c>
      <c r="K311" s="321">
        <v>172.0</v>
      </c>
    </row>
    <row r="312">
      <c r="A312" s="314" t="s">
        <v>35</v>
      </c>
      <c r="B312" s="547">
        <v>0.0</v>
      </c>
      <c r="C312" s="548">
        <v>0.806</v>
      </c>
      <c r="D312" s="547">
        <v>0.0</v>
      </c>
      <c r="E312" s="547">
        <v>379.0</v>
      </c>
      <c r="F312" s="547">
        <v>531.0</v>
      </c>
      <c r="G312" s="547">
        <v>0.0</v>
      </c>
      <c r="H312" s="547">
        <v>0.0</v>
      </c>
      <c r="I312" s="309">
        <f t="shared" si="76"/>
        <v>910.806</v>
      </c>
      <c r="J312" s="641">
        <f t="shared" si="81"/>
        <v>109.29672</v>
      </c>
      <c r="K312" s="652">
        <v>4.01356250749E12</v>
      </c>
    </row>
    <row r="313">
      <c r="A313" s="314" t="s">
        <v>328</v>
      </c>
      <c r="B313" s="547">
        <v>0.0</v>
      </c>
      <c r="C313" s="548">
        <v>0.0</v>
      </c>
      <c r="D313" s="547">
        <v>0.0</v>
      </c>
      <c r="E313" s="547">
        <v>0.0</v>
      </c>
      <c r="F313" s="547">
        <v>0.0</v>
      </c>
      <c r="G313" s="547">
        <v>0.0</v>
      </c>
      <c r="H313" s="547">
        <v>0.0</v>
      </c>
      <c r="I313" s="309">
        <f t="shared" si="76"/>
        <v>0</v>
      </c>
      <c r="J313" s="324">
        <f t="shared" si="81"/>
        <v>0</v>
      </c>
      <c r="K313" s="311"/>
    </row>
    <row r="314">
      <c r="A314" s="323" t="s">
        <v>329</v>
      </c>
      <c r="B314" s="547">
        <v>1182.0</v>
      </c>
      <c r="C314" s="548">
        <v>526.68</v>
      </c>
      <c r="D314" s="547">
        <v>0.0</v>
      </c>
      <c r="E314" s="547">
        <v>0.0</v>
      </c>
      <c r="F314" s="547">
        <v>0.0</v>
      </c>
      <c r="G314" s="547">
        <v>0.0</v>
      </c>
      <c r="H314" s="547">
        <v>0.0</v>
      </c>
      <c r="I314" s="309">
        <f t="shared" si="76"/>
        <v>1708.68</v>
      </c>
      <c r="J314" s="641">
        <f>I314*0.08</f>
        <v>136.6944</v>
      </c>
      <c r="K314" s="652">
        <v>9.013469843716E12</v>
      </c>
    </row>
    <row r="315">
      <c r="A315" s="314" t="s">
        <v>37</v>
      </c>
      <c r="B315" s="547">
        <v>968.0</v>
      </c>
      <c r="C315" s="548">
        <v>349.47</v>
      </c>
      <c r="D315" s="547">
        <v>1093.0</v>
      </c>
      <c r="E315" s="547">
        <v>714.0</v>
      </c>
      <c r="F315" s="547">
        <v>480.0</v>
      </c>
      <c r="G315" s="547">
        <v>968.0</v>
      </c>
      <c r="H315" s="547">
        <v>1108.0</v>
      </c>
      <c r="I315" s="309">
        <f t="shared" si="76"/>
        <v>5680.47</v>
      </c>
      <c r="J315" s="641">
        <f t="shared" ref="J315:J316" si="82">I315*0.1</f>
        <v>568.047</v>
      </c>
      <c r="K315" s="652">
        <v>1.013500926445E12</v>
      </c>
    </row>
    <row r="316">
      <c r="A316" s="314" t="s">
        <v>38</v>
      </c>
      <c r="B316" s="547">
        <v>1104.0</v>
      </c>
      <c r="C316" s="548">
        <v>928.6587</v>
      </c>
      <c r="D316" s="547">
        <v>0.0</v>
      </c>
      <c r="E316" s="547">
        <v>782.0</v>
      </c>
      <c r="F316" s="547">
        <v>527.0</v>
      </c>
      <c r="G316" s="547">
        <v>601.0</v>
      </c>
      <c r="H316" s="547">
        <v>628.0</v>
      </c>
      <c r="I316" s="309">
        <f t="shared" si="76"/>
        <v>4570.6587</v>
      </c>
      <c r="J316" s="641">
        <f t="shared" si="82"/>
        <v>457.06587</v>
      </c>
      <c r="K316" s="652">
        <v>9.013495358147E12</v>
      </c>
    </row>
    <row r="317">
      <c r="A317" s="324" t="s">
        <v>851</v>
      </c>
      <c r="B317" s="547">
        <v>0.0</v>
      </c>
      <c r="C317" s="548">
        <v>713.778</v>
      </c>
      <c r="D317" s="547">
        <v>140.0</v>
      </c>
      <c r="E317" s="547">
        <v>90.0</v>
      </c>
      <c r="F317" s="547">
        <v>77.0</v>
      </c>
      <c r="G317" s="547">
        <v>0.0</v>
      </c>
      <c r="H317" s="547">
        <v>130.0</v>
      </c>
      <c r="I317" s="309">
        <f t="shared" si="76"/>
        <v>1150.778</v>
      </c>
      <c r="J317" s="641">
        <f>I317*0.12</f>
        <v>138.09336</v>
      </c>
      <c r="K317" s="652">
        <v>5.013499870968E12</v>
      </c>
    </row>
    <row r="318">
      <c r="A318" s="323" t="s">
        <v>39</v>
      </c>
      <c r="B318" s="547">
        <v>807.0</v>
      </c>
      <c r="C318" s="548">
        <v>661.1424</v>
      </c>
      <c r="D318" s="547">
        <v>1438.0</v>
      </c>
      <c r="E318" s="547">
        <v>1384.0</v>
      </c>
      <c r="F318" s="547">
        <v>400.0</v>
      </c>
      <c r="G318" s="547">
        <v>745.0</v>
      </c>
      <c r="H318" s="547">
        <v>932.0</v>
      </c>
      <c r="I318" s="309">
        <f t="shared" si="76"/>
        <v>6367.1424</v>
      </c>
      <c r="J318" s="641">
        <f>I318*0.08</f>
        <v>509.371392</v>
      </c>
      <c r="K318" s="652">
        <v>1.013481322768E12</v>
      </c>
    </row>
    <row r="319">
      <c r="A319" s="314" t="s">
        <v>63</v>
      </c>
      <c r="B319" s="547">
        <v>0.0</v>
      </c>
      <c r="C319" s="548">
        <v>0.0</v>
      </c>
      <c r="D319" s="547">
        <v>409.0</v>
      </c>
      <c r="E319" s="547">
        <v>0.0</v>
      </c>
      <c r="F319" s="547">
        <v>0.0</v>
      </c>
      <c r="G319" s="547">
        <v>417.0</v>
      </c>
      <c r="H319" s="547">
        <v>293.0</v>
      </c>
      <c r="I319" s="309">
        <f t="shared" si="76"/>
        <v>1119</v>
      </c>
      <c r="J319" s="641">
        <f>I319*0.12</f>
        <v>134.28</v>
      </c>
      <c r="K319" s="652">
        <v>5.013475468825E12</v>
      </c>
    </row>
    <row r="320">
      <c r="A320" s="314" t="s">
        <v>46</v>
      </c>
      <c r="B320" s="547">
        <v>0.0</v>
      </c>
      <c r="C320" s="548">
        <v>0.0</v>
      </c>
      <c r="D320" s="547">
        <v>0.0</v>
      </c>
      <c r="E320" s="547">
        <v>0.0</v>
      </c>
      <c r="F320" s="547">
        <v>0.0</v>
      </c>
      <c r="G320" s="547">
        <v>0.0</v>
      </c>
      <c r="H320" s="547">
        <v>0.0</v>
      </c>
      <c r="I320" s="309">
        <f t="shared" si="76"/>
        <v>0</v>
      </c>
      <c r="J320" s="324">
        <f>I320*0.1</f>
        <v>0</v>
      </c>
      <c r="K320" s="311"/>
    </row>
    <row r="321">
      <c r="A321" s="314" t="s">
        <v>822</v>
      </c>
      <c r="B321" s="547">
        <v>0.0</v>
      </c>
      <c r="C321" s="548">
        <v>0.0</v>
      </c>
      <c r="D321" s="547">
        <v>0.0</v>
      </c>
      <c r="E321" s="547">
        <v>0.0</v>
      </c>
      <c r="F321" s="547">
        <v>0.0</v>
      </c>
      <c r="G321" s="547">
        <v>0.0</v>
      </c>
      <c r="H321" s="547">
        <v>0.0</v>
      </c>
      <c r="I321" s="309">
        <f t="shared" si="76"/>
        <v>0</v>
      </c>
      <c r="J321" s="324">
        <f t="shared" ref="J321:J322" si="83">I321*0.12</f>
        <v>0</v>
      </c>
      <c r="K321" s="311"/>
    </row>
    <row r="322">
      <c r="A322" s="314" t="s">
        <v>40</v>
      </c>
      <c r="B322" s="547">
        <v>0.0</v>
      </c>
      <c r="C322" s="548">
        <v>509.85</v>
      </c>
      <c r="D322" s="547">
        <v>0.0</v>
      </c>
      <c r="E322" s="547">
        <v>543.0</v>
      </c>
      <c r="F322" s="547">
        <v>619.0</v>
      </c>
      <c r="G322" s="547">
        <v>607.0</v>
      </c>
      <c r="H322" s="547">
        <v>690.0</v>
      </c>
      <c r="I322" s="309">
        <f t="shared" si="76"/>
        <v>2968.85</v>
      </c>
      <c r="J322" s="641">
        <f t="shared" si="83"/>
        <v>356.262</v>
      </c>
      <c r="K322" s="652">
        <v>6.013613656782E12</v>
      </c>
    </row>
    <row r="323">
      <c r="A323" s="314" t="s">
        <v>333</v>
      </c>
      <c r="B323" s="547">
        <v>840.0</v>
      </c>
      <c r="C323" s="548">
        <v>1434.51</v>
      </c>
      <c r="D323" s="547">
        <v>0.0</v>
      </c>
      <c r="E323" s="547">
        <v>801.0</v>
      </c>
      <c r="F323" s="547">
        <v>464.0</v>
      </c>
      <c r="G323" s="547">
        <v>243.0</v>
      </c>
      <c r="H323" s="547">
        <v>1115.0</v>
      </c>
      <c r="I323" s="309">
        <f t="shared" si="76"/>
        <v>4897.51</v>
      </c>
      <c r="J323" s="641">
        <f>I323*0.1</f>
        <v>489.751</v>
      </c>
      <c r="K323" s="652">
        <v>9.013474293627E12</v>
      </c>
    </row>
    <row r="324">
      <c r="A324" s="314" t="s">
        <v>41</v>
      </c>
      <c r="B324" s="547">
        <v>77.0</v>
      </c>
      <c r="C324" s="548">
        <v>0.0</v>
      </c>
      <c r="D324" s="547">
        <v>0.0</v>
      </c>
      <c r="E324" s="547">
        <v>289.0</v>
      </c>
      <c r="F324" s="547">
        <v>0.0</v>
      </c>
      <c r="G324" s="547">
        <v>1080.0</v>
      </c>
      <c r="H324" s="547">
        <v>745.0</v>
      </c>
      <c r="I324" s="309">
        <f t="shared" si="76"/>
        <v>2191</v>
      </c>
      <c r="J324" s="641">
        <f t="shared" ref="J324:J327" si="84">I324*0.12</f>
        <v>262.92</v>
      </c>
      <c r="K324" s="652">
        <v>3.013506987891E12</v>
      </c>
    </row>
    <row r="325">
      <c r="A325" s="314" t="s">
        <v>42</v>
      </c>
      <c r="B325" s="547">
        <v>202.0</v>
      </c>
      <c r="C325" s="548">
        <v>0.0</v>
      </c>
      <c r="D325" s="547">
        <v>0.0</v>
      </c>
      <c r="E325" s="547">
        <v>0.0</v>
      </c>
      <c r="F325" s="547">
        <v>0.0</v>
      </c>
      <c r="G325" s="547">
        <v>0.0</v>
      </c>
      <c r="H325" s="547">
        <v>690.0</v>
      </c>
      <c r="I325" s="309">
        <f t="shared" si="76"/>
        <v>892</v>
      </c>
      <c r="J325" s="641">
        <f t="shared" si="84"/>
        <v>107.04</v>
      </c>
      <c r="K325" s="652">
        <v>3.013539927116E12</v>
      </c>
    </row>
    <row r="326">
      <c r="A326" s="324" t="s">
        <v>879</v>
      </c>
      <c r="B326" s="547">
        <v>564.0</v>
      </c>
      <c r="C326" s="548">
        <v>407.205</v>
      </c>
      <c r="D326" s="547">
        <v>585.0</v>
      </c>
      <c r="E326" s="547">
        <v>370.0</v>
      </c>
      <c r="F326" s="547">
        <v>0.0</v>
      </c>
      <c r="G326" s="547">
        <v>590.0</v>
      </c>
      <c r="H326" s="547">
        <v>568.0</v>
      </c>
      <c r="I326" s="309">
        <f t="shared" si="76"/>
        <v>3084.205</v>
      </c>
      <c r="J326" s="641">
        <f t="shared" si="84"/>
        <v>370.1046</v>
      </c>
      <c r="K326" s="652">
        <v>2.013502922572E12</v>
      </c>
    </row>
    <row r="327">
      <c r="A327" s="325" t="s">
        <v>889</v>
      </c>
      <c r="B327" s="547">
        <v>0.0</v>
      </c>
      <c r="C327" s="678">
        <v>0.0</v>
      </c>
      <c r="D327" s="547">
        <v>0.0</v>
      </c>
      <c r="E327" s="547">
        <v>0.0</v>
      </c>
      <c r="F327" s="547">
        <v>0.0</v>
      </c>
      <c r="G327" s="547">
        <v>0.0</v>
      </c>
      <c r="H327" s="547">
        <v>0.0</v>
      </c>
      <c r="I327" s="657">
        <f>SUM(B327:H327)</f>
        <v>0</v>
      </c>
      <c r="J327" s="324">
        <f t="shared" si="84"/>
        <v>0</v>
      </c>
      <c r="K327" s="311"/>
    </row>
    <row r="328">
      <c r="A328" s="334" t="s">
        <v>20</v>
      </c>
      <c r="B328" s="309">
        <f t="shared" ref="B328:J328" si="85">SUM(B291:B327)</f>
        <v>13691</v>
      </c>
      <c r="C328" s="309">
        <f t="shared" si="85"/>
        <v>10259.0833</v>
      </c>
      <c r="D328" s="309">
        <f t="shared" si="85"/>
        <v>13025</v>
      </c>
      <c r="E328" s="309">
        <f t="shared" si="85"/>
        <v>12073</v>
      </c>
      <c r="F328" s="309">
        <f t="shared" si="85"/>
        <v>8240</v>
      </c>
      <c r="G328" s="309">
        <f t="shared" si="85"/>
        <v>11882</v>
      </c>
      <c r="H328" s="309">
        <f t="shared" si="85"/>
        <v>13105</v>
      </c>
      <c r="I328" s="309">
        <f t="shared" si="85"/>
        <v>82275.0833</v>
      </c>
      <c r="J328" s="309">
        <f t="shared" si="85"/>
        <v>8514.265851</v>
      </c>
      <c r="K328" s="311"/>
    </row>
    <row r="329">
      <c r="A329" s="335"/>
      <c r="B329" s="335"/>
      <c r="C329" s="335"/>
      <c r="D329" s="335"/>
      <c r="E329" s="335"/>
      <c r="F329" s="335"/>
      <c r="G329" s="335"/>
      <c r="H329" s="335"/>
      <c r="I329" s="335"/>
      <c r="J329" s="335"/>
      <c r="K329" s="321" t="s">
        <v>890</v>
      </c>
    </row>
    <row r="330">
      <c r="A330" s="335"/>
      <c r="B330" s="335"/>
      <c r="C330" s="335"/>
      <c r="D330" s="335"/>
      <c r="E330" s="335"/>
      <c r="F330" s="335"/>
      <c r="G330" s="335"/>
      <c r="H330" s="335"/>
      <c r="I330" s="335"/>
      <c r="J330" s="335"/>
      <c r="K330" s="311"/>
    </row>
    <row r="331">
      <c r="A331" s="307" t="s">
        <v>19</v>
      </c>
      <c r="B331" s="308">
        <v>45255.0</v>
      </c>
      <c r="C331" s="308">
        <v>45256.0</v>
      </c>
      <c r="D331" s="308">
        <v>45257.0</v>
      </c>
      <c r="E331" s="308">
        <v>45258.0</v>
      </c>
      <c r="F331" s="308">
        <v>45259.0</v>
      </c>
      <c r="G331" s="308">
        <v>45260.0</v>
      </c>
      <c r="H331" s="308">
        <v>45261.0</v>
      </c>
      <c r="I331" s="309" t="s">
        <v>20</v>
      </c>
      <c r="J331" s="546" t="s">
        <v>620</v>
      </c>
      <c r="K331" s="311"/>
    </row>
    <row r="332">
      <c r="A332" s="312"/>
      <c r="B332" s="312"/>
      <c r="C332" s="312"/>
      <c r="D332" s="312"/>
      <c r="E332" s="312"/>
      <c r="F332" s="312"/>
      <c r="G332" s="312"/>
      <c r="H332" s="313"/>
      <c r="I332" s="313"/>
      <c r="J332" s="313"/>
      <c r="K332" s="311"/>
    </row>
    <row r="333">
      <c r="A333" s="314" t="s">
        <v>23</v>
      </c>
      <c r="B333" s="553">
        <v>417.78</v>
      </c>
      <c r="C333" s="341">
        <v>670.23</v>
      </c>
      <c r="D333" s="359">
        <v>679.14</v>
      </c>
      <c r="E333" s="441">
        <v>519.0</v>
      </c>
      <c r="F333" s="441">
        <v>745.0</v>
      </c>
      <c r="G333" s="441">
        <v>558.0</v>
      </c>
      <c r="H333" s="441">
        <v>1077.0</v>
      </c>
      <c r="I333" s="309">
        <f t="shared" ref="I333:I365" si="86">sum(B333:H333)</f>
        <v>4666.15</v>
      </c>
      <c r="J333" s="320">
        <f>I333*0.1</f>
        <v>466.615</v>
      </c>
      <c r="K333" s="417">
        <v>4.01366529775E12</v>
      </c>
    </row>
    <row r="334">
      <c r="A334" s="314" t="s">
        <v>24</v>
      </c>
      <c r="B334" s="553">
        <v>0.0</v>
      </c>
      <c r="C334" s="341">
        <v>481.14</v>
      </c>
      <c r="D334" s="359">
        <v>393.03</v>
      </c>
      <c r="E334" s="441">
        <v>526.0</v>
      </c>
      <c r="F334" s="441">
        <v>0.0</v>
      </c>
      <c r="G334" s="441">
        <v>570.0</v>
      </c>
      <c r="H334" s="441">
        <v>829.0</v>
      </c>
      <c r="I334" s="309">
        <f t="shared" si="86"/>
        <v>2799.17</v>
      </c>
      <c r="J334" s="320">
        <f t="shared" ref="J334:J335" si="87">I334*0.12</f>
        <v>335.9004</v>
      </c>
      <c r="K334" s="417">
        <v>8.013637348852E12</v>
      </c>
    </row>
    <row r="335">
      <c r="A335" s="314" t="s">
        <v>817</v>
      </c>
      <c r="B335" s="553">
        <v>0.0</v>
      </c>
      <c r="C335" s="341">
        <v>0.0</v>
      </c>
      <c r="D335" s="359">
        <v>0.0</v>
      </c>
      <c r="E335" s="441">
        <v>0.0</v>
      </c>
      <c r="F335" s="441">
        <v>0.0</v>
      </c>
      <c r="G335" s="441">
        <v>0.0</v>
      </c>
      <c r="H335" s="441">
        <v>0.0</v>
      </c>
      <c r="I335" s="309">
        <f t="shared" si="86"/>
        <v>0</v>
      </c>
      <c r="J335" s="324">
        <f t="shared" si="87"/>
        <v>0</v>
      </c>
      <c r="K335" s="311"/>
    </row>
    <row r="336">
      <c r="A336" s="323" t="s">
        <v>25</v>
      </c>
      <c r="B336" s="553">
        <v>950.4</v>
      </c>
      <c r="C336" s="341">
        <v>0.0</v>
      </c>
      <c r="D336" s="359">
        <v>372.24</v>
      </c>
      <c r="E336" s="441">
        <v>538.0</v>
      </c>
      <c r="F336" s="441">
        <v>557.0</v>
      </c>
      <c r="G336" s="441">
        <v>465.0</v>
      </c>
      <c r="H336" s="441">
        <v>991.0</v>
      </c>
      <c r="I336" s="309">
        <f t="shared" si="86"/>
        <v>3873.64</v>
      </c>
      <c r="J336" s="320">
        <f>I336*0.08</f>
        <v>309.8912</v>
      </c>
      <c r="K336" s="418" t="s">
        <v>891</v>
      </c>
    </row>
    <row r="337">
      <c r="A337" s="314" t="s">
        <v>26</v>
      </c>
      <c r="B337" s="553">
        <v>0.0</v>
      </c>
      <c r="C337" s="341">
        <v>0.0</v>
      </c>
      <c r="D337" s="359">
        <v>209.88</v>
      </c>
      <c r="E337" s="441">
        <v>782.0</v>
      </c>
      <c r="F337" s="441">
        <v>339.0</v>
      </c>
      <c r="G337" s="441">
        <v>436.0</v>
      </c>
      <c r="H337" s="441">
        <v>847.0</v>
      </c>
      <c r="I337" s="309">
        <f t="shared" si="86"/>
        <v>2613.88</v>
      </c>
      <c r="J337" s="320">
        <f t="shared" ref="J337:J344" si="88">I337*0.12</f>
        <v>313.6656</v>
      </c>
      <c r="K337" s="417">
        <v>2.013708663782E12</v>
      </c>
    </row>
    <row r="338">
      <c r="A338" s="314" t="s">
        <v>27</v>
      </c>
      <c r="B338" s="553">
        <v>663.3</v>
      </c>
      <c r="C338" s="341">
        <v>417.78</v>
      </c>
      <c r="D338" s="359">
        <v>203.94</v>
      </c>
      <c r="E338" s="441">
        <v>137.0</v>
      </c>
      <c r="F338" s="441">
        <v>0.0</v>
      </c>
      <c r="G338" s="441">
        <v>274.0</v>
      </c>
      <c r="H338" s="441">
        <v>97.0</v>
      </c>
      <c r="I338" s="309">
        <f t="shared" si="86"/>
        <v>1793.02</v>
      </c>
      <c r="J338" s="320">
        <f t="shared" si="88"/>
        <v>215.1624</v>
      </c>
      <c r="K338" s="417">
        <v>7.013659875922E12</v>
      </c>
    </row>
    <row r="339">
      <c r="A339" s="314" t="s">
        <v>819</v>
      </c>
      <c r="B339" s="553">
        <v>0.0</v>
      </c>
      <c r="C339" s="341">
        <v>0.0</v>
      </c>
      <c r="D339" s="359">
        <v>0.0</v>
      </c>
      <c r="E339" s="441">
        <v>0.0</v>
      </c>
      <c r="F339" s="441">
        <v>0.0</v>
      </c>
      <c r="G339" s="441">
        <v>0.0</v>
      </c>
      <c r="H339" s="441">
        <v>0.0</v>
      </c>
      <c r="I339" s="309">
        <f t="shared" si="86"/>
        <v>0</v>
      </c>
      <c r="J339" s="324">
        <f t="shared" si="88"/>
        <v>0</v>
      </c>
      <c r="K339" s="311"/>
    </row>
    <row r="340">
      <c r="A340" s="314" t="s">
        <v>321</v>
      </c>
      <c r="B340" s="553">
        <v>0.0</v>
      </c>
      <c r="C340" s="341">
        <v>0.0</v>
      </c>
      <c r="D340" s="359">
        <v>0.0</v>
      </c>
      <c r="E340" s="441">
        <v>0.0</v>
      </c>
      <c r="F340" s="441">
        <v>0.0</v>
      </c>
      <c r="G340" s="441">
        <v>0.0</v>
      </c>
      <c r="H340" s="441">
        <v>0.0</v>
      </c>
      <c r="I340" s="309">
        <f t="shared" si="86"/>
        <v>0</v>
      </c>
      <c r="J340" s="324">
        <f t="shared" si="88"/>
        <v>0</v>
      </c>
      <c r="K340" s="311"/>
    </row>
    <row r="341">
      <c r="A341" s="324" t="s">
        <v>322</v>
      </c>
      <c r="B341" s="553">
        <v>0.0</v>
      </c>
      <c r="C341" s="341">
        <v>0.0</v>
      </c>
      <c r="D341" s="359">
        <v>0.0</v>
      </c>
      <c r="E341" s="441">
        <v>0.0</v>
      </c>
      <c r="F341" s="441">
        <v>0.0</v>
      </c>
      <c r="G341" s="441">
        <v>0.0</v>
      </c>
      <c r="H341" s="441">
        <v>0.0</v>
      </c>
      <c r="I341" s="309">
        <f t="shared" si="86"/>
        <v>0</v>
      </c>
      <c r="J341" s="324">
        <f t="shared" si="88"/>
        <v>0</v>
      </c>
      <c r="K341" s="311"/>
    </row>
    <row r="342">
      <c r="A342" s="314" t="s">
        <v>323</v>
      </c>
      <c r="B342" s="553">
        <v>0.0</v>
      </c>
      <c r="C342" s="341">
        <v>0.0</v>
      </c>
      <c r="D342" s="359">
        <v>0.0</v>
      </c>
      <c r="E342" s="441">
        <v>0.0</v>
      </c>
      <c r="F342" s="441">
        <v>0.0</v>
      </c>
      <c r="G342" s="441">
        <v>0.0</v>
      </c>
      <c r="H342" s="441">
        <v>0.0</v>
      </c>
      <c r="I342" s="309">
        <f t="shared" si="86"/>
        <v>0</v>
      </c>
      <c r="J342" s="324">
        <f t="shared" si="88"/>
        <v>0</v>
      </c>
      <c r="K342" s="311"/>
    </row>
    <row r="343">
      <c r="A343" s="324" t="s">
        <v>835</v>
      </c>
      <c r="B343" s="553">
        <v>513.81</v>
      </c>
      <c r="C343" s="341">
        <v>899.91</v>
      </c>
      <c r="D343" s="359">
        <v>0.0</v>
      </c>
      <c r="E343" s="441">
        <v>504.0</v>
      </c>
      <c r="F343" s="441">
        <v>285.0</v>
      </c>
      <c r="G343" s="441">
        <v>383.0</v>
      </c>
      <c r="H343" s="441">
        <v>575.0</v>
      </c>
      <c r="I343" s="309">
        <f t="shared" si="86"/>
        <v>3160.72</v>
      </c>
      <c r="J343" s="320">
        <f t="shared" si="88"/>
        <v>379.2864</v>
      </c>
      <c r="K343" s="417">
        <v>3.01372589246E12</v>
      </c>
    </row>
    <row r="344">
      <c r="A344" s="314" t="s">
        <v>30</v>
      </c>
      <c r="B344" s="553">
        <v>0.0</v>
      </c>
      <c r="C344" s="341">
        <v>0.0</v>
      </c>
      <c r="D344" s="359">
        <v>432.63</v>
      </c>
      <c r="E344" s="441">
        <v>0.0</v>
      </c>
      <c r="F344" s="441">
        <v>792.0</v>
      </c>
      <c r="G344" s="441">
        <v>565.0</v>
      </c>
      <c r="H344" s="441">
        <v>0.0</v>
      </c>
      <c r="I344" s="309">
        <f t="shared" si="86"/>
        <v>1789.63</v>
      </c>
      <c r="J344" s="320">
        <f t="shared" si="88"/>
        <v>214.7556</v>
      </c>
      <c r="K344" s="417">
        <v>1.013618429402E12</v>
      </c>
    </row>
    <row r="345">
      <c r="A345" s="314" t="s">
        <v>31</v>
      </c>
      <c r="B345" s="553">
        <v>1539.45</v>
      </c>
      <c r="C345" s="341">
        <v>477.18</v>
      </c>
      <c r="D345" s="359">
        <v>844.47</v>
      </c>
      <c r="E345" s="441">
        <v>927.0</v>
      </c>
      <c r="F345" s="441">
        <v>961.0</v>
      </c>
      <c r="G345" s="441">
        <v>914.0</v>
      </c>
      <c r="H345" s="441">
        <v>1499.0</v>
      </c>
      <c r="I345" s="309">
        <f t="shared" si="86"/>
        <v>7162.1</v>
      </c>
      <c r="J345" s="320">
        <f>I345*0.09</f>
        <v>644.589</v>
      </c>
      <c r="K345" s="417">
        <v>3.013618021664E12</v>
      </c>
    </row>
    <row r="346">
      <c r="A346" s="314" t="s">
        <v>32</v>
      </c>
      <c r="B346" s="553">
        <v>0.0</v>
      </c>
      <c r="C346" s="341">
        <v>0.0</v>
      </c>
      <c r="D346" s="359">
        <v>0.0</v>
      </c>
      <c r="E346" s="441">
        <v>366.0</v>
      </c>
      <c r="F346" s="441">
        <v>0.0</v>
      </c>
      <c r="G346" s="441" t="s">
        <v>892</v>
      </c>
      <c r="H346" s="441">
        <v>0.0</v>
      </c>
      <c r="I346" s="309">
        <f t="shared" si="86"/>
        <v>366</v>
      </c>
      <c r="J346" s="320">
        <f t="shared" ref="J346:J348" si="89">I346*0.12</f>
        <v>43.92</v>
      </c>
      <c r="K346" s="417">
        <v>3.013635761568E12</v>
      </c>
    </row>
    <row r="347">
      <c r="A347" s="314" t="s">
        <v>82</v>
      </c>
      <c r="B347" s="553">
        <v>0.0</v>
      </c>
      <c r="C347" s="341">
        <v>0.0</v>
      </c>
      <c r="D347" s="359">
        <v>0.0</v>
      </c>
      <c r="E347" s="441">
        <v>0.0</v>
      </c>
      <c r="F347" s="441">
        <v>382.0</v>
      </c>
      <c r="G347" s="441">
        <v>0.0</v>
      </c>
      <c r="H347" s="441">
        <v>215.0</v>
      </c>
      <c r="I347" s="309">
        <f t="shared" si="86"/>
        <v>597</v>
      </c>
      <c r="J347" s="320">
        <f t="shared" si="89"/>
        <v>71.64</v>
      </c>
      <c r="K347" s="417">
        <v>6.013659942365E12</v>
      </c>
    </row>
    <row r="348">
      <c r="A348" s="324" t="s">
        <v>840</v>
      </c>
      <c r="B348" s="553">
        <v>1516.68</v>
      </c>
      <c r="C348" s="341">
        <v>0.0</v>
      </c>
      <c r="D348" s="359">
        <v>400.95</v>
      </c>
      <c r="E348" s="441">
        <v>0.0</v>
      </c>
      <c r="F348" s="441">
        <v>203.0</v>
      </c>
      <c r="G348" s="441">
        <v>694.0</v>
      </c>
      <c r="H348" s="441">
        <v>0.0</v>
      </c>
      <c r="I348" s="309">
        <f t="shared" si="86"/>
        <v>2814.63</v>
      </c>
      <c r="J348" s="320">
        <f t="shared" si="89"/>
        <v>337.7556</v>
      </c>
      <c r="K348" s="417">
        <v>2.013618304191E12</v>
      </c>
    </row>
    <row r="349">
      <c r="A349" s="323" t="s">
        <v>56</v>
      </c>
      <c r="B349" s="553">
        <v>797.94</v>
      </c>
      <c r="C349" s="341">
        <v>1063.26</v>
      </c>
      <c r="D349" s="359">
        <v>0.0</v>
      </c>
      <c r="E349" s="441">
        <v>717.0</v>
      </c>
      <c r="F349" s="441">
        <v>60.0</v>
      </c>
      <c r="G349" s="441">
        <v>718.0</v>
      </c>
      <c r="H349" s="441">
        <v>554.0</v>
      </c>
      <c r="I349" s="309">
        <f t="shared" si="86"/>
        <v>3910.2</v>
      </c>
      <c r="J349" s="320">
        <f>I349*0.08</f>
        <v>312.816</v>
      </c>
      <c r="K349" s="418" t="s">
        <v>893</v>
      </c>
    </row>
    <row r="350">
      <c r="A350" s="314" t="s">
        <v>325</v>
      </c>
      <c r="B350" s="553">
        <v>514.8</v>
      </c>
      <c r="C350" s="341">
        <v>792.99</v>
      </c>
      <c r="D350" s="359">
        <v>0.0</v>
      </c>
      <c r="E350" s="441">
        <v>0.0</v>
      </c>
      <c r="F350" s="441">
        <v>805.0</v>
      </c>
      <c r="G350" s="441">
        <v>445.0</v>
      </c>
      <c r="H350" s="441">
        <v>605.0</v>
      </c>
      <c r="I350" s="309">
        <f t="shared" si="86"/>
        <v>3162.79</v>
      </c>
      <c r="J350" s="320">
        <f>I350*0.1</f>
        <v>316.279</v>
      </c>
      <c r="K350" s="418" t="s">
        <v>894</v>
      </c>
    </row>
    <row r="351">
      <c r="A351" s="314" t="s">
        <v>241</v>
      </c>
      <c r="B351" s="553">
        <v>812.79</v>
      </c>
      <c r="C351" s="341">
        <v>395.01</v>
      </c>
      <c r="D351" s="359">
        <v>436.59</v>
      </c>
      <c r="E351" s="441">
        <v>160.0</v>
      </c>
      <c r="F351" s="441">
        <v>340.0</v>
      </c>
      <c r="G351" s="441">
        <v>0.0</v>
      </c>
      <c r="H351" s="441">
        <v>641.0</v>
      </c>
      <c r="I351" s="309">
        <f t="shared" si="86"/>
        <v>2785.39</v>
      </c>
      <c r="J351" s="320">
        <f t="shared" ref="J351:J354" si="90">I351*0.12</f>
        <v>334.2468</v>
      </c>
      <c r="K351" s="418" t="s">
        <v>895</v>
      </c>
    </row>
    <row r="352">
      <c r="A352" s="314" t="s">
        <v>233</v>
      </c>
      <c r="B352" s="553">
        <v>534.6</v>
      </c>
      <c r="C352" s="341">
        <v>0.0</v>
      </c>
      <c r="D352" s="359">
        <v>258.39</v>
      </c>
      <c r="E352" s="441">
        <v>427.0</v>
      </c>
      <c r="F352" s="441">
        <v>681.0</v>
      </c>
      <c r="G352" s="441">
        <v>0.0</v>
      </c>
      <c r="H352" s="441">
        <v>436.0</v>
      </c>
      <c r="I352" s="309">
        <f t="shared" si="86"/>
        <v>2336.99</v>
      </c>
      <c r="J352" s="677">
        <f t="shared" si="90"/>
        <v>280.4388</v>
      </c>
      <c r="K352" s="311"/>
    </row>
    <row r="353">
      <c r="A353" s="314" t="s">
        <v>35</v>
      </c>
      <c r="B353" s="553">
        <v>0.0</v>
      </c>
      <c r="C353" s="341">
        <v>0.0</v>
      </c>
      <c r="D353" s="359">
        <v>300.96</v>
      </c>
      <c r="E353" s="441">
        <v>105.0</v>
      </c>
      <c r="F353" s="441">
        <v>0.0</v>
      </c>
      <c r="G353" s="441">
        <v>677.0</v>
      </c>
      <c r="H353" s="441">
        <v>0.0</v>
      </c>
      <c r="I353" s="309">
        <f t="shared" si="86"/>
        <v>1082.96</v>
      </c>
      <c r="J353" s="320">
        <f t="shared" si="90"/>
        <v>129.9552</v>
      </c>
      <c r="K353" s="417">
        <v>4.013618792776E12</v>
      </c>
    </row>
    <row r="354">
      <c r="A354" s="314" t="s">
        <v>328</v>
      </c>
      <c r="B354" s="553">
        <v>0.0</v>
      </c>
      <c r="C354" s="341">
        <v>0.0</v>
      </c>
      <c r="D354" s="359">
        <v>0.0</v>
      </c>
      <c r="E354" s="441">
        <v>77.0</v>
      </c>
      <c r="F354" s="441">
        <v>86.0</v>
      </c>
      <c r="G354" s="441">
        <v>77.0</v>
      </c>
      <c r="H354" s="441">
        <v>155.0</v>
      </c>
      <c r="I354" s="309">
        <f t="shared" si="86"/>
        <v>395</v>
      </c>
      <c r="J354" s="643">
        <f t="shared" si="90"/>
        <v>47.4</v>
      </c>
      <c r="K354" s="321" t="s">
        <v>821</v>
      </c>
    </row>
    <row r="355">
      <c r="A355" s="323" t="s">
        <v>329</v>
      </c>
      <c r="B355" s="553">
        <v>378.18</v>
      </c>
      <c r="C355" s="341">
        <v>649.44</v>
      </c>
      <c r="D355" s="359">
        <v>0.0</v>
      </c>
      <c r="E355" s="441">
        <v>0.0</v>
      </c>
      <c r="F355" s="441">
        <v>0.0</v>
      </c>
      <c r="G355" s="441">
        <v>0.0</v>
      </c>
      <c r="H355" s="441">
        <v>0.0</v>
      </c>
      <c r="I355" s="309">
        <f t="shared" si="86"/>
        <v>1027.62</v>
      </c>
      <c r="J355" s="320">
        <f>I355*0.08</f>
        <v>82.2096</v>
      </c>
      <c r="K355" s="417">
        <v>9.013638424797E12</v>
      </c>
    </row>
    <row r="356">
      <c r="A356" s="314" t="s">
        <v>37</v>
      </c>
      <c r="B356" s="553">
        <v>794.97</v>
      </c>
      <c r="C356" s="341">
        <v>1019.7</v>
      </c>
      <c r="D356" s="359">
        <v>1067.22</v>
      </c>
      <c r="E356" s="441">
        <v>818.0</v>
      </c>
      <c r="F356" s="441">
        <v>933.0</v>
      </c>
      <c r="G356" s="441">
        <v>976.0</v>
      </c>
      <c r="H356" s="441">
        <v>1520.0</v>
      </c>
      <c r="I356" s="309">
        <f t="shared" si="86"/>
        <v>7128.89</v>
      </c>
      <c r="J356" s="320">
        <f>I356*0.09</f>
        <v>641.6001</v>
      </c>
      <c r="K356" s="417">
        <v>1.013647010721E12</v>
      </c>
      <c r="L356" s="330" t="s">
        <v>896</v>
      </c>
    </row>
    <row r="357">
      <c r="A357" s="314" t="s">
        <v>38</v>
      </c>
      <c r="B357" s="553">
        <v>765.27</v>
      </c>
      <c r="C357" s="341">
        <v>696.96</v>
      </c>
      <c r="D357" s="359">
        <v>548.46</v>
      </c>
      <c r="E357" s="441">
        <v>359.0</v>
      </c>
      <c r="F357" s="441">
        <v>711.0</v>
      </c>
      <c r="G357" s="441">
        <v>730.0</v>
      </c>
      <c r="H357" s="441">
        <v>1013.0</v>
      </c>
      <c r="I357" s="309">
        <f t="shared" si="86"/>
        <v>4823.69</v>
      </c>
      <c r="J357" s="320">
        <f>I357*0.1</f>
        <v>482.369</v>
      </c>
      <c r="K357" s="417">
        <v>9.01362740642E12</v>
      </c>
    </row>
    <row r="358">
      <c r="A358" s="324" t="s">
        <v>851</v>
      </c>
      <c r="B358" s="553">
        <v>88.11</v>
      </c>
      <c r="C358" s="341">
        <v>128.7</v>
      </c>
      <c r="D358" s="359">
        <v>510.84</v>
      </c>
      <c r="E358" s="441">
        <v>0.0</v>
      </c>
      <c r="F358" s="441">
        <v>269.0</v>
      </c>
      <c r="G358" s="441">
        <v>282.0</v>
      </c>
      <c r="H358" s="441">
        <v>428.0</v>
      </c>
      <c r="I358" s="309">
        <f t="shared" si="86"/>
        <v>1706.65</v>
      </c>
      <c r="J358" s="320">
        <f>I358*0.12</f>
        <v>204.798</v>
      </c>
      <c r="K358" s="417">
        <v>5.013672939987E12</v>
      </c>
    </row>
    <row r="359">
      <c r="A359" s="323" t="s">
        <v>39</v>
      </c>
      <c r="B359" s="553">
        <v>534.6</v>
      </c>
      <c r="C359" s="341">
        <v>975.15</v>
      </c>
      <c r="D359" s="359">
        <v>797.94</v>
      </c>
      <c r="E359" s="441">
        <v>1603.0</v>
      </c>
      <c r="F359" s="441">
        <v>1080.0</v>
      </c>
      <c r="G359" s="441">
        <v>687.0</v>
      </c>
      <c r="H359" s="441">
        <v>195.0</v>
      </c>
      <c r="I359" s="309">
        <f t="shared" si="86"/>
        <v>5872.69</v>
      </c>
      <c r="J359" s="320">
        <f>I359*0.08</f>
        <v>469.8152</v>
      </c>
      <c r="K359" s="417">
        <v>1.013617941579E12</v>
      </c>
    </row>
    <row r="360">
      <c r="A360" s="314" t="s">
        <v>63</v>
      </c>
      <c r="B360" s="553">
        <v>1213.74</v>
      </c>
      <c r="C360" s="341">
        <v>1861.2</v>
      </c>
      <c r="D360" s="359">
        <v>203.94</v>
      </c>
      <c r="E360" s="441">
        <v>555.0</v>
      </c>
      <c r="F360" s="441">
        <v>0.0</v>
      </c>
      <c r="G360" s="441">
        <v>546.0</v>
      </c>
      <c r="H360" s="441">
        <v>0.0</v>
      </c>
      <c r="I360" s="309">
        <f t="shared" si="86"/>
        <v>4379.88</v>
      </c>
      <c r="J360" s="320">
        <f>I360*0.1</f>
        <v>437.988</v>
      </c>
      <c r="K360" s="417">
        <v>5.013780068155E12</v>
      </c>
    </row>
    <row r="361">
      <c r="A361" s="314" t="s">
        <v>40</v>
      </c>
      <c r="B361" s="553">
        <v>0.0</v>
      </c>
      <c r="C361" s="341">
        <v>636.57</v>
      </c>
      <c r="D361" s="359">
        <v>0.0</v>
      </c>
      <c r="E361" s="441">
        <v>0.0</v>
      </c>
      <c r="F361" s="441">
        <v>228.0</v>
      </c>
      <c r="G361" s="441">
        <v>0.0</v>
      </c>
      <c r="H361" s="441">
        <v>1089.0</v>
      </c>
      <c r="I361" s="309">
        <f t="shared" si="86"/>
        <v>1953.57</v>
      </c>
      <c r="J361" s="320">
        <f>I361*0.12</f>
        <v>234.4284</v>
      </c>
      <c r="K361" s="417">
        <v>6.013720273232E12</v>
      </c>
    </row>
    <row r="362">
      <c r="A362" s="314" t="s">
        <v>333</v>
      </c>
      <c r="B362" s="553">
        <v>1347.39</v>
      </c>
      <c r="C362" s="341">
        <v>1006.83</v>
      </c>
      <c r="D362" s="359">
        <v>883.08</v>
      </c>
      <c r="E362" s="441">
        <v>642.0</v>
      </c>
      <c r="F362" s="441">
        <v>879.0</v>
      </c>
      <c r="G362" s="441">
        <v>768.0</v>
      </c>
      <c r="H362" s="441">
        <v>953.0</v>
      </c>
      <c r="I362" s="309">
        <f t="shared" si="86"/>
        <v>6479.3</v>
      </c>
      <c r="J362" s="320">
        <f>I362*0.09</f>
        <v>583.137</v>
      </c>
      <c r="K362" s="417">
        <v>9.013617946609E12</v>
      </c>
    </row>
    <row r="363">
      <c r="A363" s="314" t="s">
        <v>41</v>
      </c>
      <c r="B363" s="553">
        <v>0.0</v>
      </c>
      <c r="C363" s="341">
        <v>443.52</v>
      </c>
      <c r="D363" s="359">
        <v>0.0</v>
      </c>
      <c r="E363" s="441">
        <v>529.0</v>
      </c>
      <c r="F363" s="441">
        <v>557.0</v>
      </c>
      <c r="G363" s="441">
        <v>503.0</v>
      </c>
      <c r="H363" s="441">
        <v>240.0</v>
      </c>
      <c r="I363" s="309">
        <f t="shared" si="86"/>
        <v>2272.52</v>
      </c>
      <c r="J363" s="320">
        <f t="shared" ref="J363:J366" si="91">I363*0.12</f>
        <v>272.7024</v>
      </c>
      <c r="K363" s="417">
        <v>3.013634765917E12</v>
      </c>
    </row>
    <row r="364">
      <c r="A364" s="314" t="s">
        <v>42</v>
      </c>
      <c r="B364" s="553">
        <v>425.7</v>
      </c>
      <c r="C364" s="341">
        <v>206.91</v>
      </c>
      <c r="D364" s="359">
        <v>0.0</v>
      </c>
      <c r="E364" s="441">
        <v>0.0</v>
      </c>
      <c r="F364" s="441">
        <v>755.0</v>
      </c>
      <c r="G364" s="441">
        <v>160.0</v>
      </c>
      <c r="H364" s="441">
        <v>198.0</v>
      </c>
      <c r="I364" s="309">
        <f t="shared" si="86"/>
        <v>1745.61</v>
      </c>
      <c r="J364" s="320">
        <f t="shared" si="91"/>
        <v>209.4732</v>
      </c>
      <c r="K364" s="417">
        <v>3.013697139633E12</v>
      </c>
    </row>
    <row r="365">
      <c r="A365" s="324" t="s">
        <v>879</v>
      </c>
      <c r="B365" s="553">
        <v>0.0</v>
      </c>
      <c r="C365" s="341">
        <v>670.23</v>
      </c>
      <c r="D365" s="359">
        <v>0.0</v>
      </c>
      <c r="E365" s="441">
        <v>597.0</v>
      </c>
      <c r="F365" s="441">
        <v>286.0</v>
      </c>
      <c r="G365" s="441">
        <v>655.0</v>
      </c>
      <c r="H365" s="441">
        <v>0.0</v>
      </c>
      <c r="I365" s="309">
        <f t="shared" si="86"/>
        <v>2208.23</v>
      </c>
      <c r="J365" s="320">
        <f t="shared" si="91"/>
        <v>264.9876</v>
      </c>
      <c r="K365" s="417">
        <v>2.013632841541E12</v>
      </c>
    </row>
    <row r="366">
      <c r="A366" s="325" t="s">
        <v>889</v>
      </c>
      <c r="B366" s="553">
        <v>0.0</v>
      </c>
      <c r="C366" s="341">
        <v>641.52</v>
      </c>
      <c r="D366" s="359">
        <v>277.2</v>
      </c>
      <c r="E366" s="441">
        <v>427.0</v>
      </c>
      <c r="F366" s="441">
        <v>514.0</v>
      </c>
      <c r="G366" s="441">
        <v>0.0</v>
      </c>
      <c r="H366" s="441">
        <v>501.0</v>
      </c>
      <c r="I366" s="657">
        <f>SUM(B366:H366)</f>
        <v>2360.72</v>
      </c>
      <c r="J366" s="320">
        <f t="shared" si="91"/>
        <v>283.2864</v>
      </c>
      <c r="K366" s="417">
        <v>9.013626113323E12</v>
      </c>
    </row>
    <row r="367">
      <c r="A367" s="334" t="s">
        <v>20</v>
      </c>
      <c r="B367" s="309">
        <f t="shared" ref="B367:J367" si="92">SUM(B333:B366)</f>
        <v>13809.51</v>
      </c>
      <c r="C367" s="309">
        <f t="shared" si="92"/>
        <v>14134.23</v>
      </c>
      <c r="D367" s="309">
        <f t="shared" si="92"/>
        <v>8820.9</v>
      </c>
      <c r="E367" s="309">
        <f t="shared" si="92"/>
        <v>11315</v>
      </c>
      <c r="F367" s="309">
        <f t="shared" si="92"/>
        <v>12448</v>
      </c>
      <c r="G367" s="309">
        <f t="shared" si="92"/>
        <v>12083</v>
      </c>
      <c r="H367" s="309">
        <f t="shared" si="92"/>
        <v>14658</v>
      </c>
      <c r="I367" s="309">
        <f t="shared" si="92"/>
        <v>87268.64</v>
      </c>
      <c r="J367" s="309">
        <f t="shared" si="92"/>
        <v>8921.1119</v>
      </c>
      <c r="K367" s="311"/>
    </row>
    <row r="368">
      <c r="A368" s="335"/>
      <c r="B368" s="335"/>
      <c r="C368" s="335"/>
      <c r="D368" s="335"/>
      <c r="E368" s="335"/>
      <c r="F368" s="335"/>
      <c r="G368" s="335"/>
      <c r="H368" s="335"/>
      <c r="I368" s="335"/>
      <c r="J368" s="335"/>
      <c r="K368" s="311"/>
    </row>
    <row r="369">
      <c r="A369" s="335"/>
      <c r="B369" s="335"/>
      <c r="C369" s="335"/>
      <c r="D369" s="335"/>
      <c r="E369" s="335"/>
      <c r="F369" s="335"/>
      <c r="G369" s="335"/>
      <c r="H369" s="335"/>
      <c r="I369" s="335"/>
      <c r="J369" s="335"/>
      <c r="K369" s="311"/>
    </row>
    <row r="370">
      <c r="A370" s="307" t="s">
        <v>19</v>
      </c>
      <c r="B370" s="308">
        <v>45262.0</v>
      </c>
      <c r="C370" s="308">
        <v>45263.0</v>
      </c>
      <c r="D370" s="308">
        <v>45264.0</v>
      </c>
      <c r="E370" s="308">
        <v>45265.0</v>
      </c>
      <c r="F370" s="308">
        <v>45266.0</v>
      </c>
      <c r="G370" s="308">
        <v>45267.0</v>
      </c>
      <c r="H370" s="308">
        <v>45268.0</v>
      </c>
      <c r="I370" s="309" t="s">
        <v>20</v>
      </c>
      <c r="J370" s="546" t="s">
        <v>620</v>
      </c>
      <c r="K370" s="311"/>
    </row>
    <row r="371">
      <c r="A371" s="312"/>
      <c r="B371" s="312"/>
      <c r="C371" s="312"/>
      <c r="D371" s="312"/>
      <c r="E371" s="312"/>
      <c r="F371" s="312"/>
      <c r="G371" s="312"/>
      <c r="H371" s="313"/>
      <c r="I371" s="313"/>
      <c r="J371" s="313"/>
      <c r="K371" s="311"/>
    </row>
    <row r="372">
      <c r="A372" s="314" t="s">
        <v>23</v>
      </c>
      <c r="B372" s="441">
        <v>503.0</v>
      </c>
      <c r="C372" s="353">
        <v>929.61</v>
      </c>
      <c r="D372" s="441">
        <v>0.0</v>
      </c>
      <c r="E372" s="441">
        <v>747.0</v>
      </c>
      <c r="F372" s="441">
        <v>795.0</v>
      </c>
      <c r="G372" s="441">
        <v>813.0</v>
      </c>
      <c r="H372" s="441">
        <v>0.0</v>
      </c>
      <c r="I372" s="309">
        <f t="shared" ref="I372:I404" si="93">sum(B372:H372)</f>
        <v>3787.61</v>
      </c>
      <c r="J372" s="320">
        <f>I372*0.1</f>
        <v>378.761</v>
      </c>
      <c r="K372" s="417">
        <v>4.013801945802E12</v>
      </c>
    </row>
    <row r="373">
      <c r="A373" s="314" t="s">
        <v>24</v>
      </c>
      <c r="B373" s="441">
        <v>0.0</v>
      </c>
      <c r="C373" s="353">
        <v>0.0</v>
      </c>
      <c r="D373" s="441">
        <v>716.0</v>
      </c>
      <c r="E373" s="441">
        <v>198.0</v>
      </c>
      <c r="F373" s="441">
        <v>0.0</v>
      </c>
      <c r="G373" s="441">
        <v>465.0</v>
      </c>
      <c r="H373" s="441">
        <v>783.0</v>
      </c>
      <c r="I373" s="309">
        <f t="shared" si="93"/>
        <v>2162</v>
      </c>
      <c r="J373" s="320">
        <f t="shared" ref="J373:J374" si="94">I373*0.12</f>
        <v>259.44</v>
      </c>
      <c r="K373" s="417">
        <v>8.0133787262527E13</v>
      </c>
    </row>
    <row r="374">
      <c r="A374" s="314" t="s">
        <v>817</v>
      </c>
      <c r="B374" s="441">
        <v>0.0</v>
      </c>
      <c r="C374" s="353">
        <v>0.0</v>
      </c>
      <c r="D374" s="441">
        <v>0.0</v>
      </c>
      <c r="E374" s="441">
        <v>0.0</v>
      </c>
      <c r="F374" s="441">
        <v>0.0</v>
      </c>
      <c r="G374" s="441">
        <v>0.0</v>
      </c>
      <c r="H374" s="441">
        <v>0.0</v>
      </c>
      <c r="I374" s="309">
        <f t="shared" si="93"/>
        <v>0</v>
      </c>
      <c r="J374" s="324">
        <f t="shared" si="94"/>
        <v>0</v>
      </c>
      <c r="K374" s="311"/>
    </row>
    <row r="375">
      <c r="A375" s="323" t="s">
        <v>25</v>
      </c>
      <c r="B375" s="441">
        <v>375.0</v>
      </c>
      <c r="C375" s="353">
        <v>461.34</v>
      </c>
      <c r="D375" s="441">
        <v>615.0</v>
      </c>
      <c r="E375" s="441">
        <v>207.0</v>
      </c>
      <c r="F375" s="441">
        <v>681.0</v>
      </c>
      <c r="G375" s="441">
        <v>896.0</v>
      </c>
      <c r="H375" s="441">
        <v>510.0</v>
      </c>
      <c r="I375" s="309">
        <f t="shared" si="93"/>
        <v>3745.34</v>
      </c>
      <c r="J375" s="320">
        <f>I375*0.08</f>
        <v>299.6272</v>
      </c>
      <c r="K375" s="418" t="s">
        <v>897</v>
      </c>
    </row>
    <row r="376">
      <c r="A376" s="314" t="s">
        <v>26</v>
      </c>
      <c r="B376" s="441">
        <v>1370.0</v>
      </c>
      <c r="C376" s="353">
        <v>290.07</v>
      </c>
      <c r="D376" s="441">
        <v>488.0</v>
      </c>
      <c r="E376" s="441">
        <v>0.0</v>
      </c>
      <c r="F376" s="441">
        <v>963.0</v>
      </c>
      <c r="G376" s="441">
        <v>987.0</v>
      </c>
      <c r="H376" s="441">
        <v>1011.0</v>
      </c>
      <c r="I376" s="309">
        <f t="shared" si="93"/>
        <v>5109.07</v>
      </c>
      <c r="J376" s="320">
        <f>I376*0.1</f>
        <v>510.907</v>
      </c>
      <c r="K376" s="321">
        <v>2.013912774869E12</v>
      </c>
    </row>
    <row r="377">
      <c r="A377" s="314" t="s">
        <v>27</v>
      </c>
      <c r="B377" s="441">
        <v>565.0</v>
      </c>
      <c r="C377" s="353">
        <v>246.51</v>
      </c>
      <c r="D377" s="441">
        <v>227.0</v>
      </c>
      <c r="E377" s="441">
        <v>154.0</v>
      </c>
      <c r="F377" s="441">
        <v>0.0</v>
      </c>
      <c r="G377" s="441">
        <v>232.0</v>
      </c>
      <c r="H377" s="441">
        <v>416.0</v>
      </c>
      <c r="I377" s="309">
        <f t="shared" si="93"/>
        <v>1840.51</v>
      </c>
      <c r="J377" s="320">
        <f t="shared" ref="J377:J383" si="95">I377*0.12</f>
        <v>220.8612</v>
      </c>
      <c r="K377" s="417">
        <v>7.013783763891E12</v>
      </c>
    </row>
    <row r="378">
      <c r="A378" s="314" t="s">
        <v>819</v>
      </c>
      <c r="B378" s="441">
        <v>0.0</v>
      </c>
      <c r="C378" s="353">
        <v>0.0</v>
      </c>
      <c r="D378" s="441">
        <v>0.0</v>
      </c>
      <c r="E378" s="441">
        <v>0.0</v>
      </c>
      <c r="F378" s="441">
        <v>0.0</v>
      </c>
      <c r="G378" s="441">
        <v>0.0</v>
      </c>
      <c r="H378" s="441">
        <v>0.0</v>
      </c>
      <c r="I378" s="309">
        <f t="shared" si="93"/>
        <v>0</v>
      </c>
      <c r="J378" s="324">
        <f t="shared" si="95"/>
        <v>0</v>
      </c>
      <c r="K378" s="311"/>
    </row>
    <row r="379">
      <c r="A379" s="314" t="s">
        <v>321</v>
      </c>
      <c r="B379" s="441">
        <v>688.0</v>
      </c>
      <c r="C379" s="353">
        <v>0.0</v>
      </c>
      <c r="D379" s="441">
        <v>0.0</v>
      </c>
      <c r="E379" s="441">
        <v>0.0</v>
      </c>
      <c r="F379" s="441">
        <v>0.0</v>
      </c>
      <c r="G379" s="441">
        <v>0.0</v>
      </c>
      <c r="H379" s="441">
        <v>0.0</v>
      </c>
      <c r="I379" s="309">
        <f t="shared" si="93"/>
        <v>688</v>
      </c>
      <c r="J379" s="320">
        <f t="shared" si="95"/>
        <v>82.56</v>
      </c>
      <c r="K379" s="417">
        <v>7.013787508243E12</v>
      </c>
    </row>
    <row r="380">
      <c r="A380" s="324" t="s">
        <v>322</v>
      </c>
      <c r="B380" s="441">
        <v>0.0</v>
      </c>
      <c r="C380" s="353">
        <v>0.0</v>
      </c>
      <c r="D380" s="441">
        <v>0.0</v>
      </c>
      <c r="E380" s="441">
        <v>0.0</v>
      </c>
      <c r="F380" s="441">
        <v>0.0</v>
      </c>
      <c r="G380" s="441">
        <v>0.0</v>
      </c>
      <c r="H380" s="441">
        <v>0.0</v>
      </c>
      <c r="I380" s="309">
        <f t="shared" si="93"/>
        <v>0</v>
      </c>
      <c r="J380" s="324">
        <f t="shared" si="95"/>
        <v>0</v>
      </c>
      <c r="K380" s="311"/>
    </row>
    <row r="381">
      <c r="A381" s="314" t="s">
        <v>323</v>
      </c>
      <c r="B381" s="441">
        <v>0.0</v>
      </c>
      <c r="C381" s="353">
        <v>0.0</v>
      </c>
      <c r="D381" s="441">
        <v>0.0</v>
      </c>
      <c r="E381" s="441">
        <v>0.0</v>
      </c>
      <c r="F381" s="441">
        <v>0.0</v>
      </c>
      <c r="G381" s="441">
        <v>0.0</v>
      </c>
      <c r="H381" s="441">
        <v>0.0</v>
      </c>
      <c r="I381" s="309">
        <f t="shared" si="93"/>
        <v>0</v>
      </c>
      <c r="J381" s="324">
        <f t="shared" si="95"/>
        <v>0</v>
      </c>
      <c r="K381" s="311"/>
    </row>
    <row r="382">
      <c r="A382" s="324" t="s">
        <v>835</v>
      </c>
      <c r="B382" s="441">
        <v>790.0</v>
      </c>
      <c r="C382" s="353">
        <v>285.12</v>
      </c>
      <c r="D382" s="441">
        <v>0.0</v>
      </c>
      <c r="E382" s="441">
        <v>525.0</v>
      </c>
      <c r="F382" s="441">
        <v>1486.0</v>
      </c>
      <c r="G382" s="441">
        <v>0.0</v>
      </c>
      <c r="H382" s="441">
        <v>923.0</v>
      </c>
      <c r="I382" s="309">
        <f t="shared" si="93"/>
        <v>4009.12</v>
      </c>
      <c r="J382" s="320">
        <f t="shared" si="95"/>
        <v>481.0944</v>
      </c>
      <c r="K382" s="417">
        <v>3.013858730876E12</v>
      </c>
    </row>
    <row r="383">
      <c r="A383" s="314" t="s">
        <v>30</v>
      </c>
      <c r="B383" s="441">
        <v>0.0</v>
      </c>
      <c r="C383" s="353">
        <v>0.0</v>
      </c>
      <c r="D383" s="441">
        <v>1181.0</v>
      </c>
      <c r="E383" s="441">
        <v>933.0</v>
      </c>
      <c r="F383" s="441">
        <v>0.0</v>
      </c>
      <c r="G383" s="441">
        <v>824.0</v>
      </c>
      <c r="H383" s="441">
        <v>0.0</v>
      </c>
      <c r="I383" s="309">
        <f t="shared" si="93"/>
        <v>2938</v>
      </c>
      <c r="J383" s="320">
        <f t="shared" si="95"/>
        <v>352.56</v>
      </c>
      <c r="K383" s="417">
        <v>1.013787530515E12</v>
      </c>
    </row>
    <row r="384">
      <c r="A384" s="314" t="s">
        <v>31</v>
      </c>
      <c r="B384" s="441">
        <v>1016.0</v>
      </c>
      <c r="C384" s="353">
        <v>891.99</v>
      </c>
      <c r="D384" s="441">
        <v>1051.0</v>
      </c>
      <c r="E384" s="441">
        <v>905.0</v>
      </c>
      <c r="F384" s="441">
        <v>942.0</v>
      </c>
      <c r="G384" s="441">
        <v>1390.0</v>
      </c>
      <c r="H384" s="441">
        <v>1140.0</v>
      </c>
      <c r="I384" s="309">
        <f t="shared" si="93"/>
        <v>7335.99</v>
      </c>
      <c r="J384" s="320">
        <f>I384*0.09</f>
        <v>660.2391</v>
      </c>
      <c r="K384" s="417">
        <v>3.013786912929E12</v>
      </c>
    </row>
    <row r="385">
      <c r="A385" s="314" t="s">
        <v>32</v>
      </c>
      <c r="B385" s="441">
        <v>430.0</v>
      </c>
      <c r="C385" s="353">
        <v>242.55</v>
      </c>
      <c r="D385" s="441">
        <v>569.0</v>
      </c>
      <c r="E385" s="441">
        <v>0.0</v>
      </c>
      <c r="F385" s="441">
        <v>0.0</v>
      </c>
      <c r="G385" s="441">
        <v>214.0</v>
      </c>
      <c r="H385" s="441">
        <v>428.0</v>
      </c>
      <c r="I385" s="309">
        <f t="shared" si="93"/>
        <v>1883.55</v>
      </c>
      <c r="J385" s="320">
        <f t="shared" ref="J385:J387" si="96">I385*0.12</f>
        <v>226.026</v>
      </c>
      <c r="K385" s="417">
        <v>3.013787640114E12</v>
      </c>
    </row>
    <row r="386">
      <c r="A386" s="314" t="s">
        <v>82</v>
      </c>
      <c r="B386" s="441">
        <v>405.0</v>
      </c>
      <c r="C386" s="353">
        <v>0.0</v>
      </c>
      <c r="D386" s="441">
        <v>293.0</v>
      </c>
      <c r="E386" s="441">
        <v>382.0</v>
      </c>
      <c r="F386" s="441">
        <v>487.0</v>
      </c>
      <c r="G386" s="441">
        <v>276.0</v>
      </c>
      <c r="H386" s="441">
        <v>100.0</v>
      </c>
      <c r="I386" s="309">
        <f t="shared" si="93"/>
        <v>1943</v>
      </c>
      <c r="J386" s="320">
        <f t="shared" si="96"/>
        <v>233.16</v>
      </c>
      <c r="K386" s="417">
        <v>6.013843168451E12</v>
      </c>
    </row>
    <row r="387">
      <c r="A387" s="324" t="s">
        <v>840</v>
      </c>
      <c r="B387" s="441">
        <v>437.0</v>
      </c>
      <c r="C387" s="353">
        <v>0.0</v>
      </c>
      <c r="D387" s="441">
        <v>771.0</v>
      </c>
      <c r="E387" s="441">
        <v>421.0</v>
      </c>
      <c r="F387" s="441">
        <v>974.0</v>
      </c>
      <c r="G387" s="441">
        <v>1009.0</v>
      </c>
      <c r="H387" s="441">
        <v>0.0</v>
      </c>
      <c r="I387" s="309">
        <f t="shared" si="93"/>
        <v>3612</v>
      </c>
      <c r="J387" s="320">
        <f t="shared" si="96"/>
        <v>433.44</v>
      </c>
      <c r="K387" s="417">
        <v>2.013786850216E12</v>
      </c>
    </row>
    <row r="388">
      <c r="A388" s="323" t="s">
        <v>56</v>
      </c>
      <c r="B388" s="441">
        <v>0.0</v>
      </c>
      <c r="C388" s="353">
        <v>0.0</v>
      </c>
      <c r="D388" s="441">
        <v>721.0</v>
      </c>
      <c r="E388" s="441">
        <v>394.0</v>
      </c>
      <c r="F388" s="441">
        <v>859.0</v>
      </c>
      <c r="G388" s="441">
        <v>0.0</v>
      </c>
      <c r="H388" s="441">
        <v>0.0</v>
      </c>
      <c r="I388" s="309">
        <f t="shared" si="93"/>
        <v>1974</v>
      </c>
      <c r="J388" s="320">
        <f>I388*0.08</f>
        <v>157.92</v>
      </c>
      <c r="K388" s="418" t="s">
        <v>898</v>
      </c>
    </row>
    <row r="389">
      <c r="A389" s="314" t="s">
        <v>325</v>
      </c>
      <c r="B389" s="441">
        <v>0.0</v>
      </c>
      <c r="C389" s="353">
        <v>158.4</v>
      </c>
      <c r="D389" s="441">
        <v>473.0</v>
      </c>
      <c r="E389" s="441">
        <v>334.0</v>
      </c>
      <c r="F389" s="441">
        <v>0.0</v>
      </c>
      <c r="G389" s="441">
        <v>913.0</v>
      </c>
      <c r="H389" s="441">
        <v>810.0</v>
      </c>
      <c r="I389" s="309">
        <f t="shared" si="93"/>
        <v>2688.4</v>
      </c>
      <c r="J389" s="320">
        <f>I389*0.12</f>
        <v>322.608</v>
      </c>
      <c r="K389" s="417">
        <v>5.013818020743E12</v>
      </c>
    </row>
    <row r="390">
      <c r="A390" s="314" t="s">
        <v>241</v>
      </c>
      <c r="B390" s="441">
        <v>912.0</v>
      </c>
      <c r="C390" s="353">
        <v>0.0</v>
      </c>
      <c r="D390" s="441">
        <v>984.0</v>
      </c>
      <c r="E390" s="441">
        <v>598.0</v>
      </c>
      <c r="F390" s="441">
        <v>955.0</v>
      </c>
      <c r="G390" s="441">
        <v>764.0</v>
      </c>
      <c r="H390" s="441">
        <v>631.0</v>
      </c>
      <c r="I390" s="309">
        <f t="shared" si="93"/>
        <v>4844</v>
      </c>
      <c r="J390" s="320">
        <f>I390*0.1</f>
        <v>484.4</v>
      </c>
      <c r="K390" s="418" t="s">
        <v>899</v>
      </c>
    </row>
    <row r="391">
      <c r="A391" s="314" t="s">
        <v>233</v>
      </c>
      <c r="B391" s="441">
        <v>0.0</v>
      </c>
      <c r="C391" s="353">
        <v>0.0</v>
      </c>
      <c r="D391" s="441">
        <v>213.0</v>
      </c>
      <c r="E391" s="441">
        <v>340.0</v>
      </c>
      <c r="F391" s="441">
        <v>0.0</v>
      </c>
      <c r="G391" s="441">
        <v>0.0</v>
      </c>
      <c r="H391" s="441">
        <v>0.0</v>
      </c>
      <c r="I391" s="309">
        <f t="shared" si="93"/>
        <v>553</v>
      </c>
      <c r="J391" s="677">
        <f t="shared" ref="J391:J393" si="97">I391*0.12</f>
        <v>66.36</v>
      </c>
      <c r="K391" s="311"/>
    </row>
    <row r="392">
      <c r="A392" s="314" t="s">
        <v>35</v>
      </c>
      <c r="B392" s="441">
        <v>469.0</v>
      </c>
      <c r="C392" s="353">
        <v>0.0</v>
      </c>
      <c r="D392" s="441">
        <v>0.0</v>
      </c>
      <c r="E392" s="441">
        <v>115.0</v>
      </c>
      <c r="F392" s="441">
        <v>0.0</v>
      </c>
      <c r="G392" s="441">
        <v>0.0</v>
      </c>
      <c r="H392" s="441">
        <v>894.0</v>
      </c>
      <c r="I392" s="309">
        <f t="shared" si="93"/>
        <v>1478</v>
      </c>
      <c r="J392" s="320">
        <f t="shared" si="97"/>
        <v>177.36</v>
      </c>
      <c r="K392" s="417">
        <v>7.013795402607E12</v>
      </c>
    </row>
    <row r="393">
      <c r="A393" s="314" t="s">
        <v>328</v>
      </c>
      <c r="B393" s="441">
        <v>170.0</v>
      </c>
      <c r="C393" s="353">
        <v>0.0</v>
      </c>
      <c r="D393" s="441">
        <v>0.0</v>
      </c>
      <c r="E393" s="441">
        <v>0.0</v>
      </c>
      <c r="F393" s="441">
        <v>0.0</v>
      </c>
      <c r="G393" s="441">
        <v>0.0</v>
      </c>
      <c r="H393" s="441">
        <v>0.0</v>
      </c>
      <c r="I393" s="309">
        <f t="shared" si="93"/>
        <v>170</v>
      </c>
      <c r="J393" s="643">
        <f t="shared" si="97"/>
        <v>20.4</v>
      </c>
      <c r="K393" s="321" t="s">
        <v>821</v>
      </c>
    </row>
    <row r="394">
      <c r="A394" s="323" t="s">
        <v>329</v>
      </c>
      <c r="B394" s="441">
        <v>0.0</v>
      </c>
      <c r="C394" s="353">
        <v>0.0</v>
      </c>
      <c r="D394" s="441">
        <v>0.0</v>
      </c>
      <c r="E394" s="441">
        <v>0.0</v>
      </c>
      <c r="F394" s="441">
        <v>0.0</v>
      </c>
      <c r="G394" s="441">
        <v>0.0</v>
      </c>
      <c r="H394" s="441">
        <v>0.0</v>
      </c>
      <c r="I394" s="309">
        <f t="shared" si="93"/>
        <v>0</v>
      </c>
      <c r="J394" s="324">
        <f>I394*0.08</f>
        <v>0</v>
      </c>
      <c r="K394" s="311"/>
    </row>
    <row r="395">
      <c r="A395" s="314" t="s">
        <v>37</v>
      </c>
      <c r="B395" s="441">
        <v>851.0</v>
      </c>
      <c r="C395" s="353">
        <v>1094.94</v>
      </c>
      <c r="D395" s="441">
        <v>935.0</v>
      </c>
      <c r="E395" s="441">
        <v>931.0</v>
      </c>
      <c r="F395" s="441">
        <v>937.0</v>
      </c>
      <c r="G395" s="441">
        <v>1159.0</v>
      </c>
      <c r="H395" s="441">
        <v>918.0</v>
      </c>
      <c r="I395" s="309">
        <f t="shared" si="93"/>
        <v>6825.94</v>
      </c>
      <c r="J395" s="320">
        <f>I395*0.09</f>
        <v>614.3346</v>
      </c>
      <c r="K395" s="417">
        <v>1.013805941426E12</v>
      </c>
    </row>
    <row r="396">
      <c r="A396" s="314" t="s">
        <v>38</v>
      </c>
      <c r="B396" s="441">
        <v>691.0</v>
      </c>
      <c r="C396" s="353">
        <v>895.95</v>
      </c>
      <c r="D396" s="441">
        <v>0.0</v>
      </c>
      <c r="E396" s="441">
        <v>453.0</v>
      </c>
      <c r="F396" s="441">
        <v>948.0</v>
      </c>
      <c r="G396" s="441">
        <v>935.0</v>
      </c>
      <c r="H396" s="441">
        <v>810.0</v>
      </c>
      <c r="I396" s="309">
        <f t="shared" si="93"/>
        <v>4732.95</v>
      </c>
      <c r="J396" s="320">
        <f>I396*0.1</f>
        <v>473.295</v>
      </c>
      <c r="K396" s="417">
        <v>9.013806019984E12</v>
      </c>
    </row>
    <row r="397">
      <c r="A397" s="324" t="s">
        <v>851</v>
      </c>
      <c r="B397" s="441">
        <v>328.0</v>
      </c>
      <c r="C397" s="353">
        <v>579.15</v>
      </c>
      <c r="D397" s="441">
        <v>252.0</v>
      </c>
      <c r="E397" s="441">
        <v>243.0</v>
      </c>
      <c r="F397" s="441">
        <v>610.0</v>
      </c>
      <c r="G397" s="441">
        <v>0.0</v>
      </c>
      <c r="H397" s="441">
        <v>0.0</v>
      </c>
      <c r="I397" s="309">
        <f t="shared" si="93"/>
        <v>2012.15</v>
      </c>
      <c r="J397" s="320">
        <f>I397*0.12</f>
        <v>241.458</v>
      </c>
      <c r="K397" s="417">
        <v>5.01383164065E12</v>
      </c>
    </row>
    <row r="398">
      <c r="A398" s="323" t="s">
        <v>39</v>
      </c>
      <c r="B398" s="441">
        <v>354.0</v>
      </c>
      <c r="C398" s="353">
        <v>681.12</v>
      </c>
      <c r="D398" s="441">
        <v>518.0</v>
      </c>
      <c r="E398" s="441">
        <v>1669.0</v>
      </c>
      <c r="F398" s="441">
        <v>1145.0</v>
      </c>
      <c r="G398" s="441">
        <v>1418.0</v>
      </c>
      <c r="H398" s="441">
        <v>661.0</v>
      </c>
      <c r="I398" s="309">
        <f t="shared" si="93"/>
        <v>6446.12</v>
      </c>
      <c r="J398" s="320">
        <f>I398*0.08</f>
        <v>515.6896</v>
      </c>
      <c r="K398" s="417">
        <v>1.013801895555E12</v>
      </c>
      <c r="L398" s="679">
        <f> 515.6 - 121</f>
        <v>394.6</v>
      </c>
      <c r="M398" s="333" t="s">
        <v>900</v>
      </c>
    </row>
    <row r="399">
      <c r="A399" s="314" t="s">
        <v>63</v>
      </c>
      <c r="B399" s="441">
        <v>578.0</v>
      </c>
      <c r="C399" s="353">
        <v>448.47</v>
      </c>
      <c r="D399" s="441">
        <v>685.0</v>
      </c>
      <c r="E399" s="441">
        <v>119.0</v>
      </c>
      <c r="F399" s="441">
        <v>520.0</v>
      </c>
      <c r="G399" s="441">
        <v>771.0</v>
      </c>
      <c r="H399" s="441">
        <v>963.0</v>
      </c>
      <c r="I399" s="309">
        <f t="shared" si="93"/>
        <v>4084.47</v>
      </c>
      <c r="J399" s="320">
        <f t="shared" ref="J399:J400" si="98">I399*0.1</f>
        <v>408.447</v>
      </c>
      <c r="K399" s="417">
        <v>5.013794586867E12</v>
      </c>
    </row>
    <row r="400">
      <c r="A400" s="314" t="s">
        <v>40</v>
      </c>
      <c r="B400" s="441">
        <v>494.0</v>
      </c>
      <c r="C400" s="353">
        <v>677.16</v>
      </c>
      <c r="D400" s="441">
        <v>0.0</v>
      </c>
      <c r="E400" s="441">
        <v>376.0</v>
      </c>
      <c r="F400" s="441">
        <v>978.0</v>
      </c>
      <c r="G400" s="441">
        <v>1224.0</v>
      </c>
      <c r="H400" s="441">
        <v>769.0</v>
      </c>
      <c r="I400" s="309">
        <f t="shared" si="93"/>
        <v>4518.16</v>
      </c>
      <c r="J400" s="320">
        <f t="shared" si="98"/>
        <v>451.816</v>
      </c>
      <c r="K400" s="419">
        <v>6.0138063508E12</v>
      </c>
    </row>
    <row r="401">
      <c r="A401" s="314" t="s">
        <v>333</v>
      </c>
      <c r="B401" s="441">
        <v>709.0</v>
      </c>
      <c r="C401" s="353">
        <v>911.79</v>
      </c>
      <c r="D401" s="441">
        <v>0.0</v>
      </c>
      <c r="E401" s="441">
        <v>605.0</v>
      </c>
      <c r="F401" s="441">
        <v>885.0</v>
      </c>
      <c r="G401" s="441">
        <v>624.0</v>
      </c>
      <c r="H401" s="441">
        <v>1337.0</v>
      </c>
      <c r="I401" s="309">
        <f t="shared" si="93"/>
        <v>5071.79</v>
      </c>
      <c r="J401" s="320">
        <f>I401*0.09</f>
        <v>456.4611</v>
      </c>
      <c r="K401" s="417">
        <v>9.013786874173E12</v>
      </c>
    </row>
    <row r="402">
      <c r="A402" s="314" t="s">
        <v>41</v>
      </c>
      <c r="B402" s="441">
        <v>1031.0</v>
      </c>
      <c r="C402" s="353">
        <v>489.06</v>
      </c>
      <c r="D402" s="441">
        <v>889.0</v>
      </c>
      <c r="E402" s="441">
        <v>807.0</v>
      </c>
      <c r="F402" s="441">
        <v>855.0</v>
      </c>
      <c r="G402" s="441">
        <v>0.0</v>
      </c>
      <c r="H402" s="441">
        <v>515.0</v>
      </c>
      <c r="I402" s="309">
        <f t="shared" si="93"/>
        <v>4586.06</v>
      </c>
      <c r="J402" s="320">
        <f t="shared" ref="J402:J403" si="99">I402*0.1</f>
        <v>458.606</v>
      </c>
      <c r="K402" s="417">
        <v>3.01382451541E12</v>
      </c>
    </row>
    <row r="403">
      <c r="A403" s="314" t="s">
        <v>42</v>
      </c>
      <c r="B403" s="441">
        <v>324.0</v>
      </c>
      <c r="C403" s="353">
        <v>812.0</v>
      </c>
      <c r="D403" s="441">
        <v>416.0</v>
      </c>
      <c r="E403" s="441">
        <v>629.0</v>
      </c>
      <c r="F403" s="441">
        <v>601.0</v>
      </c>
      <c r="G403" s="441">
        <v>296.0</v>
      </c>
      <c r="H403" s="441">
        <v>916.0</v>
      </c>
      <c r="I403" s="309">
        <f t="shared" si="93"/>
        <v>3994</v>
      </c>
      <c r="J403" s="320">
        <f t="shared" si="99"/>
        <v>399.4</v>
      </c>
      <c r="K403" s="417">
        <v>3.013843204239E12</v>
      </c>
    </row>
    <row r="404">
      <c r="A404" s="324" t="s">
        <v>879</v>
      </c>
      <c r="B404" s="441">
        <v>723.0</v>
      </c>
      <c r="C404" s="353">
        <v>776.16</v>
      </c>
      <c r="D404" s="441">
        <v>579.0</v>
      </c>
      <c r="E404" s="441">
        <v>658.0</v>
      </c>
      <c r="F404" s="441">
        <v>750.0</v>
      </c>
      <c r="G404" s="441">
        <v>399.0</v>
      </c>
      <c r="H404" s="441">
        <v>1293.0</v>
      </c>
      <c r="I404" s="309">
        <f t="shared" si="93"/>
        <v>5178.16</v>
      </c>
      <c r="J404" s="320">
        <f t="shared" ref="J404:J405" si="100">I404*0.12</f>
        <v>621.3792</v>
      </c>
      <c r="K404" s="321" t="s">
        <v>901</v>
      </c>
    </row>
    <row r="405">
      <c r="A405" s="325" t="s">
        <v>889</v>
      </c>
      <c r="B405" s="441">
        <v>686.0</v>
      </c>
      <c r="C405" s="353">
        <v>475.2</v>
      </c>
      <c r="D405" s="441">
        <v>417.0</v>
      </c>
      <c r="E405" s="441">
        <v>331.0</v>
      </c>
      <c r="F405" s="441">
        <v>606.0</v>
      </c>
      <c r="G405" s="441">
        <v>718.0</v>
      </c>
      <c r="H405" s="441">
        <v>513.0</v>
      </c>
      <c r="I405" s="657">
        <f t="shared" ref="I405:I407" si="101">SUM(B405:H405)</f>
        <v>3746.2</v>
      </c>
      <c r="J405" s="320">
        <f t="shared" si="100"/>
        <v>449.544</v>
      </c>
      <c r="K405" s="417">
        <v>9.013787016715E12</v>
      </c>
    </row>
    <row r="406">
      <c r="A406" s="325" t="s">
        <v>45</v>
      </c>
      <c r="B406" s="441">
        <v>0.0</v>
      </c>
      <c r="C406" s="353">
        <v>0.0</v>
      </c>
      <c r="D406" s="441">
        <v>0.0</v>
      </c>
      <c r="E406" s="441">
        <v>0.0</v>
      </c>
      <c r="F406" s="441">
        <v>0.0</v>
      </c>
      <c r="G406" s="441">
        <v>0.0</v>
      </c>
      <c r="H406" s="441">
        <v>473.0</v>
      </c>
      <c r="I406" s="657">
        <f t="shared" si="101"/>
        <v>473</v>
      </c>
      <c r="J406" s="320">
        <f t="shared" ref="J406:J407" si="102">I406*0.11</f>
        <v>52.03</v>
      </c>
      <c r="K406" s="417">
        <v>5.013797058975E12</v>
      </c>
    </row>
    <row r="407">
      <c r="A407" s="325" t="s">
        <v>335</v>
      </c>
      <c r="B407" s="441">
        <v>0.0</v>
      </c>
      <c r="C407" s="353">
        <v>0.0</v>
      </c>
      <c r="D407" s="441">
        <v>0.0</v>
      </c>
      <c r="E407" s="441">
        <v>0.0</v>
      </c>
      <c r="F407" s="441">
        <v>0.0</v>
      </c>
      <c r="G407" s="441">
        <v>265.0</v>
      </c>
      <c r="H407" s="441">
        <v>286.0</v>
      </c>
      <c r="I407" s="657">
        <f t="shared" si="101"/>
        <v>551</v>
      </c>
      <c r="J407" s="320">
        <f t="shared" si="102"/>
        <v>60.61</v>
      </c>
      <c r="K407" s="417">
        <v>4.013787107373E12</v>
      </c>
    </row>
    <row r="408">
      <c r="A408" s="334" t="s">
        <v>20</v>
      </c>
      <c r="B408" s="309">
        <f t="shared" ref="B408:J408" si="103">SUM(B372:B407)</f>
        <v>14899</v>
      </c>
      <c r="C408" s="309">
        <f t="shared" si="103"/>
        <v>11346.59</v>
      </c>
      <c r="D408" s="309">
        <f t="shared" si="103"/>
        <v>12993</v>
      </c>
      <c r="E408" s="309">
        <f t="shared" si="103"/>
        <v>13074</v>
      </c>
      <c r="F408" s="309">
        <f t="shared" si="103"/>
        <v>16977</v>
      </c>
      <c r="G408" s="309">
        <f t="shared" si="103"/>
        <v>16592</v>
      </c>
      <c r="H408" s="309">
        <f t="shared" si="103"/>
        <v>17100</v>
      </c>
      <c r="I408" s="309">
        <f t="shared" si="103"/>
        <v>102981.59</v>
      </c>
      <c r="J408" s="309">
        <f t="shared" si="103"/>
        <v>10570.7944</v>
      </c>
      <c r="K408" s="311"/>
    </row>
    <row r="409">
      <c r="A409" s="335"/>
      <c r="B409" s="335"/>
      <c r="C409" s="335"/>
      <c r="D409" s="335"/>
      <c r="E409" s="335"/>
      <c r="F409" s="335"/>
      <c r="G409" s="335"/>
      <c r="H409" s="335"/>
      <c r="I409" s="335"/>
      <c r="J409" s="335"/>
      <c r="K409" s="311"/>
    </row>
    <row r="410">
      <c r="A410" s="307" t="s">
        <v>19</v>
      </c>
      <c r="B410" s="308">
        <v>45269.0</v>
      </c>
      <c r="C410" s="308">
        <v>45270.0</v>
      </c>
      <c r="D410" s="308">
        <v>45271.0</v>
      </c>
      <c r="E410" s="308">
        <v>45272.0</v>
      </c>
      <c r="F410" s="308">
        <v>45273.0</v>
      </c>
      <c r="G410" s="308">
        <v>45274.0</v>
      </c>
      <c r="H410" s="308">
        <v>45275.0</v>
      </c>
      <c r="I410" s="309" t="s">
        <v>20</v>
      </c>
      <c r="J410" s="546" t="s">
        <v>620</v>
      </c>
      <c r="K410" s="311"/>
    </row>
    <row r="411">
      <c r="A411" s="312"/>
      <c r="B411" s="312"/>
      <c r="C411" s="312"/>
      <c r="D411" s="312"/>
      <c r="E411" s="312"/>
      <c r="F411" s="312"/>
      <c r="G411" s="312"/>
      <c r="H411" s="313"/>
      <c r="I411" s="313"/>
      <c r="J411" s="313"/>
      <c r="K411" s="311"/>
    </row>
    <row r="412">
      <c r="A412" s="314" t="s">
        <v>23</v>
      </c>
      <c r="B412" s="441">
        <v>632.0</v>
      </c>
      <c r="C412" s="603">
        <v>713.79</v>
      </c>
      <c r="D412" s="441">
        <v>800.0</v>
      </c>
      <c r="E412" s="441">
        <v>791.0</v>
      </c>
      <c r="F412" s="441">
        <v>574.0</v>
      </c>
      <c r="G412" s="441">
        <v>927.0</v>
      </c>
      <c r="H412" s="441">
        <v>1253.0</v>
      </c>
      <c r="I412" s="319">
        <f t="shared" ref="I412:I444" si="104">sum(B412:H412)</f>
        <v>5690.79</v>
      </c>
      <c r="J412" s="320">
        <f t="shared" ref="J412:J413" si="105">I412*0.1</f>
        <v>569.079</v>
      </c>
      <c r="K412" s="321">
        <v>4.013977980362E12</v>
      </c>
    </row>
    <row r="413">
      <c r="A413" s="314" t="s">
        <v>24</v>
      </c>
      <c r="B413" s="441">
        <v>814.0</v>
      </c>
      <c r="C413" s="603">
        <v>94.05</v>
      </c>
      <c r="D413" s="441">
        <v>1070.0</v>
      </c>
      <c r="E413" s="441">
        <v>0.0</v>
      </c>
      <c r="F413" s="441">
        <v>750.0</v>
      </c>
      <c r="G413" s="441">
        <v>0.0</v>
      </c>
      <c r="H413" s="441">
        <v>1039.0</v>
      </c>
      <c r="I413" s="319">
        <f t="shared" si="104"/>
        <v>3767.05</v>
      </c>
      <c r="J413" s="320">
        <f t="shared" si="105"/>
        <v>376.705</v>
      </c>
      <c r="K413" s="321">
        <v>8.013935266805E12</v>
      </c>
    </row>
    <row r="414">
      <c r="A414" s="314" t="s">
        <v>817</v>
      </c>
      <c r="B414" s="441">
        <v>0.0</v>
      </c>
      <c r="C414" s="603">
        <v>0.0</v>
      </c>
      <c r="D414" s="441">
        <v>0.0</v>
      </c>
      <c r="E414" s="441">
        <v>0.0</v>
      </c>
      <c r="F414" s="441">
        <v>0.0</v>
      </c>
      <c r="G414" s="441">
        <v>0.0</v>
      </c>
      <c r="H414" s="441">
        <v>0.0</v>
      </c>
      <c r="I414" s="319">
        <f t="shared" si="104"/>
        <v>0</v>
      </c>
      <c r="J414" s="324">
        <f>I414*0.12</f>
        <v>0</v>
      </c>
      <c r="K414" s="311"/>
    </row>
    <row r="415">
      <c r="A415" s="323" t="s">
        <v>25</v>
      </c>
      <c r="B415" s="441">
        <v>473.0</v>
      </c>
      <c r="C415" s="603">
        <v>518.76</v>
      </c>
      <c r="D415" s="441">
        <v>1567.0</v>
      </c>
      <c r="E415" s="441">
        <v>807.0</v>
      </c>
      <c r="F415" s="441">
        <v>994.0</v>
      </c>
      <c r="G415" s="441">
        <v>998.0</v>
      </c>
      <c r="H415" s="441">
        <v>1296.0</v>
      </c>
      <c r="I415" s="319">
        <f t="shared" si="104"/>
        <v>6653.76</v>
      </c>
      <c r="J415" s="320">
        <f>I415*0.08</f>
        <v>532.3008</v>
      </c>
      <c r="K415" s="321">
        <v>1.3981248482E10</v>
      </c>
    </row>
    <row r="416">
      <c r="A416" s="314" t="s">
        <v>26</v>
      </c>
      <c r="B416" s="441">
        <v>1284.0</v>
      </c>
      <c r="C416" s="603">
        <v>561.33</v>
      </c>
      <c r="D416" s="441">
        <v>503.0</v>
      </c>
      <c r="E416" s="441">
        <v>0.0</v>
      </c>
      <c r="F416" s="441">
        <v>180.0</v>
      </c>
      <c r="G416" s="441">
        <v>1449.0</v>
      </c>
      <c r="H416" s="441">
        <v>1240.0</v>
      </c>
      <c r="I416" s="319">
        <f t="shared" si="104"/>
        <v>5217.33</v>
      </c>
      <c r="J416" s="320">
        <f t="shared" ref="J416:J417" si="106">I416*0.1</f>
        <v>521.733</v>
      </c>
      <c r="K416" s="321">
        <v>2.013934772465E12</v>
      </c>
    </row>
    <row r="417">
      <c r="A417" s="314" t="s">
        <v>27</v>
      </c>
      <c r="B417" s="441">
        <v>407.0</v>
      </c>
      <c r="C417" s="603">
        <v>614.79</v>
      </c>
      <c r="D417" s="441">
        <v>307.0</v>
      </c>
      <c r="E417" s="441">
        <v>475.0</v>
      </c>
      <c r="F417" s="441">
        <v>0.0</v>
      </c>
      <c r="G417" s="441">
        <v>1032.0</v>
      </c>
      <c r="H417" s="441">
        <v>479.0</v>
      </c>
      <c r="I417" s="319">
        <f t="shared" si="104"/>
        <v>3314.79</v>
      </c>
      <c r="J417" s="320">
        <f t="shared" si="106"/>
        <v>331.479</v>
      </c>
      <c r="K417" s="321">
        <v>7.013935120363E12</v>
      </c>
    </row>
    <row r="418">
      <c r="A418" s="314" t="s">
        <v>819</v>
      </c>
      <c r="B418" s="441">
        <v>0.0</v>
      </c>
      <c r="C418" s="603">
        <v>0.0</v>
      </c>
      <c r="D418" s="441">
        <v>0.0</v>
      </c>
      <c r="E418" s="441">
        <v>0.0</v>
      </c>
      <c r="F418" s="441">
        <v>0.0</v>
      </c>
      <c r="G418" s="441">
        <v>0.0</v>
      </c>
      <c r="H418" s="441">
        <v>0.0</v>
      </c>
      <c r="I418" s="319">
        <f t="shared" si="104"/>
        <v>0</v>
      </c>
      <c r="J418" s="324">
        <f t="shared" ref="J418:J422" si="107">I418*0.12</f>
        <v>0</v>
      </c>
      <c r="K418" s="311"/>
    </row>
    <row r="419">
      <c r="A419" s="314" t="s">
        <v>321</v>
      </c>
      <c r="B419" s="441">
        <v>0.0</v>
      </c>
      <c r="C419" s="603">
        <v>0.0</v>
      </c>
      <c r="D419" s="441">
        <v>0.0</v>
      </c>
      <c r="E419" s="441">
        <v>0.0</v>
      </c>
      <c r="F419" s="441">
        <v>0.0</v>
      </c>
      <c r="G419" s="441">
        <v>0.0</v>
      </c>
      <c r="H419" s="441">
        <v>0.0</v>
      </c>
      <c r="I419" s="319">
        <f t="shared" si="104"/>
        <v>0</v>
      </c>
      <c r="J419" s="324">
        <f t="shared" si="107"/>
        <v>0</v>
      </c>
      <c r="K419" s="311"/>
    </row>
    <row r="420">
      <c r="A420" s="324" t="s">
        <v>322</v>
      </c>
      <c r="B420" s="441">
        <v>0.0</v>
      </c>
      <c r="C420" s="603">
        <v>0.0</v>
      </c>
      <c r="D420" s="441">
        <v>0.0</v>
      </c>
      <c r="E420" s="441">
        <v>0.0</v>
      </c>
      <c r="F420" s="441">
        <v>0.0</v>
      </c>
      <c r="G420" s="441">
        <v>0.0</v>
      </c>
      <c r="H420" s="441">
        <v>0.0</v>
      </c>
      <c r="I420" s="319">
        <f t="shared" si="104"/>
        <v>0</v>
      </c>
      <c r="J420" s="324">
        <f t="shared" si="107"/>
        <v>0</v>
      </c>
      <c r="K420" s="311"/>
    </row>
    <row r="421">
      <c r="A421" s="314" t="s">
        <v>323</v>
      </c>
      <c r="B421" s="441">
        <v>0.0</v>
      </c>
      <c r="C421" s="603">
        <v>0.0</v>
      </c>
      <c r="D421" s="441">
        <v>0.0</v>
      </c>
      <c r="E421" s="441">
        <v>0.0</v>
      </c>
      <c r="F421" s="441">
        <v>0.0</v>
      </c>
      <c r="G421" s="441">
        <v>0.0</v>
      </c>
      <c r="H421" s="441">
        <v>0.0</v>
      </c>
      <c r="I421" s="319">
        <f t="shared" si="104"/>
        <v>0</v>
      </c>
      <c r="J421" s="324">
        <f t="shared" si="107"/>
        <v>0</v>
      </c>
      <c r="K421" s="311"/>
    </row>
    <row r="422">
      <c r="A422" s="324" t="s">
        <v>835</v>
      </c>
      <c r="B422" s="441">
        <v>922.0</v>
      </c>
      <c r="C422" s="603">
        <v>864.27</v>
      </c>
      <c r="D422" s="441">
        <v>135.0</v>
      </c>
      <c r="E422" s="441">
        <v>732.0</v>
      </c>
      <c r="F422" s="441">
        <v>1009.0</v>
      </c>
      <c r="G422" s="441">
        <v>993.0</v>
      </c>
      <c r="H422" s="441">
        <v>759.0</v>
      </c>
      <c r="I422" s="319">
        <f t="shared" si="104"/>
        <v>5414.27</v>
      </c>
      <c r="J422" s="320">
        <f t="shared" si="107"/>
        <v>649.7124</v>
      </c>
      <c r="K422" s="321">
        <v>3.014014241438E12</v>
      </c>
    </row>
    <row r="423">
      <c r="A423" s="314" t="s">
        <v>30</v>
      </c>
      <c r="B423" s="441">
        <v>0.0</v>
      </c>
      <c r="C423" s="603">
        <v>1062.27</v>
      </c>
      <c r="D423" s="441">
        <v>777.0</v>
      </c>
      <c r="E423" s="441">
        <v>2490.0</v>
      </c>
      <c r="F423" s="441">
        <v>3190.0</v>
      </c>
      <c r="G423" s="441">
        <v>1008.0</v>
      </c>
      <c r="H423" s="441">
        <v>0.0</v>
      </c>
      <c r="I423" s="319">
        <f t="shared" si="104"/>
        <v>8527.27</v>
      </c>
      <c r="J423" s="320">
        <f t="shared" ref="J423:J424" si="108">I423*0.09</f>
        <v>767.4543</v>
      </c>
      <c r="K423" s="321">
        <v>1.013930881047E12</v>
      </c>
    </row>
    <row r="424">
      <c r="A424" s="314" t="s">
        <v>31</v>
      </c>
      <c r="B424" s="441">
        <v>1340.0</v>
      </c>
      <c r="C424" s="603">
        <v>958.32</v>
      </c>
      <c r="D424" s="441">
        <v>1034.0</v>
      </c>
      <c r="E424" s="441">
        <v>1554.0</v>
      </c>
      <c r="F424" s="441">
        <v>334.0</v>
      </c>
      <c r="G424" s="441">
        <v>1369.0</v>
      </c>
      <c r="H424" s="441">
        <v>1643.0</v>
      </c>
      <c r="I424" s="319">
        <f t="shared" si="104"/>
        <v>8232.32</v>
      </c>
      <c r="J424" s="320">
        <f t="shared" si="108"/>
        <v>740.9088</v>
      </c>
      <c r="K424" s="321">
        <v>3.013935052371E12</v>
      </c>
    </row>
    <row r="425">
      <c r="A425" s="314" t="s">
        <v>32</v>
      </c>
      <c r="B425" s="441">
        <v>657.0</v>
      </c>
      <c r="C425" s="603">
        <v>398.97</v>
      </c>
      <c r="D425" s="441">
        <v>0.0</v>
      </c>
      <c r="E425" s="441">
        <v>583.0</v>
      </c>
      <c r="F425" s="441">
        <v>0.0</v>
      </c>
      <c r="G425" s="441">
        <v>581.0</v>
      </c>
      <c r="H425" s="441">
        <v>0.0</v>
      </c>
      <c r="I425" s="319">
        <f t="shared" si="104"/>
        <v>2219.97</v>
      </c>
      <c r="J425" s="320">
        <f t="shared" ref="J425:J426" si="109">I425*0.12</f>
        <v>266.3964</v>
      </c>
      <c r="K425" s="321">
        <v>2.013952638705E12</v>
      </c>
    </row>
    <row r="426">
      <c r="A426" s="314" t="s">
        <v>82</v>
      </c>
      <c r="B426" s="441">
        <v>0.0</v>
      </c>
      <c r="C426" s="603">
        <v>242.55</v>
      </c>
      <c r="D426" s="441">
        <v>0.0</v>
      </c>
      <c r="E426" s="441">
        <v>0.0</v>
      </c>
      <c r="F426" s="441">
        <v>482.0</v>
      </c>
      <c r="G426" s="441">
        <v>0.0</v>
      </c>
      <c r="H426" s="441">
        <v>0.0</v>
      </c>
      <c r="I426" s="319">
        <f t="shared" si="104"/>
        <v>724.55</v>
      </c>
      <c r="J426" s="320">
        <f t="shared" si="109"/>
        <v>86.946</v>
      </c>
      <c r="K426" s="321">
        <v>6.013987893665E12</v>
      </c>
    </row>
    <row r="427">
      <c r="A427" s="324" t="s">
        <v>840</v>
      </c>
      <c r="B427" s="441">
        <v>1416.0</v>
      </c>
      <c r="C427" s="603">
        <v>0.0</v>
      </c>
      <c r="D427" s="441">
        <v>1098.0</v>
      </c>
      <c r="E427" s="441">
        <v>1285.0</v>
      </c>
      <c r="F427" s="441">
        <v>1416.0</v>
      </c>
      <c r="G427" s="441">
        <v>624.0</v>
      </c>
      <c r="H427" s="441">
        <v>1977.0</v>
      </c>
      <c r="I427" s="319">
        <f t="shared" si="104"/>
        <v>7816</v>
      </c>
      <c r="J427" s="320">
        <f>I427*0.11</f>
        <v>859.76</v>
      </c>
      <c r="K427" s="321">
        <v>2.01399635561E12</v>
      </c>
    </row>
    <row r="428">
      <c r="A428" s="323" t="s">
        <v>56</v>
      </c>
      <c r="B428" s="441">
        <v>0.0</v>
      </c>
      <c r="C428" s="603">
        <v>0.0</v>
      </c>
      <c r="D428" s="441">
        <v>0.0</v>
      </c>
      <c r="E428" s="441">
        <v>0.0</v>
      </c>
      <c r="F428" s="441">
        <v>0.0</v>
      </c>
      <c r="G428" s="441">
        <v>0.0</v>
      </c>
      <c r="H428" s="441">
        <v>0.0</v>
      </c>
      <c r="I428" s="319">
        <f t="shared" si="104"/>
        <v>0</v>
      </c>
      <c r="J428" s="324">
        <f>I428*0.08</f>
        <v>0</v>
      </c>
      <c r="K428" s="311"/>
    </row>
    <row r="429">
      <c r="A429" s="314" t="s">
        <v>325</v>
      </c>
      <c r="B429" s="441">
        <v>934.0</v>
      </c>
      <c r="C429" s="603">
        <v>439.56</v>
      </c>
      <c r="D429" s="441">
        <v>200.0</v>
      </c>
      <c r="E429" s="441">
        <v>200.0</v>
      </c>
      <c r="F429" s="441">
        <v>601.0</v>
      </c>
      <c r="G429" s="441">
        <v>773.0</v>
      </c>
      <c r="H429" s="441">
        <v>859.0</v>
      </c>
      <c r="I429" s="319">
        <f t="shared" si="104"/>
        <v>4006.56</v>
      </c>
      <c r="J429" s="320">
        <f t="shared" ref="J429:J430" si="110">I429*0.1</f>
        <v>400.656</v>
      </c>
      <c r="K429" s="321">
        <v>5.013941257374E12</v>
      </c>
    </row>
    <row r="430">
      <c r="A430" s="314" t="s">
        <v>241</v>
      </c>
      <c r="B430" s="441">
        <v>1216.0</v>
      </c>
      <c r="C430" s="603">
        <v>367.29</v>
      </c>
      <c r="D430" s="441">
        <v>0.0</v>
      </c>
      <c r="E430" s="441">
        <v>635.0</v>
      </c>
      <c r="F430" s="441">
        <v>983.0</v>
      </c>
      <c r="G430" s="441">
        <v>878.0</v>
      </c>
      <c r="H430" s="441">
        <v>1235.0</v>
      </c>
      <c r="I430" s="319">
        <f t="shared" si="104"/>
        <v>5314.29</v>
      </c>
      <c r="J430" s="320">
        <f t="shared" si="110"/>
        <v>531.429</v>
      </c>
      <c r="K430" s="347" t="s">
        <v>902</v>
      </c>
      <c r="L430" s="330" t="s">
        <v>903</v>
      </c>
    </row>
    <row r="431">
      <c r="A431" s="314" t="s">
        <v>233</v>
      </c>
      <c r="B431" s="441">
        <v>0.0</v>
      </c>
      <c r="C431" s="603">
        <v>0.0</v>
      </c>
      <c r="D431" s="441">
        <v>0.0</v>
      </c>
      <c r="E431" s="441">
        <v>0.0</v>
      </c>
      <c r="F431" s="441">
        <v>0.0</v>
      </c>
      <c r="G431" s="441">
        <v>0.0</v>
      </c>
      <c r="H431" s="441">
        <v>0.0</v>
      </c>
      <c r="I431" s="319">
        <f t="shared" si="104"/>
        <v>0</v>
      </c>
      <c r="J431" s="324">
        <f t="shared" ref="J431:J433" si="111">I431*0.12</f>
        <v>0</v>
      </c>
      <c r="K431" s="311"/>
    </row>
    <row r="432">
      <c r="A432" s="314" t="s">
        <v>35</v>
      </c>
      <c r="B432" s="441">
        <v>0.0</v>
      </c>
      <c r="C432" s="603">
        <v>508.86</v>
      </c>
      <c r="D432" s="441">
        <v>129.0</v>
      </c>
      <c r="E432" s="441">
        <v>677.0</v>
      </c>
      <c r="F432" s="441">
        <v>0.0</v>
      </c>
      <c r="G432" s="441">
        <v>0.0</v>
      </c>
      <c r="H432" s="441">
        <v>0.0</v>
      </c>
      <c r="I432" s="319">
        <f t="shared" si="104"/>
        <v>1314.86</v>
      </c>
      <c r="J432" s="320">
        <f t="shared" si="111"/>
        <v>157.7832</v>
      </c>
      <c r="K432" s="321">
        <v>7.013978223509E12</v>
      </c>
    </row>
    <row r="433">
      <c r="A433" s="314" t="s">
        <v>328</v>
      </c>
      <c r="B433" s="441">
        <v>0.0</v>
      </c>
      <c r="C433" s="603">
        <v>0.0</v>
      </c>
      <c r="D433" s="441">
        <v>0.0</v>
      </c>
      <c r="E433" s="441">
        <v>0.0</v>
      </c>
      <c r="F433" s="441">
        <v>0.0</v>
      </c>
      <c r="G433" s="441">
        <v>0.0</v>
      </c>
      <c r="H433" s="441">
        <v>0.0</v>
      </c>
      <c r="I433" s="319">
        <f t="shared" si="104"/>
        <v>0</v>
      </c>
      <c r="J433" s="324">
        <f t="shared" si="111"/>
        <v>0</v>
      </c>
      <c r="K433" s="311"/>
    </row>
    <row r="434">
      <c r="A434" s="323" t="s">
        <v>329</v>
      </c>
      <c r="B434" s="441">
        <v>0.0</v>
      </c>
      <c r="C434" s="603">
        <v>0.0</v>
      </c>
      <c r="D434" s="441">
        <v>0.0</v>
      </c>
      <c r="E434" s="441">
        <v>0.0</v>
      </c>
      <c r="F434" s="441">
        <v>0.0</v>
      </c>
      <c r="G434" s="441">
        <v>0.0</v>
      </c>
      <c r="H434" s="441">
        <v>0.0</v>
      </c>
      <c r="I434" s="319">
        <f t="shared" si="104"/>
        <v>0</v>
      </c>
      <c r="J434" s="324">
        <f>I434*0.08</f>
        <v>0</v>
      </c>
      <c r="K434" s="311"/>
    </row>
    <row r="435">
      <c r="A435" s="314" t="s">
        <v>37</v>
      </c>
      <c r="B435" s="441">
        <v>0.0</v>
      </c>
      <c r="C435" s="603">
        <v>418.77</v>
      </c>
      <c r="D435" s="441">
        <v>822.0</v>
      </c>
      <c r="E435" s="441">
        <v>706.0</v>
      </c>
      <c r="F435" s="441">
        <v>0.0</v>
      </c>
      <c r="G435" s="441">
        <v>0.0</v>
      </c>
      <c r="H435" s="441">
        <v>0.0</v>
      </c>
      <c r="I435" s="319">
        <f t="shared" si="104"/>
        <v>1946.77</v>
      </c>
      <c r="J435" s="320">
        <f>I435*0.12</f>
        <v>233.6124</v>
      </c>
      <c r="K435" s="321">
        <v>1.014036165958E12</v>
      </c>
    </row>
    <row r="436">
      <c r="A436" s="314" t="s">
        <v>38</v>
      </c>
      <c r="B436" s="441">
        <v>768.0</v>
      </c>
      <c r="C436" s="603">
        <v>0.0</v>
      </c>
      <c r="D436" s="441">
        <v>879.0</v>
      </c>
      <c r="E436" s="441">
        <v>843.0</v>
      </c>
      <c r="F436" s="441">
        <v>928.0</v>
      </c>
      <c r="G436" s="441">
        <v>974.0</v>
      </c>
      <c r="H436" s="441">
        <v>372.0</v>
      </c>
      <c r="I436" s="319">
        <f t="shared" si="104"/>
        <v>4764</v>
      </c>
      <c r="J436" s="320">
        <f>I436*0.1</f>
        <v>476.4</v>
      </c>
      <c r="K436" s="321">
        <v>9.013981693024E12</v>
      </c>
      <c r="L436" s="330" t="s">
        <v>904</v>
      </c>
    </row>
    <row r="437">
      <c r="A437" s="324" t="s">
        <v>851</v>
      </c>
      <c r="B437" s="441">
        <v>172.0</v>
      </c>
      <c r="C437" s="603">
        <v>216.81</v>
      </c>
      <c r="D437" s="441">
        <v>219.0</v>
      </c>
      <c r="E437" s="441">
        <v>500.0</v>
      </c>
      <c r="F437" s="441">
        <v>791.0</v>
      </c>
      <c r="G437" s="441">
        <v>414.0</v>
      </c>
      <c r="H437" s="441">
        <v>921.0</v>
      </c>
      <c r="I437" s="319">
        <f t="shared" si="104"/>
        <v>3233.81</v>
      </c>
      <c r="J437" s="320">
        <f>I437*0.12</f>
        <v>388.0572</v>
      </c>
      <c r="K437" s="321">
        <v>5.013991198706E12</v>
      </c>
    </row>
    <row r="438">
      <c r="A438" s="323" t="s">
        <v>39</v>
      </c>
      <c r="B438" s="441">
        <v>778.0</v>
      </c>
      <c r="C438" s="603">
        <v>509.85</v>
      </c>
      <c r="D438" s="441">
        <v>1191.0</v>
      </c>
      <c r="E438" s="441">
        <v>1287.0</v>
      </c>
      <c r="F438" s="441">
        <v>1393.0</v>
      </c>
      <c r="G438" s="441">
        <v>963.0</v>
      </c>
      <c r="H438" s="441">
        <v>1629.0</v>
      </c>
      <c r="I438" s="319">
        <f t="shared" si="104"/>
        <v>7750.85</v>
      </c>
      <c r="J438" s="320">
        <f>I438*0.08</f>
        <v>620.068</v>
      </c>
      <c r="K438" s="321">
        <v>1.013935127395E12</v>
      </c>
    </row>
    <row r="439">
      <c r="A439" s="314" t="s">
        <v>63</v>
      </c>
      <c r="B439" s="441">
        <v>729.0</v>
      </c>
      <c r="C439" s="603">
        <v>779.13</v>
      </c>
      <c r="D439" s="441">
        <v>456.0</v>
      </c>
      <c r="E439" s="441">
        <v>510.0</v>
      </c>
      <c r="F439" s="441">
        <v>913.0</v>
      </c>
      <c r="G439" s="441">
        <v>2038.0</v>
      </c>
      <c r="H439" s="441">
        <v>328.0</v>
      </c>
      <c r="I439" s="319">
        <f t="shared" si="104"/>
        <v>5753.13</v>
      </c>
      <c r="J439" s="320">
        <f t="shared" ref="J439:J440" si="112">I439*0.1</f>
        <v>575.313</v>
      </c>
      <c r="K439" s="321">
        <v>5.013981310432E12</v>
      </c>
    </row>
    <row r="440">
      <c r="A440" s="314" t="s">
        <v>40</v>
      </c>
      <c r="B440" s="441">
        <v>683.0</v>
      </c>
      <c r="C440" s="603">
        <v>1089.0</v>
      </c>
      <c r="D440" s="441">
        <v>0.0</v>
      </c>
      <c r="E440" s="441">
        <v>994.0</v>
      </c>
      <c r="F440" s="441">
        <v>1534.0</v>
      </c>
      <c r="G440" s="441">
        <v>1271.0</v>
      </c>
      <c r="H440" s="441">
        <v>0.0</v>
      </c>
      <c r="I440" s="319">
        <f t="shared" si="104"/>
        <v>5571</v>
      </c>
      <c r="J440" s="320">
        <f t="shared" si="112"/>
        <v>557.1</v>
      </c>
      <c r="K440" s="321">
        <v>6.013978685281E12</v>
      </c>
    </row>
    <row r="441">
      <c r="A441" s="314" t="s">
        <v>333</v>
      </c>
      <c r="B441" s="441">
        <v>1217.0</v>
      </c>
      <c r="C441" s="603">
        <v>1412.73</v>
      </c>
      <c r="D441" s="441">
        <v>300.0</v>
      </c>
      <c r="E441" s="441">
        <v>1235.0</v>
      </c>
      <c r="F441" s="441">
        <v>1090.0</v>
      </c>
      <c r="G441" s="441">
        <v>1455.0</v>
      </c>
      <c r="H441" s="441">
        <v>438.0</v>
      </c>
      <c r="I441" s="319">
        <f t="shared" si="104"/>
        <v>7147.73</v>
      </c>
      <c r="J441" s="320">
        <f>I441*0.09</f>
        <v>643.2957</v>
      </c>
      <c r="K441" s="321">
        <v>9.013931350518E12</v>
      </c>
    </row>
    <row r="442">
      <c r="A442" s="314" t="s">
        <v>41</v>
      </c>
      <c r="B442" s="441">
        <v>450.0</v>
      </c>
      <c r="C442" s="603">
        <v>0.0</v>
      </c>
      <c r="D442" s="441">
        <v>260.0</v>
      </c>
      <c r="E442" s="441">
        <v>1175.0</v>
      </c>
      <c r="F442" s="441">
        <v>755.0</v>
      </c>
      <c r="G442" s="441">
        <v>793.0</v>
      </c>
      <c r="H442" s="441">
        <v>1047.0</v>
      </c>
      <c r="I442" s="319">
        <f t="shared" si="104"/>
        <v>4480</v>
      </c>
      <c r="J442" s="320">
        <f t="shared" ref="J442:J443" si="113">I442*0.1</f>
        <v>448</v>
      </c>
      <c r="K442" s="321">
        <v>3.013978647621E12</v>
      </c>
    </row>
    <row r="443">
      <c r="A443" s="314" t="s">
        <v>42</v>
      </c>
      <c r="B443" s="441">
        <v>537.0</v>
      </c>
      <c r="C443" s="603">
        <v>338.6</v>
      </c>
      <c r="D443" s="441">
        <v>0.0</v>
      </c>
      <c r="E443" s="441">
        <v>544.0</v>
      </c>
      <c r="F443" s="441">
        <v>1445.0</v>
      </c>
      <c r="G443" s="441">
        <v>0.0</v>
      </c>
      <c r="H443" s="441">
        <v>1175.0</v>
      </c>
      <c r="I443" s="319">
        <f t="shared" si="104"/>
        <v>4039.6</v>
      </c>
      <c r="J443" s="320">
        <f t="shared" si="113"/>
        <v>403.96</v>
      </c>
      <c r="K443" s="321">
        <v>3.014001436278E12</v>
      </c>
    </row>
    <row r="444">
      <c r="A444" s="324" t="s">
        <v>879</v>
      </c>
      <c r="B444" s="441">
        <v>990.0</v>
      </c>
      <c r="C444" s="603">
        <v>570.24</v>
      </c>
      <c r="D444" s="441">
        <v>0.0</v>
      </c>
      <c r="E444" s="441">
        <v>599.0</v>
      </c>
      <c r="F444" s="441">
        <v>0.0</v>
      </c>
      <c r="G444" s="441">
        <v>854.0</v>
      </c>
      <c r="H444" s="441">
        <v>678.0</v>
      </c>
      <c r="I444" s="319">
        <f t="shared" si="104"/>
        <v>3691.24</v>
      </c>
      <c r="J444" s="320">
        <f t="shared" ref="J444:J445" si="114">I444*0.12</f>
        <v>442.9488</v>
      </c>
      <c r="K444" s="321">
        <v>2.014035061831E12</v>
      </c>
    </row>
    <row r="445">
      <c r="A445" s="325" t="s">
        <v>889</v>
      </c>
      <c r="B445" s="441">
        <v>0.0</v>
      </c>
      <c r="C445" s="603">
        <v>807.84</v>
      </c>
      <c r="D445" s="441">
        <v>677.0</v>
      </c>
      <c r="E445" s="441">
        <v>402.0</v>
      </c>
      <c r="F445" s="441">
        <v>580.0</v>
      </c>
      <c r="G445" s="441">
        <v>616.0</v>
      </c>
      <c r="H445" s="441">
        <v>0.0</v>
      </c>
      <c r="I445" s="680">
        <f t="shared" ref="I445:I448" si="115">SUM(B445:H445)</f>
        <v>3082.84</v>
      </c>
      <c r="J445" s="320">
        <f t="shared" si="114"/>
        <v>369.9408</v>
      </c>
      <c r="K445" s="321">
        <v>9.013942276521E12</v>
      </c>
    </row>
    <row r="446">
      <c r="A446" s="325" t="s">
        <v>45</v>
      </c>
      <c r="B446" s="441">
        <v>0.0</v>
      </c>
      <c r="C446" s="603">
        <v>0.0</v>
      </c>
      <c r="D446" s="441">
        <v>0.0</v>
      </c>
      <c r="E446" s="441">
        <v>0.0</v>
      </c>
      <c r="F446" s="441">
        <v>0.0</v>
      </c>
      <c r="G446" s="441">
        <v>0.0</v>
      </c>
      <c r="H446" s="441">
        <v>0.0</v>
      </c>
      <c r="I446" s="680">
        <f t="shared" si="115"/>
        <v>0</v>
      </c>
      <c r="J446" s="324">
        <f t="shared" ref="J446:J447" si="116">I446*0.11</f>
        <v>0</v>
      </c>
      <c r="K446" s="311"/>
    </row>
    <row r="447">
      <c r="A447" s="325" t="s">
        <v>335</v>
      </c>
      <c r="B447" s="441">
        <v>0.0</v>
      </c>
      <c r="C447" s="603">
        <v>0.0</v>
      </c>
      <c r="D447" s="441">
        <v>0.0</v>
      </c>
      <c r="E447" s="441">
        <v>376.0</v>
      </c>
      <c r="F447" s="441">
        <v>564.0</v>
      </c>
      <c r="G447" s="441">
        <v>0.0</v>
      </c>
      <c r="H447" s="441">
        <v>0.0</v>
      </c>
      <c r="I447" s="680">
        <f t="shared" si="115"/>
        <v>940</v>
      </c>
      <c r="J447" s="320">
        <f t="shared" si="116"/>
        <v>103.4</v>
      </c>
      <c r="K447" s="321">
        <v>4.013930729425E12</v>
      </c>
    </row>
    <row r="448">
      <c r="A448" s="325" t="s">
        <v>46</v>
      </c>
      <c r="B448" s="441">
        <v>1104.0</v>
      </c>
      <c r="C448" s="603">
        <v>0.0</v>
      </c>
      <c r="D448" s="441">
        <v>440.0</v>
      </c>
      <c r="E448" s="441">
        <v>523.0</v>
      </c>
      <c r="F448" s="441">
        <v>592.0</v>
      </c>
      <c r="G448" s="441">
        <v>0.0</v>
      </c>
      <c r="H448" s="441">
        <v>822.0</v>
      </c>
      <c r="I448" s="680">
        <f t="shared" si="115"/>
        <v>3481</v>
      </c>
      <c r="J448" s="320">
        <f>I448*0.1</f>
        <v>348.1</v>
      </c>
      <c r="K448" s="321">
        <v>5.013942333775E12</v>
      </c>
    </row>
    <row r="449">
      <c r="A449" s="334" t="s">
        <v>20</v>
      </c>
      <c r="B449" s="309">
        <f t="shared" ref="B449:J449" si="117">SUM(B412:B448)</f>
        <v>17523</v>
      </c>
      <c r="C449" s="309">
        <f t="shared" si="117"/>
        <v>13487.78</v>
      </c>
      <c r="D449" s="309">
        <f t="shared" si="117"/>
        <v>12864</v>
      </c>
      <c r="E449" s="309">
        <f t="shared" si="117"/>
        <v>19923</v>
      </c>
      <c r="F449" s="309">
        <f t="shared" si="117"/>
        <v>21098</v>
      </c>
      <c r="G449" s="309">
        <f t="shared" si="117"/>
        <v>20010</v>
      </c>
      <c r="H449" s="309">
        <f t="shared" si="117"/>
        <v>19190</v>
      </c>
      <c r="I449" s="309">
        <f t="shared" si="117"/>
        <v>124095.78</v>
      </c>
      <c r="J449" s="309">
        <f t="shared" si="117"/>
        <v>12402.5388</v>
      </c>
      <c r="K449" s="311"/>
    </row>
    <row r="450">
      <c r="A450" s="335"/>
      <c r="B450" s="335"/>
      <c r="C450" s="335"/>
      <c r="D450" s="335"/>
      <c r="E450" s="335"/>
      <c r="F450" s="335"/>
      <c r="G450" s="335"/>
      <c r="H450" s="335"/>
      <c r="I450" s="335"/>
      <c r="J450" s="335"/>
      <c r="L450" s="330"/>
    </row>
    <row r="451">
      <c r="A451" s="335"/>
      <c r="B451" s="335"/>
      <c r="C451" s="335"/>
      <c r="D451" s="335"/>
      <c r="E451" s="335"/>
      <c r="F451" s="335"/>
      <c r="G451" s="335"/>
      <c r="H451" s="335"/>
      <c r="I451" s="335"/>
      <c r="J451" s="335"/>
      <c r="K451" s="311"/>
    </row>
    <row r="452">
      <c r="A452" s="307" t="s">
        <v>19</v>
      </c>
      <c r="B452" s="308">
        <v>45276.0</v>
      </c>
      <c r="C452" s="308">
        <v>45277.0</v>
      </c>
      <c r="D452" s="308">
        <v>45278.0</v>
      </c>
      <c r="E452" s="308">
        <v>45279.0</v>
      </c>
      <c r="F452" s="308">
        <v>45280.0</v>
      </c>
      <c r="G452" s="308">
        <v>45281.0</v>
      </c>
      <c r="H452" s="308">
        <v>45282.0</v>
      </c>
      <c r="I452" s="309" t="s">
        <v>20</v>
      </c>
      <c r="J452" s="546" t="s">
        <v>620</v>
      </c>
      <c r="K452" s="311"/>
    </row>
    <row r="453">
      <c r="A453" s="312"/>
      <c r="B453" s="312"/>
      <c r="C453" s="312"/>
      <c r="D453" s="312"/>
      <c r="E453" s="312"/>
      <c r="F453" s="312"/>
      <c r="G453" s="312"/>
      <c r="H453" s="313"/>
      <c r="I453" s="313"/>
      <c r="J453" s="313"/>
      <c r="K453" s="311"/>
    </row>
    <row r="454">
      <c r="A454" s="314" t="s">
        <v>23</v>
      </c>
      <c r="B454" s="318">
        <v>1404.0</v>
      </c>
      <c r="C454" s="681">
        <v>522.72</v>
      </c>
      <c r="D454" s="318">
        <v>338.0</v>
      </c>
      <c r="E454" s="318">
        <v>1054.0</v>
      </c>
      <c r="F454" s="318">
        <v>415.0</v>
      </c>
      <c r="G454" s="318">
        <v>0.0</v>
      </c>
      <c r="H454" s="318">
        <v>966.0</v>
      </c>
      <c r="I454" s="319">
        <f t="shared" ref="I454:I490" si="118">SUM(B454:H454)</f>
        <v>4699.72</v>
      </c>
      <c r="J454" s="320">
        <f t="shared" ref="J454:J455" si="119">I454*0.1</f>
        <v>469.972</v>
      </c>
      <c r="K454" s="321">
        <v>4.014140085047E12</v>
      </c>
    </row>
    <row r="455">
      <c r="A455" s="314" t="s">
        <v>24</v>
      </c>
      <c r="B455" s="318">
        <v>1151.0</v>
      </c>
      <c r="C455" s="681">
        <v>237.6</v>
      </c>
      <c r="D455" s="318">
        <v>0.0</v>
      </c>
      <c r="E455" s="318">
        <v>1103.0</v>
      </c>
      <c r="F455" s="318">
        <v>716.0</v>
      </c>
      <c r="G455" s="318">
        <v>471.0</v>
      </c>
      <c r="H455" s="318">
        <v>1030.0</v>
      </c>
      <c r="I455" s="319">
        <f t="shared" si="118"/>
        <v>4708.6</v>
      </c>
      <c r="J455" s="320">
        <f t="shared" si="119"/>
        <v>470.86</v>
      </c>
      <c r="K455" s="321">
        <v>8.01412271144E12</v>
      </c>
    </row>
    <row r="456">
      <c r="A456" s="322" t="s">
        <v>905</v>
      </c>
      <c r="B456" s="318">
        <v>0.0</v>
      </c>
      <c r="C456" s="681">
        <v>0.0</v>
      </c>
      <c r="D456" s="318">
        <v>0.0</v>
      </c>
      <c r="E456" s="318">
        <v>0.0</v>
      </c>
      <c r="F456" s="318">
        <v>557.0</v>
      </c>
      <c r="G456" s="318">
        <v>390.0</v>
      </c>
      <c r="H456" s="318">
        <v>566.0</v>
      </c>
      <c r="I456" s="319">
        <f t="shared" si="118"/>
        <v>1513</v>
      </c>
      <c r="J456" s="320">
        <f>I456*0.12</f>
        <v>181.56</v>
      </c>
      <c r="K456" s="321">
        <v>9.014119438167E12</v>
      </c>
    </row>
    <row r="457">
      <c r="A457" s="323" t="s">
        <v>25</v>
      </c>
      <c r="B457" s="318">
        <v>581.0</v>
      </c>
      <c r="C457" s="681">
        <v>726.66</v>
      </c>
      <c r="D457" s="318">
        <v>528.0</v>
      </c>
      <c r="E457" s="318">
        <v>1010.0</v>
      </c>
      <c r="F457" s="318">
        <v>887.0</v>
      </c>
      <c r="G457" s="318">
        <v>812.0</v>
      </c>
      <c r="H457" s="318">
        <v>619.0</v>
      </c>
      <c r="I457" s="319">
        <f t="shared" si="118"/>
        <v>5163.66</v>
      </c>
      <c r="J457" s="320">
        <f>I457*0.08</f>
        <v>413.0928</v>
      </c>
      <c r="K457" s="321">
        <v>1.4140280949E10</v>
      </c>
    </row>
    <row r="458">
      <c r="A458" s="314" t="s">
        <v>26</v>
      </c>
      <c r="B458" s="318">
        <v>1051.0</v>
      </c>
      <c r="C458" s="681">
        <v>0.0</v>
      </c>
      <c r="D458" s="318">
        <v>0.0</v>
      </c>
      <c r="E458" s="318">
        <v>2538.0</v>
      </c>
      <c r="F458" s="318">
        <v>0.0</v>
      </c>
      <c r="G458" s="318">
        <v>786.0</v>
      </c>
      <c r="H458" s="318">
        <v>1495.0</v>
      </c>
      <c r="I458" s="319">
        <f t="shared" si="118"/>
        <v>5870</v>
      </c>
      <c r="J458" s="320">
        <f>I458*0.1</f>
        <v>587</v>
      </c>
      <c r="K458" s="321">
        <v>2.01427232168E12</v>
      </c>
    </row>
    <row r="459">
      <c r="A459" s="314" t="s">
        <v>27</v>
      </c>
      <c r="B459" s="318">
        <v>492.0</v>
      </c>
      <c r="C459" s="681">
        <v>441.54</v>
      </c>
      <c r="D459" s="318">
        <v>805.0</v>
      </c>
      <c r="E459" s="318">
        <v>348.0</v>
      </c>
      <c r="F459" s="318">
        <v>0.0</v>
      </c>
      <c r="G459" s="318">
        <v>0.0</v>
      </c>
      <c r="H459" s="318">
        <v>432.0</v>
      </c>
      <c r="I459" s="319">
        <f t="shared" si="118"/>
        <v>2518.54</v>
      </c>
      <c r="J459" s="320">
        <f t="shared" ref="J459:J463" si="120">I459*0.12</f>
        <v>302.2248</v>
      </c>
      <c r="K459" s="321">
        <v>7.014118124816E12</v>
      </c>
    </row>
    <row r="460">
      <c r="A460" s="322" t="s">
        <v>320</v>
      </c>
      <c r="B460" s="318">
        <v>0.0</v>
      </c>
      <c r="C460" s="681">
        <v>0.0</v>
      </c>
      <c r="D460" s="318">
        <v>0.0</v>
      </c>
      <c r="E460" s="318">
        <v>0.0</v>
      </c>
      <c r="F460" s="318">
        <v>404.0</v>
      </c>
      <c r="G460" s="318">
        <v>0.0</v>
      </c>
      <c r="H460" s="318">
        <v>495.0</v>
      </c>
      <c r="I460" s="319">
        <f t="shared" si="118"/>
        <v>899</v>
      </c>
      <c r="J460" s="320">
        <f t="shared" si="120"/>
        <v>107.88</v>
      </c>
      <c r="K460" s="321" t="s">
        <v>906</v>
      </c>
      <c r="L460" s="113">
        <v>6.01434477816E12</v>
      </c>
    </row>
    <row r="461">
      <c r="A461" s="314" t="s">
        <v>321</v>
      </c>
      <c r="B461" s="318">
        <v>0.0</v>
      </c>
      <c r="C461" s="681">
        <v>0.0</v>
      </c>
      <c r="D461" s="318">
        <v>0.0</v>
      </c>
      <c r="E461" s="318">
        <v>0.0</v>
      </c>
      <c r="F461" s="318">
        <v>0.0</v>
      </c>
      <c r="G461" s="318">
        <v>0.0</v>
      </c>
      <c r="H461" s="318">
        <v>0.0</v>
      </c>
      <c r="I461" s="319">
        <f t="shared" si="118"/>
        <v>0</v>
      </c>
      <c r="J461" s="324">
        <f t="shared" si="120"/>
        <v>0</v>
      </c>
      <c r="K461" s="311"/>
    </row>
    <row r="462">
      <c r="A462" s="324" t="s">
        <v>322</v>
      </c>
      <c r="B462" s="318">
        <v>0.0</v>
      </c>
      <c r="C462" s="681">
        <v>0.0</v>
      </c>
      <c r="D462" s="318">
        <v>0.0</v>
      </c>
      <c r="E462" s="318">
        <v>0.0</v>
      </c>
      <c r="F462" s="318">
        <v>0.0</v>
      </c>
      <c r="G462" s="318">
        <v>0.0</v>
      </c>
      <c r="H462" s="318">
        <v>0.0</v>
      </c>
      <c r="I462" s="319">
        <f t="shared" si="118"/>
        <v>0</v>
      </c>
      <c r="J462" s="324">
        <f t="shared" si="120"/>
        <v>0</v>
      </c>
      <c r="K462" s="311"/>
    </row>
    <row r="463">
      <c r="A463" s="314" t="s">
        <v>323</v>
      </c>
      <c r="B463" s="318">
        <v>0.0</v>
      </c>
      <c r="C463" s="681">
        <v>0.0</v>
      </c>
      <c r="D463" s="318">
        <v>0.0</v>
      </c>
      <c r="E463" s="318">
        <v>0.0</v>
      </c>
      <c r="F463" s="318">
        <v>0.0</v>
      </c>
      <c r="G463" s="318">
        <v>0.0</v>
      </c>
      <c r="H463" s="318">
        <v>0.0</v>
      </c>
      <c r="I463" s="319">
        <f t="shared" si="118"/>
        <v>0</v>
      </c>
      <c r="J463" s="324">
        <f t="shared" si="120"/>
        <v>0</v>
      </c>
      <c r="K463" s="311"/>
    </row>
    <row r="464">
      <c r="A464" s="325" t="s">
        <v>324</v>
      </c>
      <c r="B464" s="318">
        <v>922.0</v>
      </c>
      <c r="C464" s="681">
        <v>920.7</v>
      </c>
      <c r="D464" s="318">
        <v>868.0</v>
      </c>
      <c r="E464" s="318">
        <v>888.0</v>
      </c>
      <c r="F464" s="318">
        <v>1107.0</v>
      </c>
      <c r="G464" s="318">
        <v>443.0</v>
      </c>
      <c r="H464" s="318">
        <v>458.0</v>
      </c>
      <c r="I464" s="319">
        <f t="shared" si="118"/>
        <v>5606.7</v>
      </c>
      <c r="J464" s="320">
        <f>I464*0.1</f>
        <v>560.67</v>
      </c>
      <c r="K464" s="321">
        <v>3.014195858857E12</v>
      </c>
    </row>
    <row r="465">
      <c r="A465" s="314" t="s">
        <v>30</v>
      </c>
      <c r="B465" s="318">
        <v>0.0</v>
      </c>
      <c r="C465" s="681">
        <v>1874.07</v>
      </c>
      <c r="D465" s="318">
        <v>3620.0</v>
      </c>
      <c r="E465" s="318">
        <v>3170.0</v>
      </c>
      <c r="F465" s="318">
        <v>2500.0</v>
      </c>
      <c r="G465" s="318">
        <v>960.0</v>
      </c>
      <c r="H465" s="318">
        <v>2645.0</v>
      </c>
      <c r="I465" s="319">
        <f t="shared" si="118"/>
        <v>14769.07</v>
      </c>
      <c r="J465" s="320">
        <f>I465*0.07</f>
        <v>1033.8349</v>
      </c>
      <c r="K465" s="321">
        <v>1.01412172816E12</v>
      </c>
    </row>
    <row r="466">
      <c r="A466" s="314" t="s">
        <v>31</v>
      </c>
      <c r="B466" s="318">
        <v>1645.0</v>
      </c>
      <c r="C466" s="681">
        <v>1343.43</v>
      </c>
      <c r="D466" s="318">
        <v>1777.0</v>
      </c>
      <c r="E466" s="318">
        <v>1679.0</v>
      </c>
      <c r="F466" s="318">
        <v>1813.0</v>
      </c>
      <c r="G466" s="318">
        <v>1302.0</v>
      </c>
      <c r="H466" s="318">
        <v>1738.0</v>
      </c>
      <c r="I466" s="319">
        <f t="shared" si="118"/>
        <v>11297.43</v>
      </c>
      <c r="J466" s="320">
        <f>I466*0.08</f>
        <v>903.7944</v>
      </c>
      <c r="K466" s="321">
        <v>3.014121001587E12</v>
      </c>
      <c r="L466" s="321">
        <v>4.014157731298E12</v>
      </c>
    </row>
    <row r="467">
      <c r="A467" s="314" t="s">
        <v>32</v>
      </c>
      <c r="B467" s="318">
        <v>612.0</v>
      </c>
      <c r="C467" s="681">
        <v>0.0</v>
      </c>
      <c r="D467" s="318">
        <v>1028.0</v>
      </c>
      <c r="E467" s="318">
        <v>0.0</v>
      </c>
      <c r="F467" s="318">
        <v>508.0</v>
      </c>
      <c r="G467" s="318">
        <v>0.0</v>
      </c>
      <c r="H467" s="318">
        <v>0.0</v>
      </c>
      <c r="I467" s="319">
        <f t="shared" si="118"/>
        <v>2148</v>
      </c>
      <c r="J467" s="320">
        <f t="shared" ref="J467:J468" si="121">I467*0.12</f>
        <v>257.76</v>
      </c>
      <c r="K467" s="321">
        <v>2.0141303333329E13</v>
      </c>
    </row>
    <row r="468">
      <c r="A468" s="314" t="s">
        <v>82</v>
      </c>
      <c r="B468" s="318">
        <v>0.0</v>
      </c>
      <c r="C468" s="681">
        <v>0.0</v>
      </c>
      <c r="D468" s="318">
        <v>0.0</v>
      </c>
      <c r="E468" s="318">
        <v>683.0</v>
      </c>
      <c r="F468" s="318">
        <v>0.0</v>
      </c>
      <c r="G468" s="318">
        <v>0.0</v>
      </c>
      <c r="H468" s="318">
        <v>466.0</v>
      </c>
      <c r="I468" s="319">
        <f t="shared" si="118"/>
        <v>1149</v>
      </c>
      <c r="J468" s="320">
        <f t="shared" si="121"/>
        <v>137.88</v>
      </c>
      <c r="K468" s="321" t="s">
        <v>906</v>
      </c>
      <c r="L468" s="113">
        <v>2.014226972543E12</v>
      </c>
    </row>
    <row r="469">
      <c r="A469" s="325" t="s">
        <v>86</v>
      </c>
      <c r="B469" s="318">
        <v>0.0</v>
      </c>
      <c r="C469" s="681">
        <v>889.02</v>
      </c>
      <c r="D469" s="318">
        <v>0.0</v>
      </c>
      <c r="E469" s="318">
        <v>1394.0</v>
      </c>
      <c r="F469" s="318">
        <v>1465.0</v>
      </c>
      <c r="G469" s="318">
        <v>1430.0</v>
      </c>
      <c r="H469" s="318">
        <v>2023.0</v>
      </c>
      <c r="I469" s="319">
        <f t="shared" si="118"/>
        <v>7201.02</v>
      </c>
      <c r="J469" s="320">
        <f>I469*0.09</f>
        <v>648.0918</v>
      </c>
      <c r="K469" s="321">
        <v>2.014169682318E12</v>
      </c>
    </row>
    <row r="470">
      <c r="A470" s="323" t="s">
        <v>56</v>
      </c>
      <c r="B470" s="318">
        <v>0.0</v>
      </c>
      <c r="C470" s="681">
        <v>0.0</v>
      </c>
      <c r="D470" s="318">
        <v>0.0</v>
      </c>
      <c r="E470" s="318">
        <v>0.0</v>
      </c>
      <c r="F470" s="318">
        <v>0.0</v>
      </c>
      <c r="G470" s="318">
        <v>0.0</v>
      </c>
      <c r="H470" s="318">
        <v>0.0</v>
      </c>
      <c r="I470" s="319">
        <f t="shared" si="118"/>
        <v>0</v>
      </c>
      <c r="J470" s="324">
        <f>I470*0.12</f>
        <v>0</v>
      </c>
      <c r="K470" s="311"/>
    </row>
    <row r="471">
      <c r="A471" s="314" t="s">
        <v>325</v>
      </c>
      <c r="B471" s="318">
        <v>978.0</v>
      </c>
      <c r="C471" s="681">
        <v>821.7</v>
      </c>
      <c r="D471" s="318">
        <v>0.0</v>
      </c>
      <c r="E471" s="318">
        <v>870.0</v>
      </c>
      <c r="F471" s="318">
        <v>699.0</v>
      </c>
      <c r="G471" s="318">
        <v>436.0</v>
      </c>
      <c r="H471" s="318">
        <v>718.0</v>
      </c>
      <c r="I471" s="319">
        <f t="shared" si="118"/>
        <v>4522.7</v>
      </c>
      <c r="J471" s="320">
        <f>I471*0.1</f>
        <v>452.27</v>
      </c>
      <c r="K471" s="321">
        <v>5.01414100126E12</v>
      </c>
    </row>
    <row r="472">
      <c r="A472" s="314" t="s">
        <v>241</v>
      </c>
      <c r="B472" s="318">
        <v>752.0</v>
      </c>
      <c r="C472" s="681">
        <v>695.97</v>
      </c>
      <c r="D472" s="318">
        <v>941.0</v>
      </c>
      <c r="E472" s="318">
        <v>1064.0</v>
      </c>
      <c r="F472" s="318">
        <v>1287.0</v>
      </c>
      <c r="G472" s="318">
        <v>813.0</v>
      </c>
      <c r="H472" s="318">
        <v>1186.0</v>
      </c>
      <c r="I472" s="319">
        <f t="shared" si="118"/>
        <v>6738.97</v>
      </c>
      <c r="J472" s="320">
        <f>I472*0.09</f>
        <v>606.5073</v>
      </c>
      <c r="K472" s="321">
        <v>1.4123918525E10</v>
      </c>
    </row>
    <row r="473">
      <c r="A473" s="314" t="s">
        <v>233</v>
      </c>
      <c r="B473" s="318">
        <v>457.0</v>
      </c>
      <c r="C473" s="681">
        <v>546.48</v>
      </c>
      <c r="D473" s="318">
        <v>0.0</v>
      </c>
      <c r="E473" s="318">
        <v>0.0</v>
      </c>
      <c r="F473" s="318">
        <v>0.0</v>
      </c>
      <c r="G473" s="318">
        <v>0.0</v>
      </c>
      <c r="H473" s="318">
        <v>0.0</v>
      </c>
      <c r="I473" s="319">
        <f t="shared" si="118"/>
        <v>1003.48</v>
      </c>
      <c r="J473" s="320">
        <f t="shared" ref="J473:J477" si="122">I473*0.12</f>
        <v>120.4176</v>
      </c>
      <c r="K473" s="321">
        <v>1.014254694204E12</v>
      </c>
    </row>
    <row r="474">
      <c r="A474" s="314" t="s">
        <v>35</v>
      </c>
      <c r="B474" s="318">
        <v>0.0</v>
      </c>
      <c r="C474" s="681">
        <v>0.0</v>
      </c>
      <c r="D474" s="318">
        <v>0.0</v>
      </c>
      <c r="E474" s="318">
        <v>0.0</v>
      </c>
      <c r="F474" s="318">
        <v>1284.0</v>
      </c>
      <c r="G474" s="318">
        <v>1468.0</v>
      </c>
      <c r="H474" s="318">
        <v>0.0</v>
      </c>
      <c r="I474" s="319">
        <f t="shared" si="118"/>
        <v>2752</v>
      </c>
      <c r="J474" s="320">
        <f t="shared" si="122"/>
        <v>330.24</v>
      </c>
      <c r="K474" s="113">
        <v>4.014157731298E12</v>
      </c>
    </row>
    <row r="475">
      <c r="A475" s="314" t="s">
        <v>328</v>
      </c>
      <c r="B475" s="318">
        <v>0.0</v>
      </c>
      <c r="C475" s="681">
        <v>0.0</v>
      </c>
      <c r="D475" s="318">
        <v>0.0</v>
      </c>
      <c r="E475" s="318">
        <v>0.0</v>
      </c>
      <c r="F475" s="318">
        <v>0.0</v>
      </c>
      <c r="G475" s="318">
        <v>0.0</v>
      </c>
      <c r="H475" s="318">
        <v>0.0</v>
      </c>
      <c r="I475" s="319">
        <f t="shared" si="118"/>
        <v>0</v>
      </c>
      <c r="J475" s="324">
        <f t="shared" si="122"/>
        <v>0</v>
      </c>
      <c r="K475" s="311"/>
    </row>
    <row r="476">
      <c r="A476" s="323" t="s">
        <v>329</v>
      </c>
      <c r="B476" s="318">
        <v>0.0</v>
      </c>
      <c r="C476" s="681">
        <v>0.0</v>
      </c>
      <c r="D476" s="318">
        <v>0.0</v>
      </c>
      <c r="E476" s="318">
        <v>0.0</v>
      </c>
      <c r="F476" s="318">
        <v>0.0</v>
      </c>
      <c r="G476" s="318">
        <v>0.0</v>
      </c>
      <c r="H476" s="318">
        <v>0.0</v>
      </c>
      <c r="I476" s="319">
        <f t="shared" si="118"/>
        <v>0</v>
      </c>
      <c r="J476" s="324">
        <f t="shared" si="122"/>
        <v>0</v>
      </c>
      <c r="K476" s="311"/>
    </row>
    <row r="477">
      <c r="A477" s="314" t="s">
        <v>37</v>
      </c>
      <c r="B477" s="318">
        <v>0.0</v>
      </c>
      <c r="C477" s="681">
        <v>0.0</v>
      </c>
      <c r="D477" s="318">
        <v>0.0</v>
      </c>
      <c r="E477" s="318">
        <v>214.0</v>
      </c>
      <c r="F477" s="318">
        <v>684.0</v>
      </c>
      <c r="G477" s="318">
        <v>808.0</v>
      </c>
      <c r="H477" s="318">
        <v>970.0</v>
      </c>
      <c r="I477" s="319">
        <f t="shared" si="118"/>
        <v>2676</v>
      </c>
      <c r="J477" s="320">
        <f t="shared" si="122"/>
        <v>321.12</v>
      </c>
      <c r="K477" s="321">
        <v>1.014118253376E12</v>
      </c>
    </row>
    <row r="478">
      <c r="A478" s="314" t="s">
        <v>38</v>
      </c>
      <c r="B478" s="318">
        <v>1300.0</v>
      </c>
      <c r="C478" s="681">
        <v>498.96</v>
      </c>
      <c r="D478" s="318">
        <v>598.0</v>
      </c>
      <c r="E478" s="318">
        <v>1303.0</v>
      </c>
      <c r="F478" s="318">
        <v>1157.0</v>
      </c>
      <c r="G478" s="318">
        <v>594.0</v>
      </c>
      <c r="H478" s="318">
        <v>0.0</v>
      </c>
      <c r="I478" s="319">
        <f t="shared" si="118"/>
        <v>5450.96</v>
      </c>
      <c r="J478" s="320">
        <f t="shared" ref="J478:J479" si="123">I478*0.1</f>
        <v>545.096</v>
      </c>
      <c r="K478" s="321" t="s">
        <v>906</v>
      </c>
      <c r="L478" s="113">
        <v>2.014226988674E12</v>
      </c>
      <c r="M478" s="330" t="s">
        <v>907</v>
      </c>
    </row>
    <row r="479">
      <c r="A479" s="325" t="s">
        <v>332</v>
      </c>
      <c r="B479" s="318">
        <v>512.0</v>
      </c>
      <c r="C479" s="681">
        <v>1039.5</v>
      </c>
      <c r="D479" s="318">
        <v>354.0</v>
      </c>
      <c r="E479" s="318">
        <v>971.0</v>
      </c>
      <c r="F479" s="318">
        <v>0.0</v>
      </c>
      <c r="G479" s="318">
        <v>729.0</v>
      </c>
      <c r="H479" s="318">
        <v>985.0</v>
      </c>
      <c r="I479" s="319">
        <f t="shared" si="118"/>
        <v>4590.5</v>
      </c>
      <c r="J479" s="320">
        <f t="shared" si="123"/>
        <v>459.05</v>
      </c>
      <c r="K479" s="321">
        <v>5.014172566775E12</v>
      </c>
    </row>
    <row r="480">
      <c r="A480" s="323" t="s">
        <v>39</v>
      </c>
      <c r="B480" s="318">
        <v>255.0</v>
      </c>
      <c r="C480" s="681">
        <v>807.84</v>
      </c>
      <c r="D480" s="318">
        <v>906.0</v>
      </c>
      <c r="E480" s="318">
        <v>1131.0</v>
      </c>
      <c r="F480" s="318">
        <v>680.0</v>
      </c>
      <c r="G480" s="318">
        <v>860.0</v>
      </c>
      <c r="H480" s="318">
        <v>1684.0</v>
      </c>
      <c r="I480" s="319">
        <f t="shared" si="118"/>
        <v>6323.84</v>
      </c>
      <c r="J480" s="320">
        <f>I480*0.08</f>
        <v>505.9072</v>
      </c>
      <c r="K480" s="321">
        <v>1.014138786821E12</v>
      </c>
    </row>
    <row r="481">
      <c r="A481" s="314" t="s">
        <v>63</v>
      </c>
      <c r="B481" s="318">
        <v>0.0</v>
      </c>
      <c r="C481" s="681">
        <v>0.0</v>
      </c>
      <c r="D481" s="318">
        <v>408.0</v>
      </c>
      <c r="E481" s="318">
        <v>851.0</v>
      </c>
      <c r="F481" s="318">
        <v>377.0</v>
      </c>
      <c r="G481" s="318">
        <v>1135.0</v>
      </c>
      <c r="H481" s="318">
        <v>1347.0</v>
      </c>
      <c r="I481" s="319">
        <f t="shared" si="118"/>
        <v>4118</v>
      </c>
      <c r="J481" s="320">
        <f>I481*0.1</f>
        <v>411.8</v>
      </c>
      <c r="K481" s="321">
        <v>5.014242630753E12</v>
      </c>
    </row>
    <row r="482">
      <c r="A482" s="314" t="s">
        <v>40</v>
      </c>
      <c r="B482" s="318">
        <v>1639.0</v>
      </c>
      <c r="C482" s="681">
        <v>1017.72</v>
      </c>
      <c r="D482" s="318">
        <v>1483.0</v>
      </c>
      <c r="E482" s="318">
        <v>1174.0</v>
      </c>
      <c r="F482" s="318">
        <v>0.0</v>
      </c>
      <c r="G482" s="318">
        <v>561.0</v>
      </c>
      <c r="H482" s="318">
        <v>1576.0</v>
      </c>
      <c r="I482" s="319">
        <f t="shared" si="118"/>
        <v>7450.72</v>
      </c>
      <c r="J482" s="320">
        <f>I482*0.09</f>
        <v>670.5648</v>
      </c>
      <c r="K482" s="321">
        <v>6.014304878981E12</v>
      </c>
    </row>
    <row r="483">
      <c r="A483" s="314" t="s">
        <v>333</v>
      </c>
      <c r="B483" s="318">
        <v>2129.0</v>
      </c>
      <c r="C483" s="681">
        <v>1286.01</v>
      </c>
      <c r="D483" s="318">
        <v>1578.0</v>
      </c>
      <c r="E483" s="318">
        <v>2279.0</v>
      </c>
      <c r="F483" s="318">
        <v>952.0</v>
      </c>
      <c r="G483" s="318">
        <v>1279.0</v>
      </c>
      <c r="H483" s="318">
        <v>1444.0</v>
      </c>
      <c r="I483" s="319">
        <f t="shared" si="118"/>
        <v>10947.01</v>
      </c>
      <c r="J483" s="320">
        <f>I483*0.08</f>
        <v>875.7608</v>
      </c>
      <c r="K483" s="321">
        <v>9.014178037094E12</v>
      </c>
    </row>
    <row r="484">
      <c r="A484" s="314" t="s">
        <v>41</v>
      </c>
      <c r="B484" s="318">
        <v>1053.0</v>
      </c>
      <c r="C484" s="681">
        <v>645.48</v>
      </c>
      <c r="D484" s="318">
        <v>697.0</v>
      </c>
      <c r="E484" s="318">
        <v>1242.0</v>
      </c>
      <c r="F484" s="318">
        <v>579.0</v>
      </c>
      <c r="G484" s="318">
        <v>1140.0</v>
      </c>
      <c r="H484" s="318">
        <v>538.0</v>
      </c>
      <c r="I484" s="319">
        <f t="shared" si="118"/>
        <v>5894.48</v>
      </c>
      <c r="J484" s="320">
        <f t="shared" ref="J484:J486" si="124">I484*0.1</f>
        <v>589.448</v>
      </c>
      <c r="K484" s="321">
        <v>3.014193980848E12</v>
      </c>
    </row>
    <row r="485">
      <c r="A485" s="314" t="s">
        <v>42</v>
      </c>
      <c r="B485" s="318">
        <v>765.0</v>
      </c>
      <c r="C485" s="681">
        <v>336.6</v>
      </c>
      <c r="D485" s="318">
        <v>0.0</v>
      </c>
      <c r="E485" s="318">
        <v>1267.0</v>
      </c>
      <c r="F485" s="318">
        <v>806.0</v>
      </c>
      <c r="G485" s="318">
        <v>758.0</v>
      </c>
      <c r="H485" s="318">
        <v>758.0</v>
      </c>
      <c r="I485" s="319">
        <f t="shared" si="118"/>
        <v>4690.6</v>
      </c>
      <c r="J485" s="320">
        <f t="shared" si="124"/>
        <v>469.06</v>
      </c>
      <c r="K485" s="321">
        <v>3.014165489843E12</v>
      </c>
    </row>
    <row r="486">
      <c r="A486" s="325" t="s">
        <v>334</v>
      </c>
      <c r="B486" s="318">
        <v>0.0</v>
      </c>
      <c r="C486" s="681">
        <v>0.0</v>
      </c>
      <c r="D486" s="318">
        <v>577.0</v>
      </c>
      <c r="E486" s="318">
        <v>0.0</v>
      </c>
      <c r="F486" s="318">
        <v>1482.0</v>
      </c>
      <c r="G486" s="318">
        <v>944.0</v>
      </c>
      <c r="H486" s="318">
        <v>944.0</v>
      </c>
      <c r="I486" s="319">
        <f t="shared" si="118"/>
        <v>3947</v>
      </c>
      <c r="J486" s="320">
        <f t="shared" si="124"/>
        <v>394.7</v>
      </c>
      <c r="K486" s="321" t="s">
        <v>906</v>
      </c>
      <c r="L486" s="113">
        <v>2.01422694776E12</v>
      </c>
    </row>
    <row r="487">
      <c r="A487" s="325" t="s">
        <v>44</v>
      </c>
      <c r="B487" s="318">
        <v>0.0</v>
      </c>
      <c r="C487" s="681">
        <v>0.0</v>
      </c>
      <c r="D487" s="318">
        <v>0.0</v>
      </c>
      <c r="E487" s="318">
        <v>0.0</v>
      </c>
      <c r="F487" s="318">
        <v>0.0</v>
      </c>
      <c r="G487" s="318">
        <v>0.0</v>
      </c>
      <c r="H487" s="318">
        <v>0.0</v>
      </c>
      <c r="I487" s="319">
        <f t="shared" si="118"/>
        <v>0</v>
      </c>
      <c r="J487" s="324">
        <f t="shared" ref="J487:J490" si="125">I487*0.12</f>
        <v>0</v>
      </c>
      <c r="K487" s="311"/>
    </row>
    <row r="488">
      <c r="A488" s="325" t="s">
        <v>45</v>
      </c>
      <c r="B488" s="318">
        <v>0.0</v>
      </c>
      <c r="C488" s="681">
        <v>0.0</v>
      </c>
      <c r="D488" s="318">
        <v>0.0</v>
      </c>
      <c r="E488" s="318">
        <v>0.0</v>
      </c>
      <c r="F488" s="318">
        <v>0.0</v>
      </c>
      <c r="G488" s="318">
        <v>0.0</v>
      </c>
      <c r="H488" s="318">
        <v>0.0</v>
      </c>
      <c r="I488" s="319">
        <f t="shared" si="118"/>
        <v>0</v>
      </c>
      <c r="J488" s="324">
        <f t="shared" si="125"/>
        <v>0</v>
      </c>
      <c r="K488" s="311"/>
    </row>
    <row r="489">
      <c r="A489" s="325" t="s">
        <v>335</v>
      </c>
      <c r="B489" s="318">
        <v>0.0</v>
      </c>
      <c r="C489" s="681">
        <v>0.0</v>
      </c>
      <c r="D489" s="318">
        <v>0.0</v>
      </c>
      <c r="E489" s="318">
        <v>0.0</v>
      </c>
      <c r="F489" s="318">
        <v>0.0</v>
      </c>
      <c r="G489" s="318">
        <v>0.0</v>
      </c>
      <c r="H489" s="318">
        <v>0.0</v>
      </c>
      <c r="I489" s="319">
        <f t="shared" si="118"/>
        <v>0</v>
      </c>
      <c r="J489" s="324">
        <f t="shared" si="125"/>
        <v>0</v>
      </c>
      <c r="K489" s="311"/>
    </row>
    <row r="490">
      <c r="A490" s="325" t="s">
        <v>46</v>
      </c>
      <c r="B490" s="318">
        <v>0.0</v>
      </c>
      <c r="C490" s="681">
        <v>0.0</v>
      </c>
      <c r="D490" s="318">
        <v>0.0</v>
      </c>
      <c r="E490" s="318">
        <v>718.0</v>
      </c>
      <c r="F490" s="318">
        <v>0.0</v>
      </c>
      <c r="G490" s="318">
        <v>707.0</v>
      </c>
      <c r="H490" s="318">
        <v>0.0</v>
      </c>
      <c r="I490" s="319">
        <f t="shared" si="118"/>
        <v>1425</v>
      </c>
      <c r="J490" s="320">
        <f t="shared" si="125"/>
        <v>171</v>
      </c>
      <c r="K490" s="321">
        <v>5.014176918672E12</v>
      </c>
    </row>
    <row r="491">
      <c r="A491" s="334" t="s">
        <v>20</v>
      </c>
      <c r="B491" s="309">
        <f t="shared" ref="B491:J491" si="126">SUM(B454:B490)</f>
        <v>17698</v>
      </c>
      <c r="C491" s="309">
        <f t="shared" si="126"/>
        <v>14652</v>
      </c>
      <c r="D491" s="309">
        <f t="shared" si="126"/>
        <v>16506</v>
      </c>
      <c r="E491" s="309">
        <f t="shared" si="126"/>
        <v>26951</v>
      </c>
      <c r="F491" s="309">
        <f t="shared" si="126"/>
        <v>20359</v>
      </c>
      <c r="G491" s="309">
        <f t="shared" si="126"/>
        <v>18826</v>
      </c>
      <c r="H491" s="309">
        <f t="shared" si="126"/>
        <v>25083</v>
      </c>
      <c r="I491" s="309">
        <f t="shared" si="126"/>
        <v>140075</v>
      </c>
      <c r="J491" s="309">
        <f t="shared" si="126"/>
        <v>12997.5624</v>
      </c>
      <c r="K491" s="311"/>
    </row>
    <row r="492">
      <c r="A492" s="335"/>
      <c r="B492" s="335"/>
      <c r="C492" s="335"/>
      <c r="D492" s="335"/>
      <c r="E492" s="335"/>
      <c r="F492" s="335"/>
      <c r="G492" s="335"/>
      <c r="H492" s="335"/>
      <c r="I492" s="335"/>
      <c r="J492" s="335"/>
      <c r="K492" s="311"/>
    </row>
    <row r="493">
      <c r="A493" s="335"/>
      <c r="B493" s="335"/>
      <c r="C493" s="335"/>
      <c r="D493" s="335"/>
      <c r="E493" s="335"/>
      <c r="F493" s="335"/>
      <c r="G493" s="335"/>
      <c r="H493" s="335"/>
      <c r="I493" s="335"/>
      <c r="J493" s="335"/>
      <c r="K493" s="311"/>
    </row>
    <row r="494">
      <c r="A494" s="307" t="s">
        <v>19</v>
      </c>
      <c r="B494" s="308">
        <v>45283.0</v>
      </c>
      <c r="C494" s="308">
        <v>45284.0</v>
      </c>
      <c r="D494" s="308">
        <v>45285.0</v>
      </c>
      <c r="E494" s="308">
        <v>45286.0</v>
      </c>
      <c r="F494" s="308">
        <v>45287.0</v>
      </c>
      <c r="G494" s="308">
        <v>45288.0</v>
      </c>
      <c r="H494" s="308">
        <v>45289.0</v>
      </c>
      <c r="I494" s="309" t="s">
        <v>20</v>
      </c>
      <c r="J494" s="310" t="s">
        <v>21</v>
      </c>
      <c r="K494" s="311"/>
    </row>
    <row r="495">
      <c r="A495" s="312"/>
      <c r="B495" s="312"/>
      <c r="C495" s="312"/>
      <c r="D495" s="312"/>
      <c r="E495" s="312"/>
      <c r="F495" s="312"/>
      <c r="G495" s="312"/>
      <c r="H495" s="313"/>
      <c r="I495" s="313"/>
      <c r="J495" s="313"/>
      <c r="K495" s="311"/>
    </row>
    <row r="496">
      <c r="A496" s="314" t="s">
        <v>23</v>
      </c>
      <c r="B496" s="318">
        <v>1125.0</v>
      </c>
      <c r="C496" s="316">
        <v>456.39</v>
      </c>
      <c r="D496" s="318">
        <v>0.0</v>
      </c>
      <c r="E496" s="318">
        <v>1053.0</v>
      </c>
      <c r="F496" s="318">
        <v>448.0</v>
      </c>
      <c r="G496" s="318">
        <v>755.0</v>
      </c>
      <c r="H496" s="318">
        <v>1095.0</v>
      </c>
      <c r="I496" s="319">
        <f t="shared" ref="I496:I532" si="127">SUM(B496:H496)</f>
        <v>4932.39</v>
      </c>
      <c r="J496" s="320">
        <f t="shared" ref="J496:J497" si="128">I496*0.1</f>
        <v>493.239</v>
      </c>
      <c r="K496" s="321">
        <v>4.014263017459E12</v>
      </c>
    </row>
    <row r="497">
      <c r="A497" s="314" t="s">
        <v>24</v>
      </c>
      <c r="B497" s="318">
        <v>1199.0</v>
      </c>
      <c r="C497" s="316">
        <v>1431.54</v>
      </c>
      <c r="D497" s="318">
        <v>0.0</v>
      </c>
      <c r="E497" s="318">
        <v>0.0</v>
      </c>
      <c r="F497" s="318">
        <v>627.0</v>
      </c>
      <c r="G497" s="318">
        <v>683.0</v>
      </c>
      <c r="H497" s="318">
        <v>384.0</v>
      </c>
      <c r="I497" s="319">
        <f t="shared" si="127"/>
        <v>4324.54</v>
      </c>
      <c r="J497" s="320">
        <f t="shared" si="128"/>
        <v>432.454</v>
      </c>
      <c r="K497" s="321">
        <v>8.014235585487E12</v>
      </c>
    </row>
    <row r="498">
      <c r="A498" s="322" t="s">
        <v>905</v>
      </c>
      <c r="B498" s="318">
        <v>661.0</v>
      </c>
      <c r="C498" s="316">
        <v>133.65</v>
      </c>
      <c r="D498" s="318">
        <v>0.0</v>
      </c>
      <c r="E498" s="318">
        <v>620.0</v>
      </c>
      <c r="F498" s="318">
        <v>532.0</v>
      </c>
      <c r="G498" s="318">
        <v>525.0</v>
      </c>
      <c r="H498" s="318">
        <v>655.0</v>
      </c>
      <c r="I498" s="319">
        <f t="shared" si="127"/>
        <v>3126.65</v>
      </c>
      <c r="J498" s="320">
        <f>I498*0.12</f>
        <v>375.198</v>
      </c>
      <c r="K498" s="321">
        <v>9.014235217065E12</v>
      </c>
    </row>
    <row r="499">
      <c r="A499" s="323" t="s">
        <v>25</v>
      </c>
      <c r="B499" s="318">
        <v>1476.0</v>
      </c>
      <c r="C499" s="316">
        <v>1229.58</v>
      </c>
      <c r="D499" s="318">
        <v>0.0</v>
      </c>
      <c r="E499" s="318">
        <v>0.0</v>
      </c>
      <c r="F499" s="318">
        <v>560.0</v>
      </c>
      <c r="G499" s="318">
        <v>350.0</v>
      </c>
      <c r="H499" s="318">
        <v>1038.0</v>
      </c>
      <c r="I499" s="319">
        <f t="shared" si="127"/>
        <v>4653.58</v>
      </c>
      <c r="J499" s="320">
        <f>I499*0.08</f>
        <v>372.2864</v>
      </c>
      <c r="K499" s="347" t="s">
        <v>908</v>
      </c>
    </row>
    <row r="500">
      <c r="A500" s="314" t="s">
        <v>26</v>
      </c>
      <c r="B500" s="318">
        <v>912.0</v>
      </c>
      <c r="C500" s="316">
        <v>752.4</v>
      </c>
      <c r="D500" s="318">
        <v>0.0</v>
      </c>
      <c r="E500" s="318">
        <v>388.0</v>
      </c>
      <c r="F500" s="318">
        <v>0.0</v>
      </c>
      <c r="G500" s="318">
        <v>0.0</v>
      </c>
      <c r="H500" s="318">
        <v>500.0</v>
      </c>
      <c r="I500" s="319">
        <f t="shared" si="127"/>
        <v>2552.4</v>
      </c>
      <c r="J500" s="320">
        <f t="shared" ref="J500:J505" si="129">I500*0.12</f>
        <v>306.288</v>
      </c>
      <c r="K500" s="321" t="s">
        <v>909</v>
      </c>
      <c r="L500" s="113">
        <v>1.014352642695E12</v>
      </c>
    </row>
    <row r="501">
      <c r="A501" s="314" t="s">
        <v>27</v>
      </c>
      <c r="B501" s="318">
        <v>536.0</v>
      </c>
      <c r="C501" s="316">
        <v>826.65</v>
      </c>
      <c r="D501" s="318">
        <v>0.0</v>
      </c>
      <c r="E501" s="318">
        <v>0.0</v>
      </c>
      <c r="F501" s="318">
        <v>0.0</v>
      </c>
      <c r="G501" s="318">
        <v>255.0</v>
      </c>
      <c r="H501" s="318">
        <v>457.0</v>
      </c>
      <c r="I501" s="319">
        <f t="shared" si="127"/>
        <v>2074.65</v>
      </c>
      <c r="J501" s="320">
        <f t="shared" si="129"/>
        <v>248.958</v>
      </c>
      <c r="K501" s="321">
        <v>7.014235931387E12</v>
      </c>
    </row>
    <row r="502">
      <c r="A502" s="322" t="s">
        <v>320</v>
      </c>
      <c r="B502" s="318">
        <v>0.0</v>
      </c>
      <c r="C502" s="316">
        <v>0.0</v>
      </c>
      <c r="D502" s="318">
        <v>0.0</v>
      </c>
      <c r="E502" s="318">
        <v>0.0</v>
      </c>
      <c r="F502" s="318">
        <v>0.0</v>
      </c>
      <c r="G502" s="318">
        <v>0.0</v>
      </c>
      <c r="H502" s="318">
        <v>0.0</v>
      </c>
      <c r="I502" s="319">
        <f t="shared" si="127"/>
        <v>0</v>
      </c>
      <c r="J502" s="324">
        <f t="shared" si="129"/>
        <v>0</v>
      </c>
      <c r="K502" s="311"/>
    </row>
    <row r="503">
      <c r="A503" s="314" t="s">
        <v>321</v>
      </c>
      <c r="B503" s="318">
        <v>0.0</v>
      </c>
      <c r="C503" s="316">
        <v>0.0</v>
      </c>
      <c r="D503" s="318">
        <v>0.0</v>
      </c>
      <c r="E503" s="318">
        <v>0.0</v>
      </c>
      <c r="F503" s="318">
        <v>0.0</v>
      </c>
      <c r="G503" s="318">
        <v>0.0</v>
      </c>
      <c r="H503" s="318">
        <v>0.0</v>
      </c>
      <c r="I503" s="319">
        <f t="shared" si="127"/>
        <v>0</v>
      </c>
      <c r="J503" s="324">
        <f t="shared" si="129"/>
        <v>0</v>
      </c>
      <c r="K503" s="311"/>
    </row>
    <row r="504">
      <c r="A504" s="324" t="s">
        <v>322</v>
      </c>
      <c r="B504" s="318">
        <v>0.0</v>
      </c>
      <c r="C504" s="316">
        <v>0.0</v>
      </c>
      <c r="D504" s="318">
        <v>0.0</v>
      </c>
      <c r="E504" s="318">
        <v>0.0</v>
      </c>
      <c r="F504" s="318">
        <v>0.0</v>
      </c>
      <c r="G504" s="318">
        <v>0.0</v>
      </c>
      <c r="H504" s="318">
        <v>0.0</v>
      </c>
      <c r="I504" s="319">
        <f t="shared" si="127"/>
        <v>0</v>
      </c>
      <c r="J504" s="324">
        <f t="shared" si="129"/>
        <v>0</v>
      </c>
      <c r="K504" s="311"/>
    </row>
    <row r="505">
      <c r="A505" s="314" t="s">
        <v>323</v>
      </c>
      <c r="B505" s="318">
        <v>0.0</v>
      </c>
      <c r="C505" s="316">
        <v>0.0</v>
      </c>
      <c r="D505" s="318">
        <v>0.0</v>
      </c>
      <c r="E505" s="318">
        <v>0.0</v>
      </c>
      <c r="F505" s="318">
        <v>0.0</v>
      </c>
      <c r="G505" s="318">
        <v>0.0</v>
      </c>
      <c r="H505" s="318">
        <v>0.0</v>
      </c>
      <c r="I505" s="319">
        <f t="shared" si="127"/>
        <v>0</v>
      </c>
      <c r="J505" s="324">
        <f t="shared" si="129"/>
        <v>0</v>
      </c>
      <c r="K505" s="311"/>
    </row>
    <row r="506">
      <c r="A506" s="325" t="s">
        <v>324</v>
      </c>
      <c r="B506" s="318">
        <v>777.0</v>
      </c>
      <c r="C506" s="316">
        <v>1627.56</v>
      </c>
      <c r="D506" s="318">
        <v>0.0</v>
      </c>
      <c r="E506" s="318">
        <v>911.0</v>
      </c>
      <c r="F506" s="318">
        <v>715.0</v>
      </c>
      <c r="G506" s="318">
        <v>0.0</v>
      </c>
      <c r="H506" s="318">
        <v>471.0</v>
      </c>
      <c r="I506" s="319">
        <f t="shared" si="127"/>
        <v>4501.56</v>
      </c>
      <c r="J506" s="320">
        <f>I506*0.1</f>
        <v>450.156</v>
      </c>
      <c r="K506" s="321">
        <v>3.014342899989E12</v>
      </c>
    </row>
    <row r="507">
      <c r="A507" s="314" t="s">
        <v>30</v>
      </c>
      <c r="B507" s="318">
        <v>1360.0</v>
      </c>
      <c r="C507" s="316">
        <v>0.0</v>
      </c>
      <c r="D507" s="318">
        <v>0.0</v>
      </c>
      <c r="E507" s="318">
        <v>0.0</v>
      </c>
      <c r="F507" s="318">
        <v>1092.0</v>
      </c>
      <c r="G507" s="318">
        <v>0.0</v>
      </c>
      <c r="H507" s="318">
        <v>0.0</v>
      </c>
      <c r="I507" s="319">
        <f t="shared" si="127"/>
        <v>2452</v>
      </c>
      <c r="J507" s="320">
        <f>I507*0.12</f>
        <v>294.24</v>
      </c>
      <c r="K507" s="321">
        <v>1.014242314004E12</v>
      </c>
    </row>
    <row r="508">
      <c r="A508" s="314" t="s">
        <v>31</v>
      </c>
      <c r="B508" s="318">
        <v>1223.0</v>
      </c>
      <c r="C508" s="316">
        <v>2154.24</v>
      </c>
      <c r="D508" s="318">
        <v>0.0</v>
      </c>
      <c r="E508" s="318">
        <v>1600.0</v>
      </c>
      <c r="F508" s="318">
        <v>1353.0</v>
      </c>
      <c r="G508" s="318">
        <v>1377.0</v>
      </c>
      <c r="H508" s="318">
        <v>2117.0</v>
      </c>
      <c r="I508" s="319">
        <f t="shared" si="127"/>
        <v>9824.24</v>
      </c>
      <c r="J508" s="320">
        <f>I508*0.08</f>
        <v>785.9392</v>
      </c>
      <c r="K508" s="321">
        <v>3.014232288029E12</v>
      </c>
    </row>
    <row r="509">
      <c r="A509" s="314" t="s">
        <v>32</v>
      </c>
      <c r="B509" s="318">
        <v>719.0</v>
      </c>
      <c r="C509" s="316">
        <v>808.83</v>
      </c>
      <c r="D509" s="318">
        <v>0.0</v>
      </c>
      <c r="E509" s="318">
        <v>0.0</v>
      </c>
      <c r="F509" s="318">
        <v>0.0</v>
      </c>
      <c r="G509" s="318">
        <v>0.0</v>
      </c>
      <c r="H509" s="318">
        <v>0.0</v>
      </c>
      <c r="I509" s="319">
        <f t="shared" si="127"/>
        <v>1527.83</v>
      </c>
      <c r="J509" s="320">
        <f t="shared" ref="J509:J510" si="130">I509*0.12</f>
        <v>183.3396</v>
      </c>
      <c r="K509" s="321">
        <v>2.014260150896E12</v>
      </c>
    </row>
    <row r="510">
      <c r="A510" s="314" t="s">
        <v>82</v>
      </c>
      <c r="B510" s="318">
        <v>0.0</v>
      </c>
      <c r="C510" s="316">
        <v>0.0</v>
      </c>
      <c r="D510" s="318">
        <v>0.0</v>
      </c>
      <c r="E510" s="318">
        <v>0.0</v>
      </c>
      <c r="F510" s="318">
        <v>507.0</v>
      </c>
      <c r="G510" s="318">
        <v>156.0</v>
      </c>
      <c r="H510" s="318">
        <v>0.0</v>
      </c>
      <c r="I510" s="319">
        <f t="shared" si="127"/>
        <v>663</v>
      </c>
      <c r="J510" s="320">
        <f t="shared" si="130"/>
        <v>79.56</v>
      </c>
      <c r="K510" s="321">
        <v>6.014368458037E12</v>
      </c>
    </row>
    <row r="511">
      <c r="A511" s="325" t="s">
        <v>86</v>
      </c>
      <c r="B511" s="318">
        <v>785.0</v>
      </c>
      <c r="C511" s="316">
        <v>1259.28</v>
      </c>
      <c r="D511" s="318">
        <v>0.0</v>
      </c>
      <c r="E511" s="318">
        <v>0.0</v>
      </c>
      <c r="F511" s="318">
        <v>1388.0</v>
      </c>
      <c r="G511" s="318">
        <v>1336.0</v>
      </c>
      <c r="H511" s="318">
        <v>1877.0</v>
      </c>
      <c r="I511" s="319">
        <f t="shared" si="127"/>
        <v>6645.28</v>
      </c>
      <c r="J511" s="320">
        <f>I511*0.09</f>
        <v>598.0752</v>
      </c>
      <c r="K511" s="321">
        <v>2.014240734443E12</v>
      </c>
    </row>
    <row r="512">
      <c r="A512" s="323" t="s">
        <v>56</v>
      </c>
      <c r="B512" s="318">
        <v>0.0</v>
      </c>
      <c r="C512" s="316">
        <v>0.0</v>
      </c>
      <c r="D512" s="318">
        <v>0.0</v>
      </c>
      <c r="E512" s="318">
        <v>0.0</v>
      </c>
      <c r="F512" s="318">
        <v>0.0</v>
      </c>
      <c r="G512" s="318">
        <v>0.0</v>
      </c>
      <c r="H512" s="318">
        <v>0.0</v>
      </c>
      <c r="I512" s="319">
        <f t="shared" si="127"/>
        <v>0</v>
      </c>
      <c r="J512" s="324">
        <f>I512*0.12</f>
        <v>0</v>
      </c>
      <c r="K512" s="311"/>
    </row>
    <row r="513">
      <c r="A513" s="314" t="s">
        <v>325</v>
      </c>
      <c r="B513" s="318">
        <v>771.0</v>
      </c>
      <c r="C513" s="316">
        <v>1376.1</v>
      </c>
      <c r="D513" s="318">
        <v>0.0</v>
      </c>
      <c r="E513" s="318">
        <v>305.0</v>
      </c>
      <c r="F513" s="318">
        <v>624.0</v>
      </c>
      <c r="G513" s="318">
        <v>816.0</v>
      </c>
      <c r="H513" s="318">
        <v>719.0</v>
      </c>
      <c r="I513" s="319">
        <f t="shared" si="127"/>
        <v>4611.1</v>
      </c>
      <c r="J513" s="320">
        <f t="shared" ref="J513:J514" si="131">I513*0.1</f>
        <v>461.11</v>
      </c>
      <c r="K513" s="321">
        <v>5.014271060929E12</v>
      </c>
    </row>
    <row r="514">
      <c r="A514" s="314" t="s">
        <v>241</v>
      </c>
      <c r="B514" s="318">
        <v>963.0</v>
      </c>
      <c r="C514" s="316">
        <v>1830.51</v>
      </c>
      <c r="D514" s="318">
        <v>0.0</v>
      </c>
      <c r="E514" s="318">
        <v>0.0</v>
      </c>
      <c r="F514" s="318">
        <v>786.0</v>
      </c>
      <c r="G514" s="318">
        <v>501.0</v>
      </c>
      <c r="H514" s="318">
        <v>990.0</v>
      </c>
      <c r="I514" s="319">
        <f t="shared" si="127"/>
        <v>5070.51</v>
      </c>
      <c r="J514" s="320">
        <f t="shared" si="131"/>
        <v>507.051</v>
      </c>
      <c r="K514" s="321">
        <v>1.4233037991E10</v>
      </c>
    </row>
    <row r="515">
      <c r="A515" s="314" t="s">
        <v>233</v>
      </c>
      <c r="B515" s="318">
        <v>0.0</v>
      </c>
      <c r="C515" s="316">
        <v>0.0</v>
      </c>
      <c r="D515" s="318">
        <v>0.0</v>
      </c>
      <c r="E515" s="318">
        <v>612.0</v>
      </c>
      <c r="F515" s="318">
        <v>83.0</v>
      </c>
      <c r="G515" s="318">
        <v>749.0</v>
      </c>
      <c r="H515" s="318">
        <v>712.0</v>
      </c>
      <c r="I515" s="319">
        <f t="shared" si="127"/>
        <v>2156</v>
      </c>
      <c r="J515" s="677">
        <f t="shared" ref="J515:J517" si="132">I515*0.12</f>
        <v>258.72</v>
      </c>
      <c r="K515" s="682"/>
    </row>
    <row r="516">
      <c r="A516" s="314" t="s">
        <v>35</v>
      </c>
      <c r="B516" s="318">
        <v>0.0</v>
      </c>
      <c r="C516" s="316">
        <v>791.01</v>
      </c>
      <c r="D516" s="318">
        <v>0.0</v>
      </c>
      <c r="E516" s="318">
        <v>0.0</v>
      </c>
      <c r="F516" s="318">
        <v>996.0</v>
      </c>
      <c r="G516" s="318">
        <v>819.0</v>
      </c>
      <c r="H516" s="318">
        <v>0.0</v>
      </c>
      <c r="I516" s="319">
        <f t="shared" si="127"/>
        <v>2606.01</v>
      </c>
      <c r="J516" s="320">
        <f t="shared" si="132"/>
        <v>312.7212</v>
      </c>
      <c r="K516" s="321">
        <v>4.01433207527E12</v>
      </c>
    </row>
    <row r="517">
      <c r="A517" s="314" t="s">
        <v>328</v>
      </c>
      <c r="B517" s="318">
        <v>0.0</v>
      </c>
      <c r="C517" s="316">
        <v>0.0</v>
      </c>
      <c r="D517" s="318">
        <v>0.0</v>
      </c>
      <c r="E517" s="318">
        <v>0.0</v>
      </c>
      <c r="F517" s="318">
        <v>0.0</v>
      </c>
      <c r="G517" s="318">
        <v>0.0</v>
      </c>
      <c r="H517" s="318">
        <v>0.0</v>
      </c>
      <c r="I517" s="319">
        <f t="shared" si="127"/>
        <v>0</v>
      </c>
      <c r="J517" s="324">
        <f t="shared" si="132"/>
        <v>0</v>
      </c>
      <c r="K517" s="311"/>
    </row>
    <row r="518">
      <c r="A518" s="323" t="s">
        <v>329</v>
      </c>
      <c r="B518" s="318">
        <v>0.0</v>
      </c>
      <c r="C518" s="316">
        <v>0.0</v>
      </c>
      <c r="D518" s="318">
        <v>0.0</v>
      </c>
      <c r="E518" s="318">
        <v>798.0</v>
      </c>
      <c r="F518" s="318">
        <v>0.0</v>
      </c>
      <c r="G518" s="318">
        <v>0.0</v>
      </c>
      <c r="H518" s="318">
        <v>0.0</v>
      </c>
      <c r="I518" s="319">
        <f t="shared" si="127"/>
        <v>798</v>
      </c>
      <c r="J518" s="320">
        <f>I518*0.08</f>
        <v>63.84</v>
      </c>
      <c r="K518" s="321">
        <v>9.014239169145E12</v>
      </c>
    </row>
    <row r="519">
      <c r="A519" s="314" t="s">
        <v>37</v>
      </c>
      <c r="B519" s="318">
        <v>769.0</v>
      </c>
      <c r="C519" s="316">
        <v>1119.69</v>
      </c>
      <c r="D519" s="318">
        <v>0.0</v>
      </c>
      <c r="E519" s="318">
        <v>0.0</v>
      </c>
      <c r="F519" s="318">
        <v>807.0</v>
      </c>
      <c r="G519" s="318">
        <v>576.0</v>
      </c>
      <c r="H519" s="318">
        <v>1330.0</v>
      </c>
      <c r="I519" s="319">
        <f t="shared" si="127"/>
        <v>4601.69</v>
      </c>
      <c r="J519" s="320">
        <f t="shared" ref="J519:J521" si="133">I519*0.1</f>
        <v>460.169</v>
      </c>
      <c r="K519" s="321">
        <v>1.014238563559E12</v>
      </c>
    </row>
    <row r="520">
      <c r="A520" s="314" t="s">
        <v>38</v>
      </c>
      <c r="B520" s="318">
        <v>1281.0</v>
      </c>
      <c r="C520" s="316">
        <v>1481.04</v>
      </c>
      <c r="D520" s="318">
        <v>0.0</v>
      </c>
      <c r="E520" s="318">
        <v>0.0</v>
      </c>
      <c r="F520" s="318">
        <v>0.0</v>
      </c>
      <c r="G520" s="318">
        <v>900.0</v>
      </c>
      <c r="H520" s="318">
        <v>0.0</v>
      </c>
      <c r="I520" s="319">
        <f t="shared" si="127"/>
        <v>3662.04</v>
      </c>
      <c r="J520" s="320">
        <f t="shared" si="133"/>
        <v>366.204</v>
      </c>
      <c r="K520" s="321" t="s">
        <v>909</v>
      </c>
      <c r="L520" s="113">
        <v>1.014330438678E12</v>
      </c>
    </row>
    <row r="521">
      <c r="A521" s="361" t="s">
        <v>332</v>
      </c>
      <c r="B521" s="683">
        <v>208.0</v>
      </c>
      <c r="C521" s="683">
        <v>1078.11</v>
      </c>
      <c r="D521" s="683">
        <v>0.0</v>
      </c>
      <c r="E521" s="683">
        <v>370.0</v>
      </c>
      <c r="F521" s="683">
        <v>235.0</v>
      </c>
      <c r="G521" s="683">
        <v>585.0</v>
      </c>
      <c r="H521" s="683">
        <v>964.0</v>
      </c>
      <c r="I521" s="337">
        <f t="shared" si="127"/>
        <v>3440.11</v>
      </c>
      <c r="J521" s="337">
        <f t="shared" si="133"/>
        <v>344.011</v>
      </c>
      <c r="K521" s="684"/>
    </row>
    <row r="522">
      <c r="A522" s="323" t="s">
        <v>39</v>
      </c>
      <c r="B522" s="318">
        <v>1208.0</v>
      </c>
      <c r="C522" s="316">
        <v>1529.55</v>
      </c>
      <c r="D522" s="318">
        <v>0.0</v>
      </c>
      <c r="E522" s="318">
        <v>981.0</v>
      </c>
      <c r="F522" s="318">
        <v>644.0</v>
      </c>
      <c r="G522" s="318">
        <v>455.0</v>
      </c>
      <c r="H522" s="318">
        <v>0.0</v>
      </c>
      <c r="I522" s="319">
        <f t="shared" si="127"/>
        <v>4817.55</v>
      </c>
      <c r="J522" s="320">
        <f>I522*0.08</f>
        <v>385.404</v>
      </c>
      <c r="K522" s="321">
        <v>1.014232746454E12</v>
      </c>
    </row>
    <row r="523">
      <c r="A523" s="314" t="s">
        <v>63</v>
      </c>
      <c r="B523" s="318">
        <v>1408.0</v>
      </c>
      <c r="C523" s="316">
        <v>438.57</v>
      </c>
      <c r="D523" s="318">
        <v>0.0</v>
      </c>
      <c r="E523" s="318">
        <v>452.0</v>
      </c>
      <c r="F523" s="318">
        <v>813.0</v>
      </c>
      <c r="G523" s="318">
        <v>1183.0</v>
      </c>
      <c r="H523" s="318">
        <v>1095.0</v>
      </c>
      <c r="I523" s="319">
        <f t="shared" si="127"/>
        <v>5389.57</v>
      </c>
      <c r="J523" s="320">
        <f t="shared" ref="J523:J525" si="134">I523*0.1</f>
        <v>538.957</v>
      </c>
      <c r="K523" s="113">
        <v>5.01427970901E12</v>
      </c>
    </row>
    <row r="524">
      <c r="A524" s="314" t="s">
        <v>40</v>
      </c>
      <c r="B524" s="318">
        <v>1220.0</v>
      </c>
      <c r="C524" s="316">
        <v>0.0</v>
      </c>
      <c r="D524" s="318">
        <v>0.0</v>
      </c>
      <c r="E524" s="318">
        <v>0.0</v>
      </c>
      <c r="F524" s="318">
        <v>844.0</v>
      </c>
      <c r="G524" s="318">
        <v>1462.0</v>
      </c>
      <c r="H524" s="318">
        <v>0.0</v>
      </c>
      <c r="I524" s="319">
        <f t="shared" si="127"/>
        <v>3526</v>
      </c>
      <c r="J524" s="320">
        <f t="shared" si="134"/>
        <v>352.6</v>
      </c>
      <c r="K524" s="321">
        <v>6.014304893169E12</v>
      </c>
    </row>
    <row r="525">
      <c r="A525" s="314" t="s">
        <v>333</v>
      </c>
      <c r="B525" s="318">
        <v>1565.0</v>
      </c>
      <c r="C525" s="316">
        <v>1881.99</v>
      </c>
      <c r="D525" s="318">
        <v>0.0</v>
      </c>
      <c r="E525" s="318">
        <v>0.0</v>
      </c>
      <c r="F525" s="318">
        <v>639.0</v>
      </c>
      <c r="G525" s="318">
        <v>310.0</v>
      </c>
      <c r="H525" s="318">
        <v>781.0</v>
      </c>
      <c r="I525" s="319">
        <f t="shared" si="127"/>
        <v>5176.99</v>
      </c>
      <c r="J525" s="320">
        <f t="shared" si="134"/>
        <v>517.699</v>
      </c>
      <c r="K525" s="321">
        <v>9.014270225347E12</v>
      </c>
    </row>
    <row r="526">
      <c r="A526" s="314" t="s">
        <v>41</v>
      </c>
      <c r="B526" s="318">
        <v>0.0</v>
      </c>
      <c r="C526" s="316">
        <v>0.0</v>
      </c>
      <c r="D526" s="318">
        <v>0.0</v>
      </c>
      <c r="E526" s="318">
        <v>0.0</v>
      </c>
      <c r="F526" s="318">
        <v>0.0</v>
      </c>
      <c r="G526" s="318">
        <v>747.0</v>
      </c>
      <c r="H526" s="318">
        <v>759.0</v>
      </c>
      <c r="I526" s="319">
        <f t="shared" si="127"/>
        <v>1506</v>
      </c>
      <c r="J526" s="320">
        <f>I526*0.12</f>
        <v>180.72</v>
      </c>
      <c r="K526" s="321">
        <v>3.014353494637E12</v>
      </c>
    </row>
    <row r="527">
      <c r="A527" s="314" t="s">
        <v>42</v>
      </c>
      <c r="B527" s="318">
        <v>842.0</v>
      </c>
      <c r="C527" s="316">
        <v>0.0</v>
      </c>
      <c r="D527" s="318">
        <v>0.0</v>
      </c>
      <c r="E527" s="318">
        <v>335.0</v>
      </c>
      <c r="F527" s="318">
        <v>947.0</v>
      </c>
      <c r="G527" s="318">
        <v>368.0</v>
      </c>
      <c r="H527" s="318">
        <v>607.0</v>
      </c>
      <c r="I527" s="319">
        <f t="shared" si="127"/>
        <v>3099</v>
      </c>
      <c r="J527" s="320">
        <f t="shared" ref="J527:J528" si="135">I527*0.1</f>
        <v>309.9</v>
      </c>
      <c r="K527" s="321">
        <v>3.01434637418E12</v>
      </c>
    </row>
    <row r="528">
      <c r="A528" s="325" t="s">
        <v>334</v>
      </c>
      <c r="B528" s="318">
        <v>1159.0</v>
      </c>
      <c r="C528" s="316">
        <v>992.97</v>
      </c>
      <c r="D528" s="318">
        <v>0.0</v>
      </c>
      <c r="E528" s="318">
        <v>0.0</v>
      </c>
      <c r="F528" s="318">
        <v>0.0</v>
      </c>
      <c r="G528" s="318">
        <v>610.0</v>
      </c>
      <c r="H528" s="318">
        <v>1137.0</v>
      </c>
      <c r="I528" s="319">
        <f t="shared" si="127"/>
        <v>3898.97</v>
      </c>
      <c r="J528" s="320">
        <f t="shared" si="135"/>
        <v>389.897</v>
      </c>
      <c r="K528" s="321" t="s">
        <v>909</v>
      </c>
      <c r="L528" s="113">
        <v>1.014330438678E12</v>
      </c>
    </row>
    <row r="529">
      <c r="A529" s="325" t="s">
        <v>44</v>
      </c>
      <c r="B529" s="318">
        <v>0.0</v>
      </c>
      <c r="C529" s="316">
        <v>0.0</v>
      </c>
      <c r="D529" s="318">
        <v>0.0</v>
      </c>
      <c r="E529" s="318">
        <v>0.0</v>
      </c>
      <c r="F529" s="318">
        <v>0.0</v>
      </c>
      <c r="G529" s="318">
        <v>368.0</v>
      </c>
      <c r="H529" s="318">
        <v>0.0</v>
      </c>
      <c r="I529" s="319">
        <f t="shared" si="127"/>
        <v>368</v>
      </c>
      <c r="J529" s="320">
        <f t="shared" ref="J529:J532" si="136">I529*0.12</f>
        <v>44.16</v>
      </c>
      <c r="K529" s="321">
        <v>9.014272352237E12</v>
      </c>
    </row>
    <row r="530">
      <c r="A530" s="325" t="s">
        <v>45</v>
      </c>
      <c r="B530" s="318">
        <v>0.0</v>
      </c>
      <c r="C530" s="316">
        <v>0.0</v>
      </c>
      <c r="D530" s="318">
        <v>0.0</v>
      </c>
      <c r="E530" s="318">
        <v>0.0</v>
      </c>
      <c r="F530" s="318">
        <v>0.0</v>
      </c>
      <c r="G530" s="318">
        <v>0.0</v>
      </c>
      <c r="H530" s="318">
        <v>0.0</v>
      </c>
      <c r="I530" s="319">
        <f t="shared" si="127"/>
        <v>0</v>
      </c>
      <c r="J530" s="324">
        <f t="shared" si="136"/>
        <v>0</v>
      </c>
      <c r="K530" s="311"/>
    </row>
    <row r="531">
      <c r="A531" s="325" t="s">
        <v>335</v>
      </c>
      <c r="B531" s="318">
        <v>0.0</v>
      </c>
      <c r="C531" s="316">
        <v>618.75</v>
      </c>
      <c r="D531" s="318">
        <v>0.0</v>
      </c>
      <c r="E531" s="318">
        <v>0.0</v>
      </c>
      <c r="F531" s="318">
        <v>0.0</v>
      </c>
      <c r="G531" s="318">
        <v>0.0</v>
      </c>
      <c r="H531" s="318">
        <v>0.0</v>
      </c>
      <c r="I531" s="319">
        <f t="shared" si="127"/>
        <v>618.75</v>
      </c>
      <c r="J531" s="320">
        <f t="shared" si="136"/>
        <v>74.25</v>
      </c>
      <c r="K531" s="321">
        <v>4.014235602828E12</v>
      </c>
    </row>
    <row r="532">
      <c r="A532" s="325" t="s">
        <v>46</v>
      </c>
      <c r="B532" s="318">
        <v>540.0</v>
      </c>
      <c r="C532" s="316">
        <v>0.0</v>
      </c>
      <c r="D532" s="318">
        <v>0.0</v>
      </c>
      <c r="E532" s="318">
        <v>0.0</v>
      </c>
      <c r="F532" s="318">
        <v>0.0</v>
      </c>
      <c r="G532" s="318">
        <v>0.0</v>
      </c>
      <c r="H532" s="318">
        <v>713.0</v>
      </c>
      <c r="I532" s="319">
        <f t="shared" si="127"/>
        <v>1253</v>
      </c>
      <c r="J532" s="320">
        <f t="shared" si="136"/>
        <v>150.36</v>
      </c>
      <c r="K532" s="321">
        <v>5.0142722114874E13</v>
      </c>
    </row>
    <row r="533">
      <c r="A533" s="334" t="s">
        <v>20</v>
      </c>
      <c r="B533" s="309">
        <f t="shared" ref="B533:J533" si="137">SUM(B496:B532)</f>
        <v>22707</v>
      </c>
      <c r="C533" s="309">
        <f t="shared" si="137"/>
        <v>23818.41</v>
      </c>
      <c r="D533" s="309">
        <f t="shared" si="137"/>
        <v>0</v>
      </c>
      <c r="E533" s="309">
        <f t="shared" si="137"/>
        <v>8425</v>
      </c>
      <c r="F533" s="309">
        <f t="shared" si="137"/>
        <v>14640</v>
      </c>
      <c r="G533" s="309">
        <f t="shared" si="137"/>
        <v>15886</v>
      </c>
      <c r="H533" s="309">
        <f t="shared" si="137"/>
        <v>18401</v>
      </c>
      <c r="I533" s="309">
        <f t="shared" si="137"/>
        <v>103877.41</v>
      </c>
      <c r="J533" s="309">
        <f t="shared" si="137"/>
        <v>10337.5066</v>
      </c>
      <c r="K533" s="311"/>
    </row>
    <row r="534">
      <c r="A534" s="335"/>
      <c r="B534" s="335"/>
      <c r="C534" s="335"/>
      <c r="D534" s="335"/>
      <c r="E534" s="335"/>
      <c r="F534" s="335"/>
      <c r="G534" s="335"/>
      <c r="H534" s="335"/>
      <c r="I534" s="335"/>
      <c r="J534" s="335"/>
      <c r="K534" s="311"/>
    </row>
    <row r="535">
      <c r="A535" s="335"/>
      <c r="B535" s="335"/>
      <c r="C535" s="335"/>
      <c r="D535" s="335"/>
      <c r="E535" s="335"/>
      <c r="F535" s="335"/>
      <c r="G535" s="335"/>
      <c r="H535" s="335"/>
      <c r="I535" s="335"/>
      <c r="J535" s="335"/>
      <c r="K535" s="311"/>
    </row>
    <row r="536">
      <c r="A536" s="307" t="s">
        <v>19</v>
      </c>
      <c r="B536" s="308">
        <v>45290.0</v>
      </c>
      <c r="C536" s="308">
        <v>45291.0</v>
      </c>
      <c r="D536" s="308">
        <v>45292.0</v>
      </c>
      <c r="E536" s="308">
        <v>45293.0</v>
      </c>
      <c r="F536" s="308">
        <v>45294.0</v>
      </c>
      <c r="G536" s="308">
        <v>45295.0</v>
      </c>
      <c r="H536" s="308">
        <v>45296.0</v>
      </c>
      <c r="I536" s="309" t="s">
        <v>20</v>
      </c>
      <c r="J536" s="310" t="s">
        <v>21</v>
      </c>
      <c r="K536" s="311"/>
    </row>
    <row r="537">
      <c r="A537" s="312"/>
      <c r="B537" s="312"/>
      <c r="C537" s="312"/>
      <c r="D537" s="312"/>
      <c r="E537" s="312"/>
      <c r="F537" s="312"/>
      <c r="G537" s="312"/>
      <c r="H537" s="313"/>
      <c r="I537" s="313"/>
      <c r="J537" s="313"/>
      <c r="K537" s="311"/>
    </row>
    <row r="538">
      <c r="A538" s="314" t="s">
        <v>23</v>
      </c>
      <c r="B538" s="315">
        <v>916.05</v>
      </c>
      <c r="C538" s="316">
        <v>1270.38</v>
      </c>
      <c r="D538" s="317">
        <v>391.05</v>
      </c>
      <c r="E538" s="318">
        <v>750.0</v>
      </c>
      <c r="F538" s="318">
        <v>307.0</v>
      </c>
      <c r="G538" s="318">
        <v>751.0</v>
      </c>
      <c r="H538" s="318">
        <v>858.0</v>
      </c>
      <c r="I538" s="319">
        <f t="shared" ref="I538:I574" si="138">SUM(B538:H538)</f>
        <v>5243.48</v>
      </c>
      <c r="J538" s="320">
        <f>I538*0.1</f>
        <v>524.348</v>
      </c>
      <c r="K538" s="321">
        <v>4.014419915395E12</v>
      </c>
    </row>
    <row r="539">
      <c r="A539" s="314" t="s">
        <v>24</v>
      </c>
      <c r="B539" s="315">
        <v>0.0</v>
      </c>
      <c r="C539" s="316">
        <v>217.0</v>
      </c>
      <c r="D539" s="317">
        <v>0.0</v>
      </c>
      <c r="E539" s="318">
        <v>0.0</v>
      </c>
      <c r="F539" s="318">
        <v>634.0</v>
      </c>
      <c r="G539" s="318">
        <v>0.0</v>
      </c>
      <c r="H539" s="318">
        <v>0.0</v>
      </c>
      <c r="I539" s="319">
        <f t="shared" si="138"/>
        <v>851</v>
      </c>
      <c r="J539" s="324">
        <f t="shared" ref="J539:J540" si="139">I539*0.12</f>
        <v>102.12</v>
      </c>
      <c r="K539" s="311"/>
    </row>
    <row r="540">
      <c r="A540" s="322" t="s">
        <v>318</v>
      </c>
      <c r="B540" s="315">
        <v>398.0</v>
      </c>
      <c r="C540" s="316">
        <v>311.0</v>
      </c>
      <c r="D540" s="317">
        <v>0.0</v>
      </c>
      <c r="E540" s="318">
        <v>125.0</v>
      </c>
      <c r="F540" s="318">
        <v>428.0</v>
      </c>
      <c r="G540" s="318">
        <v>0.0</v>
      </c>
      <c r="H540" s="318">
        <v>0.0</v>
      </c>
      <c r="I540" s="319">
        <f t="shared" si="138"/>
        <v>1262</v>
      </c>
      <c r="J540" s="337">
        <f t="shared" si="139"/>
        <v>151.44</v>
      </c>
      <c r="K540" s="321">
        <v>9.014375034194E12</v>
      </c>
    </row>
    <row r="541">
      <c r="A541" s="323" t="s">
        <v>25</v>
      </c>
      <c r="B541" s="315">
        <v>626.82</v>
      </c>
      <c r="C541" s="316">
        <v>1534.5</v>
      </c>
      <c r="D541" s="317">
        <v>0.0</v>
      </c>
      <c r="E541" s="318">
        <v>0.0</v>
      </c>
      <c r="F541" s="318">
        <v>595.0</v>
      </c>
      <c r="G541" s="318">
        <v>511.0</v>
      </c>
      <c r="H541" s="318">
        <v>0.0</v>
      </c>
      <c r="I541" s="319">
        <f t="shared" si="138"/>
        <v>3267.32</v>
      </c>
      <c r="J541" s="324">
        <f>I541*0.08</f>
        <v>261.3856</v>
      </c>
      <c r="K541" s="311"/>
    </row>
    <row r="542">
      <c r="A542" s="314" t="s">
        <v>26</v>
      </c>
      <c r="B542" s="315">
        <v>0.0</v>
      </c>
      <c r="C542" s="316">
        <v>1240.62</v>
      </c>
      <c r="D542" s="317">
        <v>0.0</v>
      </c>
      <c r="E542" s="318">
        <v>0.0</v>
      </c>
      <c r="F542" s="318">
        <v>496.0</v>
      </c>
      <c r="G542" s="318">
        <v>1258.0</v>
      </c>
      <c r="H542" s="318">
        <v>1101.0</v>
      </c>
      <c r="I542" s="319">
        <f t="shared" si="138"/>
        <v>4095.62</v>
      </c>
      <c r="J542" s="324">
        <f>I542*0.1</f>
        <v>409.562</v>
      </c>
      <c r="K542" s="311"/>
    </row>
    <row r="543">
      <c r="A543" s="314" t="s">
        <v>27</v>
      </c>
      <c r="B543" s="315">
        <v>383.16</v>
      </c>
      <c r="C543" s="316">
        <v>679.83</v>
      </c>
      <c r="D543" s="317">
        <v>0.0</v>
      </c>
      <c r="E543" s="318">
        <v>0.0</v>
      </c>
      <c r="F543" s="318">
        <v>0.0</v>
      </c>
      <c r="G543" s="318">
        <v>280.0</v>
      </c>
      <c r="H543" s="318">
        <v>226.0</v>
      </c>
      <c r="I543" s="319">
        <f t="shared" si="138"/>
        <v>1568.99</v>
      </c>
      <c r="J543" s="337">
        <f t="shared" ref="J543:J547" si="140">I543*0.12</f>
        <v>188.2788</v>
      </c>
      <c r="K543" s="321">
        <v>7.014381541195E12</v>
      </c>
    </row>
    <row r="544">
      <c r="A544" s="322" t="s">
        <v>320</v>
      </c>
      <c r="B544" s="315">
        <v>0.0</v>
      </c>
      <c r="C544" s="316">
        <v>0.0</v>
      </c>
      <c r="D544" s="317">
        <v>0.0</v>
      </c>
      <c r="E544" s="318">
        <v>0.0</v>
      </c>
      <c r="F544" s="318">
        <v>0.0</v>
      </c>
      <c r="G544" s="318">
        <v>0.0</v>
      </c>
      <c r="H544" s="318">
        <v>0.0</v>
      </c>
      <c r="I544" s="319">
        <f t="shared" si="138"/>
        <v>0</v>
      </c>
      <c r="J544" s="324">
        <f t="shared" si="140"/>
        <v>0</v>
      </c>
      <c r="K544" s="311"/>
    </row>
    <row r="545">
      <c r="A545" s="314" t="s">
        <v>321</v>
      </c>
      <c r="B545" s="315">
        <v>0.0</v>
      </c>
      <c r="C545" s="316">
        <v>0.0</v>
      </c>
      <c r="D545" s="317">
        <v>0.0</v>
      </c>
      <c r="E545" s="318">
        <v>0.0</v>
      </c>
      <c r="F545" s="318">
        <v>0.0</v>
      </c>
      <c r="G545" s="318">
        <v>0.0</v>
      </c>
      <c r="H545" s="318">
        <v>0.0</v>
      </c>
      <c r="I545" s="319">
        <f t="shared" si="138"/>
        <v>0</v>
      </c>
      <c r="J545" s="324">
        <f t="shared" si="140"/>
        <v>0</v>
      </c>
      <c r="K545" s="311"/>
    </row>
    <row r="546">
      <c r="A546" s="324" t="s">
        <v>322</v>
      </c>
      <c r="B546" s="315">
        <v>0.0</v>
      </c>
      <c r="C546" s="316">
        <v>0.0</v>
      </c>
      <c r="D546" s="317">
        <v>0.0</v>
      </c>
      <c r="E546" s="318">
        <v>0.0</v>
      </c>
      <c r="F546" s="318">
        <v>0.0</v>
      </c>
      <c r="G546" s="318">
        <v>0.0</v>
      </c>
      <c r="H546" s="318">
        <v>0.0</v>
      </c>
      <c r="I546" s="319">
        <f t="shared" si="138"/>
        <v>0</v>
      </c>
      <c r="J546" s="324">
        <f t="shared" si="140"/>
        <v>0</v>
      </c>
      <c r="K546" s="311"/>
    </row>
    <row r="547">
      <c r="A547" s="314" t="s">
        <v>323</v>
      </c>
      <c r="B547" s="315">
        <v>0.0</v>
      </c>
      <c r="C547" s="316">
        <v>0.0</v>
      </c>
      <c r="D547" s="317">
        <v>0.0</v>
      </c>
      <c r="E547" s="318">
        <v>0.0</v>
      </c>
      <c r="F547" s="318">
        <v>0.0</v>
      </c>
      <c r="G547" s="318">
        <v>0.0</v>
      </c>
      <c r="H547" s="318">
        <v>0.0</v>
      </c>
      <c r="I547" s="319">
        <f t="shared" si="138"/>
        <v>0</v>
      </c>
      <c r="J547" s="324">
        <f t="shared" si="140"/>
        <v>0</v>
      </c>
      <c r="K547" s="311"/>
    </row>
    <row r="548">
      <c r="A548" s="325" t="s">
        <v>324</v>
      </c>
      <c r="B548" s="315">
        <v>465.0</v>
      </c>
      <c r="C548" s="316">
        <v>1481.49</v>
      </c>
      <c r="D548" s="317">
        <v>0.0</v>
      </c>
      <c r="E548" s="318">
        <v>0.0</v>
      </c>
      <c r="F548" s="318">
        <v>586.0</v>
      </c>
      <c r="G548" s="318">
        <v>673.0</v>
      </c>
      <c r="H548" s="318">
        <v>538.0</v>
      </c>
      <c r="I548" s="319">
        <f t="shared" si="138"/>
        <v>3743.49</v>
      </c>
      <c r="J548" s="324">
        <f>I548*0.1</f>
        <v>374.349</v>
      </c>
      <c r="K548" s="311"/>
    </row>
    <row r="549">
      <c r="A549" s="314" t="s">
        <v>30</v>
      </c>
      <c r="B549" s="315">
        <v>2599.35</v>
      </c>
      <c r="C549" s="316">
        <v>2813.25</v>
      </c>
      <c r="D549" s="317">
        <v>0.0</v>
      </c>
      <c r="E549" s="318">
        <v>0.0</v>
      </c>
      <c r="F549" s="318">
        <v>735.0</v>
      </c>
      <c r="G549" s="318">
        <v>565.0</v>
      </c>
      <c r="H549" s="318">
        <v>419.0</v>
      </c>
      <c r="I549" s="319">
        <f t="shared" si="138"/>
        <v>7131.6</v>
      </c>
      <c r="J549" s="337">
        <f>I549*0.09</f>
        <v>641.844</v>
      </c>
      <c r="K549" s="321">
        <v>1.014359049503E12</v>
      </c>
    </row>
    <row r="550">
      <c r="A550" s="314" t="s">
        <v>31</v>
      </c>
      <c r="B550" s="315">
        <v>1488.0</v>
      </c>
      <c r="C550" s="316">
        <v>2205.96</v>
      </c>
      <c r="D550" s="317">
        <v>983.94</v>
      </c>
      <c r="E550" s="318">
        <v>1704.0</v>
      </c>
      <c r="F550" s="318">
        <v>1099.0</v>
      </c>
      <c r="G550" s="318">
        <v>828.0</v>
      </c>
      <c r="H550" s="318">
        <v>872.0</v>
      </c>
      <c r="I550" s="319">
        <f t="shared" si="138"/>
        <v>9180.9</v>
      </c>
      <c r="J550" s="337">
        <f>I550*0.08</f>
        <v>734.472</v>
      </c>
      <c r="K550" s="321">
        <v>3.014368716804E12</v>
      </c>
    </row>
    <row r="551">
      <c r="A551" s="314" t="s">
        <v>32</v>
      </c>
      <c r="B551" s="315">
        <v>692.85</v>
      </c>
      <c r="C551" s="316">
        <v>324.0</v>
      </c>
      <c r="D551" s="317">
        <v>0.0</v>
      </c>
      <c r="E551" s="318">
        <v>869.0</v>
      </c>
      <c r="F551" s="318">
        <v>0.0</v>
      </c>
      <c r="G551" s="318">
        <v>360.0</v>
      </c>
      <c r="H551" s="318">
        <v>365.0</v>
      </c>
      <c r="I551" s="319">
        <f t="shared" si="138"/>
        <v>2610.85</v>
      </c>
      <c r="J551" s="337">
        <f t="shared" ref="J551:J552" si="141">I551*0.12</f>
        <v>313.302</v>
      </c>
      <c r="K551" s="326">
        <v>4.01440408753E12</v>
      </c>
    </row>
    <row r="552">
      <c r="A552" s="314" t="s">
        <v>82</v>
      </c>
      <c r="B552" s="315">
        <v>0.0</v>
      </c>
      <c r="C552" s="316">
        <v>0.0</v>
      </c>
      <c r="D552" s="317">
        <v>0.0</v>
      </c>
      <c r="E552" s="318">
        <v>0.0</v>
      </c>
      <c r="F552" s="318">
        <v>0.0</v>
      </c>
      <c r="G552" s="318">
        <v>0.0</v>
      </c>
      <c r="H552" s="318">
        <v>0.0</v>
      </c>
      <c r="I552" s="319">
        <f t="shared" si="138"/>
        <v>0</v>
      </c>
      <c r="J552" s="324">
        <f t="shared" si="141"/>
        <v>0</v>
      </c>
      <c r="K552" s="311"/>
    </row>
    <row r="553">
      <c r="A553" s="325" t="s">
        <v>86</v>
      </c>
      <c r="B553" s="315">
        <v>1302.0</v>
      </c>
      <c r="C553" s="316">
        <v>964.41</v>
      </c>
      <c r="D553" s="317">
        <v>0.0</v>
      </c>
      <c r="E553" s="318">
        <v>796.0</v>
      </c>
      <c r="F553" s="318">
        <v>0.0</v>
      </c>
      <c r="G553" s="318">
        <v>826.0</v>
      </c>
      <c r="H553" s="318">
        <v>1140.0</v>
      </c>
      <c r="I553" s="319">
        <f t="shared" si="138"/>
        <v>5028.41</v>
      </c>
      <c r="J553" s="337">
        <f>I553*0.1</f>
        <v>502.841</v>
      </c>
      <c r="K553" s="321">
        <v>2.014373923697E12</v>
      </c>
    </row>
    <row r="554">
      <c r="A554" s="323" t="s">
        <v>56</v>
      </c>
      <c r="B554" s="315">
        <v>0.0</v>
      </c>
      <c r="C554" s="316">
        <v>0.0</v>
      </c>
      <c r="D554" s="317">
        <v>0.0</v>
      </c>
      <c r="E554" s="318">
        <v>0.0</v>
      </c>
      <c r="F554" s="318">
        <v>0.0</v>
      </c>
      <c r="G554" s="318">
        <v>0.0</v>
      </c>
      <c r="H554" s="318">
        <v>0.0</v>
      </c>
      <c r="I554" s="319">
        <f t="shared" si="138"/>
        <v>0</v>
      </c>
      <c r="J554" s="324">
        <f t="shared" ref="J554:J555" si="142">I554*0.12</f>
        <v>0</v>
      </c>
      <c r="K554" s="311"/>
    </row>
    <row r="555">
      <c r="A555" s="314" t="s">
        <v>325</v>
      </c>
      <c r="B555" s="315">
        <v>0.0</v>
      </c>
      <c r="C555" s="316">
        <v>814.68</v>
      </c>
      <c r="D555" s="317">
        <v>0.0</v>
      </c>
      <c r="E555" s="318">
        <v>0.0</v>
      </c>
      <c r="F555" s="318">
        <v>535.0</v>
      </c>
      <c r="G555" s="318">
        <v>405.0</v>
      </c>
      <c r="H555" s="318">
        <v>0.0</v>
      </c>
      <c r="I555" s="319">
        <f t="shared" si="138"/>
        <v>1754.68</v>
      </c>
      <c r="J555" s="337">
        <f t="shared" si="142"/>
        <v>210.5616</v>
      </c>
      <c r="K555" s="321">
        <v>5.014373952937E12</v>
      </c>
    </row>
    <row r="556">
      <c r="A556" s="314" t="s">
        <v>241</v>
      </c>
      <c r="B556" s="315">
        <v>1405.23</v>
      </c>
      <c r="C556" s="316">
        <v>1366.17</v>
      </c>
      <c r="D556" s="317">
        <v>0.0</v>
      </c>
      <c r="E556" s="318">
        <v>0.0</v>
      </c>
      <c r="F556" s="318">
        <v>0.0</v>
      </c>
      <c r="G556" s="318">
        <v>593.0</v>
      </c>
      <c r="H556" s="318">
        <v>585.0</v>
      </c>
      <c r="I556" s="319">
        <f t="shared" si="138"/>
        <v>3949.4</v>
      </c>
      <c r="J556" s="337">
        <f>I556*0.1</f>
        <v>394.94</v>
      </c>
      <c r="K556" s="321" t="s">
        <v>326</v>
      </c>
    </row>
    <row r="557">
      <c r="A557" s="314" t="s">
        <v>233</v>
      </c>
      <c r="B557" s="315">
        <v>0.0</v>
      </c>
      <c r="C557" s="316">
        <v>655.38</v>
      </c>
      <c r="D557" s="317">
        <v>627.75</v>
      </c>
      <c r="E557" s="318">
        <v>371.0</v>
      </c>
      <c r="F557" s="318">
        <v>544.0</v>
      </c>
      <c r="G557" s="318">
        <v>0.0</v>
      </c>
      <c r="H557" s="318">
        <v>425.0</v>
      </c>
      <c r="I557" s="319">
        <f t="shared" si="138"/>
        <v>2623.13</v>
      </c>
      <c r="J557" s="324">
        <f t="shared" ref="J557:J558" si="143">I557*0.12</f>
        <v>314.7756</v>
      </c>
      <c r="K557" s="311"/>
    </row>
    <row r="558">
      <c r="A558" s="314" t="s">
        <v>35</v>
      </c>
      <c r="B558" s="315">
        <v>992.31</v>
      </c>
      <c r="C558" s="316">
        <v>1175.52</v>
      </c>
      <c r="D558" s="317">
        <v>0.0</v>
      </c>
      <c r="E558" s="318">
        <v>0.0</v>
      </c>
      <c r="F558" s="318">
        <v>0.0</v>
      </c>
      <c r="G558" s="318">
        <v>0.0</v>
      </c>
      <c r="H558" s="318">
        <v>240.0</v>
      </c>
      <c r="I558" s="319">
        <f t="shared" si="138"/>
        <v>2407.83</v>
      </c>
      <c r="J558" s="324">
        <f t="shared" si="143"/>
        <v>288.9396</v>
      </c>
      <c r="K558" s="311"/>
    </row>
    <row r="559">
      <c r="A559" s="314" t="s">
        <v>328</v>
      </c>
      <c r="B559" s="315">
        <v>390.0</v>
      </c>
      <c r="C559" s="316">
        <v>1374.54</v>
      </c>
      <c r="D559" s="317">
        <v>488.25</v>
      </c>
      <c r="E559" s="318">
        <v>0.0</v>
      </c>
      <c r="F559" s="318">
        <v>0.0</v>
      </c>
      <c r="G559" s="318">
        <v>928.0</v>
      </c>
      <c r="H559" s="318">
        <v>0.0</v>
      </c>
      <c r="I559" s="319">
        <f t="shared" si="138"/>
        <v>3180.79</v>
      </c>
      <c r="J559" s="324">
        <f>I559*0.1</f>
        <v>318.079</v>
      </c>
      <c r="K559" s="311"/>
    </row>
    <row r="560">
      <c r="A560" s="323" t="s">
        <v>329</v>
      </c>
      <c r="B560" s="315">
        <v>1156.92</v>
      </c>
      <c r="C560" s="316">
        <v>0.0</v>
      </c>
      <c r="D560" s="317">
        <v>0.0</v>
      </c>
      <c r="E560" s="318">
        <v>0.0</v>
      </c>
      <c r="F560" s="318">
        <v>0.0</v>
      </c>
      <c r="G560" s="318">
        <v>0.0</v>
      </c>
      <c r="H560" s="318">
        <v>0.0</v>
      </c>
      <c r="I560" s="319">
        <f t="shared" si="138"/>
        <v>1156.92</v>
      </c>
      <c r="J560" s="337">
        <f>I560*0.08</f>
        <v>92.5536</v>
      </c>
      <c r="K560" s="321">
        <v>9.014352401123E12</v>
      </c>
    </row>
    <row r="561">
      <c r="A561" s="314" t="s">
        <v>37</v>
      </c>
      <c r="B561" s="315">
        <v>360.0</v>
      </c>
      <c r="C561" s="316">
        <v>843.51</v>
      </c>
      <c r="D561" s="317">
        <v>0.0</v>
      </c>
      <c r="E561" s="318">
        <v>0.0</v>
      </c>
      <c r="F561" s="318">
        <v>329.0</v>
      </c>
      <c r="G561" s="318">
        <v>513.0</v>
      </c>
      <c r="H561" s="318">
        <v>801.0</v>
      </c>
      <c r="I561" s="319">
        <f t="shared" si="138"/>
        <v>2846.51</v>
      </c>
      <c r="J561" s="337">
        <f>I561*0.12</f>
        <v>341.5812</v>
      </c>
      <c r="K561" s="321">
        <v>1.014368566645E12</v>
      </c>
    </row>
    <row r="562">
      <c r="A562" s="314" t="s">
        <v>38</v>
      </c>
      <c r="B562" s="315">
        <v>603.57</v>
      </c>
      <c r="C562" s="316">
        <v>1519.62</v>
      </c>
      <c r="D562" s="317">
        <v>0.0</v>
      </c>
      <c r="E562" s="318">
        <v>100.0</v>
      </c>
      <c r="F562" s="318">
        <v>850.0</v>
      </c>
      <c r="G562" s="318">
        <v>743.0</v>
      </c>
      <c r="H562" s="318">
        <v>641.0</v>
      </c>
      <c r="I562" s="319">
        <f t="shared" si="138"/>
        <v>4457.19</v>
      </c>
      <c r="J562" s="337">
        <f>I562*0.1</f>
        <v>445.719</v>
      </c>
      <c r="K562" s="321">
        <v>9.014416771765E12</v>
      </c>
      <c r="L562" s="685" t="s">
        <v>910</v>
      </c>
      <c r="M562" s="113" t="s">
        <v>331</v>
      </c>
    </row>
    <row r="563">
      <c r="A563" s="325" t="s">
        <v>332</v>
      </c>
      <c r="B563" s="315">
        <v>398.04</v>
      </c>
      <c r="C563" s="316">
        <v>314.0</v>
      </c>
      <c r="D563" s="317">
        <v>0.0</v>
      </c>
      <c r="E563" s="318">
        <v>560.0</v>
      </c>
      <c r="F563" s="318">
        <v>418.0</v>
      </c>
      <c r="G563" s="318">
        <v>0.0</v>
      </c>
      <c r="H563" s="318">
        <v>417.0</v>
      </c>
      <c r="I563" s="319">
        <f t="shared" si="138"/>
        <v>2107.04</v>
      </c>
      <c r="J563" s="324">
        <f>I563*0.12</f>
        <v>252.8448</v>
      </c>
      <c r="K563" s="311"/>
    </row>
    <row r="564">
      <c r="A564" s="323" t="s">
        <v>39</v>
      </c>
      <c r="B564" s="315">
        <v>0.0</v>
      </c>
      <c r="C564" s="316">
        <v>0.0</v>
      </c>
      <c r="D564" s="317">
        <v>0.0</v>
      </c>
      <c r="E564" s="318">
        <v>868.0</v>
      </c>
      <c r="F564" s="318">
        <v>1041.0</v>
      </c>
      <c r="G564" s="318">
        <v>619.0</v>
      </c>
      <c r="H564" s="318">
        <v>691.0</v>
      </c>
      <c r="I564" s="319">
        <f t="shared" si="138"/>
        <v>3219</v>
      </c>
      <c r="J564" s="337">
        <f>I564*0.08</f>
        <v>257.52</v>
      </c>
      <c r="K564" s="321">
        <v>1.014368655586E12</v>
      </c>
    </row>
    <row r="565">
      <c r="A565" s="314" t="s">
        <v>63</v>
      </c>
      <c r="B565" s="315">
        <v>1109.49</v>
      </c>
      <c r="C565" s="316">
        <v>3221.52</v>
      </c>
      <c r="D565" s="317">
        <v>0.0</v>
      </c>
      <c r="E565" s="318">
        <v>337.0</v>
      </c>
      <c r="F565" s="318">
        <v>0.0</v>
      </c>
      <c r="G565" s="318">
        <v>303.0</v>
      </c>
      <c r="H565" s="318">
        <v>487.0</v>
      </c>
      <c r="I565" s="319">
        <f t="shared" si="138"/>
        <v>5458.01</v>
      </c>
      <c r="J565" s="324">
        <f>I565*0.1</f>
        <v>545.801</v>
      </c>
      <c r="K565" s="311"/>
    </row>
    <row r="566">
      <c r="A566" s="314" t="s">
        <v>40</v>
      </c>
      <c r="B566" s="315">
        <v>0.0</v>
      </c>
      <c r="C566" s="316">
        <v>644.49</v>
      </c>
      <c r="D566" s="317">
        <v>0.0</v>
      </c>
      <c r="E566" s="318">
        <v>0.0</v>
      </c>
      <c r="F566" s="318">
        <v>809.0</v>
      </c>
      <c r="G566" s="318">
        <v>570.0</v>
      </c>
      <c r="H566" s="318">
        <v>611.0</v>
      </c>
      <c r="I566" s="319">
        <f t="shared" si="138"/>
        <v>2634.49</v>
      </c>
      <c r="J566" s="324">
        <f>I566*0.12</f>
        <v>316.1388</v>
      </c>
      <c r="K566" s="311"/>
    </row>
    <row r="567">
      <c r="A567" s="314" t="s">
        <v>333</v>
      </c>
      <c r="B567" s="315">
        <v>700.29</v>
      </c>
      <c r="C567" s="316">
        <v>1787.46</v>
      </c>
      <c r="D567" s="317">
        <v>108.9</v>
      </c>
      <c r="E567" s="318">
        <v>1042.0</v>
      </c>
      <c r="F567" s="318">
        <v>1120.0</v>
      </c>
      <c r="G567" s="318">
        <v>0.0</v>
      </c>
      <c r="H567" s="318">
        <v>0.0</v>
      </c>
      <c r="I567" s="319">
        <f t="shared" si="138"/>
        <v>4758.65</v>
      </c>
      <c r="J567" s="337">
        <f t="shared" ref="J567:J569" si="144">I567*0.1</f>
        <v>475.865</v>
      </c>
      <c r="K567" s="321">
        <v>9.014376416473E12</v>
      </c>
    </row>
    <row r="568">
      <c r="A568" s="314" t="s">
        <v>41</v>
      </c>
      <c r="B568" s="315">
        <v>320.0</v>
      </c>
      <c r="C568" s="316">
        <v>1239.69</v>
      </c>
      <c r="D568" s="317">
        <v>0.0</v>
      </c>
      <c r="E568" s="318">
        <v>0.0</v>
      </c>
      <c r="F568" s="318">
        <v>740.0</v>
      </c>
      <c r="G568" s="318">
        <v>535.0</v>
      </c>
      <c r="H568" s="318">
        <v>444.0</v>
      </c>
      <c r="I568" s="319">
        <f t="shared" si="138"/>
        <v>3278.69</v>
      </c>
      <c r="J568" s="337">
        <f t="shared" si="144"/>
        <v>327.869</v>
      </c>
      <c r="K568" s="321">
        <v>3.014393373518E12</v>
      </c>
    </row>
    <row r="569">
      <c r="A569" s="314" t="s">
        <v>42</v>
      </c>
      <c r="B569" s="315">
        <v>929.07</v>
      </c>
      <c r="C569" s="316">
        <v>952.32</v>
      </c>
      <c r="D569" s="317">
        <v>148.5</v>
      </c>
      <c r="E569" s="318">
        <v>798.0</v>
      </c>
      <c r="F569" s="318">
        <v>0.0</v>
      </c>
      <c r="G569" s="318">
        <v>0.0</v>
      </c>
      <c r="H569" s="318">
        <v>564.0</v>
      </c>
      <c r="I569" s="319">
        <f t="shared" si="138"/>
        <v>3391.89</v>
      </c>
      <c r="J569" s="324">
        <f t="shared" si="144"/>
        <v>339.189</v>
      </c>
      <c r="K569" s="311"/>
    </row>
    <row r="570">
      <c r="A570" s="325" t="s">
        <v>334</v>
      </c>
      <c r="B570" s="315">
        <v>1029.51</v>
      </c>
      <c r="C570" s="316">
        <v>642.63</v>
      </c>
      <c r="D570" s="317">
        <v>0.0</v>
      </c>
      <c r="E570" s="318">
        <v>0.0</v>
      </c>
      <c r="F570" s="318">
        <v>721.0</v>
      </c>
      <c r="G570" s="318">
        <v>0.0</v>
      </c>
      <c r="H570" s="318">
        <v>540.0</v>
      </c>
      <c r="I570" s="319">
        <f t="shared" si="138"/>
        <v>2933.14</v>
      </c>
      <c r="J570" s="324">
        <f t="shared" ref="J570:J574" si="145">I570*0.12</f>
        <v>351.9768</v>
      </c>
      <c r="K570" s="311"/>
    </row>
    <row r="571">
      <c r="A571" s="325" t="s">
        <v>44</v>
      </c>
      <c r="B571" s="315">
        <v>0.0</v>
      </c>
      <c r="C571" s="316">
        <v>531.03</v>
      </c>
      <c r="D571" s="317">
        <v>0.0</v>
      </c>
      <c r="E571" s="318">
        <v>0.0</v>
      </c>
      <c r="F571" s="318">
        <v>509.0</v>
      </c>
      <c r="G571" s="318">
        <v>421.0</v>
      </c>
      <c r="H571" s="318">
        <v>0.0</v>
      </c>
      <c r="I571" s="319">
        <f t="shared" si="138"/>
        <v>1461.03</v>
      </c>
      <c r="J571" s="337">
        <f t="shared" si="145"/>
        <v>175.3236</v>
      </c>
      <c r="K571" s="321">
        <v>9.014416574932E12</v>
      </c>
    </row>
    <row r="572">
      <c r="A572" s="325" t="s">
        <v>45</v>
      </c>
      <c r="B572" s="315">
        <v>0.0</v>
      </c>
      <c r="C572" s="316">
        <v>0.0</v>
      </c>
      <c r="D572" s="317">
        <v>0.0</v>
      </c>
      <c r="E572" s="318">
        <v>533.0</v>
      </c>
      <c r="F572" s="318">
        <v>492.0</v>
      </c>
      <c r="G572" s="318">
        <v>432.0</v>
      </c>
      <c r="H572" s="318">
        <v>540.0</v>
      </c>
      <c r="I572" s="319">
        <f t="shared" si="138"/>
        <v>1997</v>
      </c>
      <c r="J572" s="324">
        <f t="shared" si="145"/>
        <v>239.64</v>
      </c>
      <c r="K572" s="311"/>
    </row>
    <row r="573">
      <c r="A573" s="325" t="s">
        <v>335</v>
      </c>
      <c r="B573" s="315">
        <v>0.0</v>
      </c>
      <c r="C573" s="316">
        <v>637.98</v>
      </c>
      <c r="D573" s="317">
        <v>0.0</v>
      </c>
      <c r="E573" s="318">
        <v>0.0</v>
      </c>
      <c r="F573" s="318">
        <v>0.0</v>
      </c>
      <c r="G573" s="318">
        <v>0.0</v>
      </c>
      <c r="H573" s="318">
        <v>0.0</v>
      </c>
      <c r="I573" s="319">
        <f t="shared" si="138"/>
        <v>637.98</v>
      </c>
      <c r="J573" s="337">
        <f t="shared" si="145"/>
        <v>76.5576</v>
      </c>
      <c r="K573" s="321">
        <v>4.014371976311E12</v>
      </c>
    </row>
    <row r="574">
      <c r="A574" s="325" t="s">
        <v>46</v>
      </c>
      <c r="B574" s="315">
        <v>771.9</v>
      </c>
      <c r="C574" s="316">
        <v>0.0</v>
      </c>
      <c r="D574" s="317">
        <v>0.0</v>
      </c>
      <c r="E574" s="318">
        <v>417.0</v>
      </c>
      <c r="F574" s="318">
        <v>367.0</v>
      </c>
      <c r="G574" s="318">
        <v>0.0</v>
      </c>
      <c r="H574" s="318">
        <v>0.0</v>
      </c>
      <c r="I574" s="319">
        <f t="shared" si="138"/>
        <v>1555.9</v>
      </c>
      <c r="J574" s="337">
        <f t="shared" si="145"/>
        <v>186.708</v>
      </c>
      <c r="K574" s="321">
        <v>5.014385776111E12</v>
      </c>
    </row>
    <row r="575">
      <c r="A575" s="334" t="s">
        <v>20</v>
      </c>
      <c r="B575" s="309">
        <f t="shared" ref="B575:J575" si="146">SUM(B538:B574)</f>
        <v>19037.56</v>
      </c>
      <c r="C575" s="309">
        <f t="shared" si="146"/>
        <v>30762.98</v>
      </c>
      <c r="D575" s="309">
        <f t="shared" si="146"/>
        <v>2748.39</v>
      </c>
      <c r="E575" s="309">
        <f t="shared" si="146"/>
        <v>9270</v>
      </c>
      <c r="F575" s="309">
        <f t="shared" si="146"/>
        <v>13355</v>
      </c>
      <c r="G575" s="309">
        <f t="shared" si="146"/>
        <v>12114</v>
      </c>
      <c r="H575" s="309">
        <f t="shared" si="146"/>
        <v>12505</v>
      </c>
      <c r="I575" s="309">
        <f t="shared" si="146"/>
        <v>99792.93</v>
      </c>
      <c r="J575" s="309">
        <f t="shared" si="146"/>
        <v>10156.5256</v>
      </c>
      <c r="K575" s="311"/>
    </row>
    <row r="576">
      <c r="A576" s="335"/>
      <c r="B576" s="335"/>
      <c r="C576" s="335"/>
      <c r="D576" s="335"/>
      <c r="E576" s="335"/>
      <c r="F576" s="335"/>
      <c r="G576" s="335"/>
      <c r="H576" s="335"/>
      <c r="I576" s="335"/>
      <c r="J576" s="335"/>
      <c r="K576" s="311"/>
    </row>
  </sheetData>
  <customSheetViews>
    <customSheetView guid="{D43EE22C-1402-48F6-8365-96CCE21946AA}" filter="1" showAutoFilter="1">
      <autoFilter ref="$B$3:$H$12"/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21.88"/>
    <col customWidth="1" min="3" max="3" width="22.25"/>
    <col customWidth="1" min="4" max="4" width="21.88"/>
    <col customWidth="1" min="5" max="5" width="35.13"/>
    <col customWidth="1" min="6" max="6" width="17.13"/>
    <col customWidth="1" min="7" max="7" width="22.13"/>
    <col customWidth="1" min="8" max="9" width="25.0"/>
    <col customWidth="1" min="10" max="10" width="22.13"/>
    <col customWidth="1" min="11" max="11" width="25.0"/>
    <col customWidth="1" min="12" max="12" width="20.38"/>
    <col customWidth="1" min="13" max="15" width="25.0"/>
  </cols>
  <sheetData>
    <row r="1">
      <c r="A1" s="686" t="s">
        <v>19</v>
      </c>
      <c r="B1" s="687" t="s">
        <v>911</v>
      </c>
      <c r="C1" s="687" t="s">
        <v>912</v>
      </c>
      <c r="D1" s="687" t="s">
        <v>913</v>
      </c>
      <c r="E1" s="688" t="s">
        <v>914</v>
      </c>
      <c r="F1" s="687" t="s">
        <v>915</v>
      </c>
      <c r="G1" s="687" t="s">
        <v>916</v>
      </c>
      <c r="H1" s="687" t="s">
        <v>917</v>
      </c>
      <c r="I1" s="687" t="s">
        <v>918</v>
      </c>
      <c r="J1" s="687" t="s">
        <v>919</v>
      </c>
      <c r="K1" s="687" t="s">
        <v>920</v>
      </c>
      <c r="L1" s="687" t="s">
        <v>921</v>
      </c>
      <c r="M1" s="687" t="s">
        <v>922</v>
      </c>
      <c r="N1" s="687" t="s">
        <v>923</v>
      </c>
      <c r="O1" s="687" t="s">
        <v>924</v>
      </c>
      <c r="P1" s="689"/>
      <c r="Q1" s="689"/>
      <c r="R1" s="689"/>
      <c r="S1" s="689"/>
      <c r="T1" s="689"/>
      <c r="U1" s="689"/>
      <c r="V1" s="689"/>
      <c r="W1" s="689"/>
      <c r="X1" s="689"/>
      <c r="Y1" s="689"/>
      <c r="Z1" s="689"/>
      <c r="AA1" s="689"/>
      <c r="AB1" s="689"/>
      <c r="AC1" s="689"/>
      <c r="AD1" s="689"/>
      <c r="AE1" s="689"/>
      <c r="AF1" s="689"/>
      <c r="AG1" s="689"/>
      <c r="AH1" s="689"/>
      <c r="AI1" s="689"/>
      <c r="AJ1" s="689"/>
      <c r="AK1" s="689"/>
    </row>
    <row r="2">
      <c r="A2" s="690"/>
      <c r="B2" s="689"/>
      <c r="C2" s="689"/>
      <c r="D2" s="689"/>
      <c r="E2" s="689"/>
      <c r="F2" s="689"/>
      <c r="G2" s="689"/>
      <c r="H2" s="689"/>
      <c r="I2" s="689"/>
      <c r="J2" s="689"/>
      <c r="K2" s="689"/>
      <c r="L2" s="689"/>
      <c r="M2" s="689"/>
      <c r="N2" s="689"/>
      <c r="O2" s="689"/>
      <c r="P2" s="689"/>
      <c r="Q2" s="689"/>
      <c r="R2" s="689"/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</row>
    <row r="3">
      <c r="A3" s="691" t="s">
        <v>23</v>
      </c>
      <c r="B3" s="618">
        <v>200.0</v>
      </c>
      <c r="C3" s="342">
        <v>173.0</v>
      </c>
      <c r="D3" s="342">
        <v>10423.0</v>
      </c>
      <c r="E3" s="342">
        <v>20995.0</v>
      </c>
      <c r="F3" s="342">
        <v>17819.0</v>
      </c>
      <c r="G3" s="342">
        <v>10572.0</v>
      </c>
      <c r="H3" s="342">
        <v>22565.0</v>
      </c>
      <c r="I3" s="342">
        <v>11993.0</v>
      </c>
      <c r="J3" s="342">
        <v>206.0</v>
      </c>
      <c r="K3" s="342">
        <v>20933.0</v>
      </c>
      <c r="L3" s="342">
        <v>150.0</v>
      </c>
      <c r="M3" s="342">
        <v>7044.0</v>
      </c>
      <c r="N3" s="342">
        <v>7044.0</v>
      </c>
      <c r="O3" s="342">
        <v>15984.0</v>
      </c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</row>
    <row r="4">
      <c r="A4" s="691" t="s">
        <v>24</v>
      </c>
      <c r="B4" s="618">
        <v>135.0</v>
      </c>
      <c r="C4" s="342">
        <v>91.0</v>
      </c>
      <c r="D4" s="342">
        <v>4797.0</v>
      </c>
      <c r="E4" s="342">
        <v>11556.0</v>
      </c>
      <c r="F4" s="342">
        <v>9450.0</v>
      </c>
      <c r="G4" s="342">
        <v>6759.0</v>
      </c>
      <c r="H4" s="342">
        <v>16026.0</v>
      </c>
      <c r="I4" s="342">
        <v>9267.0</v>
      </c>
      <c r="J4" s="342">
        <v>142.0</v>
      </c>
      <c r="K4" s="342">
        <v>12041.0</v>
      </c>
      <c r="L4" s="342">
        <v>97.0</v>
      </c>
      <c r="M4" s="342">
        <v>7184.0</v>
      </c>
      <c r="N4" s="342">
        <v>7184.0</v>
      </c>
      <c r="O4" s="342">
        <v>9958.0</v>
      </c>
      <c r="P4" s="689"/>
      <c r="Q4" s="689"/>
      <c r="R4" s="689"/>
      <c r="S4" s="689"/>
      <c r="T4" s="689"/>
      <c r="U4" s="689"/>
      <c r="V4" s="689"/>
      <c r="W4" s="689"/>
      <c r="X4" s="689"/>
      <c r="Y4" s="689"/>
      <c r="Z4" s="689"/>
      <c r="AA4" s="689"/>
      <c r="AB4" s="689"/>
      <c r="AC4" s="689"/>
      <c r="AD4" s="689"/>
      <c r="AE4" s="689"/>
      <c r="AF4" s="689"/>
      <c r="AG4" s="689"/>
      <c r="AH4" s="689"/>
      <c r="AI4" s="689"/>
      <c r="AJ4" s="689"/>
      <c r="AK4" s="689"/>
    </row>
    <row r="5">
      <c r="A5" s="692" t="s">
        <v>728</v>
      </c>
      <c r="B5" s="618">
        <v>64.0</v>
      </c>
      <c r="C5" s="342">
        <v>0.0</v>
      </c>
      <c r="D5" s="342">
        <v>0.0</v>
      </c>
      <c r="E5" s="342">
        <v>0.0</v>
      </c>
      <c r="F5" s="342">
        <v>0.0</v>
      </c>
      <c r="G5" s="342">
        <v>0.0</v>
      </c>
      <c r="H5" s="342">
        <v>5350.0</v>
      </c>
      <c r="I5" s="342">
        <v>5350.0</v>
      </c>
      <c r="J5" s="342">
        <v>58.0</v>
      </c>
      <c r="K5" s="342">
        <v>7012.0</v>
      </c>
      <c r="L5" s="342">
        <v>23.0</v>
      </c>
      <c r="M5" s="342">
        <v>604.0</v>
      </c>
      <c r="N5" s="342">
        <v>604.0</v>
      </c>
      <c r="O5" s="342">
        <v>2266.0</v>
      </c>
      <c r="P5" s="689"/>
      <c r="Q5" s="689"/>
      <c r="R5" s="689"/>
      <c r="S5" s="689"/>
      <c r="T5" s="689"/>
      <c r="U5" s="689"/>
      <c r="V5" s="689"/>
      <c r="W5" s="689"/>
      <c r="X5" s="689"/>
      <c r="Y5" s="689"/>
      <c r="Z5" s="689"/>
      <c r="AA5" s="689"/>
      <c r="AB5" s="689"/>
      <c r="AC5" s="689"/>
      <c r="AD5" s="689"/>
      <c r="AE5" s="689"/>
      <c r="AF5" s="689"/>
      <c r="AG5" s="689"/>
      <c r="AH5" s="689"/>
      <c r="AI5" s="689"/>
      <c r="AJ5" s="689"/>
      <c r="AK5" s="689"/>
    </row>
    <row r="6">
      <c r="A6" s="691" t="s">
        <v>25</v>
      </c>
      <c r="B6" s="618">
        <f>sum(7+5+6+12+7+4+6+1+1+6+3+7+5+7+4+4+1+2+4+8+4+5+6+2+3+2+1+6+1+1+7)</f>
        <v>138</v>
      </c>
      <c r="C6" s="342">
        <v>169.0</v>
      </c>
      <c r="D6" s="342">
        <v>6735.0</v>
      </c>
      <c r="E6" s="342">
        <v>18135.0</v>
      </c>
      <c r="F6" s="342">
        <v>14221.0</v>
      </c>
      <c r="G6" s="342">
        <v>11400.0</v>
      </c>
      <c r="H6" s="342">
        <v>24319.0</v>
      </c>
      <c r="I6" s="342">
        <v>12924.0</v>
      </c>
      <c r="J6" s="342">
        <v>227.0</v>
      </c>
      <c r="K6" s="342">
        <v>17834.0</v>
      </c>
      <c r="L6" s="342">
        <v>122.0</v>
      </c>
      <c r="M6" s="342">
        <v>7283.0</v>
      </c>
      <c r="N6" s="342">
        <v>7283.0</v>
      </c>
      <c r="O6" s="342">
        <v>12193.0</v>
      </c>
      <c r="P6" s="689"/>
      <c r="Q6" s="689"/>
      <c r="R6" s="689"/>
      <c r="S6" s="689"/>
      <c r="T6" s="689"/>
      <c r="U6" s="689"/>
      <c r="V6" s="689"/>
      <c r="W6" s="689"/>
      <c r="X6" s="689"/>
      <c r="Y6" s="689"/>
      <c r="Z6" s="689"/>
      <c r="AA6" s="689"/>
      <c r="AB6" s="689"/>
      <c r="AC6" s="689"/>
      <c r="AD6" s="689"/>
      <c r="AE6" s="689"/>
      <c r="AF6" s="689"/>
      <c r="AG6" s="689"/>
      <c r="AH6" s="689"/>
      <c r="AI6" s="689"/>
      <c r="AJ6" s="689"/>
      <c r="AK6" s="689"/>
    </row>
    <row r="7">
      <c r="A7" s="691" t="s">
        <v>26</v>
      </c>
      <c r="B7" s="618">
        <v>204.0</v>
      </c>
      <c r="C7" s="342">
        <v>155.0</v>
      </c>
      <c r="D7" s="342">
        <v>4570.0</v>
      </c>
      <c r="E7" s="342">
        <v>17119.0</v>
      </c>
      <c r="F7" s="342">
        <v>12334.0</v>
      </c>
      <c r="G7" s="342">
        <v>11182.0</v>
      </c>
      <c r="H7" s="342">
        <v>21051.0</v>
      </c>
      <c r="I7" s="342">
        <v>9764.0</v>
      </c>
      <c r="J7" s="342">
        <v>153.0</v>
      </c>
      <c r="K7" s="342">
        <v>18054.0</v>
      </c>
      <c r="L7" s="342">
        <v>151.0</v>
      </c>
      <c r="M7" s="342">
        <v>7451.0</v>
      </c>
      <c r="N7" s="342">
        <v>7451.0</v>
      </c>
      <c r="O7" s="342">
        <v>15741.0</v>
      </c>
      <c r="P7" s="689"/>
      <c r="Q7" s="689"/>
      <c r="R7" s="689"/>
      <c r="S7" s="689"/>
      <c r="T7" s="689"/>
      <c r="U7" s="689"/>
      <c r="V7" s="689"/>
      <c r="W7" s="689"/>
      <c r="X7" s="689"/>
      <c r="Y7" s="689"/>
      <c r="Z7" s="689"/>
      <c r="AA7" s="689"/>
      <c r="AB7" s="689"/>
      <c r="AC7" s="689"/>
      <c r="AD7" s="689"/>
      <c r="AE7" s="689"/>
      <c r="AF7" s="689"/>
      <c r="AG7" s="689"/>
      <c r="AH7" s="689"/>
      <c r="AI7" s="689"/>
      <c r="AJ7" s="689"/>
      <c r="AK7" s="689"/>
    </row>
    <row r="8">
      <c r="A8" s="691" t="s">
        <v>27</v>
      </c>
      <c r="B8" s="618">
        <f>sum(2+3+1+1+1+1+1+2+4+1+1+1+1+2+5+3+2+1+4+4+3+5+5+3+1+3+2+2+4+4+1)</f>
        <v>74</v>
      </c>
      <c r="C8" s="342">
        <v>86.0</v>
      </c>
      <c r="D8" s="342">
        <v>4599.0</v>
      </c>
      <c r="E8" s="342">
        <v>9860.0</v>
      </c>
      <c r="F8" s="342">
        <v>8222.0</v>
      </c>
      <c r="G8" s="342">
        <v>5261.0</v>
      </c>
      <c r="H8" s="342">
        <v>11276.0</v>
      </c>
      <c r="I8" s="342">
        <v>6015.0</v>
      </c>
      <c r="J8" s="342">
        <v>102.0</v>
      </c>
      <c r="K8" s="342">
        <v>6854.0</v>
      </c>
      <c r="L8" s="342">
        <v>60.0</v>
      </c>
      <c r="M8" s="342">
        <v>4609.0</v>
      </c>
      <c r="N8" s="342">
        <v>4609.0</v>
      </c>
      <c r="O8" s="342">
        <v>6313.0</v>
      </c>
      <c r="P8" s="689"/>
      <c r="Q8" s="689"/>
      <c r="R8" s="689"/>
      <c r="S8" s="689"/>
      <c r="T8" s="689"/>
      <c r="U8" s="689"/>
      <c r="V8" s="689"/>
      <c r="W8" s="689"/>
      <c r="X8" s="689"/>
      <c r="Y8" s="689"/>
      <c r="Z8" s="689"/>
      <c r="AA8" s="689"/>
      <c r="AB8" s="689"/>
      <c r="AC8" s="689"/>
      <c r="AD8" s="689"/>
      <c r="AE8" s="689"/>
      <c r="AF8" s="689"/>
      <c r="AG8" s="689"/>
      <c r="AH8" s="689"/>
      <c r="AI8" s="689"/>
      <c r="AJ8" s="689"/>
      <c r="AK8" s="689"/>
    </row>
    <row r="9">
      <c r="A9" s="692" t="s">
        <v>711</v>
      </c>
      <c r="B9" s="618">
        <f>sum(1+1+1+1+1+1+1+1+1+1+1+1+7+2+1+1+1+1+1+1+1+1+1+1+1+1+1+4+3+1+1)</f>
        <v>43</v>
      </c>
      <c r="C9" s="342">
        <v>41.0</v>
      </c>
      <c r="D9" s="342">
        <v>731.0</v>
      </c>
      <c r="E9" s="342">
        <v>731.0</v>
      </c>
      <c r="F9" s="342">
        <v>4016.0</v>
      </c>
      <c r="G9" s="342">
        <v>0.0</v>
      </c>
      <c r="H9" s="342">
        <v>899.0</v>
      </c>
      <c r="I9" s="342">
        <v>899.0</v>
      </c>
      <c r="J9" s="342">
        <v>6.0</v>
      </c>
      <c r="K9" s="342">
        <v>899.0</v>
      </c>
      <c r="L9" s="342">
        <v>0.0</v>
      </c>
      <c r="M9" s="342">
        <v>0.0</v>
      </c>
      <c r="N9" s="342">
        <v>0.0</v>
      </c>
      <c r="O9" s="342">
        <v>0.0</v>
      </c>
      <c r="P9" s="689"/>
      <c r="Q9" s="689"/>
      <c r="R9" s="689"/>
      <c r="S9" s="689"/>
      <c r="T9" s="689"/>
      <c r="U9" s="689"/>
      <c r="V9" s="689"/>
      <c r="W9" s="689"/>
      <c r="X9" s="689"/>
      <c r="Y9" s="689"/>
      <c r="Z9" s="689"/>
      <c r="AA9" s="689"/>
      <c r="AB9" s="689"/>
      <c r="AC9" s="689"/>
      <c r="AD9" s="689"/>
      <c r="AE9" s="689"/>
      <c r="AF9" s="689"/>
      <c r="AG9" s="689"/>
      <c r="AH9" s="689"/>
      <c r="AI9" s="689"/>
      <c r="AJ9" s="689"/>
      <c r="AK9" s="689"/>
    </row>
    <row r="10">
      <c r="A10" s="691" t="s">
        <v>321</v>
      </c>
      <c r="B10" s="618">
        <v>166.0</v>
      </c>
      <c r="C10" s="342">
        <v>27.0</v>
      </c>
      <c r="D10" s="342">
        <v>0.0</v>
      </c>
      <c r="E10" s="342">
        <v>688.0</v>
      </c>
      <c r="F10" s="342">
        <v>1020.0</v>
      </c>
      <c r="G10" s="342">
        <v>688.0</v>
      </c>
      <c r="H10" s="342">
        <v>688.0</v>
      </c>
      <c r="I10" s="342">
        <v>0.0</v>
      </c>
      <c r="J10" s="342">
        <v>5.0</v>
      </c>
      <c r="K10" s="342">
        <v>0.0</v>
      </c>
      <c r="L10" s="342">
        <v>0.0</v>
      </c>
      <c r="M10" s="342">
        <v>0.0</v>
      </c>
      <c r="N10" s="342">
        <v>0.0</v>
      </c>
      <c r="O10" s="342">
        <v>0.0</v>
      </c>
      <c r="P10" s="689"/>
      <c r="Q10" s="689"/>
      <c r="R10" s="689"/>
      <c r="S10" s="689"/>
      <c r="T10" s="689"/>
      <c r="U10" s="689"/>
      <c r="V10" s="689"/>
      <c r="W10" s="689"/>
      <c r="X10" s="689"/>
      <c r="Y10" s="689"/>
      <c r="Z10" s="689"/>
      <c r="AA10" s="689"/>
      <c r="AB10" s="689"/>
      <c r="AC10" s="689"/>
      <c r="AD10" s="689"/>
      <c r="AE10" s="689"/>
      <c r="AF10" s="689"/>
      <c r="AG10" s="689"/>
      <c r="AH10" s="689"/>
      <c r="AI10" s="689"/>
      <c r="AJ10" s="689"/>
      <c r="AK10" s="689"/>
    </row>
    <row r="11">
      <c r="A11" s="692" t="s">
        <v>338</v>
      </c>
      <c r="B11" s="618">
        <v>106.0</v>
      </c>
      <c r="C11" s="342">
        <v>36.0</v>
      </c>
      <c r="D11" s="342">
        <v>386.0</v>
      </c>
      <c r="E11" s="342">
        <v>386.0</v>
      </c>
      <c r="F11" s="342">
        <v>3525.0</v>
      </c>
      <c r="G11" s="342">
        <v>0.0</v>
      </c>
      <c r="H11" s="342">
        <v>0.0</v>
      </c>
      <c r="I11" s="342">
        <v>0.0</v>
      </c>
      <c r="J11" s="342">
        <v>0.0</v>
      </c>
      <c r="K11" s="342">
        <v>0.0</v>
      </c>
      <c r="L11" s="342">
        <v>0.0</v>
      </c>
      <c r="M11" s="342">
        <v>0.0</v>
      </c>
      <c r="N11" s="342">
        <v>0.0</v>
      </c>
      <c r="O11" s="342">
        <v>0.0</v>
      </c>
      <c r="P11" s="689"/>
      <c r="Q11" s="689"/>
      <c r="R11" s="689"/>
      <c r="S11" s="689"/>
      <c r="T11" s="689"/>
      <c r="U11" s="689"/>
      <c r="V11" s="689"/>
      <c r="W11" s="689"/>
      <c r="X11" s="689"/>
      <c r="Y11" s="689"/>
      <c r="Z11" s="689"/>
      <c r="AA11" s="689"/>
      <c r="AB11" s="689"/>
      <c r="AC11" s="689"/>
      <c r="AD11" s="689"/>
      <c r="AE11" s="689"/>
      <c r="AF11" s="689"/>
      <c r="AG11" s="689"/>
      <c r="AH11" s="689"/>
      <c r="AI11" s="689"/>
      <c r="AJ11" s="689"/>
      <c r="AK11" s="689"/>
    </row>
    <row r="12">
      <c r="A12" s="691" t="s">
        <v>323</v>
      </c>
      <c r="B12" s="618">
        <v>122.0</v>
      </c>
      <c r="C12" s="342">
        <v>0.0</v>
      </c>
      <c r="D12" s="342">
        <v>0.0</v>
      </c>
      <c r="E12" s="342">
        <v>0.0</v>
      </c>
      <c r="F12" s="342">
        <v>0.0</v>
      </c>
      <c r="G12" s="342">
        <v>0.0</v>
      </c>
      <c r="H12" s="342">
        <v>0.0</v>
      </c>
      <c r="I12" s="342">
        <v>0.0</v>
      </c>
      <c r="J12" s="342">
        <v>0.0</v>
      </c>
      <c r="K12" s="342">
        <v>3025.0</v>
      </c>
      <c r="L12" s="342">
        <v>126.0</v>
      </c>
      <c r="M12" s="342">
        <v>7626.0</v>
      </c>
      <c r="N12" s="342">
        <v>7626.0</v>
      </c>
      <c r="O12" s="342">
        <v>10651.0</v>
      </c>
      <c r="P12" s="689"/>
      <c r="Q12" s="689"/>
      <c r="R12" s="689"/>
      <c r="S12" s="689"/>
      <c r="T12" s="689"/>
      <c r="U12" s="689"/>
      <c r="V12" s="689"/>
      <c r="W12" s="689"/>
      <c r="X12" s="689"/>
      <c r="Y12" s="689"/>
      <c r="Z12" s="689"/>
      <c r="AA12" s="689"/>
      <c r="AB12" s="689"/>
      <c r="AC12" s="689"/>
      <c r="AD12" s="689"/>
      <c r="AE12" s="689"/>
      <c r="AF12" s="689"/>
      <c r="AG12" s="689"/>
      <c r="AH12" s="689"/>
      <c r="AI12" s="689"/>
      <c r="AJ12" s="689"/>
      <c r="AK12" s="689"/>
    </row>
    <row r="13">
      <c r="A13" s="692" t="s">
        <v>324</v>
      </c>
      <c r="B13" s="618">
        <v>99.0</v>
      </c>
      <c r="C13" s="342">
        <v>118.0</v>
      </c>
      <c r="D13" s="342">
        <v>6174.0</v>
      </c>
      <c r="E13" s="342">
        <v>16184.0</v>
      </c>
      <c r="F13" s="342">
        <v>11246.0</v>
      </c>
      <c r="G13" s="342">
        <v>10010.0</v>
      </c>
      <c r="H13" s="342">
        <v>22305.0</v>
      </c>
      <c r="I13" s="342">
        <v>12227.0</v>
      </c>
      <c r="J13" s="342">
        <v>206.0</v>
      </c>
      <c r="K13" s="342">
        <v>17649.0</v>
      </c>
      <c r="L13" s="342">
        <v>105.0</v>
      </c>
      <c r="M13" s="342">
        <v>4555.0</v>
      </c>
      <c r="N13" s="342">
        <v>4555.0</v>
      </c>
      <c r="O13" s="342">
        <v>10414.0</v>
      </c>
      <c r="P13" s="689"/>
      <c r="Q13" s="689"/>
      <c r="R13" s="689"/>
      <c r="S13" s="689"/>
      <c r="T13" s="689"/>
      <c r="U13" s="689"/>
      <c r="V13" s="689"/>
      <c r="W13" s="689"/>
      <c r="X13" s="689"/>
      <c r="Y13" s="689"/>
      <c r="Z13" s="689"/>
      <c r="AA13" s="689"/>
      <c r="AB13" s="689"/>
      <c r="AC13" s="689"/>
      <c r="AD13" s="689"/>
      <c r="AE13" s="689"/>
      <c r="AF13" s="689"/>
      <c r="AG13" s="689"/>
      <c r="AH13" s="689"/>
      <c r="AI13" s="689"/>
      <c r="AJ13" s="689"/>
      <c r="AK13" s="689"/>
    </row>
    <row r="14">
      <c r="A14" s="691" t="s">
        <v>30</v>
      </c>
      <c r="B14" s="618">
        <v>385.0</v>
      </c>
      <c r="C14" s="342">
        <v>290.0</v>
      </c>
      <c r="D14" s="342">
        <v>6573.0</v>
      </c>
      <c r="E14" s="342">
        <v>18049.0</v>
      </c>
      <c r="F14" s="342">
        <v>18626.0</v>
      </c>
      <c r="G14" s="342">
        <v>11476.0</v>
      </c>
      <c r="H14" s="342">
        <v>34536.0</v>
      </c>
      <c r="I14" s="342">
        <v>23060.0</v>
      </c>
      <c r="J14" s="342">
        <v>398.0</v>
      </c>
      <c r="K14" s="342">
        <v>32752.0</v>
      </c>
      <c r="L14" s="342">
        <v>247.0</v>
      </c>
      <c r="M14" s="342">
        <v>13082.0</v>
      </c>
      <c r="N14" s="342">
        <v>13082.0</v>
      </c>
      <c r="O14" s="342">
        <v>22774.0</v>
      </c>
      <c r="P14" s="689"/>
      <c r="Q14" s="689"/>
      <c r="R14" s="689"/>
      <c r="S14" s="689"/>
      <c r="T14" s="689"/>
      <c r="U14" s="689"/>
      <c r="V14" s="689"/>
      <c r="W14" s="689"/>
      <c r="X14" s="689"/>
      <c r="Y14" s="689"/>
      <c r="Z14" s="689"/>
      <c r="AA14" s="689"/>
      <c r="AB14" s="689"/>
      <c r="AC14" s="689"/>
      <c r="AD14" s="689"/>
      <c r="AE14" s="689"/>
      <c r="AF14" s="689"/>
      <c r="AG14" s="689"/>
      <c r="AH14" s="689"/>
      <c r="AI14" s="689"/>
      <c r="AJ14" s="689"/>
      <c r="AK14" s="689"/>
    </row>
    <row r="15">
      <c r="A15" s="691" t="s">
        <v>31</v>
      </c>
      <c r="B15" s="618">
        <v>345.0</v>
      </c>
      <c r="C15" s="342">
        <v>265.0</v>
      </c>
      <c r="D15" s="693">
        <v>17577.0</v>
      </c>
      <c r="E15" s="693">
        <v>34663.0</v>
      </c>
      <c r="F15" s="342">
        <v>33024.0</v>
      </c>
      <c r="G15" s="693">
        <v>17086.0</v>
      </c>
      <c r="H15" s="342">
        <v>42968.0</v>
      </c>
      <c r="I15" s="342">
        <v>25882.0</v>
      </c>
      <c r="J15" s="342">
        <v>372.0</v>
      </c>
      <c r="K15" s="342">
        <v>42426.0</v>
      </c>
      <c r="L15" s="342">
        <v>312.0</v>
      </c>
      <c r="M15" s="342">
        <v>18825.0</v>
      </c>
      <c r="N15" s="342">
        <v>18825.0</v>
      </c>
      <c r="O15" s="342">
        <v>35369.0</v>
      </c>
      <c r="P15" s="689"/>
      <c r="Q15" s="689"/>
      <c r="R15" s="689"/>
      <c r="S15" s="689"/>
      <c r="T15" s="689"/>
      <c r="U15" s="689"/>
      <c r="V15" s="689"/>
      <c r="W15" s="689"/>
      <c r="X15" s="689"/>
      <c r="Y15" s="689"/>
      <c r="Z15" s="689"/>
      <c r="AA15" s="689"/>
      <c r="AB15" s="689"/>
      <c r="AC15" s="689"/>
      <c r="AD15" s="689"/>
      <c r="AE15" s="689"/>
      <c r="AF15" s="689"/>
      <c r="AG15" s="689"/>
      <c r="AH15" s="689"/>
      <c r="AI15" s="689"/>
      <c r="AJ15" s="689"/>
      <c r="AK15" s="689"/>
    </row>
    <row r="16">
      <c r="A16" s="691" t="s">
        <v>32</v>
      </c>
      <c r="B16" s="618">
        <v>133.0</v>
      </c>
      <c r="C16" s="342">
        <v>91.0</v>
      </c>
      <c r="D16" s="342">
        <v>2419.0</v>
      </c>
      <c r="E16" s="342">
        <v>6529.0</v>
      </c>
      <c r="F16" s="342">
        <v>4873.0</v>
      </c>
      <c r="G16" s="342">
        <v>4110.0</v>
      </c>
      <c r="H16" s="342">
        <v>9280.0</v>
      </c>
      <c r="I16" s="342">
        <v>5170.0</v>
      </c>
      <c r="J16" s="342">
        <v>95.0</v>
      </c>
      <c r="K16" s="342">
        <v>8301.0</v>
      </c>
      <c r="L16" s="342">
        <v>70.0</v>
      </c>
      <c r="M16" s="342">
        <v>3577.0</v>
      </c>
      <c r="N16" s="342">
        <v>3577.0</v>
      </c>
      <c r="O16" s="342">
        <v>6708.0</v>
      </c>
      <c r="P16" s="689"/>
      <c r="Q16" s="689"/>
      <c r="R16" s="689"/>
      <c r="S16" s="689"/>
      <c r="T16" s="689"/>
      <c r="U16" s="689"/>
      <c r="V16" s="689"/>
      <c r="W16" s="689"/>
      <c r="X16" s="689"/>
      <c r="Y16" s="689"/>
      <c r="Z16" s="689"/>
      <c r="AA16" s="689"/>
      <c r="AB16" s="689"/>
      <c r="AC16" s="689"/>
      <c r="AD16" s="689"/>
      <c r="AE16" s="689"/>
      <c r="AF16" s="689"/>
      <c r="AG16" s="689"/>
      <c r="AH16" s="689"/>
      <c r="AI16" s="689"/>
      <c r="AJ16" s="689"/>
      <c r="AK16" s="689"/>
    </row>
    <row r="17">
      <c r="A17" s="691" t="s">
        <v>82</v>
      </c>
      <c r="B17" s="618">
        <v>124.0</v>
      </c>
      <c r="C17" s="342">
        <v>108.0</v>
      </c>
      <c r="D17" s="342">
        <v>4058.0</v>
      </c>
      <c r="E17" s="342">
        <v>6943.0</v>
      </c>
      <c r="F17" s="342">
        <v>8259.0</v>
      </c>
      <c r="G17" s="342">
        <v>2885.0</v>
      </c>
      <c r="H17" s="342">
        <v>4697.0</v>
      </c>
      <c r="I17" s="342">
        <v>1812.0</v>
      </c>
      <c r="J17" s="342">
        <v>46.0</v>
      </c>
      <c r="K17" s="342">
        <v>1812.0</v>
      </c>
      <c r="L17" s="342">
        <v>0.0</v>
      </c>
      <c r="M17" s="342">
        <v>0.0</v>
      </c>
      <c r="N17" s="342">
        <v>0.0</v>
      </c>
      <c r="O17" s="342">
        <v>0.0</v>
      </c>
      <c r="P17" s="689"/>
      <c r="Q17" s="689"/>
      <c r="R17" s="689"/>
      <c r="S17" s="689"/>
      <c r="T17" s="689"/>
      <c r="U17" s="689"/>
      <c r="V17" s="689"/>
      <c r="W17" s="689"/>
      <c r="X17" s="689"/>
      <c r="Y17" s="689"/>
      <c r="Z17" s="689"/>
      <c r="AA17" s="689"/>
      <c r="AB17" s="689"/>
      <c r="AC17" s="689"/>
      <c r="AD17" s="689"/>
      <c r="AE17" s="689"/>
      <c r="AF17" s="689"/>
      <c r="AG17" s="689"/>
      <c r="AH17" s="689"/>
      <c r="AI17" s="689"/>
      <c r="AJ17" s="689"/>
      <c r="AK17" s="689"/>
    </row>
    <row r="18">
      <c r="A18" s="692" t="s">
        <v>730</v>
      </c>
      <c r="B18" s="618">
        <v>181.0</v>
      </c>
      <c r="C18" s="342">
        <v>189.0</v>
      </c>
      <c r="D18" s="342">
        <v>10244.0</v>
      </c>
      <c r="E18" s="342">
        <v>21672.0</v>
      </c>
      <c r="F18" s="342">
        <v>17450.0</v>
      </c>
      <c r="G18" s="342">
        <v>11428.0</v>
      </c>
      <c r="H18" s="342">
        <v>27733.0</v>
      </c>
      <c r="I18" s="342">
        <v>16305.0</v>
      </c>
      <c r="J18" s="342">
        <v>265.0</v>
      </c>
      <c r="K18" s="342">
        <v>28476.0</v>
      </c>
      <c r="L18" s="342">
        <v>248.0</v>
      </c>
      <c r="M18" s="342">
        <v>14204.0</v>
      </c>
      <c r="N18" s="342">
        <v>14204.0</v>
      </c>
      <c r="O18" s="342">
        <v>26375.0</v>
      </c>
      <c r="P18" s="689"/>
      <c r="Q18" s="689"/>
      <c r="R18" s="689"/>
      <c r="S18" s="689"/>
      <c r="T18" s="689"/>
      <c r="U18" s="689"/>
      <c r="V18" s="689"/>
      <c r="W18" s="689"/>
      <c r="X18" s="689"/>
      <c r="Y18" s="689"/>
      <c r="Z18" s="689"/>
      <c r="AA18" s="689"/>
      <c r="AB18" s="689"/>
      <c r="AC18" s="689"/>
      <c r="AD18" s="689"/>
      <c r="AE18" s="689"/>
      <c r="AF18" s="689"/>
      <c r="AG18" s="689"/>
      <c r="AH18" s="689"/>
      <c r="AI18" s="689"/>
      <c r="AJ18" s="689"/>
      <c r="AK18" s="689"/>
    </row>
    <row r="19">
      <c r="A19" s="691" t="s">
        <v>56</v>
      </c>
      <c r="B19" s="618">
        <v>122.0</v>
      </c>
      <c r="C19" s="342">
        <v>175.0</v>
      </c>
      <c r="D19" s="342">
        <v>9399.0</v>
      </c>
      <c r="E19" s="342">
        <v>11927.0</v>
      </c>
      <c r="F19" s="342">
        <v>14605.0</v>
      </c>
      <c r="G19" s="342">
        <v>2528.0</v>
      </c>
      <c r="H19" s="342">
        <v>2528.0</v>
      </c>
      <c r="I19" s="342">
        <v>0.0</v>
      </c>
      <c r="J19" s="342">
        <v>24.0</v>
      </c>
      <c r="K19" s="342">
        <v>0.0</v>
      </c>
      <c r="L19" s="342">
        <v>0.0</v>
      </c>
      <c r="M19" s="342">
        <v>0.0</v>
      </c>
      <c r="N19" s="342">
        <v>0.0</v>
      </c>
      <c r="O19" s="342">
        <v>0.0</v>
      </c>
      <c r="P19" s="689"/>
      <c r="Q19" s="689"/>
      <c r="R19" s="689"/>
      <c r="S19" s="689"/>
      <c r="T19" s="689"/>
      <c r="U19" s="689"/>
      <c r="V19" s="689"/>
      <c r="W19" s="689"/>
      <c r="X19" s="689"/>
      <c r="Y19" s="689"/>
      <c r="Z19" s="689"/>
      <c r="AA19" s="689"/>
      <c r="AB19" s="689"/>
      <c r="AC19" s="689"/>
      <c r="AD19" s="689"/>
      <c r="AE19" s="689"/>
      <c r="AF19" s="689"/>
      <c r="AG19" s="689"/>
      <c r="AH19" s="689"/>
      <c r="AI19" s="689"/>
      <c r="AJ19" s="689"/>
      <c r="AK19" s="689"/>
    </row>
    <row r="20">
      <c r="A20" s="691" t="s">
        <v>325</v>
      </c>
      <c r="B20" s="618">
        <v>176.0</v>
      </c>
      <c r="C20" s="342">
        <v>147.0</v>
      </c>
      <c r="D20" s="342">
        <v>7716.0</v>
      </c>
      <c r="E20" s="342">
        <v>15022.0</v>
      </c>
      <c r="F20" s="342">
        <v>14442.0</v>
      </c>
      <c r="G20" s="342">
        <v>7306.0</v>
      </c>
      <c r="H20" s="342">
        <v>17250.0</v>
      </c>
      <c r="I20" s="342">
        <v>9944.0</v>
      </c>
      <c r="J20" s="342">
        <v>165.0</v>
      </c>
      <c r="K20" s="342">
        <v>16483.0</v>
      </c>
      <c r="L20" s="342">
        <v>122.0</v>
      </c>
      <c r="M20" s="342">
        <v>5355.0</v>
      </c>
      <c r="N20" s="342">
        <v>5355.0</v>
      </c>
      <c r="O20" s="342">
        <v>11894.0</v>
      </c>
      <c r="P20" s="689"/>
      <c r="Q20" s="689"/>
      <c r="R20" s="689"/>
      <c r="S20" s="689"/>
      <c r="T20" s="689"/>
      <c r="U20" s="689"/>
      <c r="V20" s="689"/>
      <c r="W20" s="689"/>
      <c r="X20" s="689"/>
      <c r="Y20" s="689"/>
      <c r="Z20" s="689"/>
      <c r="AA20" s="689"/>
      <c r="AB20" s="689"/>
      <c r="AC20" s="689"/>
      <c r="AD20" s="689"/>
      <c r="AE20" s="689"/>
      <c r="AF20" s="689"/>
      <c r="AG20" s="689"/>
      <c r="AH20" s="689"/>
      <c r="AI20" s="689"/>
      <c r="AJ20" s="689"/>
      <c r="AK20" s="689"/>
    </row>
    <row r="21">
      <c r="A21" s="691" t="s">
        <v>241</v>
      </c>
      <c r="B21" s="618">
        <v>189.0</v>
      </c>
      <c r="C21" s="342">
        <v>147.0</v>
      </c>
      <c r="D21" s="342">
        <v>6410.0</v>
      </c>
      <c r="E21" s="342">
        <v>17213.0</v>
      </c>
      <c r="F21" s="342">
        <v>12098.0</v>
      </c>
      <c r="G21" s="342">
        <v>10803.0</v>
      </c>
      <c r="H21" s="342">
        <v>26256.0</v>
      </c>
      <c r="I21" s="342">
        <v>15453.0</v>
      </c>
      <c r="J21" s="342">
        <v>225.0</v>
      </c>
      <c r="K21" s="342">
        <v>23041.0</v>
      </c>
      <c r="L21" s="342">
        <v>146.0</v>
      </c>
      <c r="M21" s="342">
        <v>7386.0</v>
      </c>
      <c r="N21" s="342">
        <v>7386.0</v>
      </c>
      <c r="O21" s="342">
        <v>14974.0</v>
      </c>
      <c r="P21" s="689"/>
      <c r="Q21" s="689"/>
      <c r="R21" s="689"/>
      <c r="S21" s="689"/>
      <c r="T21" s="689"/>
      <c r="U21" s="689"/>
      <c r="V21" s="689"/>
      <c r="W21" s="689"/>
      <c r="X21" s="689"/>
      <c r="Y21" s="689"/>
      <c r="Z21" s="689"/>
      <c r="AA21" s="689"/>
      <c r="AB21" s="689"/>
      <c r="AC21" s="689"/>
      <c r="AD21" s="689"/>
      <c r="AE21" s="689"/>
      <c r="AF21" s="689"/>
      <c r="AG21" s="689"/>
      <c r="AH21" s="689"/>
      <c r="AI21" s="689"/>
      <c r="AJ21" s="689"/>
      <c r="AK21" s="689"/>
    </row>
    <row r="22">
      <c r="A22" s="691" t="s">
        <v>233</v>
      </c>
      <c r="B22" s="618">
        <v>89.0</v>
      </c>
      <c r="C22" s="342">
        <v>103.0</v>
      </c>
      <c r="D22" s="342">
        <v>4960.0</v>
      </c>
      <c r="E22" s="342">
        <v>5949.0</v>
      </c>
      <c r="F22" s="342">
        <v>8594.0</v>
      </c>
      <c r="G22" s="342">
        <v>989.0</v>
      </c>
      <c r="H22" s="342">
        <v>4816.0</v>
      </c>
      <c r="I22" s="342">
        <v>3827.0</v>
      </c>
      <c r="J22" s="342">
        <v>50.0</v>
      </c>
      <c r="K22" s="342">
        <v>10020.0</v>
      </c>
      <c r="L22" s="342">
        <v>126.0</v>
      </c>
      <c r="M22" s="342">
        <v>6239.0</v>
      </c>
      <c r="N22" s="342">
        <v>6239.0</v>
      </c>
      <c r="O22" s="342">
        <v>12432.0</v>
      </c>
      <c r="P22" s="689"/>
      <c r="Q22" s="689"/>
      <c r="R22" s="689"/>
      <c r="S22" s="689"/>
      <c r="T22" s="689"/>
      <c r="U22" s="689"/>
      <c r="V22" s="689"/>
      <c r="W22" s="689"/>
      <c r="X22" s="689"/>
      <c r="Y22" s="689"/>
      <c r="Z22" s="689"/>
      <c r="AA22" s="689"/>
      <c r="AB22" s="689"/>
      <c r="AC22" s="689"/>
      <c r="AD22" s="689"/>
      <c r="AE22" s="689"/>
      <c r="AF22" s="689"/>
      <c r="AG22" s="689"/>
      <c r="AH22" s="689"/>
      <c r="AI22" s="689"/>
      <c r="AJ22" s="689"/>
      <c r="AK22" s="689"/>
    </row>
    <row r="23">
      <c r="A23" s="691" t="s">
        <v>35</v>
      </c>
      <c r="B23" s="618">
        <v>165.0</v>
      </c>
      <c r="C23" s="342">
        <v>76.0</v>
      </c>
      <c r="D23" s="342">
        <v>1996.0</v>
      </c>
      <c r="E23" s="342">
        <v>4794.0</v>
      </c>
      <c r="F23" s="342">
        <v>4838.0</v>
      </c>
      <c r="G23" s="342">
        <v>2798.0</v>
      </c>
      <c r="H23" s="342">
        <v>10495.0</v>
      </c>
      <c r="I23" s="342">
        <v>7697.0</v>
      </c>
      <c r="J23" s="342">
        <v>92.0</v>
      </c>
      <c r="K23" s="342">
        <v>7937.0</v>
      </c>
      <c r="L23" s="342">
        <v>30.0</v>
      </c>
      <c r="M23" s="342">
        <v>3054.0</v>
      </c>
      <c r="N23" s="342">
        <v>3054.0</v>
      </c>
      <c r="O23" s="342">
        <v>3294.0</v>
      </c>
      <c r="P23" s="689"/>
      <c r="Q23" s="689"/>
      <c r="R23" s="689"/>
      <c r="S23" s="689"/>
      <c r="T23" s="689"/>
      <c r="U23" s="689"/>
      <c r="V23" s="689"/>
      <c r="W23" s="689"/>
      <c r="X23" s="689"/>
      <c r="Y23" s="689"/>
      <c r="Z23" s="689"/>
      <c r="AA23" s="689"/>
      <c r="AB23" s="689"/>
      <c r="AC23" s="689"/>
      <c r="AD23" s="689"/>
      <c r="AE23" s="689"/>
      <c r="AF23" s="689"/>
      <c r="AG23" s="689"/>
      <c r="AH23" s="689"/>
      <c r="AI23" s="689"/>
      <c r="AJ23" s="689"/>
      <c r="AK23" s="689"/>
    </row>
    <row r="24">
      <c r="A24" s="691" t="s">
        <v>328</v>
      </c>
      <c r="B24" s="618">
        <v>11.0</v>
      </c>
      <c r="C24" s="342">
        <v>25.0</v>
      </c>
      <c r="D24" s="342">
        <v>0.0</v>
      </c>
      <c r="E24" s="342">
        <v>0.0</v>
      </c>
      <c r="F24" s="342">
        <v>345.0</v>
      </c>
      <c r="G24" s="342">
        <v>0.0</v>
      </c>
      <c r="H24" s="342">
        <v>3086.0</v>
      </c>
      <c r="I24" s="342">
        <v>2521.0</v>
      </c>
      <c r="J24" s="342">
        <v>29.0</v>
      </c>
      <c r="K24" s="342">
        <v>3519.0</v>
      </c>
      <c r="L24" s="342">
        <v>38.0</v>
      </c>
      <c r="M24" s="342">
        <v>1940.0</v>
      </c>
      <c r="N24" s="342">
        <v>1940.0</v>
      </c>
      <c r="O24" s="342">
        <v>3937.0</v>
      </c>
      <c r="P24" s="689"/>
      <c r="Q24" s="689"/>
      <c r="R24" s="689"/>
      <c r="S24" s="689"/>
      <c r="T24" s="689"/>
      <c r="U24" s="689"/>
      <c r="V24" s="689"/>
      <c r="W24" s="689"/>
      <c r="X24" s="689"/>
      <c r="Y24" s="689"/>
      <c r="Z24" s="689"/>
      <c r="AA24" s="689"/>
      <c r="AB24" s="689"/>
      <c r="AC24" s="689"/>
      <c r="AD24" s="689"/>
      <c r="AE24" s="689"/>
      <c r="AF24" s="689"/>
      <c r="AG24" s="689"/>
      <c r="AH24" s="689"/>
      <c r="AI24" s="689"/>
      <c r="AJ24" s="689"/>
      <c r="AK24" s="689"/>
    </row>
    <row r="25">
      <c r="A25" s="692" t="s">
        <v>36</v>
      </c>
      <c r="B25" s="618">
        <v>120.0</v>
      </c>
      <c r="C25" s="342">
        <v>59.0</v>
      </c>
      <c r="D25" s="342">
        <v>2752.0</v>
      </c>
      <c r="E25" s="342">
        <v>2752.0</v>
      </c>
      <c r="F25" s="342">
        <v>5445.0</v>
      </c>
      <c r="G25" s="342">
        <v>0.0</v>
      </c>
      <c r="H25" s="342">
        <v>3073.0</v>
      </c>
      <c r="I25" s="342">
        <v>3073.0</v>
      </c>
      <c r="J25" s="342">
        <v>23.0</v>
      </c>
      <c r="K25" s="342">
        <v>3779.0</v>
      </c>
      <c r="L25" s="342">
        <v>19.0</v>
      </c>
      <c r="M25" s="342">
        <v>967.0</v>
      </c>
      <c r="N25" s="342">
        <v>967.0</v>
      </c>
      <c r="O25" s="342">
        <v>1673.0</v>
      </c>
      <c r="P25" s="689"/>
      <c r="Q25" s="689"/>
      <c r="R25" s="689"/>
      <c r="S25" s="689"/>
      <c r="T25" s="689"/>
      <c r="U25" s="689"/>
      <c r="V25" s="689"/>
      <c r="W25" s="689"/>
      <c r="X25" s="689"/>
      <c r="Y25" s="689"/>
      <c r="Z25" s="689"/>
      <c r="AA25" s="689"/>
      <c r="AB25" s="689"/>
      <c r="AC25" s="689"/>
      <c r="AD25" s="689"/>
      <c r="AE25" s="689"/>
      <c r="AF25" s="689"/>
      <c r="AG25" s="689"/>
      <c r="AH25" s="689"/>
      <c r="AI25" s="689"/>
      <c r="AJ25" s="689"/>
      <c r="AK25" s="689"/>
    </row>
    <row r="26">
      <c r="A26" s="691" t="s">
        <v>37</v>
      </c>
      <c r="B26" s="618">
        <v>197.0</v>
      </c>
      <c r="C26" s="342">
        <v>262.0</v>
      </c>
      <c r="D26" s="693">
        <v>14325.0</v>
      </c>
      <c r="E26" s="693">
        <v>24633.0</v>
      </c>
      <c r="F26" s="342">
        <v>27222.0</v>
      </c>
      <c r="G26" s="342">
        <v>10308.0</v>
      </c>
      <c r="H26" s="342">
        <v>19029.0</v>
      </c>
      <c r="I26" s="342">
        <v>8721.0</v>
      </c>
      <c r="J26" s="342">
        <v>180.0</v>
      </c>
      <c r="K26" s="342">
        <v>16211.0</v>
      </c>
      <c r="L26" s="342">
        <v>191.0</v>
      </c>
      <c r="M26" s="342">
        <v>12200.0</v>
      </c>
      <c r="N26" s="342">
        <v>12200.0</v>
      </c>
      <c r="O26" s="342">
        <v>19690.0</v>
      </c>
      <c r="P26" s="689"/>
      <c r="Q26" s="689"/>
      <c r="R26" s="689"/>
      <c r="S26" s="689"/>
      <c r="T26" s="689"/>
      <c r="U26" s="689"/>
      <c r="V26" s="689"/>
      <c r="W26" s="689"/>
      <c r="X26" s="689"/>
      <c r="Y26" s="689"/>
      <c r="Z26" s="689"/>
      <c r="AA26" s="689"/>
      <c r="AB26" s="689"/>
      <c r="AC26" s="689"/>
      <c r="AD26" s="689"/>
      <c r="AE26" s="689"/>
      <c r="AF26" s="689"/>
      <c r="AG26" s="689"/>
      <c r="AH26" s="689"/>
      <c r="AI26" s="689"/>
      <c r="AJ26" s="689"/>
      <c r="AK26" s="689"/>
    </row>
    <row r="27">
      <c r="A27" s="691" t="s">
        <v>38</v>
      </c>
      <c r="B27" s="618">
        <v>126.0</v>
      </c>
      <c r="C27" s="342">
        <v>255.0</v>
      </c>
      <c r="D27" s="342">
        <v>10811.0</v>
      </c>
      <c r="E27" s="342">
        <v>21330.0</v>
      </c>
      <c r="F27" s="342">
        <v>18970.0</v>
      </c>
      <c r="G27" s="342">
        <v>10519.0</v>
      </c>
      <c r="H27" s="342">
        <v>22633.0</v>
      </c>
      <c r="I27" s="342">
        <v>12114.0</v>
      </c>
      <c r="J27" s="342">
        <v>198.0</v>
      </c>
      <c r="K27" s="342">
        <v>18143.0</v>
      </c>
      <c r="L27" s="342">
        <v>137.0</v>
      </c>
      <c r="M27" s="342">
        <v>7521.0</v>
      </c>
      <c r="N27" s="342">
        <v>7521.0</v>
      </c>
      <c r="O27" s="342">
        <v>13550.0</v>
      </c>
      <c r="P27" s="689"/>
      <c r="Q27" s="689"/>
      <c r="R27" s="689"/>
      <c r="S27" s="689"/>
      <c r="T27" s="689"/>
      <c r="U27" s="689"/>
      <c r="V27" s="689"/>
      <c r="W27" s="689"/>
      <c r="X27" s="689"/>
      <c r="Y27" s="689"/>
      <c r="Z27" s="689"/>
      <c r="AA27" s="689"/>
      <c r="AB27" s="689"/>
      <c r="AC27" s="689"/>
      <c r="AD27" s="689"/>
      <c r="AE27" s="689"/>
      <c r="AF27" s="689"/>
      <c r="AG27" s="689"/>
      <c r="AH27" s="689"/>
      <c r="AI27" s="689"/>
      <c r="AJ27" s="689"/>
      <c r="AK27" s="689"/>
    </row>
    <row r="28">
      <c r="A28" s="692" t="s">
        <v>332</v>
      </c>
      <c r="B28" s="618">
        <v>81.0</v>
      </c>
      <c r="C28" s="342">
        <v>77.0</v>
      </c>
      <c r="D28" s="342">
        <v>3082.0</v>
      </c>
      <c r="E28" s="342">
        <v>8764.0</v>
      </c>
      <c r="F28" s="342">
        <v>5998.0</v>
      </c>
      <c r="G28" s="342">
        <v>5682.0</v>
      </c>
      <c r="H28" s="342">
        <v>14476.0</v>
      </c>
      <c r="I28" s="342">
        <v>8794.0</v>
      </c>
      <c r="J28" s="342">
        <v>138.0</v>
      </c>
      <c r="K28" s="342">
        <v>12349.0</v>
      </c>
      <c r="L28" s="342">
        <v>87.0</v>
      </c>
      <c r="M28" s="342">
        <v>5580.0</v>
      </c>
      <c r="N28" s="342">
        <v>5580.0</v>
      </c>
      <c r="O28" s="342">
        <v>9135.0</v>
      </c>
      <c r="P28" s="689"/>
      <c r="Q28" s="689"/>
      <c r="R28" s="689"/>
      <c r="S28" s="689"/>
      <c r="T28" s="689"/>
      <c r="U28" s="689"/>
      <c r="V28" s="689"/>
      <c r="W28" s="689"/>
      <c r="X28" s="689"/>
      <c r="Y28" s="689"/>
      <c r="Z28" s="689"/>
      <c r="AA28" s="689"/>
      <c r="AB28" s="689"/>
      <c r="AC28" s="689"/>
      <c r="AD28" s="689"/>
      <c r="AE28" s="689"/>
      <c r="AF28" s="689"/>
      <c r="AG28" s="689"/>
      <c r="AH28" s="689"/>
      <c r="AI28" s="689"/>
      <c r="AJ28" s="689"/>
      <c r="AK28" s="689"/>
    </row>
    <row r="29">
      <c r="A29" s="691" t="s">
        <v>39</v>
      </c>
      <c r="B29" s="618">
        <v>178.0</v>
      </c>
      <c r="C29" s="342">
        <v>253.0</v>
      </c>
      <c r="D29" s="693">
        <v>16459.0</v>
      </c>
      <c r="E29" s="693">
        <v>30863.0</v>
      </c>
      <c r="F29" s="342">
        <v>24858.0</v>
      </c>
      <c r="G29" s="693">
        <v>14404.0</v>
      </c>
      <c r="H29" s="342">
        <v>25569.0</v>
      </c>
      <c r="I29" s="342">
        <v>11165.0</v>
      </c>
      <c r="J29" s="342">
        <v>273.0</v>
      </c>
      <c r="K29" s="342">
        <v>24873.0</v>
      </c>
      <c r="L29" s="342">
        <v>284.0</v>
      </c>
      <c r="M29" s="342">
        <v>12727.0</v>
      </c>
      <c r="N29" s="342">
        <v>12727.0</v>
      </c>
      <c r="O29" s="342">
        <v>26435.0</v>
      </c>
      <c r="P29" s="689"/>
      <c r="Q29" s="689"/>
      <c r="R29" s="689"/>
      <c r="S29" s="689"/>
      <c r="T29" s="689"/>
      <c r="U29" s="689"/>
      <c r="V29" s="689"/>
      <c r="W29" s="689"/>
      <c r="X29" s="689"/>
      <c r="Y29" s="689"/>
      <c r="Z29" s="689"/>
      <c r="AA29" s="689"/>
      <c r="AB29" s="689"/>
      <c r="AC29" s="689"/>
      <c r="AD29" s="689"/>
      <c r="AE29" s="689"/>
      <c r="AF29" s="689"/>
      <c r="AG29" s="689"/>
      <c r="AH29" s="689"/>
      <c r="AI29" s="689"/>
      <c r="AJ29" s="689"/>
      <c r="AK29" s="689"/>
    </row>
    <row r="30">
      <c r="A30" s="691" t="s">
        <v>63</v>
      </c>
      <c r="B30" s="618">
        <v>135.0</v>
      </c>
      <c r="C30" s="342">
        <v>136.0</v>
      </c>
      <c r="D30" s="342">
        <v>5532.0</v>
      </c>
      <c r="E30" s="342">
        <v>14686.0</v>
      </c>
      <c r="F30" s="342">
        <v>10978.0</v>
      </c>
      <c r="G30" s="342">
        <v>9154.0</v>
      </c>
      <c r="H30" s="342">
        <v>24019.0</v>
      </c>
      <c r="I30" s="342">
        <v>14169.0</v>
      </c>
      <c r="J30" s="342">
        <v>212.0</v>
      </c>
      <c r="K30" s="342">
        <v>20531.0</v>
      </c>
      <c r="L30" s="342">
        <v>166.0</v>
      </c>
      <c r="M30" s="342">
        <v>10991.0</v>
      </c>
      <c r="N30" s="342">
        <v>10991.0</v>
      </c>
      <c r="O30" s="342">
        <v>17353.0</v>
      </c>
      <c r="P30" s="689"/>
      <c r="Q30" s="689"/>
      <c r="R30" s="689"/>
      <c r="S30" s="689"/>
      <c r="T30" s="689"/>
      <c r="U30" s="689"/>
      <c r="V30" s="689"/>
      <c r="W30" s="689"/>
      <c r="X30" s="689"/>
      <c r="Y30" s="689"/>
      <c r="Z30" s="689"/>
      <c r="AA30" s="689"/>
      <c r="AB30" s="689"/>
      <c r="AC30" s="689"/>
      <c r="AD30" s="689"/>
      <c r="AE30" s="689"/>
      <c r="AF30" s="689"/>
      <c r="AG30" s="689"/>
      <c r="AH30" s="689"/>
      <c r="AI30" s="689"/>
      <c r="AJ30" s="689"/>
      <c r="AK30" s="689"/>
    </row>
    <row r="31">
      <c r="A31" s="691" t="s">
        <v>40</v>
      </c>
      <c r="B31" s="618">
        <v>114.0</v>
      </c>
      <c r="C31" s="342">
        <v>99.0</v>
      </c>
      <c r="D31" s="342">
        <v>4634.0</v>
      </c>
      <c r="E31" s="342">
        <v>15830.0</v>
      </c>
      <c r="F31" s="342">
        <v>6774.0</v>
      </c>
      <c r="G31" s="342">
        <v>11196.0</v>
      </c>
      <c r="H31" s="342">
        <v>22876.0</v>
      </c>
      <c r="I31" s="342">
        <v>11680.0</v>
      </c>
      <c r="J31" s="342">
        <v>229.0</v>
      </c>
      <c r="K31" s="342">
        <v>18837.0</v>
      </c>
      <c r="L31" s="342">
        <v>145.0</v>
      </c>
      <c r="M31" s="342">
        <v>8613.0</v>
      </c>
      <c r="N31" s="342">
        <v>8613.0</v>
      </c>
      <c r="O31" s="342">
        <v>18759.0</v>
      </c>
      <c r="P31" s="689"/>
      <c r="Q31" s="689"/>
      <c r="R31" s="689"/>
      <c r="S31" s="689"/>
      <c r="T31" s="689"/>
      <c r="U31" s="689"/>
      <c r="V31" s="689"/>
      <c r="W31" s="689"/>
      <c r="X31" s="689"/>
      <c r="Y31" s="689"/>
      <c r="Z31" s="689"/>
      <c r="AA31" s="689"/>
      <c r="AB31" s="689"/>
      <c r="AC31" s="689"/>
      <c r="AD31" s="689"/>
      <c r="AE31" s="689"/>
      <c r="AF31" s="689"/>
      <c r="AG31" s="689"/>
      <c r="AH31" s="689"/>
      <c r="AI31" s="689"/>
      <c r="AJ31" s="689"/>
      <c r="AK31" s="689"/>
    </row>
    <row r="32">
      <c r="A32" s="691" t="s">
        <v>333</v>
      </c>
      <c r="B32" s="618">
        <v>175.0</v>
      </c>
      <c r="C32" s="342">
        <v>239.0</v>
      </c>
      <c r="D32" s="693">
        <v>13122.0</v>
      </c>
      <c r="E32" s="693">
        <v>26318.0</v>
      </c>
      <c r="F32" s="342">
        <v>23015.0</v>
      </c>
      <c r="G32" s="693">
        <v>13196.0</v>
      </c>
      <c r="H32" s="342">
        <v>32027.0</v>
      </c>
      <c r="I32" s="342">
        <v>18831.0</v>
      </c>
      <c r="J32" s="342">
        <v>290.0</v>
      </c>
      <c r="K32" s="342">
        <v>26615.0</v>
      </c>
      <c r="L32" s="342">
        <v>86.0</v>
      </c>
      <c r="M32" s="342">
        <v>0.0</v>
      </c>
      <c r="N32" s="342">
        <v>0.0</v>
      </c>
      <c r="O32" s="342">
        <v>8672.0</v>
      </c>
      <c r="P32" s="689"/>
      <c r="Q32" s="689"/>
      <c r="R32" s="689"/>
      <c r="S32" s="689"/>
      <c r="T32" s="689"/>
      <c r="U32" s="689"/>
      <c r="V32" s="689"/>
      <c r="W32" s="689"/>
      <c r="X32" s="689"/>
      <c r="Y32" s="689"/>
      <c r="Z32" s="689"/>
      <c r="AA32" s="689"/>
      <c r="AB32" s="689"/>
      <c r="AC32" s="689"/>
      <c r="AD32" s="689"/>
      <c r="AE32" s="689"/>
      <c r="AF32" s="689"/>
      <c r="AG32" s="689"/>
      <c r="AH32" s="689"/>
      <c r="AI32" s="689"/>
      <c r="AJ32" s="689"/>
      <c r="AK32" s="689"/>
    </row>
    <row r="33">
      <c r="A33" s="691" t="s">
        <v>41</v>
      </c>
      <c r="B33" s="618">
        <v>164.0</v>
      </c>
      <c r="C33" s="342">
        <v>142.0</v>
      </c>
      <c r="D33" s="342">
        <v>5639.0</v>
      </c>
      <c r="E33" s="342">
        <v>14950.0</v>
      </c>
      <c r="F33" s="342">
        <v>12909.0</v>
      </c>
      <c r="G33" s="342">
        <v>9311.0</v>
      </c>
      <c r="H33" s="342">
        <v>18371.0</v>
      </c>
      <c r="I33" s="342">
        <v>9060.0</v>
      </c>
      <c r="J33" s="342">
        <v>163.0</v>
      </c>
      <c r="K33" s="342">
        <v>13551.0</v>
      </c>
      <c r="L33" s="342">
        <v>92.0</v>
      </c>
      <c r="M33" s="342">
        <v>6526.0</v>
      </c>
      <c r="N33" s="342">
        <v>6526.0</v>
      </c>
      <c r="O33" s="342">
        <v>11017.0</v>
      </c>
      <c r="P33" s="689"/>
      <c r="Q33" s="689"/>
      <c r="R33" s="689"/>
      <c r="S33" s="689"/>
      <c r="T33" s="689"/>
      <c r="U33" s="689"/>
      <c r="V33" s="689"/>
      <c r="W33" s="689"/>
      <c r="X33" s="689"/>
      <c r="Y33" s="689"/>
      <c r="Z33" s="689"/>
      <c r="AA33" s="689"/>
      <c r="AB33" s="689"/>
      <c r="AC33" s="689"/>
      <c r="AD33" s="689"/>
      <c r="AE33" s="689"/>
      <c r="AF33" s="689"/>
      <c r="AG33" s="689"/>
      <c r="AH33" s="689"/>
      <c r="AI33" s="689"/>
      <c r="AJ33" s="689"/>
      <c r="AK33" s="689"/>
    </row>
    <row r="34">
      <c r="A34" s="691" t="s">
        <v>42</v>
      </c>
      <c r="B34" s="618">
        <v>94.0</v>
      </c>
      <c r="C34" s="342">
        <v>129.0</v>
      </c>
      <c r="D34" s="342">
        <v>2401.0</v>
      </c>
      <c r="E34" s="342">
        <v>12198.0</v>
      </c>
      <c r="F34" s="342">
        <v>7968.0</v>
      </c>
      <c r="G34" s="342">
        <v>8243.0</v>
      </c>
      <c r="H34" s="342">
        <v>18277.0</v>
      </c>
      <c r="I34" s="342">
        <v>10034.0</v>
      </c>
      <c r="J34" s="342">
        <v>188.0</v>
      </c>
      <c r="K34" s="342">
        <v>13376.0</v>
      </c>
      <c r="L34" s="342">
        <v>101.0</v>
      </c>
      <c r="M34" s="342">
        <v>5754.0</v>
      </c>
      <c r="N34" s="342">
        <v>5754.0</v>
      </c>
      <c r="O34" s="342">
        <v>10226.0</v>
      </c>
      <c r="P34" s="689"/>
      <c r="Q34" s="689"/>
      <c r="R34" s="689"/>
      <c r="S34" s="689"/>
      <c r="T34" s="689"/>
      <c r="U34" s="689"/>
      <c r="V34" s="689"/>
      <c r="W34" s="689"/>
      <c r="X34" s="689"/>
      <c r="Y34" s="689"/>
      <c r="Z34" s="689"/>
      <c r="AA34" s="689"/>
      <c r="AB34" s="689"/>
      <c r="AC34" s="689"/>
      <c r="AD34" s="689"/>
      <c r="AE34" s="689"/>
      <c r="AF34" s="689"/>
      <c r="AG34" s="689"/>
      <c r="AH34" s="689"/>
      <c r="AI34" s="689"/>
      <c r="AJ34" s="689"/>
      <c r="AK34" s="689"/>
    </row>
    <row r="35">
      <c r="A35" s="618" t="s">
        <v>75</v>
      </c>
      <c r="B35" s="618">
        <v>0.0</v>
      </c>
      <c r="C35" s="342">
        <v>125.0</v>
      </c>
      <c r="D35" s="342">
        <v>5905.0</v>
      </c>
      <c r="E35" s="342">
        <v>14788.0</v>
      </c>
      <c r="F35" s="342">
        <v>9848.0</v>
      </c>
      <c r="G35" s="342">
        <v>8883.0</v>
      </c>
      <c r="H35" s="342">
        <v>18537.0</v>
      </c>
      <c r="I35" s="342">
        <v>9654.0</v>
      </c>
      <c r="J35" s="342">
        <v>170.0</v>
      </c>
      <c r="K35" s="342">
        <v>16104.0</v>
      </c>
      <c r="L35" s="342">
        <v>121.0</v>
      </c>
      <c r="M35" s="342">
        <v>6196.0</v>
      </c>
      <c r="N35" s="342">
        <v>6196.0</v>
      </c>
      <c r="O35" s="342">
        <v>12646.0</v>
      </c>
      <c r="P35" s="689"/>
      <c r="Q35" s="689"/>
      <c r="R35" s="689"/>
      <c r="S35" s="689"/>
      <c r="T35" s="689"/>
      <c r="U35" s="689"/>
      <c r="V35" s="689"/>
      <c r="W35" s="689"/>
      <c r="X35" s="689"/>
      <c r="Y35" s="689"/>
      <c r="Z35" s="689"/>
      <c r="AA35" s="689"/>
      <c r="AB35" s="689"/>
      <c r="AC35" s="689"/>
      <c r="AD35" s="689"/>
      <c r="AE35" s="689"/>
      <c r="AF35" s="689"/>
      <c r="AG35" s="689"/>
      <c r="AH35" s="689"/>
      <c r="AI35" s="689"/>
      <c r="AJ35" s="689"/>
      <c r="AK35" s="689"/>
    </row>
    <row r="36">
      <c r="A36" s="618" t="s">
        <v>245</v>
      </c>
      <c r="B36" s="618"/>
      <c r="C36" s="342">
        <v>19.0</v>
      </c>
      <c r="D36" s="342">
        <v>1869.0</v>
      </c>
      <c r="E36" s="342">
        <v>9212.0</v>
      </c>
      <c r="F36" s="342">
        <v>1869.0</v>
      </c>
      <c r="G36" s="342">
        <v>7343.0</v>
      </c>
      <c r="H36" s="342">
        <v>8282.0</v>
      </c>
      <c r="I36" s="342">
        <v>939.0</v>
      </c>
      <c r="J36" s="342">
        <v>88.0</v>
      </c>
      <c r="K36" s="342">
        <v>4236.0</v>
      </c>
      <c r="L36" s="342">
        <v>61.0</v>
      </c>
      <c r="M36" s="342">
        <v>2449.0</v>
      </c>
      <c r="N36" s="342">
        <v>2449.0</v>
      </c>
      <c r="O36" s="342">
        <v>5746.0</v>
      </c>
      <c r="P36" s="689"/>
      <c r="Q36" s="689"/>
      <c r="R36" s="689"/>
      <c r="S36" s="689"/>
      <c r="T36" s="689"/>
      <c r="U36" s="689"/>
      <c r="V36" s="689"/>
      <c r="W36" s="689"/>
      <c r="X36" s="689"/>
      <c r="Y36" s="689"/>
      <c r="Z36" s="689"/>
      <c r="AA36" s="689"/>
      <c r="AB36" s="689"/>
      <c r="AC36" s="689"/>
      <c r="AD36" s="689"/>
      <c r="AE36" s="689"/>
      <c r="AF36" s="689"/>
      <c r="AG36" s="689"/>
      <c r="AH36" s="689"/>
      <c r="AI36" s="689"/>
      <c r="AJ36" s="689"/>
      <c r="AK36" s="689"/>
    </row>
    <row r="37">
      <c r="A37" s="618" t="s">
        <v>249</v>
      </c>
      <c r="E37" s="342">
        <v>473.0</v>
      </c>
      <c r="G37" s="342">
        <v>473.0</v>
      </c>
      <c r="H37" s="342">
        <v>1013.0</v>
      </c>
      <c r="I37" s="342">
        <v>0.0</v>
      </c>
      <c r="J37" s="342">
        <v>11.0</v>
      </c>
      <c r="K37" s="342">
        <v>3342.0</v>
      </c>
      <c r="L37" s="342">
        <v>73.0</v>
      </c>
      <c r="M37" s="342">
        <v>3548.0</v>
      </c>
      <c r="N37" s="342">
        <v>3548.0</v>
      </c>
      <c r="O37" s="342">
        <v>6890.0</v>
      </c>
      <c r="P37" s="689"/>
      <c r="Q37" s="689"/>
      <c r="R37" s="689"/>
      <c r="S37" s="689"/>
      <c r="T37" s="689"/>
      <c r="U37" s="689"/>
      <c r="V37" s="689"/>
      <c r="W37" s="689"/>
      <c r="X37" s="689"/>
      <c r="Y37" s="689"/>
      <c r="Z37" s="689"/>
      <c r="AA37" s="689"/>
      <c r="AB37" s="689"/>
      <c r="AC37" s="689"/>
      <c r="AD37" s="689"/>
      <c r="AE37" s="689"/>
      <c r="AF37" s="689"/>
      <c r="AG37" s="689"/>
      <c r="AH37" s="689"/>
      <c r="AI37" s="689"/>
      <c r="AJ37" s="689"/>
      <c r="AK37" s="689"/>
    </row>
    <row r="38">
      <c r="A38" s="618" t="s">
        <v>731</v>
      </c>
      <c r="B38" s="689"/>
      <c r="C38" s="689"/>
      <c r="D38" s="689"/>
      <c r="E38" s="342">
        <v>1491.0</v>
      </c>
      <c r="F38" s="689"/>
      <c r="G38" s="342">
        <v>1491.0</v>
      </c>
      <c r="H38" s="342">
        <v>3159.0</v>
      </c>
      <c r="I38" s="342">
        <v>1668.0</v>
      </c>
      <c r="J38" s="342">
        <v>32.0</v>
      </c>
      <c r="K38" s="342">
        <v>1668.0</v>
      </c>
      <c r="L38" s="342">
        <v>0.0</v>
      </c>
      <c r="M38" s="342">
        <v>0.0</v>
      </c>
      <c r="N38" s="342">
        <v>0.0</v>
      </c>
      <c r="O38" s="342">
        <v>0.0</v>
      </c>
      <c r="P38" s="689"/>
      <c r="Q38" s="689"/>
      <c r="R38" s="689"/>
      <c r="S38" s="689"/>
      <c r="T38" s="689"/>
      <c r="U38" s="689"/>
      <c r="V38" s="689"/>
      <c r="W38" s="689"/>
      <c r="X38" s="689"/>
      <c r="Y38" s="689"/>
      <c r="Z38" s="689"/>
      <c r="AA38" s="689"/>
      <c r="AB38" s="689"/>
      <c r="AC38" s="689"/>
      <c r="AD38" s="689"/>
      <c r="AE38" s="689"/>
      <c r="AF38" s="689"/>
      <c r="AG38" s="689"/>
      <c r="AH38" s="689"/>
      <c r="AI38" s="689"/>
      <c r="AJ38" s="689"/>
      <c r="AK38" s="689"/>
    </row>
    <row r="39">
      <c r="A39" s="618" t="s">
        <v>46</v>
      </c>
      <c r="B39" s="689"/>
      <c r="C39" s="689"/>
      <c r="D39" s="689"/>
      <c r="E39" s="342">
        <v>3481.0</v>
      </c>
      <c r="F39" s="689"/>
      <c r="G39" s="342">
        <v>3481.0</v>
      </c>
      <c r="H39" s="342">
        <v>6989.0</v>
      </c>
      <c r="I39" s="342">
        <v>3508.0</v>
      </c>
      <c r="J39" s="342">
        <v>56.0</v>
      </c>
      <c r="K39" s="342">
        <v>5405.0</v>
      </c>
      <c r="L39" s="342">
        <v>39.0</v>
      </c>
      <c r="M39" s="342">
        <v>3803.0</v>
      </c>
      <c r="N39" s="342">
        <v>3803.0</v>
      </c>
      <c r="O39" s="342">
        <v>5700.0</v>
      </c>
      <c r="P39" s="689"/>
      <c r="Q39" s="689"/>
      <c r="R39" s="689"/>
      <c r="S39" s="689"/>
      <c r="T39" s="689"/>
      <c r="U39" s="689"/>
      <c r="V39" s="689"/>
      <c r="W39" s="689"/>
      <c r="X39" s="689"/>
      <c r="Y39" s="689"/>
      <c r="Z39" s="689"/>
      <c r="AA39" s="689"/>
      <c r="AB39" s="689"/>
      <c r="AC39" s="689"/>
      <c r="AD39" s="689"/>
      <c r="AE39" s="689"/>
      <c r="AF39" s="689"/>
      <c r="AG39" s="689"/>
      <c r="AH39" s="689"/>
      <c r="AI39" s="689"/>
      <c r="AJ39" s="689"/>
      <c r="AK39" s="689"/>
    </row>
    <row r="40">
      <c r="A40" s="689"/>
      <c r="B40" s="689"/>
      <c r="C40" s="689"/>
      <c r="D40" s="689"/>
      <c r="E40" s="689"/>
      <c r="F40" s="689"/>
      <c r="G40" s="689"/>
      <c r="H40" s="689"/>
      <c r="I40" s="689"/>
      <c r="J40" s="689"/>
      <c r="K40" s="689"/>
      <c r="L40" s="689"/>
      <c r="M40" s="689"/>
      <c r="N40" s="689"/>
      <c r="O40" s="689"/>
      <c r="P40" s="689"/>
      <c r="Q40" s="689"/>
      <c r="R40" s="689"/>
      <c r="S40" s="689"/>
      <c r="T40" s="689"/>
      <c r="U40" s="689"/>
      <c r="V40" s="689"/>
      <c r="W40" s="689"/>
      <c r="X40" s="689"/>
      <c r="Y40" s="689"/>
      <c r="Z40" s="689"/>
      <c r="AA40" s="689"/>
      <c r="AB40" s="689"/>
      <c r="AC40" s="689"/>
      <c r="AD40" s="689"/>
      <c r="AE40" s="689"/>
      <c r="AF40" s="689"/>
      <c r="AG40" s="689"/>
      <c r="AH40" s="689"/>
      <c r="AI40" s="689"/>
      <c r="AJ40" s="689"/>
      <c r="AK40" s="689"/>
    </row>
    <row r="41">
      <c r="A41" s="618" t="s">
        <v>20</v>
      </c>
      <c r="B41" s="694">
        <f>SUM(B2:B35)</f>
        <v>4655</v>
      </c>
      <c r="C41" s="694">
        <f t="shared" ref="C41:D41" si="1">SUM(C2:C36)</f>
        <v>4307</v>
      </c>
      <c r="D41" s="694">
        <f t="shared" si="1"/>
        <v>196298</v>
      </c>
      <c r="E41" s="694">
        <f>SUM(E2:E39)</f>
        <v>440184</v>
      </c>
      <c r="F41" s="694">
        <f>SUM(F2:F36)</f>
        <v>374861</v>
      </c>
      <c r="G41" s="694">
        <f t="shared" ref="G41:K41" si="2">SUM(G2:G39)</f>
        <v>240965</v>
      </c>
      <c r="H41" s="694">
        <f t="shared" si="2"/>
        <v>546454</v>
      </c>
      <c r="I41" s="694">
        <f t="shared" si="2"/>
        <v>303520</v>
      </c>
      <c r="J41" s="694">
        <f t="shared" si="2"/>
        <v>5117</v>
      </c>
      <c r="K41" s="694">
        <f t="shared" si="2"/>
        <v>478088</v>
      </c>
      <c r="L41" s="689"/>
      <c r="M41" s="694"/>
      <c r="N41" s="694"/>
      <c r="O41" s="694">
        <f>SUM(O3:O39)</f>
        <v>388769</v>
      </c>
      <c r="P41" s="689"/>
      <c r="Q41" s="689"/>
      <c r="R41" s="689"/>
      <c r="S41" s="689"/>
      <c r="T41" s="689"/>
      <c r="U41" s="689"/>
      <c r="V41" s="689"/>
      <c r="W41" s="689"/>
      <c r="X41" s="689"/>
      <c r="Y41" s="689"/>
      <c r="Z41" s="689"/>
      <c r="AA41" s="689"/>
      <c r="AB41" s="689"/>
      <c r="AC41" s="689"/>
      <c r="AD41" s="689"/>
      <c r="AE41" s="689"/>
      <c r="AF41" s="689"/>
      <c r="AG41" s="689"/>
      <c r="AH41" s="689"/>
      <c r="AI41" s="689"/>
      <c r="AJ41" s="689"/>
      <c r="AK41" s="689"/>
    </row>
    <row r="42">
      <c r="A42" s="689"/>
      <c r="B42" s="689"/>
      <c r="C42" s="689"/>
      <c r="D42" s="689"/>
      <c r="E42" s="689"/>
      <c r="F42" s="689"/>
      <c r="G42" s="689"/>
      <c r="H42" s="689"/>
      <c r="I42" s="689"/>
      <c r="J42" s="689"/>
      <c r="K42" s="689"/>
      <c r="L42" s="689"/>
      <c r="M42" s="689"/>
      <c r="N42" s="689"/>
      <c r="O42" s="689"/>
      <c r="P42" s="689"/>
      <c r="Q42" s="689"/>
      <c r="R42" s="689"/>
      <c r="S42" s="689"/>
      <c r="T42" s="689"/>
      <c r="U42" s="689"/>
      <c r="V42" s="689"/>
      <c r="W42" s="689"/>
      <c r="X42" s="689"/>
      <c r="Y42" s="689"/>
      <c r="Z42" s="689"/>
      <c r="AA42" s="689"/>
      <c r="AB42" s="689"/>
      <c r="AC42" s="689"/>
      <c r="AD42" s="689"/>
      <c r="AE42" s="689"/>
      <c r="AF42" s="689"/>
      <c r="AG42" s="689"/>
      <c r="AH42" s="689"/>
      <c r="AI42" s="689"/>
      <c r="AJ42" s="689"/>
      <c r="AK42" s="689"/>
    </row>
    <row r="43">
      <c r="A43" s="689"/>
      <c r="B43" s="689"/>
      <c r="C43" s="689"/>
      <c r="D43" s="689"/>
      <c r="E43" s="689"/>
      <c r="F43" s="689"/>
      <c r="G43" s="689"/>
      <c r="H43" s="689"/>
      <c r="I43" s="689"/>
      <c r="J43" s="689"/>
      <c r="K43" s="689"/>
      <c r="L43" s="689"/>
      <c r="M43" s="689"/>
      <c r="N43" s="689"/>
      <c r="O43" s="689"/>
      <c r="P43" s="689"/>
      <c r="Q43" s="689"/>
      <c r="R43" s="689"/>
      <c r="S43" s="689"/>
      <c r="T43" s="689"/>
      <c r="U43" s="689"/>
      <c r="V43" s="689"/>
      <c r="W43" s="689"/>
      <c r="X43" s="689"/>
      <c r="Y43" s="689"/>
      <c r="Z43" s="689"/>
      <c r="AA43" s="689"/>
      <c r="AB43" s="689"/>
      <c r="AC43" s="689"/>
      <c r="AD43" s="689"/>
      <c r="AE43" s="689"/>
      <c r="AF43" s="689"/>
      <c r="AG43" s="689"/>
      <c r="AH43" s="689"/>
      <c r="AI43" s="689"/>
      <c r="AJ43" s="689"/>
      <c r="AK43" s="689"/>
    </row>
    <row r="44">
      <c r="A44" s="689"/>
      <c r="B44" s="689"/>
      <c r="C44" s="689"/>
      <c r="D44" s="689"/>
      <c r="E44" s="689"/>
      <c r="F44" s="689"/>
      <c r="G44" s="689"/>
      <c r="H44" s="689"/>
      <c r="I44" s="689"/>
      <c r="J44" s="689"/>
      <c r="K44" s="689"/>
      <c r="L44" s="689"/>
      <c r="M44" s="689"/>
      <c r="N44" s="689"/>
      <c r="O44" s="689"/>
      <c r="P44" s="689"/>
      <c r="Q44" s="689"/>
      <c r="R44" s="689"/>
      <c r="S44" s="689"/>
      <c r="T44" s="689"/>
      <c r="U44" s="689"/>
      <c r="V44" s="689"/>
      <c r="W44" s="689"/>
      <c r="X44" s="689"/>
      <c r="Y44" s="689"/>
      <c r="Z44" s="689"/>
      <c r="AA44" s="689"/>
      <c r="AB44" s="689"/>
      <c r="AC44" s="689"/>
      <c r="AD44" s="689"/>
      <c r="AE44" s="689"/>
      <c r="AF44" s="689"/>
      <c r="AG44" s="689"/>
      <c r="AH44" s="689"/>
      <c r="AI44" s="689"/>
      <c r="AJ44" s="689"/>
      <c r="AK44" s="68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  <col customWidth="1" min="4" max="4" width="17.5"/>
    <col customWidth="1" min="5" max="5" width="21.5"/>
  </cols>
  <sheetData>
    <row r="1">
      <c r="A1" s="695" t="s">
        <v>98</v>
      </c>
      <c r="B1" s="696" t="s">
        <v>925</v>
      </c>
      <c r="C1" s="696" t="s">
        <v>926</v>
      </c>
      <c r="D1" s="696" t="s">
        <v>927</v>
      </c>
      <c r="E1" s="696" t="s">
        <v>928</v>
      </c>
    </row>
    <row r="2">
      <c r="A2" s="697">
        <v>45261.0</v>
      </c>
      <c r="B2" s="441">
        <v>114.0</v>
      </c>
      <c r="C2" s="441">
        <v>2.0</v>
      </c>
      <c r="D2" s="441">
        <v>132.0</v>
      </c>
      <c r="E2" s="441">
        <f t="shared" ref="E2:E32" si="1">sum(D2-B2)</f>
        <v>18</v>
      </c>
    </row>
    <row r="3">
      <c r="A3" s="697">
        <v>45262.0</v>
      </c>
      <c r="B3" s="441">
        <v>104.0</v>
      </c>
      <c r="C3" s="441">
        <v>2.0</v>
      </c>
      <c r="D3" s="441">
        <v>133.0</v>
      </c>
      <c r="E3" s="441">
        <f t="shared" si="1"/>
        <v>29</v>
      </c>
    </row>
    <row r="4">
      <c r="A4" s="697">
        <v>45263.0</v>
      </c>
      <c r="B4" s="441">
        <v>102.0</v>
      </c>
      <c r="C4" s="441">
        <v>3.0</v>
      </c>
      <c r="D4" s="441">
        <v>122.0</v>
      </c>
      <c r="E4" s="441">
        <f t="shared" si="1"/>
        <v>20</v>
      </c>
    </row>
    <row r="5">
      <c r="A5" s="697">
        <v>45264.0</v>
      </c>
      <c r="B5" s="441">
        <v>106.0</v>
      </c>
      <c r="C5" s="441">
        <v>0.0</v>
      </c>
      <c r="D5" s="441">
        <v>127.0</v>
      </c>
      <c r="E5" s="441">
        <f t="shared" si="1"/>
        <v>21</v>
      </c>
    </row>
    <row r="6">
      <c r="A6" s="697">
        <v>45265.0</v>
      </c>
      <c r="B6" s="441">
        <v>78.0</v>
      </c>
      <c r="C6" s="441">
        <v>1.0</v>
      </c>
      <c r="D6" s="441">
        <v>130.0</v>
      </c>
      <c r="E6" s="441">
        <f t="shared" si="1"/>
        <v>52</v>
      </c>
    </row>
    <row r="7">
      <c r="A7" s="697">
        <v>45266.0</v>
      </c>
      <c r="B7" s="441">
        <v>124.0</v>
      </c>
      <c r="C7" s="441">
        <v>1.0</v>
      </c>
      <c r="D7" s="441">
        <v>153.0</v>
      </c>
      <c r="E7" s="441">
        <f t="shared" si="1"/>
        <v>29</v>
      </c>
    </row>
    <row r="8">
      <c r="A8" s="697">
        <v>45267.0</v>
      </c>
      <c r="B8" s="441">
        <v>120.0</v>
      </c>
      <c r="C8" s="441">
        <v>1.0</v>
      </c>
      <c r="D8" s="441">
        <v>160.0</v>
      </c>
      <c r="E8" s="441">
        <f t="shared" si="1"/>
        <v>40</v>
      </c>
    </row>
    <row r="9">
      <c r="A9" s="697">
        <v>45268.0</v>
      </c>
      <c r="B9" s="441">
        <v>146.0</v>
      </c>
      <c r="C9" s="441">
        <v>1.0</v>
      </c>
      <c r="D9" s="441">
        <v>162.0</v>
      </c>
      <c r="E9" s="441">
        <f t="shared" si="1"/>
        <v>16</v>
      </c>
    </row>
    <row r="10">
      <c r="A10" s="697">
        <v>45269.0</v>
      </c>
      <c r="B10" s="441">
        <v>133.0</v>
      </c>
      <c r="C10" s="441">
        <v>0.0</v>
      </c>
      <c r="D10" s="441">
        <v>160.0</v>
      </c>
      <c r="E10" s="441">
        <f t="shared" si="1"/>
        <v>27</v>
      </c>
    </row>
    <row r="11">
      <c r="A11" s="697">
        <v>45270.0</v>
      </c>
      <c r="B11" s="441">
        <v>109.0</v>
      </c>
      <c r="C11" s="441">
        <v>0.0</v>
      </c>
      <c r="D11" s="441">
        <v>134.0</v>
      </c>
      <c r="E11" s="441">
        <f t="shared" si="1"/>
        <v>25</v>
      </c>
    </row>
    <row r="12">
      <c r="A12" s="697">
        <v>45271.0</v>
      </c>
      <c r="B12" s="441">
        <v>102.0</v>
      </c>
      <c r="C12" s="441">
        <v>2.0</v>
      </c>
      <c r="D12" s="441">
        <v>123.0</v>
      </c>
      <c r="E12" s="441">
        <f t="shared" si="1"/>
        <v>21</v>
      </c>
    </row>
    <row r="13">
      <c r="A13" s="697">
        <v>45272.0</v>
      </c>
      <c r="B13" s="441">
        <v>139.0</v>
      </c>
      <c r="C13" s="441">
        <v>0.0</v>
      </c>
      <c r="D13" s="441">
        <v>204.0</v>
      </c>
      <c r="E13" s="441">
        <f t="shared" si="1"/>
        <v>65</v>
      </c>
    </row>
    <row r="14">
      <c r="A14" s="697">
        <v>45273.0</v>
      </c>
      <c r="B14" s="441">
        <v>138.0</v>
      </c>
      <c r="C14" s="441">
        <v>0.0</v>
      </c>
      <c r="D14" s="441">
        <v>221.0</v>
      </c>
      <c r="E14" s="441">
        <f t="shared" si="1"/>
        <v>83</v>
      </c>
    </row>
    <row r="15">
      <c r="A15" s="697">
        <v>45274.0</v>
      </c>
      <c r="B15" s="441">
        <v>140.0</v>
      </c>
      <c r="C15" s="441">
        <v>1.0</v>
      </c>
      <c r="D15" s="441">
        <v>172.0</v>
      </c>
      <c r="E15" s="441">
        <f t="shared" si="1"/>
        <v>32</v>
      </c>
    </row>
    <row r="16">
      <c r="A16" s="697">
        <v>45275.0</v>
      </c>
      <c r="B16" s="441">
        <v>149.0</v>
      </c>
      <c r="C16" s="441">
        <v>3.0</v>
      </c>
      <c r="D16" s="441">
        <v>175.0</v>
      </c>
      <c r="E16" s="441">
        <f t="shared" si="1"/>
        <v>26</v>
      </c>
    </row>
    <row r="17">
      <c r="A17" s="697">
        <v>45276.0</v>
      </c>
      <c r="B17" s="441">
        <v>137.0</v>
      </c>
      <c r="C17" s="441">
        <v>3.0</v>
      </c>
      <c r="D17" s="441">
        <v>156.0</v>
      </c>
      <c r="E17" s="441">
        <f t="shared" si="1"/>
        <v>19</v>
      </c>
    </row>
    <row r="18">
      <c r="A18" s="697">
        <v>45277.0</v>
      </c>
      <c r="B18" s="441">
        <v>128.0</v>
      </c>
      <c r="C18" s="441">
        <v>2.0</v>
      </c>
      <c r="D18" s="441">
        <v>153.0</v>
      </c>
      <c r="E18" s="441">
        <f t="shared" si="1"/>
        <v>25</v>
      </c>
    </row>
    <row r="19">
      <c r="A19" s="697">
        <v>45278.0</v>
      </c>
      <c r="B19" s="441">
        <v>110.0</v>
      </c>
      <c r="C19" s="441">
        <v>4.0</v>
      </c>
      <c r="D19" s="441">
        <v>165.0</v>
      </c>
      <c r="E19" s="441">
        <f t="shared" si="1"/>
        <v>55</v>
      </c>
    </row>
    <row r="20">
      <c r="A20" s="697">
        <v>45279.0</v>
      </c>
      <c r="B20" s="441">
        <v>192.0</v>
      </c>
      <c r="C20" s="441">
        <v>0.0</v>
      </c>
      <c r="D20" s="441">
        <v>232.0</v>
      </c>
      <c r="E20" s="441">
        <f t="shared" si="1"/>
        <v>40</v>
      </c>
    </row>
    <row r="21">
      <c r="A21" s="697">
        <v>45280.0</v>
      </c>
      <c r="B21" s="441">
        <v>165.0</v>
      </c>
      <c r="C21" s="441">
        <v>1.0</v>
      </c>
      <c r="D21" s="441">
        <v>200.0</v>
      </c>
      <c r="E21" s="441">
        <f t="shared" si="1"/>
        <v>35</v>
      </c>
    </row>
    <row r="22">
      <c r="A22" s="697">
        <v>45281.0</v>
      </c>
      <c r="B22" s="441">
        <v>156.0</v>
      </c>
      <c r="C22" s="441">
        <v>0.0</v>
      </c>
      <c r="D22" s="441">
        <v>177.0</v>
      </c>
      <c r="E22" s="441">
        <f t="shared" si="1"/>
        <v>21</v>
      </c>
    </row>
    <row r="23">
      <c r="A23" s="697">
        <v>45282.0</v>
      </c>
      <c r="B23" s="441">
        <v>159.0</v>
      </c>
      <c r="C23" s="441">
        <v>2.0</v>
      </c>
      <c r="D23" s="441">
        <v>246.0</v>
      </c>
      <c r="E23" s="441">
        <f t="shared" si="1"/>
        <v>87</v>
      </c>
    </row>
    <row r="24">
      <c r="A24" s="697">
        <v>45283.0</v>
      </c>
      <c r="B24" s="441">
        <v>142.0</v>
      </c>
      <c r="C24" s="441">
        <v>7.0</v>
      </c>
      <c r="D24" s="441">
        <v>203.0</v>
      </c>
      <c r="E24" s="441">
        <f t="shared" si="1"/>
        <v>61</v>
      </c>
    </row>
    <row r="25">
      <c r="A25" s="697">
        <v>45284.0</v>
      </c>
      <c r="B25" s="441">
        <v>168.0</v>
      </c>
      <c r="C25" s="441">
        <v>2.0</v>
      </c>
      <c r="D25" s="441">
        <v>213.0</v>
      </c>
      <c r="E25" s="441">
        <f t="shared" si="1"/>
        <v>45</v>
      </c>
    </row>
    <row r="26">
      <c r="A26" s="697">
        <v>45285.0</v>
      </c>
      <c r="B26" s="441">
        <v>50.0</v>
      </c>
      <c r="C26" s="441">
        <v>0.0</v>
      </c>
      <c r="D26" s="441">
        <v>50.0</v>
      </c>
      <c r="E26" s="441">
        <f t="shared" si="1"/>
        <v>0</v>
      </c>
    </row>
    <row r="27">
      <c r="A27" s="697">
        <v>45286.0</v>
      </c>
      <c r="B27" s="441">
        <v>65.0</v>
      </c>
      <c r="C27" s="441">
        <v>15.0</v>
      </c>
      <c r="D27" s="441">
        <v>84.0</v>
      </c>
      <c r="E27" s="441">
        <f t="shared" si="1"/>
        <v>19</v>
      </c>
    </row>
    <row r="28">
      <c r="A28" s="697">
        <v>45287.0</v>
      </c>
      <c r="B28" s="441">
        <v>115.0</v>
      </c>
      <c r="C28" s="441">
        <v>4.0</v>
      </c>
      <c r="D28" s="441">
        <v>137.0</v>
      </c>
      <c r="E28" s="441">
        <f t="shared" si="1"/>
        <v>22</v>
      </c>
    </row>
    <row r="29">
      <c r="A29" s="697">
        <v>45288.0</v>
      </c>
      <c r="B29" s="441">
        <v>124.0</v>
      </c>
      <c r="C29" s="441">
        <v>2.0</v>
      </c>
      <c r="D29" s="441">
        <v>145.0</v>
      </c>
      <c r="E29" s="441">
        <f t="shared" si="1"/>
        <v>21</v>
      </c>
    </row>
    <row r="30">
      <c r="A30" s="697">
        <v>45289.0</v>
      </c>
      <c r="B30" s="441">
        <v>147.0</v>
      </c>
      <c r="C30" s="441">
        <v>2.0</v>
      </c>
      <c r="D30" s="441">
        <v>172.0</v>
      </c>
      <c r="E30" s="441">
        <f t="shared" si="1"/>
        <v>25</v>
      </c>
    </row>
    <row r="31">
      <c r="A31" s="697">
        <v>45290.0</v>
      </c>
      <c r="B31" s="441">
        <v>129.0</v>
      </c>
      <c r="C31" s="441">
        <v>2.0</v>
      </c>
      <c r="D31" s="441">
        <v>191.0</v>
      </c>
      <c r="E31" s="441">
        <f t="shared" si="1"/>
        <v>62</v>
      </c>
    </row>
    <row r="32">
      <c r="A32" s="697">
        <v>45291.0</v>
      </c>
      <c r="B32" s="441">
        <v>154.0</v>
      </c>
      <c r="C32" s="441">
        <v>1.0</v>
      </c>
      <c r="D32" s="441">
        <v>285.0</v>
      </c>
      <c r="E32" s="441">
        <f t="shared" si="1"/>
        <v>131</v>
      </c>
    </row>
    <row r="33">
      <c r="A33" s="698" t="s">
        <v>20</v>
      </c>
      <c r="B33" s="699">
        <f t="shared" ref="B33:E33" si="2">SUM(B2:B32)</f>
        <v>3945</v>
      </c>
      <c r="C33" s="699">
        <f t="shared" si="2"/>
        <v>64</v>
      </c>
      <c r="D33" s="700">
        <f t="shared" si="2"/>
        <v>5117</v>
      </c>
      <c r="E33" s="700">
        <f t="shared" si="2"/>
        <v>1172</v>
      </c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  <col customWidth="1" min="4" max="4" width="17.5"/>
    <col customWidth="1" min="5" max="5" width="21.5"/>
  </cols>
  <sheetData>
    <row r="1">
      <c r="A1" s="695" t="s">
        <v>98</v>
      </c>
      <c r="B1" s="696" t="s">
        <v>925</v>
      </c>
      <c r="C1" s="696" t="s">
        <v>926</v>
      </c>
      <c r="D1" s="696" t="s">
        <v>927</v>
      </c>
      <c r="E1" s="696" t="s">
        <v>928</v>
      </c>
    </row>
    <row r="2">
      <c r="A2" s="697">
        <v>45200.0</v>
      </c>
      <c r="B2" s="441">
        <v>108.0</v>
      </c>
      <c r="C2" s="441">
        <v>0.0</v>
      </c>
      <c r="D2" s="441">
        <v>142.0</v>
      </c>
      <c r="E2" s="441">
        <f t="shared" ref="E2:E32" si="1">D2-B2</f>
        <v>34</v>
      </c>
    </row>
    <row r="3">
      <c r="A3" s="697">
        <v>45201.0</v>
      </c>
      <c r="B3" s="441">
        <v>97.0</v>
      </c>
      <c r="C3" s="441">
        <v>0.0</v>
      </c>
      <c r="D3" s="441">
        <v>136.0</v>
      </c>
      <c r="E3" s="441">
        <f t="shared" si="1"/>
        <v>39</v>
      </c>
    </row>
    <row r="4">
      <c r="A4" s="697">
        <v>45202.0</v>
      </c>
      <c r="B4" s="441">
        <v>89.0</v>
      </c>
      <c r="C4" s="441">
        <v>0.0</v>
      </c>
      <c r="D4" s="441">
        <v>152.0</v>
      </c>
      <c r="E4" s="441">
        <f t="shared" si="1"/>
        <v>63</v>
      </c>
    </row>
    <row r="5">
      <c r="A5" s="697">
        <v>45203.0</v>
      </c>
      <c r="B5" s="441">
        <v>110.0</v>
      </c>
      <c r="C5" s="441">
        <v>0.0</v>
      </c>
      <c r="D5" s="441">
        <v>169.0</v>
      </c>
      <c r="E5" s="441">
        <f t="shared" si="1"/>
        <v>59</v>
      </c>
    </row>
    <row r="6">
      <c r="A6" s="697">
        <v>45204.0</v>
      </c>
      <c r="B6" s="441">
        <v>103.0</v>
      </c>
      <c r="C6" s="441">
        <v>0.0</v>
      </c>
      <c r="D6" s="441">
        <v>173.0</v>
      </c>
      <c r="E6" s="441">
        <f t="shared" si="1"/>
        <v>70</v>
      </c>
    </row>
    <row r="7">
      <c r="A7" s="697">
        <v>45205.0</v>
      </c>
      <c r="B7" s="441">
        <v>116.0</v>
      </c>
      <c r="C7" s="441">
        <v>0.0</v>
      </c>
      <c r="D7" s="441">
        <v>150.0</v>
      </c>
      <c r="E7" s="441">
        <f t="shared" si="1"/>
        <v>34</v>
      </c>
    </row>
    <row r="8">
      <c r="A8" s="697">
        <v>45206.0</v>
      </c>
      <c r="B8" s="441">
        <v>127.0</v>
      </c>
      <c r="C8" s="441">
        <v>0.0</v>
      </c>
      <c r="D8" s="441">
        <v>157.0</v>
      </c>
      <c r="E8" s="441">
        <f t="shared" si="1"/>
        <v>30</v>
      </c>
    </row>
    <row r="9">
      <c r="A9" s="697">
        <v>45207.0</v>
      </c>
      <c r="B9" s="441">
        <v>99.0</v>
      </c>
      <c r="C9" s="441">
        <v>1.0</v>
      </c>
      <c r="D9" s="441">
        <v>135.0</v>
      </c>
      <c r="E9" s="441">
        <f t="shared" si="1"/>
        <v>36</v>
      </c>
    </row>
    <row r="10">
      <c r="A10" s="697">
        <v>45208.0</v>
      </c>
      <c r="B10" s="441">
        <v>89.0</v>
      </c>
      <c r="C10" s="441">
        <v>0.0</v>
      </c>
      <c r="D10" s="441">
        <v>124.0</v>
      </c>
      <c r="E10" s="441">
        <f t="shared" si="1"/>
        <v>35</v>
      </c>
    </row>
    <row r="11">
      <c r="A11" s="697">
        <v>45209.0</v>
      </c>
      <c r="B11" s="441">
        <v>94.0</v>
      </c>
      <c r="C11" s="441">
        <v>2.0</v>
      </c>
      <c r="D11" s="441">
        <v>161.0</v>
      </c>
      <c r="E11" s="441">
        <f t="shared" si="1"/>
        <v>67</v>
      </c>
    </row>
    <row r="12">
      <c r="A12" s="697">
        <v>45210.0</v>
      </c>
      <c r="B12" s="441">
        <v>80.0</v>
      </c>
      <c r="C12" s="441">
        <v>0.0</v>
      </c>
      <c r="D12" s="441">
        <v>153.0</v>
      </c>
      <c r="E12" s="441">
        <f t="shared" si="1"/>
        <v>73</v>
      </c>
    </row>
    <row r="13">
      <c r="A13" s="697">
        <v>45211.0</v>
      </c>
      <c r="B13" s="441">
        <v>110.0</v>
      </c>
      <c r="C13" s="441">
        <v>0.0</v>
      </c>
      <c r="D13" s="441">
        <v>143.0</v>
      </c>
      <c r="E13" s="441">
        <f t="shared" si="1"/>
        <v>33</v>
      </c>
    </row>
    <row r="14">
      <c r="A14" s="697">
        <v>45212.0</v>
      </c>
      <c r="B14" s="441">
        <v>99.0</v>
      </c>
      <c r="C14" s="441">
        <v>0.0</v>
      </c>
      <c r="D14" s="441">
        <v>130.0</v>
      </c>
      <c r="E14" s="441">
        <f t="shared" si="1"/>
        <v>31</v>
      </c>
    </row>
    <row r="15">
      <c r="A15" s="697">
        <v>45213.0</v>
      </c>
      <c r="B15" s="441">
        <v>120.0</v>
      </c>
      <c r="C15" s="441">
        <v>0.0</v>
      </c>
      <c r="D15" s="441">
        <v>161.0</v>
      </c>
      <c r="E15" s="441">
        <f t="shared" si="1"/>
        <v>41</v>
      </c>
    </row>
    <row r="16">
      <c r="A16" s="697">
        <v>45214.0</v>
      </c>
      <c r="B16" s="441">
        <v>111.0</v>
      </c>
      <c r="C16" s="441">
        <v>0.0</v>
      </c>
      <c r="D16" s="441">
        <v>162.0</v>
      </c>
      <c r="E16" s="441">
        <f t="shared" si="1"/>
        <v>51</v>
      </c>
    </row>
    <row r="17">
      <c r="A17" s="697">
        <v>45215.0</v>
      </c>
      <c r="B17" s="441">
        <v>94.0</v>
      </c>
      <c r="C17" s="441">
        <v>2.0</v>
      </c>
      <c r="D17" s="441">
        <v>156.0</v>
      </c>
      <c r="E17" s="441">
        <f t="shared" si="1"/>
        <v>62</v>
      </c>
    </row>
    <row r="18">
      <c r="A18" s="697">
        <v>45216.0</v>
      </c>
      <c r="B18" s="441">
        <v>83.0</v>
      </c>
      <c r="C18" s="441">
        <v>0.0</v>
      </c>
      <c r="D18" s="441">
        <v>142.0</v>
      </c>
      <c r="E18" s="441">
        <f t="shared" si="1"/>
        <v>59</v>
      </c>
    </row>
    <row r="19">
      <c r="A19" s="697">
        <v>45217.0</v>
      </c>
      <c r="B19" s="441">
        <v>98.0</v>
      </c>
      <c r="C19" s="441">
        <v>5.0</v>
      </c>
      <c r="D19" s="441">
        <v>153.0</v>
      </c>
      <c r="E19" s="441">
        <f t="shared" si="1"/>
        <v>55</v>
      </c>
    </row>
    <row r="20">
      <c r="A20" s="697">
        <v>45218.0</v>
      </c>
      <c r="B20" s="441">
        <v>111.0</v>
      </c>
      <c r="C20" s="441">
        <v>1.0</v>
      </c>
      <c r="D20" s="441">
        <v>136.0</v>
      </c>
      <c r="E20" s="441">
        <f t="shared" si="1"/>
        <v>25</v>
      </c>
    </row>
    <row r="21">
      <c r="A21" s="697">
        <v>45219.0</v>
      </c>
      <c r="B21" s="441">
        <v>107.0</v>
      </c>
      <c r="C21" s="441">
        <v>0.0</v>
      </c>
      <c r="D21" s="441">
        <v>137.0</v>
      </c>
      <c r="E21" s="441">
        <f t="shared" si="1"/>
        <v>30</v>
      </c>
    </row>
    <row r="22">
      <c r="A22" s="697">
        <v>45220.0</v>
      </c>
      <c r="B22" s="441">
        <v>126.0</v>
      </c>
      <c r="C22" s="441">
        <v>0.0</v>
      </c>
      <c r="D22" s="441">
        <v>154.0</v>
      </c>
      <c r="E22" s="441">
        <f t="shared" si="1"/>
        <v>28</v>
      </c>
    </row>
    <row r="23">
      <c r="A23" s="697">
        <v>45221.0</v>
      </c>
      <c r="B23" s="441">
        <v>104.0</v>
      </c>
      <c r="C23" s="441">
        <v>0.0</v>
      </c>
      <c r="D23" s="441">
        <v>143.0</v>
      </c>
      <c r="E23" s="441">
        <f t="shared" si="1"/>
        <v>39</v>
      </c>
    </row>
    <row r="24">
      <c r="A24" s="697">
        <v>45222.0</v>
      </c>
      <c r="B24" s="441">
        <v>114.0</v>
      </c>
      <c r="C24" s="441">
        <v>0.0</v>
      </c>
      <c r="D24" s="441">
        <v>157.0</v>
      </c>
      <c r="E24" s="441">
        <f t="shared" si="1"/>
        <v>43</v>
      </c>
    </row>
    <row r="25">
      <c r="A25" s="697">
        <v>45223.0</v>
      </c>
      <c r="B25" s="441">
        <v>83.0</v>
      </c>
      <c r="C25" s="441">
        <v>0.0</v>
      </c>
      <c r="D25" s="441">
        <v>172.0</v>
      </c>
      <c r="E25" s="441">
        <f t="shared" si="1"/>
        <v>89</v>
      </c>
    </row>
    <row r="26">
      <c r="A26" s="697">
        <v>45224.0</v>
      </c>
      <c r="B26" s="441">
        <v>100.0</v>
      </c>
      <c r="C26" s="441">
        <v>0.0</v>
      </c>
      <c r="D26" s="441">
        <v>151.0</v>
      </c>
      <c r="E26" s="441">
        <f t="shared" si="1"/>
        <v>51</v>
      </c>
    </row>
    <row r="27">
      <c r="A27" s="697">
        <v>45225.0</v>
      </c>
      <c r="B27" s="441">
        <v>108.0</v>
      </c>
      <c r="C27" s="441">
        <v>0.0</v>
      </c>
      <c r="D27" s="441">
        <v>135.0</v>
      </c>
      <c r="E27" s="441">
        <f t="shared" si="1"/>
        <v>27</v>
      </c>
    </row>
    <row r="28">
      <c r="A28" s="697">
        <v>45226.0</v>
      </c>
      <c r="B28" s="441">
        <v>139.0</v>
      </c>
      <c r="C28" s="441">
        <v>0.0</v>
      </c>
      <c r="D28" s="441">
        <v>167.0</v>
      </c>
      <c r="E28" s="441">
        <f t="shared" si="1"/>
        <v>28</v>
      </c>
    </row>
    <row r="29">
      <c r="A29" s="697">
        <v>45227.0</v>
      </c>
      <c r="B29" s="441">
        <v>107.0</v>
      </c>
      <c r="C29" s="441">
        <v>2.0</v>
      </c>
      <c r="D29" s="441">
        <v>143.0</v>
      </c>
      <c r="E29" s="441">
        <f t="shared" si="1"/>
        <v>36</v>
      </c>
    </row>
    <row r="30">
      <c r="A30" s="697">
        <v>45228.0</v>
      </c>
      <c r="B30" s="441">
        <v>126.0</v>
      </c>
      <c r="C30" s="441">
        <v>0.0</v>
      </c>
      <c r="D30" s="441">
        <v>154.0</v>
      </c>
      <c r="E30" s="441">
        <f t="shared" si="1"/>
        <v>28</v>
      </c>
    </row>
    <row r="31">
      <c r="A31" s="697">
        <v>45229.0</v>
      </c>
      <c r="B31" s="441">
        <v>98.0</v>
      </c>
      <c r="C31" s="441">
        <v>0.0</v>
      </c>
      <c r="D31" s="441">
        <v>123.0</v>
      </c>
      <c r="E31" s="441">
        <f t="shared" si="1"/>
        <v>25</v>
      </c>
    </row>
    <row r="32">
      <c r="A32" s="697">
        <v>45230.0</v>
      </c>
      <c r="B32" s="441">
        <v>112.0</v>
      </c>
      <c r="C32" s="441">
        <v>3.0</v>
      </c>
      <c r="D32" s="441">
        <v>184.0</v>
      </c>
      <c r="E32" s="441">
        <f t="shared" si="1"/>
        <v>72</v>
      </c>
    </row>
    <row r="33">
      <c r="A33" s="698" t="s">
        <v>20</v>
      </c>
      <c r="B33" s="699">
        <f t="shared" ref="B33:E33" si="2">SUM(B2:B32)</f>
        <v>3262</v>
      </c>
      <c r="C33" s="699">
        <f t="shared" si="2"/>
        <v>16</v>
      </c>
      <c r="D33" s="700">
        <f t="shared" si="2"/>
        <v>4655</v>
      </c>
      <c r="E33" s="700">
        <f t="shared" si="2"/>
        <v>1393</v>
      </c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  <col customWidth="1" min="4" max="4" width="17.5"/>
    <col customWidth="1" min="5" max="5" width="21.5"/>
  </cols>
  <sheetData>
    <row r="1">
      <c r="A1" s="695" t="s">
        <v>98</v>
      </c>
      <c r="B1" s="696" t="s">
        <v>925</v>
      </c>
      <c r="C1" s="696" t="s">
        <v>926</v>
      </c>
      <c r="D1" s="696" t="s">
        <v>927</v>
      </c>
      <c r="E1" s="696" t="s">
        <v>928</v>
      </c>
    </row>
    <row r="2">
      <c r="A2" s="697">
        <v>45231.0</v>
      </c>
      <c r="B2" s="441">
        <v>85.0</v>
      </c>
      <c r="C2" s="441">
        <v>1.0</v>
      </c>
      <c r="D2" s="441">
        <v>128.0</v>
      </c>
      <c r="E2" s="441">
        <f t="shared" ref="E2:E31" si="1">sum(D2-B2)</f>
        <v>43</v>
      </c>
    </row>
    <row r="3">
      <c r="A3" s="697">
        <v>45232.0</v>
      </c>
      <c r="B3" s="441">
        <v>112.0</v>
      </c>
      <c r="C3" s="441">
        <v>1.0</v>
      </c>
      <c r="D3" s="441">
        <v>154.0</v>
      </c>
      <c r="E3" s="441">
        <f t="shared" si="1"/>
        <v>42</v>
      </c>
    </row>
    <row r="4">
      <c r="A4" s="697">
        <v>45233.0</v>
      </c>
      <c r="B4" s="441">
        <v>117.0</v>
      </c>
      <c r="C4" s="441">
        <v>1.0</v>
      </c>
      <c r="D4" s="441">
        <v>149.0</v>
      </c>
      <c r="E4" s="441">
        <f t="shared" si="1"/>
        <v>32</v>
      </c>
    </row>
    <row r="5">
      <c r="A5" s="697">
        <v>45234.0</v>
      </c>
      <c r="B5" s="441">
        <v>108.0</v>
      </c>
      <c r="C5" s="441">
        <v>2.0</v>
      </c>
      <c r="D5" s="441">
        <v>133.0</v>
      </c>
      <c r="E5" s="441">
        <f t="shared" si="1"/>
        <v>25</v>
      </c>
    </row>
    <row r="6">
      <c r="A6" s="697">
        <v>45235.0</v>
      </c>
      <c r="B6" s="441">
        <v>112.0</v>
      </c>
      <c r="C6" s="441">
        <v>2.0</v>
      </c>
      <c r="D6" s="441">
        <v>145.0</v>
      </c>
      <c r="E6" s="441">
        <f t="shared" si="1"/>
        <v>33</v>
      </c>
    </row>
    <row r="7">
      <c r="A7" s="697">
        <v>45236.0</v>
      </c>
      <c r="B7" s="441">
        <v>98.0</v>
      </c>
      <c r="C7" s="441">
        <v>2.0</v>
      </c>
      <c r="D7" s="441">
        <v>128.0</v>
      </c>
      <c r="E7" s="441">
        <f t="shared" si="1"/>
        <v>30</v>
      </c>
    </row>
    <row r="8">
      <c r="A8" s="697">
        <v>45237.0</v>
      </c>
      <c r="B8" s="441">
        <v>91.0</v>
      </c>
      <c r="C8" s="441">
        <v>7.0</v>
      </c>
      <c r="D8" s="441">
        <v>142.0</v>
      </c>
      <c r="E8" s="441">
        <f t="shared" si="1"/>
        <v>51</v>
      </c>
    </row>
    <row r="9">
      <c r="A9" s="697">
        <v>45238.0</v>
      </c>
      <c r="B9" s="441">
        <v>98.0</v>
      </c>
      <c r="C9" s="441">
        <v>2.0</v>
      </c>
      <c r="D9" s="441">
        <v>152.0</v>
      </c>
      <c r="E9" s="441">
        <f t="shared" si="1"/>
        <v>54</v>
      </c>
    </row>
    <row r="10">
      <c r="A10" s="697">
        <v>45239.0</v>
      </c>
      <c r="B10" s="441">
        <v>86.0</v>
      </c>
      <c r="C10" s="441">
        <v>1.0</v>
      </c>
      <c r="D10" s="441">
        <v>117.0</v>
      </c>
      <c r="E10" s="441">
        <f t="shared" si="1"/>
        <v>31</v>
      </c>
    </row>
    <row r="11">
      <c r="A11" s="697">
        <v>45240.0</v>
      </c>
      <c r="B11" s="441">
        <v>93.0</v>
      </c>
      <c r="C11" s="441">
        <v>2.0</v>
      </c>
      <c r="D11" s="441">
        <v>154.0</v>
      </c>
      <c r="E11" s="441">
        <f t="shared" si="1"/>
        <v>61</v>
      </c>
    </row>
    <row r="12">
      <c r="A12" s="697">
        <v>45241.0</v>
      </c>
      <c r="B12" s="441">
        <v>124.0</v>
      </c>
      <c r="C12" s="441">
        <v>3.0</v>
      </c>
      <c r="D12" s="441">
        <v>156.0</v>
      </c>
      <c r="E12" s="441">
        <f t="shared" si="1"/>
        <v>32</v>
      </c>
    </row>
    <row r="13">
      <c r="A13" s="697">
        <v>45242.0</v>
      </c>
      <c r="B13" s="441">
        <v>108.0</v>
      </c>
      <c r="C13" s="441">
        <v>2.0</v>
      </c>
      <c r="D13" s="441">
        <v>138.0</v>
      </c>
      <c r="E13" s="441">
        <f t="shared" si="1"/>
        <v>30</v>
      </c>
    </row>
    <row r="14">
      <c r="A14" s="697">
        <v>45243.0</v>
      </c>
      <c r="B14" s="441">
        <v>99.0</v>
      </c>
      <c r="C14" s="441">
        <v>1.0</v>
      </c>
      <c r="D14" s="441">
        <v>141.0</v>
      </c>
      <c r="E14" s="441">
        <f t="shared" si="1"/>
        <v>42</v>
      </c>
    </row>
    <row r="15">
      <c r="A15" s="697">
        <v>45244.0</v>
      </c>
      <c r="B15" s="441">
        <v>104.0</v>
      </c>
      <c r="C15" s="441">
        <v>0.0</v>
      </c>
      <c r="D15" s="441">
        <v>155.0</v>
      </c>
      <c r="E15" s="441">
        <f t="shared" si="1"/>
        <v>51</v>
      </c>
    </row>
    <row r="16">
      <c r="A16" s="697">
        <v>45245.0</v>
      </c>
      <c r="B16" s="441">
        <v>106.0</v>
      </c>
      <c r="C16" s="441">
        <v>3.0</v>
      </c>
      <c r="D16" s="441">
        <v>151.0</v>
      </c>
      <c r="E16" s="441">
        <f t="shared" si="1"/>
        <v>45</v>
      </c>
    </row>
    <row r="17">
      <c r="A17" s="697">
        <v>45246.0</v>
      </c>
      <c r="B17" s="441">
        <v>111.0</v>
      </c>
      <c r="C17" s="441">
        <v>2.0</v>
      </c>
      <c r="D17" s="441">
        <v>141.0</v>
      </c>
      <c r="E17" s="441">
        <f t="shared" si="1"/>
        <v>30</v>
      </c>
    </row>
    <row r="18">
      <c r="A18" s="697">
        <v>45247.0</v>
      </c>
      <c r="B18" s="441">
        <v>115.0</v>
      </c>
      <c r="C18" s="441">
        <v>1.0</v>
      </c>
      <c r="D18" s="441">
        <v>161.0</v>
      </c>
      <c r="E18" s="441">
        <f t="shared" si="1"/>
        <v>46</v>
      </c>
    </row>
    <row r="19">
      <c r="A19" s="697">
        <v>45248.0</v>
      </c>
      <c r="B19" s="441">
        <v>117.0</v>
      </c>
      <c r="C19" s="441">
        <v>3.0</v>
      </c>
      <c r="D19" s="441">
        <v>162.0</v>
      </c>
      <c r="E19" s="441">
        <f t="shared" si="1"/>
        <v>45</v>
      </c>
    </row>
    <row r="20">
      <c r="A20" s="697">
        <v>45249.0</v>
      </c>
      <c r="B20" s="441">
        <v>91.0</v>
      </c>
      <c r="C20" s="441">
        <v>2.0</v>
      </c>
      <c r="D20" s="441">
        <v>158.0</v>
      </c>
      <c r="E20" s="441">
        <f t="shared" si="1"/>
        <v>67</v>
      </c>
    </row>
    <row r="21">
      <c r="A21" s="697">
        <v>45250.0</v>
      </c>
      <c r="B21" s="441">
        <v>107.0</v>
      </c>
      <c r="C21" s="441">
        <v>3.0</v>
      </c>
      <c r="D21" s="441">
        <v>144.0</v>
      </c>
      <c r="E21" s="441">
        <f t="shared" si="1"/>
        <v>37</v>
      </c>
    </row>
    <row r="22">
      <c r="A22" s="697">
        <v>45251.0</v>
      </c>
      <c r="B22" s="441">
        <v>91.0</v>
      </c>
      <c r="C22" s="441">
        <v>0.0</v>
      </c>
      <c r="D22" s="441">
        <v>129.0</v>
      </c>
      <c r="E22" s="441">
        <f t="shared" si="1"/>
        <v>38</v>
      </c>
    </row>
    <row r="23">
      <c r="A23" s="697">
        <v>45252.0</v>
      </c>
      <c r="B23" s="441">
        <v>71.0</v>
      </c>
      <c r="C23" s="441">
        <v>1.0</v>
      </c>
      <c r="D23" s="441">
        <v>122.0</v>
      </c>
      <c r="E23" s="441">
        <f t="shared" si="1"/>
        <v>51</v>
      </c>
    </row>
    <row r="24">
      <c r="A24" s="697">
        <v>45253.0</v>
      </c>
      <c r="B24" s="441">
        <v>104.0</v>
      </c>
      <c r="C24" s="441">
        <v>2.0</v>
      </c>
      <c r="D24" s="441">
        <v>144.0</v>
      </c>
      <c r="E24" s="441">
        <f t="shared" si="1"/>
        <v>40</v>
      </c>
    </row>
    <row r="25">
      <c r="A25" s="697">
        <v>45254.0</v>
      </c>
      <c r="B25" s="441">
        <v>118.0</v>
      </c>
      <c r="C25" s="441">
        <v>0.0</v>
      </c>
      <c r="D25" s="441">
        <v>151.0</v>
      </c>
      <c r="E25" s="441">
        <f t="shared" si="1"/>
        <v>33</v>
      </c>
    </row>
    <row r="26">
      <c r="A26" s="697">
        <v>45255.0</v>
      </c>
      <c r="B26" s="441">
        <v>111.0</v>
      </c>
      <c r="C26" s="441">
        <v>5.0</v>
      </c>
      <c r="D26" s="441">
        <v>137.0</v>
      </c>
      <c r="E26" s="441">
        <f t="shared" si="1"/>
        <v>26</v>
      </c>
    </row>
    <row r="27">
      <c r="A27" s="697">
        <v>45256.0</v>
      </c>
      <c r="B27" s="441">
        <v>119.0</v>
      </c>
      <c r="C27" s="441">
        <v>1.0</v>
      </c>
      <c r="D27" s="441">
        <v>155.0</v>
      </c>
      <c r="E27" s="441">
        <f t="shared" si="1"/>
        <v>36</v>
      </c>
    </row>
    <row r="28">
      <c r="A28" s="697">
        <v>45257.0</v>
      </c>
      <c r="B28" s="441">
        <v>75.0</v>
      </c>
      <c r="C28" s="441">
        <v>0.0</v>
      </c>
      <c r="D28" s="441">
        <v>117.0</v>
      </c>
      <c r="E28" s="441">
        <f t="shared" si="1"/>
        <v>42</v>
      </c>
    </row>
    <row r="29">
      <c r="A29" s="697">
        <v>45258.0</v>
      </c>
      <c r="B29" s="441">
        <v>97.0</v>
      </c>
      <c r="C29" s="441">
        <v>1.0</v>
      </c>
      <c r="D29" s="441">
        <v>155.0</v>
      </c>
      <c r="E29" s="441">
        <f t="shared" si="1"/>
        <v>58</v>
      </c>
    </row>
    <row r="30">
      <c r="A30" s="697">
        <v>45259.0</v>
      </c>
      <c r="B30" s="441">
        <v>91.0</v>
      </c>
      <c r="C30" s="441">
        <v>0.0</v>
      </c>
      <c r="D30" s="441">
        <v>131.0</v>
      </c>
      <c r="E30" s="441">
        <f t="shared" si="1"/>
        <v>40</v>
      </c>
    </row>
    <row r="31">
      <c r="A31" s="697">
        <v>45260.0</v>
      </c>
      <c r="B31" s="441">
        <v>115.0</v>
      </c>
      <c r="C31" s="441">
        <v>0.0</v>
      </c>
      <c r="D31" s="441">
        <v>157.0</v>
      </c>
      <c r="E31" s="441">
        <f t="shared" si="1"/>
        <v>42</v>
      </c>
    </row>
    <row r="32">
      <c r="A32" s="697"/>
      <c r="B32" s="441"/>
      <c r="C32" s="441"/>
      <c r="D32" s="441"/>
      <c r="E32" s="441"/>
    </row>
    <row r="33">
      <c r="A33" s="698" t="s">
        <v>20</v>
      </c>
      <c r="B33" s="699">
        <f t="shared" ref="B33:E33" si="2">SUM(B2:B32)</f>
        <v>3074</v>
      </c>
      <c r="C33" s="699">
        <f t="shared" si="2"/>
        <v>51</v>
      </c>
      <c r="D33" s="700">
        <f t="shared" si="2"/>
        <v>4307</v>
      </c>
      <c r="E33" s="700">
        <f t="shared" si="2"/>
        <v>1233</v>
      </c>
    </row>
  </sheetData>
  <conditionalFormatting sqref="A2:A32">
    <cfRule type="notContainsBlanks" dxfId="0" priority="1">
      <formula>LEN(TRIM(A2))&gt;0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15.63"/>
  </cols>
  <sheetData>
    <row r="1">
      <c r="A1" s="113" t="s">
        <v>929</v>
      </c>
      <c r="E1" s="701"/>
      <c r="H1" s="113" t="s">
        <v>930</v>
      </c>
    </row>
    <row r="2">
      <c r="B2" s="113" t="s">
        <v>931</v>
      </c>
      <c r="C2" s="113">
        <v>900.0</v>
      </c>
      <c r="D2" s="113">
        <v>900.0</v>
      </c>
      <c r="E2" s="113">
        <v>500.0</v>
      </c>
      <c r="I2" s="113" t="s">
        <v>932</v>
      </c>
      <c r="J2" s="542"/>
    </row>
    <row r="3">
      <c r="B3" s="113" t="s">
        <v>933</v>
      </c>
      <c r="C3" s="113">
        <v>30.0</v>
      </c>
      <c r="D3" s="113">
        <v>30.0</v>
      </c>
      <c r="E3" s="113">
        <v>30.0</v>
      </c>
      <c r="H3" s="691" t="s">
        <v>31</v>
      </c>
      <c r="I3" s="693">
        <v>17577.0</v>
      </c>
      <c r="J3" s="342">
        <v>33024.0</v>
      </c>
    </row>
    <row r="4">
      <c r="B4" s="113" t="s">
        <v>934</v>
      </c>
      <c r="C4" s="702">
        <f t="shared" ref="C4:E4" si="1">C2*C3</f>
        <v>27000</v>
      </c>
      <c r="D4" s="702">
        <f t="shared" si="1"/>
        <v>27000</v>
      </c>
      <c r="E4" s="702">
        <f t="shared" si="1"/>
        <v>15000</v>
      </c>
      <c r="H4" s="691" t="s">
        <v>37</v>
      </c>
      <c r="I4" s="693">
        <v>14325.0</v>
      </c>
      <c r="J4" s="342">
        <v>27222.0</v>
      </c>
    </row>
    <row r="5">
      <c r="B5" s="113" t="s">
        <v>935</v>
      </c>
      <c r="C5" s="113">
        <v>32.0</v>
      </c>
      <c r="D5" s="113">
        <v>15.0</v>
      </c>
      <c r="E5" s="113">
        <v>15.0</v>
      </c>
      <c r="H5" s="691" t="s">
        <v>39</v>
      </c>
      <c r="I5" s="693">
        <v>16459.0</v>
      </c>
      <c r="J5" s="342">
        <v>24858.0</v>
      </c>
    </row>
    <row r="6">
      <c r="B6" s="113" t="s">
        <v>936</v>
      </c>
      <c r="C6" s="702">
        <f t="shared" ref="C6:E6" si="2">C4*C5</f>
        <v>864000</v>
      </c>
      <c r="D6" s="702">
        <f t="shared" si="2"/>
        <v>405000</v>
      </c>
      <c r="E6" s="702">
        <f t="shared" si="2"/>
        <v>225000</v>
      </c>
      <c r="H6" s="691" t="s">
        <v>333</v>
      </c>
      <c r="I6" s="693">
        <v>13122.0</v>
      </c>
      <c r="J6" s="342">
        <v>23015.0</v>
      </c>
    </row>
    <row r="7">
      <c r="B7" s="701">
        <v>0.1</v>
      </c>
      <c r="C7" s="702">
        <f t="shared" ref="C7:E7" si="3">C6*0.1</f>
        <v>86400</v>
      </c>
      <c r="D7" s="702">
        <f t="shared" si="3"/>
        <v>40500</v>
      </c>
      <c r="E7" s="702">
        <f t="shared" si="3"/>
        <v>22500</v>
      </c>
    </row>
    <row r="8">
      <c r="B8" s="113" t="s">
        <v>937</v>
      </c>
      <c r="D8" s="113">
        <f>800*15</f>
        <v>12000</v>
      </c>
    </row>
    <row r="9">
      <c r="B9" s="113" t="s">
        <v>938</v>
      </c>
      <c r="D9" s="702">
        <f>D7-D8</f>
        <v>28500</v>
      </c>
      <c r="E9" s="702">
        <f>E7</f>
        <v>22500</v>
      </c>
      <c r="F9" s="702">
        <f>D9+E9</f>
        <v>51000</v>
      </c>
    </row>
    <row r="12">
      <c r="A12" s="113" t="s">
        <v>929</v>
      </c>
      <c r="E12" s="701"/>
    </row>
    <row r="13">
      <c r="B13" s="113" t="s">
        <v>931</v>
      </c>
      <c r="C13" s="113">
        <v>800.0</v>
      </c>
      <c r="D13" s="113">
        <v>800.0</v>
      </c>
      <c r="E13" s="113">
        <v>500.0</v>
      </c>
    </row>
    <row r="14">
      <c r="B14" s="113" t="s">
        <v>933</v>
      </c>
      <c r="C14" s="113">
        <v>30.0</v>
      </c>
      <c r="D14" s="113">
        <v>30.0</v>
      </c>
      <c r="E14" s="113">
        <v>30.0</v>
      </c>
    </row>
    <row r="15">
      <c r="B15" s="113" t="s">
        <v>934</v>
      </c>
      <c r="C15" s="702">
        <f t="shared" ref="C15:E15" si="4">C13*C14</f>
        <v>24000</v>
      </c>
      <c r="D15" s="702">
        <f t="shared" si="4"/>
        <v>24000</v>
      </c>
      <c r="E15" s="702">
        <f t="shared" si="4"/>
        <v>15000</v>
      </c>
    </row>
    <row r="16">
      <c r="B16" s="113" t="s">
        <v>935</v>
      </c>
      <c r="C16" s="113">
        <v>32.0</v>
      </c>
      <c r="D16" s="113">
        <v>15.0</v>
      </c>
      <c r="E16" s="113">
        <v>15.0</v>
      </c>
    </row>
    <row r="17">
      <c r="B17" s="113" t="s">
        <v>936</v>
      </c>
      <c r="C17" s="702">
        <f t="shared" ref="C17:E17" si="5">C15*C16</f>
        <v>768000</v>
      </c>
      <c r="D17" s="702">
        <f t="shared" si="5"/>
        <v>360000</v>
      </c>
      <c r="E17" s="702">
        <f t="shared" si="5"/>
        <v>225000</v>
      </c>
    </row>
    <row r="18">
      <c r="B18" s="701">
        <v>0.1</v>
      </c>
      <c r="C18" s="702">
        <f t="shared" ref="C18:E18" si="6">C17*0.1</f>
        <v>76800</v>
      </c>
      <c r="D18" s="702">
        <f t="shared" si="6"/>
        <v>36000</v>
      </c>
      <c r="E18" s="702">
        <f t="shared" si="6"/>
        <v>22500</v>
      </c>
    </row>
    <row r="19">
      <c r="B19" s="113" t="s">
        <v>937</v>
      </c>
      <c r="D19" s="113">
        <f>800*15</f>
        <v>12000</v>
      </c>
    </row>
    <row r="20">
      <c r="B20" s="113" t="s">
        <v>938</v>
      </c>
      <c r="D20" s="702">
        <f>D18-D19</f>
        <v>24000</v>
      </c>
      <c r="E20" s="702">
        <f>E18</f>
        <v>22500</v>
      </c>
      <c r="F20" s="702">
        <f>D20+E20</f>
        <v>46500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7.0"/>
    <col customWidth="1" min="3" max="3" width="18.75"/>
    <col customWidth="1" min="4" max="4" width="21.63"/>
    <col customWidth="1" min="5" max="5" width="25.13"/>
  </cols>
  <sheetData>
    <row r="1">
      <c r="B1" s="703" t="s">
        <v>939</v>
      </c>
      <c r="C1" s="703" t="s">
        <v>940</v>
      </c>
      <c r="D1" s="703" t="s">
        <v>941</v>
      </c>
      <c r="E1" s="113" t="s">
        <v>942</v>
      </c>
    </row>
    <row r="2">
      <c r="A2" s="333" t="s">
        <v>943</v>
      </c>
      <c r="B2" s="84">
        <f>60+20+75</f>
        <v>155</v>
      </c>
      <c r="C2" s="84">
        <f>60+20+119</f>
        <v>199</v>
      </c>
      <c r="D2" s="113">
        <v>129.0</v>
      </c>
      <c r="E2" s="113" t="s">
        <v>944</v>
      </c>
    </row>
    <row r="3">
      <c r="A3" s="333" t="s">
        <v>945</v>
      </c>
      <c r="B3" s="84">
        <f>230+70+70</f>
        <v>370</v>
      </c>
      <c r="C3" s="84">
        <f>195+70+395</f>
        <v>660</v>
      </c>
      <c r="D3" s="84">
        <f>195+95</f>
        <v>290</v>
      </c>
    </row>
    <row r="4">
      <c r="A4" s="333" t="s">
        <v>946</v>
      </c>
      <c r="B4" s="84">
        <f>139+95+129</f>
        <v>363</v>
      </c>
      <c r="C4" s="84">
        <f t="shared" ref="C4:D4" si="1">139+129</f>
        <v>268</v>
      </c>
      <c r="D4" s="84">
        <f t="shared" si="1"/>
        <v>268</v>
      </c>
    </row>
    <row r="5">
      <c r="A5" s="333" t="s">
        <v>947</v>
      </c>
      <c r="B5" s="84">
        <f>130+25</f>
        <v>155</v>
      </c>
      <c r="C5" s="84">
        <f>120+60+60</f>
        <v>240</v>
      </c>
      <c r="D5" s="113">
        <v>54.0</v>
      </c>
    </row>
    <row r="6">
      <c r="A6" s="332"/>
    </row>
    <row r="7">
      <c r="A7" s="332"/>
    </row>
    <row r="8">
      <c r="A8" s="332"/>
    </row>
  </sheetData>
  <mergeCells count="1">
    <mergeCell ref="E2:E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14.88"/>
  </cols>
  <sheetData>
    <row r="1">
      <c r="A1" s="704"/>
      <c r="B1" s="705" t="s">
        <v>0</v>
      </c>
      <c r="C1" s="705" t="s">
        <v>1</v>
      </c>
      <c r="D1" s="705" t="s">
        <v>2</v>
      </c>
      <c r="E1" s="705" t="s">
        <v>3</v>
      </c>
      <c r="F1" s="705" t="s">
        <v>4</v>
      </c>
      <c r="G1" s="705" t="s">
        <v>5</v>
      </c>
      <c r="H1" s="705" t="s">
        <v>6</v>
      </c>
      <c r="I1" s="4"/>
      <c r="J1" s="4"/>
      <c r="K1" s="4"/>
      <c r="L1" s="4"/>
    </row>
    <row r="2">
      <c r="A2" s="5" t="s">
        <v>7</v>
      </c>
      <c r="B2" s="6">
        <v>45292.0</v>
      </c>
      <c r="C2" s="6">
        <v>45293.0</v>
      </c>
      <c r="D2" s="6">
        <v>45294.0</v>
      </c>
      <c r="E2" s="6">
        <v>45295.0</v>
      </c>
      <c r="F2" s="6">
        <v>45296.0</v>
      </c>
      <c r="G2" s="6">
        <v>45297.0</v>
      </c>
      <c r="H2" s="6">
        <v>45298.0</v>
      </c>
      <c r="I2" s="4"/>
      <c r="J2" s="4"/>
      <c r="K2" s="4"/>
      <c r="L2" s="4"/>
    </row>
    <row r="3">
      <c r="A3" s="7"/>
      <c r="B3" s="8"/>
      <c r="C3" s="8"/>
      <c r="D3" s="8"/>
      <c r="E3" s="8"/>
      <c r="F3" s="8"/>
      <c r="G3" s="8"/>
      <c r="H3" s="37"/>
      <c r="I3" s="4"/>
      <c r="J3" s="4"/>
      <c r="K3" s="4"/>
      <c r="L3" s="4"/>
    </row>
    <row r="4">
      <c r="A4" s="9" t="s">
        <v>8</v>
      </c>
      <c r="B4" s="706" t="s">
        <v>948</v>
      </c>
      <c r="C4" s="13" t="s">
        <v>13</v>
      </c>
      <c r="D4" s="707" t="s">
        <v>949</v>
      </c>
      <c r="E4" s="708" t="s">
        <v>12</v>
      </c>
      <c r="F4" s="13" t="s">
        <v>12</v>
      </c>
      <c r="G4" s="13" t="s">
        <v>12</v>
      </c>
      <c r="H4" s="709" t="s">
        <v>12</v>
      </c>
      <c r="I4" s="710"/>
      <c r="J4" s="710"/>
      <c r="K4" s="4"/>
      <c r="L4" s="4"/>
    </row>
    <row r="5">
      <c r="A5" s="9" t="s">
        <v>16</v>
      </c>
      <c r="B5" s="706" t="s">
        <v>948</v>
      </c>
      <c r="C5" s="709" t="s">
        <v>949</v>
      </c>
      <c r="D5" s="708" t="s">
        <v>12</v>
      </c>
      <c r="E5" s="708" t="s">
        <v>13</v>
      </c>
      <c r="F5" s="13" t="s">
        <v>13</v>
      </c>
      <c r="G5" s="13" t="s">
        <v>13</v>
      </c>
      <c r="H5" s="709" t="s">
        <v>13</v>
      </c>
      <c r="I5" s="4"/>
      <c r="J5" s="4"/>
      <c r="K5" s="4"/>
      <c r="L5" s="4"/>
    </row>
    <row r="6">
      <c r="A6" s="9" t="s">
        <v>939</v>
      </c>
      <c r="B6" s="706" t="s">
        <v>948</v>
      </c>
      <c r="C6" s="708" t="s">
        <v>12</v>
      </c>
      <c r="D6" s="708" t="s">
        <v>13</v>
      </c>
      <c r="E6" s="707" t="s">
        <v>949</v>
      </c>
      <c r="F6" s="709" t="s">
        <v>12</v>
      </c>
      <c r="G6" s="709" t="s">
        <v>12</v>
      </c>
      <c r="H6" s="709" t="s">
        <v>12</v>
      </c>
      <c r="I6" s="4"/>
      <c r="J6" s="4"/>
      <c r="K6" s="4"/>
      <c r="L6" s="4"/>
    </row>
    <row r="7">
      <c r="A7" s="23"/>
      <c r="B7" s="711"/>
      <c r="C7" s="711"/>
      <c r="D7" s="711"/>
      <c r="E7" s="711"/>
      <c r="F7" s="711"/>
      <c r="G7" s="711"/>
      <c r="H7" s="711"/>
      <c r="I7" s="4"/>
      <c r="J7" s="4"/>
      <c r="K7" s="4"/>
      <c r="L7" s="4"/>
    </row>
    <row r="8">
      <c r="A8" s="704"/>
      <c r="B8" s="705" t="s">
        <v>0</v>
      </c>
      <c r="C8" s="705" t="s">
        <v>1</v>
      </c>
      <c r="D8" s="705" t="s">
        <v>2</v>
      </c>
      <c r="E8" s="705" t="s">
        <v>3</v>
      </c>
      <c r="F8" s="705" t="s">
        <v>4</v>
      </c>
      <c r="G8" s="705" t="s">
        <v>5</v>
      </c>
      <c r="H8" s="705" t="s">
        <v>6</v>
      </c>
      <c r="I8" s="4"/>
      <c r="J8" s="4"/>
      <c r="K8" s="4"/>
      <c r="L8" s="4"/>
    </row>
    <row r="9">
      <c r="A9" s="5" t="s">
        <v>7</v>
      </c>
      <c r="B9" s="6">
        <v>45299.0</v>
      </c>
      <c r="C9" s="6">
        <v>45300.0</v>
      </c>
      <c r="D9" s="6">
        <v>45301.0</v>
      </c>
      <c r="E9" s="6">
        <v>45302.0</v>
      </c>
      <c r="F9" s="6">
        <v>45303.0</v>
      </c>
      <c r="G9" s="6">
        <v>45304.0</v>
      </c>
      <c r="H9" s="6">
        <v>45305.0</v>
      </c>
      <c r="I9" s="4"/>
      <c r="J9" s="4"/>
      <c r="K9" s="4"/>
      <c r="L9" s="4"/>
    </row>
    <row r="10">
      <c r="A10" s="7"/>
      <c r="B10" s="8"/>
      <c r="C10" s="8"/>
      <c r="D10" s="8"/>
      <c r="E10" s="8"/>
      <c r="F10" s="8"/>
      <c r="G10" s="8"/>
      <c r="H10" s="37"/>
      <c r="I10" s="4"/>
      <c r="J10" s="4"/>
      <c r="K10" s="4"/>
      <c r="L10" s="4"/>
    </row>
    <row r="11">
      <c r="A11" s="9" t="s">
        <v>8</v>
      </c>
      <c r="B11" s="708" t="s">
        <v>13</v>
      </c>
      <c r="C11" s="708" t="s">
        <v>13</v>
      </c>
      <c r="D11" s="707" t="s">
        <v>949</v>
      </c>
      <c r="E11" s="708" t="s">
        <v>13</v>
      </c>
      <c r="F11" s="708" t="s">
        <v>13</v>
      </c>
      <c r="G11" s="708" t="s">
        <v>13</v>
      </c>
      <c r="H11" s="11" t="s">
        <v>950</v>
      </c>
      <c r="I11" s="4"/>
      <c r="J11" s="4"/>
      <c r="K11" s="4"/>
      <c r="L11" s="4"/>
    </row>
    <row r="12">
      <c r="A12" s="9" t="s">
        <v>16</v>
      </c>
      <c r="B12" s="707" t="s">
        <v>12</v>
      </c>
      <c r="C12" s="707" t="s">
        <v>949</v>
      </c>
      <c r="D12" s="708" t="s">
        <v>13</v>
      </c>
      <c r="E12" s="707" t="s">
        <v>12</v>
      </c>
      <c r="F12" s="707" t="s">
        <v>12</v>
      </c>
      <c r="G12" s="707" t="s">
        <v>12</v>
      </c>
      <c r="H12" s="707" t="s">
        <v>12</v>
      </c>
      <c r="I12" s="4"/>
      <c r="J12" s="4"/>
      <c r="K12" s="4"/>
      <c r="L12" s="4"/>
    </row>
    <row r="13">
      <c r="A13" s="9" t="s">
        <v>939</v>
      </c>
      <c r="B13" s="11" t="s">
        <v>950</v>
      </c>
      <c r="C13" s="707" t="s">
        <v>12</v>
      </c>
      <c r="D13" s="708" t="s">
        <v>12</v>
      </c>
      <c r="E13" s="707" t="s">
        <v>950</v>
      </c>
      <c r="F13" s="707" t="s">
        <v>12</v>
      </c>
      <c r="G13" s="707" t="s">
        <v>12</v>
      </c>
      <c r="H13" s="707" t="s">
        <v>12</v>
      </c>
      <c r="I13" s="4"/>
      <c r="J13" s="4"/>
      <c r="K13" s="4"/>
      <c r="L13" s="4"/>
    </row>
    <row r="14">
      <c r="A14" s="23"/>
      <c r="B14" s="711"/>
      <c r="C14" s="711"/>
      <c r="D14" s="711"/>
      <c r="E14" s="711"/>
      <c r="F14" s="711"/>
      <c r="G14" s="711"/>
      <c r="H14" s="711"/>
      <c r="I14" s="4"/>
      <c r="J14" s="4"/>
      <c r="K14" s="4"/>
      <c r="L14" s="4"/>
    </row>
    <row r="15">
      <c r="A15" s="704"/>
      <c r="B15" s="705" t="s">
        <v>0</v>
      </c>
      <c r="C15" s="711"/>
      <c r="D15" s="711"/>
      <c r="E15" s="711"/>
      <c r="F15" s="711"/>
      <c r="G15" s="711"/>
      <c r="H15" s="711"/>
      <c r="I15" s="4"/>
      <c r="J15" s="4"/>
      <c r="K15" s="4"/>
      <c r="L15" s="4"/>
    </row>
    <row r="16">
      <c r="A16" s="5" t="s">
        <v>7</v>
      </c>
      <c r="B16" s="6">
        <v>45306.0</v>
      </c>
      <c r="C16" s="711"/>
      <c r="D16" s="711"/>
      <c r="E16" s="711"/>
      <c r="F16" s="711"/>
      <c r="G16" s="711"/>
      <c r="H16" s="711"/>
      <c r="I16" s="4"/>
      <c r="J16" s="4"/>
      <c r="K16" s="4"/>
      <c r="L16" s="4"/>
    </row>
    <row r="17">
      <c r="A17" s="7"/>
      <c r="B17" s="8"/>
      <c r="C17" s="711"/>
      <c r="D17" s="711"/>
      <c r="E17" s="711"/>
      <c r="F17" s="711"/>
      <c r="G17" s="711"/>
      <c r="H17" s="711"/>
      <c r="I17" s="4"/>
      <c r="J17" s="4"/>
      <c r="K17" s="4"/>
      <c r="L17" s="4"/>
    </row>
    <row r="18">
      <c r="A18" s="9" t="s">
        <v>8</v>
      </c>
      <c r="B18" s="708" t="s">
        <v>12</v>
      </c>
      <c r="C18" s="711"/>
      <c r="D18" s="26" t="s">
        <v>951</v>
      </c>
      <c r="E18" s="711"/>
      <c r="F18" s="711"/>
      <c r="G18" s="711"/>
      <c r="H18" s="711"/>
      <c r="I18" s="4"/>
      <c r="J18" s="4"/>
      <c r="K18" s="4"/>
      <c r="L18" s="4"/>
    </row>
    <row r="19">
      <c r="A19" s="9" t="s">
        <v>16</v>
      </c>
      <c r="B19" s="708" t="s">
        <v>13</v>
      </c>
      <c r="C19" s="711"/>
      <c r="D19" s="26" t="s">
        <v>952</v>
      </c>
      <c r="E19" s="711"/>
      <c r="F19" s="711"/>
      <c r="G19" s="711"/>
      <c r="H19" s="711"/>
      <c r="I19" s="4"/>
      <c r="J19" s="4"/>
      <c r="K19" s="4"/>
      <c r="L19" s="4"/>
    </row>
    <row r="20">
      <c r="A20" s="9" t="s">
        <v>939</v>
      </c>
      <c r="B20" s="11" t="s">
        <v>953</v>
      </c>
      <c r="C20" s="711"/>
      <c r="D20" s="26" t="s">
        <v>954</v>
      </c>
      <c r="E20" s="711"/>
      <c r="F20" s="711"/>
      <c r="G20" s="711"/>
      <c r="H20" s="711"/>
      <c r="I20" s="4"/>
      <c r="J20" s="4"/>
      <c r="K20" s="4"/>
      <c r="L20" s="4"/>
    </row>
    <row r="21">
      <c r="A21" s="23"/>
      <c r="B21" s="18"/>
      <c r="C21" s="711"/>
      <c r="D21" s="26"/>
      <c r="E21" s="711"/>
      <c r="F21" s="711"/>
      <c r="G21" s="711"/>
      <c r="H21" s="711"/>
      <c r="I21" s="4"/>
      <c r="J21" s="4"/>
      <c r="K21" s="4"/>
      <c r="L21" s="4"/>
    </row>
    <row r="22">
      <c r="A22" s="704"/>
      <c r="B22" s="705" t="s">
        <v>1</v>
      </c>
      <c r="C22" s="705" t="s">
        <v>2</v>
      </c>
      <c r="D22" s="705" t="s">
        <v>3</v>
      </c>
      <c r="E22" s="705" t="s">
        <v>4</v>
      </c>
      <c r="F22" s="705" t="s">
        <v>5</v>
      </c>
      <c r="G22" s="705" t="s">
        <v>6</v>
      </c>
      <c r="H22" s="711"/>
      <c r="I22" s="4"/>
      <c r="J22" s="4"/>
      <c r="K22" s="4"/>
      <c r="L22" s="4"/>
    </row>
    <row r="23">
      <c r="A23" s="5" t="s">
        <v>7</v>
      </c>
      <c r="B23" s="6">
        <v>45307.0</v>
      </c>
      <c r="C23" s="6">
        <v>45308.0</v>
      </c>
      <c r="D23" s="6">
        <v>45309.0</v>
      </c>
      <c r="E23" s="6">
        <v>45310.0</v>
      </c>
      <c r="F23" s="6">
        <v>45311.0</v>
      </c>
      <c r="G23" s="6">
        <v>45312.0</v>
      </c>
      <c r="H23" s="711"/>
      <c r="I23" s="4"/>
      <c r="J23" s="4"/>
      <c r="K23" s="4"/>
      <c r="L23" s="4"/>
    </row>
    <row r="24">
      <c r="A24" s="7"/>
      <c r="B24" s="8"/>
      <c r="C24" s="8"/>
      <c r="D24" s="8"/>
      <c r="E24" s="8"/>
      <c r="F24" s="8"/>
      <c r="G24" s="37"/>
      <c r="H24" s="711"/>
      <c r="I24" s="4"/>
      <c r="J24" s="4"/>
      <c r="K24" s="4"/>
      <c r="L24" s="4"/>
    </row>
    <row r="25">
      <c r="A25" s="9" t="s">
        <v>8</v>
      </c>
      <c r="B25" s="708" t="s">
        <v>13</v>
      </c>
      <c r="C25" s="707" t="s">
        <v>949</v>
      </c>
      <c r="D25" s="708" t="s">
        <v>12</v>
      </c>
      <c r="E25" s="708" t="s">
        <v>12</v>
      </c>
      <c r="F25" s="708" t="s">
        <v>12</v>
      </c>
      <c r="G25" s="707" t="s">
        <v>12</v>
      </c>
      <c r="H25" s="711"/>
      <c r="I25" s="4"/>
      <c r="J25" s="4"/>
      <c r="K25" s="4"/>
      <c r="L25" s="4"/>
    </row>
    <row r="26">
      <c r="A26" s="9" t="s">
        <v>16</v>
      </c>
      <c r="B26" s="707" t="s">
        <v>949</v>
      </c>
      <c r="C26" s="708" t="s">
        <v>12</v>
      </c>
      <c r="D26" s="708" t="s">
        <v>13</v>
      </c>
      <c r="E26" s="708" t="s">
        <v>13</v>
      </c>
      <c r="F26" s="708" t="s">
        <v>13</v>
      </c>
      <c r="G26" s="707" t="s">
        <v>13</v>
      </c>
      <c r="H26" s="711"/>
      <c r="I26" s="4"/>
      <c r="J26" s="4"/>
      <c r="K26" s="4"/>
      <c r="L26" s="4"/>
    </row>
    <row r="27">
      <c r="A27" s="9" t="s">
        <v>939</v>
      </c>
      <c r="B27" s="708" t="s">
        <v>12</v>
      </c>
      <c r="C27" s="708" t="s">
        <v>13</v>
      </c>
      <c r="D27" s="707" t="s">
        <v>949</v>
      </c>
      <c r="E27" s="707" t="s">
        <v>12</v>
      </c>
      <c r="F27" s="11" t="s">
        <v>949</v>
      </c>
      <c r="G27" s="11" t="s">
        <v>949</v>
      </c>
      <c r="H27" s="711"/>
      <c r="I27" s="4"/>
      <c r="J27" s="4"/>
      <c r="K27" s="4"/>
      <c r="L27" s="4"/>
    </row>
    <row r="28">
      <c r="A28" s="23"/>
      <c r="B28" s="18"/>
      <c r="C28" s="711"/>
      <c r="D28" s="26"/>
      <c r="E28" s="711"/>
      <c r="F28" s="711"/>
      <c r="G28" s="711"/>
      <c r="H28" s="711"/>
      <c r="I28" s="4"/>
      <c r="J28" s="4"/>
      <c r="K28" s="4"/>
      <c r="L28" s="4"/>
    </row>
    <row r="29">
      <c r="A29" s="704"/>
      <c r="B29" s="705" t="s">
        <v>0</v>
      </c>
      <c r="C29" s="705" t="s">
        <v>1</v>
      </c>
      <c r="D29" s="705" t="s">
        <v>2</v>
      </c>
      <c r="E29" s="705" t="s">
        <v>3</v>
      </c>
      <c r="F29" s="705" t="s">
        <v>4</v>
      </c>
      <c r="G29" s="705" t="s">
        <v>5</v>
      </c>
      <c r="H29" s="705" t="s">
        <v>6</v>
      </c>
      <c r="I29" s="4"/>
      <c r="J29" s="4"/>
      <c r="K29" s="4"/>
      <c r="L29" s="4"/>
    </row>
    <row r="30">
      <c r="A30" s="5" t="s">
        <v>7</v>
      </c>
      <c r="B30" s="6">
        <v>45313.0</v>
      </c>
      <c r="C30" s="6">
        <v>45314.0</v>
      </c>
      <c r="D30" s="6">
        <v>45315.0</v>
      </c>
      <c r="E30" s="6">
        <v>45316.0</v>
      </c>
      <c r="F30" s="6">
        <v>45317.0</v>
      </c>
      <c r="G30" s="6">
        <v>45318.0</v>
      </c>
      <c r="H30" s="6">
        <v>45319.0</v>
      </c>
      <c r="I30" s="4"/>
      <c r="J30" s="4"/>
      <c r="K30" s="4"/>
      <c r="L30" s="4"/>
    </row>
    <row r="31">
      <c r="A31" s="7"/>
      <c r="B31" s="8"/>
      <c r="C31" s="8"/>
      <c r="D31" s="8"/>
      <c r="E31" s="8"/>
      <c r="F31" s="8"/>
      <c r="G31" s="8"/>
      <c r="H31" s="37"/>
      <c r="I31" s="4"/>
      <c r="J31" s="4"/>
      <c r="K31" s="4"/>
      <c r="L31" s="4"/>
    </row>
    <row r="32">
      <c r="A32" s="9" t="s">
        <v>8</v>
      </c>
      <c r="B32" s="11" t="s">
        <v>950</v>
      </c>
      <c r="C32" s="708" t="s">
        <v>13</v>
      </c>
      <c r="D32" s="708" t="s">
        <v>13</v>
      </c>
      <c r="E32" s="11" t="s">
        <v>949</v>
      </c>
      <c r="F32" s="708" t="s">
        <v>13</v>
      </c>
      <c r="G32" s="708" t="s">
        <v>13</v>
      </c>
      <c r="H32" s="708" t="s">
        <v>13</v>
      </c>
      <c r="I32" s="4"/>
      <c r="J32" s="4"/>
      <c r="K32" s="4"/>
      <c r="L32" s="4"/>
    </row>
    <row r="33">
      <c r="A33" s="9" t="s">
        <v>16</v>
      </c>
      <c r="B33" s="707" t="s">
        <v>12</v>
      </c>
      <c r="C33" s="11" t="s">
        <v>949</v>
      </c>
      <c r="D33" s="11" t="s">
        <v>950</v>
      </c>
      <c r="E33" s="708" t="s">
        <v>13</v>
      </c>
      <c r="F33" s="707" t="s">
        <v>12</v>
      </c>
      <c r="G33" s="707" t="s">
        <v>12</v>
      </c>
      <c r="H33" s="707" t="s">
        <v>12</v>
      </c>
      <c r="I33" s="4"/>
      <c r="J33" s="4"/>
      <c r="K33" s="4"/>
      <c r="L33" s="4"/>
    </row>
    <row r="34">
      <c r="A34" s="9" t="s">
        <v>939</v>
      </c>
      <c r="B34" s="707" t="s">
        <v>12</v>
      </c>
      <c r="C34" s="707" t="s">
        <v>12</v>
      </c>
      <c r="D34" s="11" t="s">
        <v>955</v>
      </c>
      <c r="E34" s="707" t="s">
        <v>12</v>
      </c>
      <c r="F34" s="11" t="s">
        <v>956</v>
      </c>
      <c r="G34" s="707" t="s">
        <v>12</v>
      </c>
      <c r="H34" s="11" t="s">
        <v>956</v>
      </c>
      <c r="I34" s="4"/>
      <c r="J34" s="4"/>
      <c r="K34" s="4"/>
      <c r="L34" s="4"/>
    </row>
    <row r="35">
      <c r="A35" s="23"/>
      <c r="B35" s="18"/>
      <c r="C35" s="711"/>
      <c r="D35" s="26"/>
      <c r="E35" s="711"/>
      <c r="F35" s="711"/>
      <c r="G35" s="711"/>
      <c r="H35" s="711"/>
      <c r="I35" s="4"/>
      <c r="J35" s="4"/>
      <c r="K35" s="4"/>
      <c r="L35" s="4"/>
    </row>
    <row r="36">
      <c r="A36" s="704"/>
      <c r="B36" s="705" t="s">
        <v>0</v>
      </c>
      <c r="C36" s="705" t="s">
        <v>1</v>
      </c>
      <c r="D36" s="705" t="s">
        <v>2</v>
      </c>
      <c r="E36" s="711"/>
      <c r="F36" s="711"/>
      <c r="G36" s="711"/>
      <c r="H36" s="711"/>
      <c r="I36" s="4"/>
      <c r="J36" s="4"/>
      <c r="K36" s="4"/>
      <c r="L36" s="4"/>
    </row>
    <row r="37">
      <c r="A37" s="5" t="s">
        <v>7</v>
      </c>
      <c r="B37" s="6">
        <v>45320.0</v>
      </c>
      <c r="C37" s="6">
        <v>45321.0</v>
      </c>
      <c r="D37" s="6">
        <v>45322.0</v>
      </c>
      <c r="E37" s="711"/>
      <c r="F37" s="711"/>
      <c r="G37" s="711"/>
      <c r="H37" s="711"/>
      <c r="I37" s="4"/>
      <c r="J37" s="4"/>
      <c r="K37" s="4"/>
      <c r="L37" s="4"/>
    </row>
    <row r="38">
      <c r="A38" s="7"/>
      <c r="B38" s="8"/>
      <c r="C38" s="8"/>
      <c r="D38" s="8"/>
      <c r="E38" s="711"/>
      <c r="F38" s="26" t="s">
        <v>20</v>
      </c>
      <c r="G38" s="711"/>
      <c r="H38" s="711"/>
      <c r="I38" s="4"/>
      <c r="J38" s="4"/>
      <c r="K38" s="4"/>
      <c r="L38" s="4"/>
    </row>
    <row r="39">
      <c r="A39" s="9" t="s">
        <v>8</v>
      </c>
      <c r="B39" s="11" t="s">
        <v>949</v>
      </c>
      <c r="C39" s="11" t="s">
        <v>950</v>
      </c>
      <c r="D39" s="708" t="s">
        <v>12</v>
      </c>
      <c r="E39" s="711"/>
      <c r="F39" s="26" t="s">
        <v>957</v>
      </c>
      <c r="G39" s="711"/>
      <c r="H39" s="711"/>
      <c r="I39" s="4"/>
      <c r="J39" s="4"/>
      <c r="K39" s="4"/>
      <c r="L39" s="4"/>
    </row>
    <row r="40">
      <c r="A40" s="9" t="s">
        <v>16</v>
      </c>
      <c r="B40" s="708" t="s">
        <v>13</v>
      </c>
      <c r="C40" s="708" t="s">
        <v>13</v>
      </c>
      <c r="D40" s="708" t="s">
        <v>13</v>
      </c>
      <c r="E40" s="711"/>
      <c r="F40" s="26" t="s">
        <v>958</v>
      </c>
      <c r="G40" s="711"/>
      <c r="H40" s="711"/>
      <c r="I40" s="4"/>
      <c r="J40" s="4"/>
      <c r="K40" s="4"/>
      <c r="L40" s="4"/>
    </row>
    <row r="41">
      <c r="A41" s="9" t="s">
        <v>939</v>
      </c>
      <c r="B41" s="708" t="s">
        <v>12</v>
      </c>
      <c r="C41" s="707" t="s">
        <v>12</v>
      </c>
      <c r="D41" s="708" t="s">
        <v>12</v>
      </c>
      <c r="E41" s="711"/>
      <c r="F41" s="26" t="s">
        <v>959</v>
      </c>
      <c r="G41" s="711"/>
      <c r="H41" s="711"/>
      <c r="I41" s="4"/>
      <c r="J41" s="4"/>
      <c r="K41" s="4"/>
      <c r="L41" s="4"/>
    </row>
    <row r="42">
      <c r="A42" s="23"/>
      <c r="B42" s="19"/>
      <c r="C42" s="712"/>
      <c r="D42" s="19"/>
      <c r="E42" s="711"/>
      <c r="F42" s="711"/>
      <c r="G42" s="711"/>
      <c r="H42" s="711"/>
      <c r="I42" s="4"/>
      <c r="J42" s="4"/>
      <c r="K42" s="4"/>
      <c r="L42" s="4"/>
    </row>
    <row r="43">
      <c r="A43" s="704"/>
      <c r="B43" s="705" t="s">
        <v>3</v>
      </c>
      <c r="C43" s="705" t="s">
        <v>4</v>
      </c>
      <c r="D43" s="705" t="s">
        <v>5</v>
      </c>
      <c r="E43" s="705" t="s">
        <v>6</v>
      </c>
      <c r="F43" s="711"/>
      <c r="G43" s="711"/>
      <c r="H43" s="711"/>
      <c r="I43" s="4"/>
      <c r="J43" s="4"/>
      <c r="K43" s="4"/>
      <c r="L43" s="4"/>
    </row>
    <row r="44">
      <c r="A44" s="5" t="s">
        <v>7</v>
      </c>
      <c r="B44" s="6">
        <v>45323.0</v>
      </c>
      <c r="C44" s="6">
        <v>45324.0</v>
      </c>
      <c r="D44" s="6">
        <v>45325.0</v>
      </c>
      <c r="E44" s="6">
        <v>45326.0</v>
      </c>
      <c r="F44" s="711"/>
      <c r="G44" s="711"/>
      <c r="H44" s="711"/>
      <c r="I44" s="4"/>
      <c r="J44" s="4"/>
      <c r="K44" s="4"/>
      <c r="L44" s="4"/>
    </row>
    <row r="45">
      <c r="A45" s="7"/>
      <c r="B45" s="8"/>
      <c r="C45" s="8"/>
      <c r="D45" s="8"/>
      <c r="E45" s="37"/>
      <c r="F45" s="711"/>
      <c r="G45" s="711"/>
      <c r="H45" s="711"/>
      <c r="I45" s="4"/>
      <c r="J45" s="4"/>
      <c r="K45" s="4"/>
      <c r="L45" s="4"/>
    </row>
    <row r="46">
      <c r="A46" s="9" t="s">
        <v>8</v>
      </c>
      <c r="B46" s="11" t="s">
        <v>949</v>
      </c>
      <c r="C46" s="708" t="s">
        <v>13</v>
      </c>
      <c r="D46" s="11" t="s">
        <v>950</v>
      </c>
      <c r="E46" s="708" t="s">
        <v>12</v>
      </c>
      <c r="F46" s="711"/>
      <c r="G46" s="711"/>
      <c r="H46" s="711"/>
      <c r="I46" s="4"/>
      <c r="J46" s="4"/>
      <c r="K46" s="4"/>
      <c r="L46" s="4"/>
    </row>
    <row r="47">
      <c r="A47" s="9" t="s">
        <v>16</v>
      </c>
      <c r="B47" s="708" t="s">
        <v>13</v>
      </c>
      <c r="C47" s="11" t="s">
        <v>949</v>
      </c>
      <c r="D47" s="11" t="s">
        <v>950</v>
      </c>
      <c r="E47" s="708" t="s">
        <v>13</v>
      </c>
      <c r="F47" s="711"/>
      <c r="G47" s="711"/>
      <c r="H47" s="711"/>
      <c r="I47" s="4"/>
      <c r="J47" s="4"/>
      <c r="K47" s="4"/>
      <c r="L47" s="4"/>
    </row>
    <row r="48">
      <c r="A48" s="9" t="s">
        <v>939</v>
      </c>
      <c r="B48" s="708" t="s">
        <v>12</v>
      </c>
      <c r="C48" s="708" t="s">
        <v>12</v>
      </c>
      <c r="D48" s="11" t="s">
        <v>953</v>
      </c>
      <c r="E48" s="11" t="s">
        <v>950</v>
      </c>
      <c r="F48" s="711"/>
      <c r="G48" s="711"/>
      <c r="H48" s="711"/>
      <c r="I48" s="4"/>
      <c r="J48" s="4"/>
      <c r="K48" s="4"/>
      <c r="L48" s="4"/>
    </row>
    <row r="49">
      <c r="A49" s="23"/>
      <c r="B49" s="712"/>
      <c r="C49" s="18"/>
      <c r="D49" s="712"/>
      <c r="E49" s="18"/>
      <c r="F49" s="711"/>
      <c r="G49" s="711"/>
      <c r="H49" s="711"/>
      <c r="I49" s="4"/>
      <c r="J49" s="4"/>
      <c r="K49" s="4"/>
      <c r="L49" s="4"/>
    </row>
    <row r="50">
      <c r="A50" s="704"/>
      <c r="B50" s="705" t="s">
        <v>0</v>
      </c>
      <c r="C50" s="705" t="s">
        <v>1</v>
      </c>
      <c r="D50" s="705" t="s">
        <v>2</v>
      </c>
      <c r="E50" s="705" t="s">
        <v>3</v>
      </c>
      <c r="F50" s="705" t="s">
        <v>4</v>
      </c>
      <c r="G50" s="705" t="s">
        <v>5</v>
      </c>
      <c r="H50" s="705" t="s">
        <v>6</v>
      </c>
      <c r="I50" s="4"/>
      <c r="J50" s="4"/>
      <c r="K50" s="4"/>
      <c r="L50" s="4"/>
    </row>
    <row r="51">
      <c r="A51" s="5" t="s">
        <v>7</v>
      </c>
      <c r="B51" s="6">
        <v>45327.0</v>
      </c>
      <c r="C51" s="6">
        <v>45328.0</v>
      </c>
      <c r="D51" s="6">
        <v>45329.0</v>
      </c>
      <c r="E51" s="6">
        <v>45330.0</v>
      </c>
      <c r="F51" s="6">
        <v>45331.0</v>
      </c>
      <c r="G51" s="6">
        <v>45332.0</v>
      </c>
      <c r="H51" s="6">
        <v>45333.0</v>
      </c>
      <c r="I51" s="4"/>
      <c r="J51" s="4"/>
      <c r="K51" s="4"/>
      <c r="L51" s="4"/>
    </row>
    <row r="52">
      <c r="A52" s="7"/>
      <c r="B52" s="8"/>
      <c r="C52" s="8"/>
      <c r="D52" s="8"/>
      <c r="E52" s="8"/>
      <c r="F52" s="8"/>
      <c r="G52" s="8"/>
      <c r="H52" s="37"/>
      <c r="I52" s="4"/>
      <c r="J52" s="4"/>
      <c r="K52" s="4"/>
      <c r="L52" s="4"/>
    </row>
    <row r="53">
      <c r="A53" s="9" t="s">
        <v>8</v>
      </c>
      <c r="B53" s="708" t="s">
        <v>13</v>
      </c>
      <c r="C53" s="11" t="s">
        <v>13</v>
      </c>
      <c r="D53" s="713" t="s">
        <v>950</v>
      </c>
      <c r="E53" s="708" t="s">
        <v>13</v>
      </c>
      <c r="F53" s="708" t="s">
        <v>13</v>
      </c>
      <c r="G53" s="708" t="s">
        <v>13</v>
      </c>
      <c r="H53" s="713" t="s">
        <v>950</v>
      </c>
      <c r="I53" s="4"/>
      <c r="J53" s="4"/>
      <c r="K53" s="4"/>
      <c r="L53" s="4"/>
    </row>
    <row r="54">
      <c r="A54" s="9" t="s">
        <v>16</v>
      </c>
      <c r="B54" s="708" t="s">
        <v>12</v>
      </c>
      <c r="C54" s="11" t="s">
        <v>949</v>
      </c>
      <c r="D54" s="713" t="s">
        <v>13</v>
      </c>
      <c r="E54" s="708" t="s">
        <v>12</v>
      </c>
      <c r="F54" s="708" t="s">
        <v>12</v>
      </c>
      <c r="G54" s="11" t="s">
        <v>12</v>
      </c>
      <c r="H54" s="708" t="s">
        <v>12</v>
      </c>
      <c r="I54" s="4"/>
      <c r="J54" s="4"/>
      <c r="K54" s="4"/>
      <c r="L54" s="4"/>
    </row>
    <row r="55">
      <c r="A55" s="9" t="s">
        <v>939</v>
      </c>
      <c r="B55" s="11" t="s">
        <v>950</v>
      </c>
      <c r="C55" s="708" t="s">
        <v>12</v>
      </c>
      <c r="D55" s="713" t="s">
        <v>953</v>
      </c>
      <c r="E55" s="11" t="s">
        <v>949</v>
      </c>
      <c r="F55" s="713" t="s">
        <v>950</v>
      </c>
      <c r="G55" s="713" t="s">
        <v>953</v>
      </c>
      <c r="H55" s="11" t="s">
        <v>953</v>
      </c>
      <c r="I55" s="4"/>
      <c r="J55" s="4"/>
      <c r="K55" s="4"/>
      <c r="L55" s="4"/>
    </row>
    <row r="56">
      <c r="A56" s="23"/>
      <c r="B56" s="712"/>
      <c r="C56" s="712"/>
      <c r="D56" s="18"/>
      <c r="E56" s="712"/>
      <c r="F56" s="18"/>
      <c r="G56" s="712"/>
      <c r="H56" s="18"/>
      <c r="I56" s="4"/>
      <c r="J56" s="4"/>
      <c r="K56" s="4"/>
      <c r="L56" s="4"/>
    </row>
    <row r="57">
      <c r="A57" s="704"/>
      <c r="B57" s="705" t="s">
        <v>0</v>
      </c>
      <c r="C57" s="705" t="s">
        <v>1</v>
      </c>
      <c r="D57" s="705" t="s">
        <v>2</v>
      </c>
      <c r="E57" s="705" t="s">
        <v>3</v>
      </c>
      <c r="F57" s="18"/>
      <c r="G57" s="712"/>
      <c r="H57" s="18"/>
      <c r="I57" s="4"/>
      <c r="J57" s="4"/>
      <c r="K57" s="4"/>
      <c r="L57" s="4"/>
    </row>
    <row r="58">
      <c r="A58" s="5" t="s">
        <v>7</v>
      </c>
      <c r="B58" s="6">
        <v>45334.0</v>
      </c>
      <c r="C58" s="6">
        <v>45335.0</v>
      </c>
      <c r="D58" s="6">
        <v>45336.0</v>
      </c>
      <c r="E58" s="6">
        <v>45337.0</v>
      </c>
      <c r="F58" s="18"/>
      <c r="G58" s="712"/>
      <c r="H58" s="18"/>
      <c r="I58" s="4"/>
      <c r="J58" s="4"/>
      <c r="K58" s="4"/>
      <c r="L58" s="4"/>
    </row>
    <row r="59">
      <c r="A59" s="7"/>
      <c r="B59" s="8"/>
      <c r="C59" s="8"/>
      <c r="D59" s="8"/>
      <c r="E59" s="8"/>
      <c r="F59" s="18"/>
      <c r="G59" s="712"/>
      <c r="H59" s="18"/>
      <c r="I59" s="714" t="s">
        <v>20</v>
      </c>
      <c r="J59" s="715">
        <v>45336.0</v>
      </c>
      <c r="K59" s="4"/>
      <c r="L59" s="4"/>
    </row>
    <row r="60">
      <c r="A60" s="9" t="s">
        <v>8</v>
      </c>
      <c r="B60" s="713" t="s">
        <v>949</v>
      </c>
      <c r="C60" s="11" t="s">
        <v>960</v>
      </c>
      <c r="D60" s="11" t="s">
        <v>950</v>
      </c>
      <c r="E60" s="707" t="s">
        <v>12</v>
      </c>
      <c r="F60" s="18" t="s">
        <v>961</v>
      </c>
      <c r="G60" s="18" t="s">
        <v>962</v>
      </c>
      <c r="H60" s="18" t="s">
        <v>963</v>
      </c>
      <c r="I60" s="714" t="s">
        <v>964</v>
      </c>
      <c r="J60" s="618"/>
      <c r="K60" s="4"/>
      <c r="L60" s="4"/>
    </row>
    <row r="61">
      <c r="A61" s="9" t="s">
        <v>16</v>
      </c>
      <c r="B61" s="13" t="s">
        <v>13</v>
      </c>
      <c r="C61" s="11" t="s">
        <v>965</v>
      </c>
      <c r="D61" s="708" t="s">
        <v>13</v>
      </c>
      <c r="E61" s="708" t="s">
        <v>13</v>
      </c>
      <c r="F61" s="18" t="s">
        <v>961</v>
      </c>
      <c r="G61" s="18" t="s">
        <v>966</v>
      </c>
      <c r="H61" s="18" t="s">
        <v>967</v>
      </c>
      <c r="I61" s="714" t="s">
        <v>954</v>
      </c>
      <c r="J61" s="618" t="s">
        <v>968</v>
      </c>
      <c r="K61" s="4"/>
      <c r="L61" s="4"/>
    </row>
    <row r="62">
      <c r="A62" s="9" t="s">
        <v>939</v>
      </c>
      <c r="B62" s="709" t="s">
        <v>12</v>
      </c>
      <c r="C62" s="11" t="s">
        <v>953</v>
      </c>
      <c r="D62" s="11" t="s">
        <v>953</v>
      </c>
      <c r="E62" s="11" t="s">
        <v>950</v>
      </c>
      <c r="F62" s="18" t="s">
        <v>969</v>
      </c>
      <c r="G62" s="18" t="s">
        <v>970</v>
      </c>
      <c r="H62" s="18" t="s">
        <v>971</v>
      </c>
      <c r="I62" s="714" t="s">
        <v>972</v>
      </c>
      <c r="J62" s="618" t="s">
        <v>973</v>
      </c>
      <c r="K62" s="4"/>
      <c r="L62" s="4"/>
    </row>
    <row r="63">
      <c r="A63" s="23"/>
      <c r="B63" s="711"/>
      <c r="C63" s="18"/>
      <c r="D63" s="18"/>
      <c r="E63" s="18"/>
      <c r="F63" s="18"/>
      <c r="G63" s="18"/>
      <c r="H63" s="18"/>
      <c r="I63" s="4"/>
      <c r="J63" s="4"/>
      <c r="K63" s="4"/>
      <c r="L63" s="4"/>
    </row>
    <row r="64">
      <c r="A64" s="704"/>
      <c r="B64" s="705" t="s">
        <v>4</v>
      </c>
      <c r="C64" s="705" t="s">
        <v>5</v>
      </c>
      <c r="D64" s="705" t="s">
        <v>6</v>
      </c>
      <c r="E64" s="18"/>
      <c r="F64" s="18"/>
      <c r="G64" s="18"/>
      <c r="H64" s="18"/>
      <c r="I64" s="4"/>
      <c r="J64" s="4"/>
      <c r="K64" s="4"/>
      <c r="L64" s="4"/>
    </row>
    <row r="65">
      <c r="A65" s="5" t="s">
        <v>7</v>
      </c>
      <c r="B65" s="6">
        <v>45338.0</v>
      </c>
      <c r="C65" s="6">
        <v>45339.0</v>
      </c>
      <c r="D65" s="6">
        <v>45340.0</v>
      </c>
      <c r="E65" s="18"/>
      <c r="F65" s="18"/>
      <c r="G65" s="18"/>
      <c r="H65" s="18"/>
      <c r="I65" s="4"/>
      <c r="J65" s="4"/>
      <c r="K65" s="4"/>
      <c r="L65" s="4"/>
    </row>
    <row r="66">
      <c r="A66" s="7"/>
      <c r="B66" s="8"/>
      <c r="C66" s="8"/>
      <c r="D66" s="37"/>
      <c r="E66" s="18"/>
      <c r="F66" s="18"/>
      <c r="G66" s="18"/>
      <c r="H66" s="18"/>
      <c r="I66" s="4"/>
      <c r="J66" s="4"/>
      <c r="K66" s="4"/>
      <c r="L66" s="4"/>
    </row>
    <row r="67">
      <c r="A67" s="9" t="s">
        <v>8</v>
      </c>
      <c r="B67" s="708" t="s">
        <v>13</v>
      </c>
      <c r="C67" s="708" t="s">
        <v>12</v>
      </c>
      <c r="D67" s="708" t="s">
        <v>12</v>
      </c>
      <c r="E67" s="18"/>
      <c r="F67" s="18"/>
      <c r="G67" s="18"/>
      <c r="H67" s="18"/>
      <c r="I67" s="4"/>
      <c r="J67" s="4"/>
      <c r="K67" s="4"/>
      <c r="L67" s="4"/>
    </row>
    <row r="68">
      <c r="A68" s="9" t="s">
        <v>16</v>
      </c>
      <c r="B68" s="11" t="s">
        <v>949</v>
      </c>
      <c r="C68" s="708" t="s">
        <v>13</v>
      </c>
      <c r="D68" s="708" t="s">
        <v>13</v>
      </c>
      <c r="E68" s="18"/>
      <c r="F68" s="18"/>
      <c r="G68" s="18"/>
      <c r="H68" s="18"/>
      <c r="I68" s="4"/>
      <c r="J68" s="4"/>
      <c r="K68" s="4"/>
      <c r="L68" s="4"/>
    </row>
    <row r="69">
      <c r="A69" s="9" t="s">
        <v>939</v>
      </c>
      <c r="B69" s="708" t="s">
        <v>12</v>
      </c>
      <c r="C69" s="11" t="s">
        <v>953</v>
      </c>
      <c r="D69" s="11" t="s">
        <v>953</v>
      </c>
      <c r="E69" s="18"/>
      <c r="F69" s="18"/>
      <c r="G69" s="18"/>
      <c r="H69" s="18"/>
      <c r="I69" s="4"/>
      <c r="J69" s="4"/>
      <c r="K69" s="4"/>
      <c r="L69" s="4"/>
    </row>
    <row r="70">
      <c r="A70" s="23"/>
      <c r="B70" s="26"/>
      <c r="C70" s="26"/>
      <c r="D70" s="18"/>
      <c r="E70" s="18"/>
      <c r="F70" s="18"/>
      <c r="G70" s="18"/>
      <c r="H70" s="18"/>
      <c r="I70" s="4"/>
      <c r="J70" s="4"/>
      <c r="K70" s="4"/>
      <c r="L70" s="4"/>
    </row>
    <row r="71">
      <c r="A71" s="704"/>
      <c r="B71" s="705" t="s">
        <v>0</v>
      </c>
      <c r="C71" s="705" t="s">
        <v>1</v>
      </c>
      <c r="D71" s="705" t="s">
        <v>2</v>
      </c>
      <c r="E71" s="705" t="s">
        <v>3</v>
      </c>
      <c r="F71" s="705" t="s">
        <v>4</v>
      </c>
      <c r="G71" s="705" t="s">
        <v>5</v>
      </c>
      <c r="H71" s="705" t="s">
        <v>6</v>
      </c>
      <c r="I71" s="4"/>
      <c r="J71" s="4"/>
      <c r="K71" s="4"/>
      <c r="L71" s="4"/>
    </row>
    <row r="72">
      <c r="A72" s="5" t="s">
        <v>7</v>
      </c>
      <c r="B72" s="6">
        <v>45341.0</v>
      </c>
      <c r="C72" s="6">
        <v>45342.0</v>
      </c>
      <c r="D72" s="6">
        <v>45343.0</v>
      </c>
      <c r="E72" s="6">
        <v>45344.0</v>
      </c>
      <c r="F72" s="6">
        <v>45345.0</v>
      </c>
      <c r="G72" s="6">
        <v>45346.0</v>
      </c>
      <c r="H72" s="6">
        <v>45347.0</v>
      </c>
      <c r="I72" s="4"/>
      <c r="J72" s="4"/>
      <c r="K72" s="4"/>
      <c r="L72" s="4"/>
    </row>
    <row r="73">
      <c r="A73" s="7"/>
      <c r="B73" s="8"/>
      <c r="C73" s="8"/>
      <c r="D73" s="8"/>
      <c r="E73" s="8"/>
      <c r="F73" s="8"/>
      <c r="G73" s="8"/>
      <c r="H73" s="37"/>
      <c r="I73" s="4"/>
      <c r="J73" s="4"/>
      <c r="K73" s="4"/>
      <c r="L73" s="4"/>
    </row>
    <row r="74">
      <c r="A74" s="9" t="s">
        <v>8</v>
      </c>
      <c r="B74" s="11" t="s">
        <v>950</v>
      </c>
      <c r="C74" s="11" t="s">
        <v>974</v>
      </c>
      <c r="D74" s="11" t="s">
        <v>949</v>
      </c>
      <c r="E74" s="708" t="s">
        <v>13</v>
      </c>
      <c r="F74" s="708" t="s">
        <v>13</v>
      </c>
      <c r="G74" s="708" t="s">
        <v>13</v>
      </c>
      <c r="H74" s="708" t="s">
        <v>13</v>
      </c>
      <c r="I74" s="4"/>
      <c r="J74" s="4"/>
      <c r="K74" s="4"/>
      <c r="L74" s="4"/>
    </row>
    <row r="75">
      <c r="A75" s="9" t="s">
        <v>16</v>
      </c>
      <c r="B75" s="11" t="s">
        <v>13</v>
      </c>
      <c r="C75" s="11" t="s">
        <v>975</v>
      </c>
      <c r="D75" s="708" t="s">
        <v>13</v>
      </c>
      <c r="E75" s="708" t="s">
        <v>12</v>
      </c>
      <c r="F75" s="708" t="s">
        <v>12</v>
      </c>
      <c r="G75" s="11" t="s">
        <v>12</v>
      </c>
      <c r="H75" s="708" t="s">
        <v>12</v>
      </c>
      <c r="I75" s="4"/>
      <c r="J75" s="4"/>
      <c r="K75" s="4"/>
      <c r="L75" s="4"/>
    </row>
    <row r="76">
      <c r="A76" s="9" t="s">
        <v>939</v>
      </c>
      <c r="B76" s="11" t="s">
        <v>950</v>
      </c>
      <c r="C76" s="11" t="s">
        <v>976</v>
      </c>
      <c r="D76" s="11" t="s">
        <v>12</v>
      </c>
      <c r="E76" s="11" t="s">
        <v>949</v>
      </c>
      <c r="F76" s="11" t="s">
        <v>977</v>
      </c>
      <c r="G76" s="11" t="s">
        <v>953</v>
      </c>
      <c r="H76" s="11" t="s">
        <v>953</v>
      </c>
      <c r="I76" s="4"/>
      <c r="J76" s="4"/>
      <c r="K76" s="4"/>
      <c r="L76" s="4"/>
    </row>
    <row r="77">
      <c r="A77" s="23"/>
      <c r="B77" s="18"/>
      <c r="C77" s="19"/>
      <c r="D77" s="26"/>
      <c r="E77" s="18"/>
      <c r="F77" s="26"/>
      <c r="G77" s="26"/>
      <c r="H77" s="18"/>
      <c r="I77" s="4"/>
      <c r="J77" s="4"/>
      <c r="K77" s="4"/>
      <c r="L77" s="4"/>
    </row>
    <row r="78">
      <c r="A78" s="704"/>
      <c r="B78" s="705" t="s">
        <v>0</v>
      </c>
      <c r="C78" s="705" t="s">
        <v>1</v>
      </c>
      <c r="D78" s="705" t="s">
        <v>2</v>
      </c>
      <c r="E78" s="705" t="s">
        <v>3</v>
      </c>
      <c r="F78" s="26"/>
      <c r="G78" s="26"/>
      <c r="H78" s="18"/>
      <c r="I78" s="4"/>
      <c r="J78" s="4"/>
      <c r="K78" s="4"/>
      <c r="L78" s="4"/>
    </row>
    <row r="79">
      <c r="A79" s="5" t="s">
        <v>7</v>
      </c>
      <c r="B79" s="6">
        <v>45348.0</v>
      </c>
      <c r="C79" s="6">
        <v>45349.0</v>
      </c>
      <c r="D79" s="6">
        <v>45350.0</v>
      </c>
      <c r="E79" s="6">
        <v>45351.0</v>
      </c>
      <c r="F79" s="26"/>
      <c r="G79" s="26"/>
      <c r="H79" s="18"/>
      <c r="I79" s="4"/>
      <c r="J79" s="4"/>
      <c r="K79" s="4"/>
      <c r="L79" s="4"/>
    </row>
    <row r="80">
      <c r="A80" s="7"/>
      <c r="B80" s="8"/>
      <c r="C80" s="8"/>
      <c r="D80" s="8"/>
      <c r="E80" s="8"/>
      <c r="F80" s="26"/>
      <c r="G80" s="26"/>
      <c r="H80" s="18"/>
      <c r="I80" s="4"/>
      <c r="J80" s="4"/>
      <c r="K80" s="4"/>
      <c r="L80" s="4"/>
    </row>
    <row r="81">
      <c r="A81" s="9" t="s">
        <v>8</v>
      </c>
      <c r="B81" s="11" t="s">
        <v>978</v>
      </c>
      <c r="C81" s="11" t="s">
        <v>974</v>
      </c>
      <c r="D81" s="11" t="s">
        <v>949</v>
      </c>
      <c r="E81" s="708" t="s">
        <v>12</v>
      </c>
      <c r="F81" s="716" t="s">
        <v>979</v>
      </c>
      <c r="G81" s="26"/>
      <c r="H81" s="18"/>
      <c r="I81" s="4"/>
      <c r="J81" s="4"/>
      <c r="K81" s="4"/>
      <c r="L81" s="4"/>
    </row>
    <row r="82">
      <c r="A82" s="9" t="s">
        <v>16</v>
      </c>
      <c r="B82" s="708" t="s">
        <v>13</v>
      </c>
      <c r="C82" s="11" t="s">
        <v>949</v>
      </c>
      <c r="D82" s="708" t="s">
        <v>13</v>
      </c>
      <c r="E82" s="708" t="s">
        <v>13</v>
      </c>
      <c r="F82" s="716" t="s">
        <v>980</v>
      </c>
      <c r="G82" s="26"/>
      <c r="H82" s="18"/>
      <c r="I82" s="4"/>
      <c r="J82" s="4"/>
      <c r="K82" s="4"/>
      <c r="L82" s="4"/>
    </row>
    <row r="83">
      <c r="A83" s="9" t="s">
        <v>939</v>
      </c>
      <c r="B83" s="11" t="s">
        <v>950</v>
      </c>
      <c r="C83" s="11" t="s">
        <v>13</v>
      </c>
      <c r="D83" s="708" t="s">
        <v>12</v>
      </c>
      <c r="E83" s="11" t="s">
        <v>949</v>
      </c>
      <c r="F83" s="716" t="s">
        <v>981</v>
      </c>
      <c r="G83" s="26"/>
      <c r="H83" s="18"/>
      <c r="I83" s="4"/>
      <c r="J83" s="4"/>
      <c r="K83" s="4"/>
      <c r="L83" s="4"/>
    </row>
    <row r="84">
      <c r="A84" s="23"/>
      <c r="B84" s="18"/>
      <c r="C84" s="18"/>
      <c r="D84" s="19"/>
      <c r="E84" s="18"/>
      <c r="F84" s="716"/>
      <c r="G84" s="26"/>
      <c r="H84" s="18"/>
      <c r="I84" s="4"/>
      <c r="J84" s="4"/>
      <c r="K84" s="4"/>
      <c r="L84" s="4"/>
    </row>
    <row r="85">
      <c r="A85" s="704"/>
      <c r="B85" s="705" t="s">
        <v>4</v>
      </c>
      <c r="C85" s="705" t="s">
        <v>5</v>
      </c>
      <c r="D85" s="705" t="s">
        <v>6</v>
      </c>
      <c r="E85" s="18"/>
      <c r="F85" s="716"/>
      <c r="G85" s="26"/>
      <c r="H85" s="18"/>
      <c r="I85" s="4"/>
      <c r="J85" s="4"/>
      <c r="K85" s="4"/>
      <c r="L85" s="4"/>
    </row>
    <row r="86">
      <c r="A86" s="5" t="s">
        <v>7</v>
      </c>
      <c r="B86" s="6">
        <v>45352.0</v>
      </c>
      <c r="C86" s="6">
        <v>45353.0</v>
      </c>
      <c r="D86" s="6">
        <v>45354.0</v>
      </c>
      <c r="E86" s="18"/>
      <c r="F86" s="716"/>
      <c r="G86" s="26"/>
      <c r="H86" s="18"/>
      <c r="I86" s="4"/>
      <c r="J86" s="4"/>
      <c r="K86" s="4"/>
      <c r="L86" s="4"/>
    </row>
    <row r="87">
      <c r="A87" s="7"/>
      <c r="B87" s="8"/>
      <c r="C87" s="8"/>
      <c r="D87" s="37"/>
      <c r="E87" s="18"/>
      <c r="F87" s="716"/>
      <c r="G87" s="26"/>
      <c r="H87" s="18"/>
      <c r="I87" s="4"/>
      <c r="J87" s="4"/>
      <c r="K87" s="4"/>
      <c r="L87" s="4"/>
    </row>
    <row r="88">
      <c r="A88" s="9" t="s">
        <v>8</v>
      </c>
      <c r="B88" s="708" t="s">
        <v>12</v>
      </c>
      <c r="C88" s="708" t="s">
        <v>13</v>
      </c>
      <c r="D88" s="708" t="s">
        <v>12</v>
      </c>
      <c r="E88" s="18"/>
      <c r="F88" s="716"/>
      <c r="G88" s="26"/>
      <c r="H88" s="18"/>
      <c r="I88" s="4"/>
      <c r="J88" s="4"/>
      <c r="K88" s="4"/>
      <c r="L88" s="4"/>
    </row>
    <row r="89">
      <c r="A89" s="9" t="s">
        <v>16</v>
      </c>
      <c r="B89" s="708" t="s">
        <v>13</v>
      </c>
      <c r="C89" s="11" t="s">
        <v>12</v>
      </c>
      <c r="D89" s="708" t="s">
        <v>13</v>
      </c>
      <c r="E89" s="18"/>
      <c r="F89" s="716"/>
      <c r="G89" s="26"/>
      <c r="H89" s="18"/>
      <c r="I89" s="4"/>
      <c r="J89" s="4"/>
      <c r="K89" s="4"/>
      <c r="L89" s="4"/>
    </row>
    <row r="90">
      <c r="A90" s="9" t="s">
        <v>939</v>
      </c>
      <c r="B90" s="11" t="s">
        <v>953</v>
      </c>
      <c r="C90" s="11" t="s">
        <v>953</v>
      </c>
      <c r="D90" s="11" t="s">
        <v>953</v>
      </c>
      <c r="E90" s="18"/>
      <c r="F90" s="716"/>
      <c r="G90" s="26"/>
      <c r="H90" s="18"/>
      <c r="I90" s="4"/>
      <c r="J90" s="4"/>
      <c r="K90" s="4"/>
      <c r="L90" s="4"/>
    </row>
    <row r="91">
      <c r="A91" s="23"/>
      <c r="B91" s="18"/>
      <c r="C91" s="18"/>
      <c r="D91" s="18"/>
      <c r="E91" s="18"/>
      <c r="F91" s="716"/>
      <c r="G91" s="26"/>
      <c r="H91" s="18"/>
      <c r="I91" s="4"/>
      <c r="J91" s="4"/>
      <c r="K91" s="4"/>
      <c r="L91" s="4"/>
    </row>
    <row r="92">
      <c r="A92" s="704"/>
      <c r="B92" s="705" t="s">
        <v>0</v>
      </c>
      <c r="C92" s="705" t="s">
        <v>1</v>
      </c>
      <c r="D92" s="705" t="s">
        <v>2</v>
      </c>
      <c r="E92" s="705" t="s">
        <v>3</v>
      </c>
      <c r="F92" s="705" t="s">
        <v>4</v>
      </c>
      <c r="G92" s="705" t="s">
        <v>5</v>
      </c>
      <c r="H92" s="705" t="s">
        <v>6</v>
      </c>
      <c r="I92" s="4"/>
      <c r="J92" s="4"/>
      <c r="K92" s="4"/>
      <c r="L92" s="4"/>
    </row>
    <row r="93">
      <c r="A93" s="5" t="s">
        <v>7</v>
      </c>
      <c r="B93" s="6">
        <v>45355.0</v>
      </c>
      <c r="C93" s="6">
        <v>45356.0</v>
      </c>
      <c r="D93" s="6">
        <v>45357.0</v>
      </c>
      <c r="E93" s="6">
        <v>45358.0</v>
      </c>
      <c r="F93" s="6">
        <v>45359.0</v>
      </c>
      <c r="G93" s="6">
        <v>45360.0</v>
      </c>
      <c r="H93" s="6">
        <v>45361.0</v>
      </c>
      <c r="I93" s="4"/>
      <c r="J93" s="4"/>
      <c r="K93" s="4"/>
      <c r="L93" s="4"/>
    </row>
    <row r="94">
      <c r="A94" s="7"/>
      <c r="B94" s="8"/>
      <c r="C94" s="8"/>
      <c r="D94" s="8"/>
      <c r="E94" s="8"/>
      <c r="F94" s="8"/>
      <c r="G94" s="8"/>
      <c r="H94" s="37"/>
      <c r="I94" s="4"/>
      <c r="J94" s="4"/>
      <c r="K94" s="4"/>
      <c r="L94" s="4"/>
    </row>
    <row r="95">
      <c r="A95" s="9" t="s">
        <v>8</v>
      </c>
      <c r="B95" s="11" t="s">
        <v>950</v>
      </c>
      <c r="C95" s="11" t="s">
        <v>974</v>
      </c>
      <c r="D95" s="11" t="s">
        <v>949</v>
      </c>
      <c r="E95" s="708" t="s">
        <v>13</v>
      </c>
      <c r="F95" s="708" t="s">
        <v>13</v>
      </c>
      <c r="G95" s="708" t="s">
        <v>13</v>
      </c>
      <c r="H95" s="708" t="s">
        <v>13</v>
      </c>
      <c r="I95" s="4"/>
      <c r="J95" s="4"/>
      <c r="K95" s="4"/>
      <c r="L95" s="4"/>
    </row>
    <row r="96">
      <c r="A96" s="9" t="s">
        <v>16</v>
      </c>
      <c r="B96" s="11" t="s">
        <v>13</v>
      </c>
      <c r="C96" s="11" t="s">
        <v>949</v>
      </c>
      <c r="D96" s="708" t="s">
        <v>13</v>
      </c>
      <c r="E96" s="708" t="s">
        <v>12</v>
      </c>
      <c r="F96" s="708" t="s">
        <v>12</v>
      </c>
      <c r="G96" s="11" t="s">
        <v>12</v>
      </c>
      <c r="H96" s="708" t="s">
        <v>12</v>
      </c>
      <c r="I96" s="4"/>
      <c r="J96" s="4"/>
      <c r="K96" s="4"/>
      <c r="L96" s="4"/>
    </row>
    <row r="97">
      <c r="A97" s="9" t="s">
        <v>939</v>
      </c>
      <c r="B97" s="11" t="s">
        <v>953</v>
      </c>
      <c r="C97" s="708" t="s">
        <v>13</v>
      </c>
      <c r="D97" s="708" t="s">
        <v>12</v>
      </c>
      <c r="E97" s="11" t="s">
        <v>949</v>
      </c>
      <c r="F97" s="11" t="s">
        <v>950</v>
      </c>
      <c r="G97" s="11" t="s">
        <v>953</v>
      </c>
      <c r="H97" s="11" t="s">
        <v>953</v>
      </c>
      <c r="I97" s="4"/>
      <c r="J97" s="4"/>
      <c r="K97" s="4"/>
      <c r="L97" s="4"/>
    </row>
    <row r="98">
      <c r="A98" s="23"/>
      <c r="B98" s="18"/>
      <c r="C98" s="18"/>
      <c r="D98" s="18"/>
      <c r="E98" s="18"/>
      <c r="F98" s="18"/>
      <c r="G98" s="18"/>
      <c r="H98" s="18"/>
      <c r="I98" s="4"/>
      <c r="J98" s="4"/>
      <c r="K98" s="4"/>
      <c r="L98" s="4"/>
    </row>
    <row r="99">
      <c r="A99" s="704"/>
      <c r="B99" s="705" t="s">
        <v>0</v>
      </c>
      <c r="C99" s="705" t="s">
        <v>1</v>
      </c>
      <c r="D99" s="705" t="s">
        <v>2</v>
      </c>
      <c r="E99" s="705" t="s">
        <v>3</v>
      </c>
      <c r="F99" s="705" t="s">
        <v>4</v>
      </c>
      <c r="G99" s="18"/>
      <c r="H99" s="18"/>
      <c r="I99" s="4"/>
      <c r="J99" s="4"/>
      <c r="K99" s="4"/>
      <c r="L99" s="4"/>
    </row>
    <row r="100">
      <c r="A100" s="5" t="s">
        <v>7</v>
      </c>
      <c r="B100" s="6">
        <v>45362.0</v>
      </c>
      <c r="C100" s="6">
        <v>45363.0</v>
      </c>
      <c r="D100" s="6">
        <v>45364.0</v>
      </c>
      <c r="E100" s="6">
        <v>45365.0</v>
      </c>
      <c r="F100" s="6">
        <v>45366.0</v>
      </c>
      <c r="G100" s="18"/>
      <c r="H100" s="18"/>
      <c r="I100" s="4"/>
      <c r="J100" s="4"/>
      <c r="K100" s="4"/>
      <c r="L100" s="4"/>
    </row>
    <row r="101">
      <c r="A101" s="7"/>
      <c r="B101" s="8"/>
      <c r="C101" s="8"/>
      <c r="D101" s="8"/>
      <c r="E101" s="8"/>
      <c r="F101" s="8"/>
      <c r="G101" s="18"/>
      <c r="H101" s="18"/>
      <c r="I101" s="4"/>
      <c r="J101" s="4"/>
      <c r="K101" s="4"/>
      <c r="L101" s="4"/>
    </row>
    <row r="102">
      <c r="A102" s="9" t="s">
        <v>8</v>
      </c>
      <c r="B102" s="11" t="s">
        <v>950</v>
      </c>
      <c r="C102" s="11" t="s">
        <v>974</v>
      </c>
      <c r="D102" s="11" t="s">
        <v>949</v>
      </c>
      <c r="E102" s="708" t="s">
        <v>12</v>
      </c>
      <c r="F102" s="708" t="s">
        <v>12</v>
      </c>
      <c r="G102" s="717" t="s">
        <v>982</v>
      </c>
      <c r="H102" s="18"/>
      <c r="I102" s="4"/>
      <c r="J102" s="4"/>
      <c r="K102" s="4"/>
      <c r="L102" s="4"/>
    </row>
    <row r="103">
      <c r="A103" s="9" t="s">
        <v>16</v>
      </c>
      <c r="B103" s="11" t="s">
        <v>13</v>
      </c>
      <c r="C103" s="11" t="s">
        <v>949</v>
      </c>
      <c r="D103" s="708" t="s">
        <v>13</v>
      </c>
      <c r="E103" s="11" t="s">
        <v>13</v>
      </c>
      <c r="F103" s="11" t="s">
        <v>13</v>
      </c>
      <c r="G103" s="717" t="s">
        <v>952</v>
      </c>
      <c r="H103" s="18"/>
      <c r="I103" s="4"/>
      <c r="J103" s="4"/>
      <c r="K103" s="4"/>
      <c r="L103" s="4"/>
    </row>
    <row r="104">
      <c r="A104" s="9" t="s">
        <v>939</v>
      </c>
      <c r="B104" s="11" t="s">
        <v>950</v>
      </c>
      <c r="C104" s="708" t="s">
        <v>13</v>
      </c>
      <c r="D104" s="708" t="s">
        <v>12</v>
      </c>
      <c r="E104" s="11" t="s">
        <v>949</v>
      </c>
      <c r="F104" s="11" t="s">
        <v>953</v>
      </c>
      <c r="G104" s="717" t="s">
        <v>959</v>
      </c>
      <c r="H104" s="18"/>
      <c r="I104" s="4"/>
      <c r="J104" s="4"/>
      <c r="K104" s="4"/>
      <c r="L104" s="4"/>
    </row>
    <row r="105">
      <c r="A105" s="23"/>
      <c r="B105" s="18"/>
      <c r="C105" s="19"/>
      <c r="D105" s="19"/>
      <c r="E105" s="18"/>
      <c r="F105" s="18"/>
      <c r="G105" s="717"/>
      <c r="H105" s="18"/>
      <c r="I105" s="4"/>
      <c r="J105" s="4"/>
      <c r="K105" s="4"/>
      <c r="L105" s="4"/>
    </row>
    <row r="106">
      <c r="A106" s="704"/>
      <c r="B106" s="705" t="s">
        <v>5</v>
      </c>
      <c r="C106" s="705" t="s">
        <v>6</v>
      </c>
      <c r="D106" s="19"/>
      <c r="E106" s="18"/>
      <c r="F106" s="18"/>
      <c r="G106" s="717"/>
      <c r="H106" s="18"/>
      <c r="I106" s="4"/>
      <c r="J106" s="4"/>
      <c r="K106" s="4"/>
      <c r="L106" s="4"/>
    </row>
    <row r="107">
      <c r="A107" s="5" t="s">
        <v>7</v>
      </c>
      <c r="B107" s="6">
        <v>45367.0</v>
      </c>
      <c r="C107" s="6">
        <v>45368.0</v>
      </c>
      <c r="D107" s="19"/>
      <c r="E107" s="18"/>
      <c r="F107" s="18"/>
      <c r="G107" s="717"/>
      <c r="H107" s="18"/>
      <c r="I107" s="4"/>
      <c r="J107" s="4"/>
      <c r="K107" s="4"/>
      <c r="L107" s="4"/>
    </row>
    <row r="108">
      <c r="A108" s="7"/>
      <c r="B108" s="8"/>
      <c r="C108" s="37"/>
      <c r="D108" s="19"/>
      <c r="E108" s="18"/>
      <c r="F108" s="18"/>
      <c r="G108" s="717"/>
      <c r="H108" s="18"/>
      <c r="I108" s="4"/>
      <c r="J108" s="4"/>
      <c r="K108" s="4"/>
      <c r="L108" s="4"/>
    </row>
    <row r="109">
      <c r="A109" s="9" t="s">
        <v>8</v>
      </c>
      <c r="B109" s="708" t="s">
        <v>13</v>
      </c>
      <c r="C109" s="708" t="s">
        <v>12</v>
      </c>
      <c r="D109" s="717" t="s">
        <v>957</v>
      </c>
      <c r="E109" s="18"/>
      <c r="F109" s="18"/>
      <c r="G109" s="717"/>
      <c r="H109" s="18"/>
      <c r="I109" s="4"/>
      <c r="J109" s="4"/>
      <c r="K109" s="4"/>
      <c r="L109" s="4"/>
    </row>
    <row r="110">
      <c r="A110" s="9" t="s">
        <v>16</v>
      </c>
      <c r="B110" s="11" t="s">
        <v>12</v>
      </c>
      <c r="C110" s="11" t="s">
        <v>13</v>
      </c>
      <c r="D110" s="717" t="s">
        <v>958</v>
      </c>
      <c r="E110" s="18"/>
      <c r="F110" s="18"/>
      <c r="G110" s="717"/>
      <c r="H110" s="18"/>
      <c r="I110" s="4"/>
      <c r="J110" s="4"/>
      <c r="K110" s="4"/>
      <c r="L110" s="4"/>
    </row>
    <row r="111">
      <c r="A111" s="9" t="s">
        <v>939</v>
      </c>
      <c r="B111" s="11" t="s">
        <v>953</v>
      </c>
      <c r="C111" s="11" t="s">
        <v>953</v>
      </c>
      <c r="D111" s="717" t="s">
        <v>958</v>
      </c>
      <c r="E111" s="18"/>
      <c r="F111" s="18"/>
      <c r="G111" s="717"/>
      <c r="H111" s="18"/>
      <c r="I111" s="4"/>
      <c r="J111" s="4"/>
      <c r="K111" s="4"/>
      <c r="L111" s="4"/>
    </row>
    <row r="112">
      <c r="A112" s="23"/>
      <c r="B112" s="18"/>
      <c r="C112" s="18"/>
      <c r="D112" s="19"/>
      <c r="E112" s="18"/>
      <c r="F112" s="18"/>
      <c r="G112" s="717"/>
      <c r="H112" s="18"/>
      <c r="I112" s="4"/>
      <c r="J112" s="4"/>
      <c r="K112" s="4"/>
      <c r="L112" s="4"/>
    </row>
    <row r="113">
      <c r="A113" s="704"/>
      <c r="B113" s="705" t="s">
        <v>0</v>
      </c>
      <c r="C113" s="705" t="s">
        <v>1</v>
      </c>
      <c r="D113" s="705" t="s">
        <v>2</v>
      </c>
      <c r="E113" s="705" t="s">
        <v>3</v>
      </c>
      <c r="F113" s="705" t="s">
        <v>4</v>
      </c>
      <c r="G113" s="705" t="s">
        <v>5</v>
      </c>
      <c r="H113" s="705" t="s">
        <v>6</v>
      </c>
      <c r="I113" s="4"/>
      <c r="J113" s="4"/>
      <c r="K113" s="4"/>
      <c r="L113" s="4"/>
    </row>
    <row r="114">
      <c r="A114" s="5" t="s">
        <v>7</v>
      </c>
      <c r="B114" s="6">
        <v>45369.0</v>
      </c>
      <c r="C114" s="6">
        <v>45370.0</v>
      </c>
      <c r="D114" s="6">
        <v>45371.0</v>
      </c>
      <c r="E114" s="6">
        <v>45372.0</v>
      </c>
      <c r="F114" s="6">
        <v>45373.0</v>
      </c>
      <c r="G114" s="6">
        <v>45374.0</v>
      </c>
      <c r="H114" s="6">
        <v>45375.0</v>
      </c>
      <c r="I114" s="4"/>
      <c r="J114" s="4"/>
      <c r="K114" s="4"/>
      <c r="L114" s="4"/>
    </row>
    <row r="115">
      <c r="A115" s="7"/>
      <c r="B115" s="8"/>
      <c r="C115" s="8"/>
      <c r="D115" s="8"/>
      <c r="E115" s="8"/>
      <c r="F115" s="8"/>
      <c r="G115" s="8"/>
      <c r="H115" s="37"/>
      <c r="I115" s="4"/>
      <c r="J115" s="4"/>
      <c r="K115" s="4"/>
      <c r="L115" s="4"/>
    </row>
    <row r="116">
      <c r="A116" s="9" t="s">
        <v>8</v>
      </c>
      <c r="B116" s="11" t="s">
        <v>950</v>
      </c>
      <c r="C116" s="11" t="s">
        <v>974</v>
      </c>
      <c r="D116" s="11" t="s">
        <v>949</v>
      </c>
      <c r="E116" s="708" t="s">
        <v>13</v>
      </c>
      <c r="F116" s="13" t="s">
        <v>13</v>
      </c>
      <c r="G116" s="13" t="s">
        <v>13</v>
      </c>
      <c r="H116" s="13" t="s">
        <v>13</v>
      </c>
      <c r="I116" s="4"/>
      <c r="J116" s="4"/>
      <c r="K116" s="4"/>
      <c r="L116" s="4"/>
    </row>
    <row r="117">
      <c r="A117" s="9" t="s">
        <v>16</v>
      </c>
      <c r="B117" s="11" t="s">
        <v>950</v>
      </c>
      <c r="C117" s="11" t="s">
        <v>949</v>
      </c>
      <c r="D117" s="708" t="s">
        <v>13</v>
      </c>
      <c r="E117" s="708" t="s">
        <v>12</v>
      </c>
      <c r="F117" s="13" t="s">
        <v>12</v>
      </c>
      <c r="G117" s="713" t="s">
        <v>12</v>
      </c>
      <c r="H117" s="13" t="s">
        <v>12</v>
      </c>
      <c r="I117" s="4"/>
      <c r="J117" s="4"/>
      <c r="K117" s="4"/>
      <c r="L117" s="4"/>
    </row>
    <row r="118">
      <c r="A118" s="9" t="s">
        <v>939</v>
      </c>
      <c r="B118" s="11" t="s">
        <v>950</v>
      </c>
      <c r="C118" s="708" t="s">
        <v>13</v>
      </c>
      <c r="D118" s="708" t="s">
        <v>12</v>
      </c>
      <c r="E118" s="11" t="s">
        <v>949</v>
      </c>
      <c r="F118" s="11" t="s">
        <v>953</v>
      </c>
      <c r="G118" s="713" t="s">
        <v>953</v>
      </c>
      <c r="H118" s="713" t="s">
        <v>953</v>
      </c>
      <c r="I118" s="4"/>
      <c r="J118" s="4"/>
      <c r="K118" s="4"/>
      <c r="L118" s="4"/>
    </row>
    <row r="119">
      <c r="A119" s="23"/>
      <c r="B119" s="18"/>
      <c r="C119" s="19"/>
      <c r="D119" s="19"/>
      <c r="E119" s="18"/>
      <c r="F119" s="18"/>
      <c r="G119" s="18"/>
      <c r="H119" s="18"/>
      <c r="I119" s="4"/>
      <c r="J119" s="4"/>
      <c r="K119" s="4"/>
      <c r="L119" s="4"/>
    </row>
    <row r="120">
      <c r="A120" s="704"/>
      <c r="B120" s="705" t="s">
        <v>0</v>
      </c>
      <c r="C120" s="705" t="s">
        <v>1</v>
      </c>
      <c r="D120" s="705" t="s">
        <v>2</v>
      </c>
      <c r="E120" s="705" t="s">
        <v>3</v>
      </c>
      <c r="F120" s="705" t="s">
        <v>4</v>
      </c>
      <c r="G120" s="705" t="s">
        <v>5</v>
      </c>
      <c r="H120" s="705" t="s">
        <v>6</v>
      </c>
      <c r="I120" s="4"/>
      <c r="J120" s="4"/>
      <c r="K120" s="4"/>
      <c r="L120" s="4"/>
    </row>
    <row r="121">
      <c r="A121" s="5" t="s">
        <v>7</v>
      </c>
      <c r="B121" s="6">
        <v>45376.0</v>
      </c>
      <c r="C121" s="6">
        <v>45377.0</v>
      </c>
      <c r="D121" s="6">
        <v>45378.0</v>
      </c>
      <c r="E121" s="6">
        <v>45379.0</v>
      </c>
      <c r="F121" s="6">
        <v>45380.0</v>
      </c>
      <c r="G121" s="6">
        <v>45381.0</v>
      </c>
      <c r="H121" s="6">
        <v>45382.0</v>
      </c>
      <c r="I121" s="4"/>
      <c r="J121" s="4"/>
      <c r="K121" s="4"/>
      <c r="L121" s="4"/>
    </row>
    <row r="122">
      <c r="A122" s="7"/>
      <c r="B122" s="8"/>
      <c r="C122" s="8"/>
      <c r="D122" s="8"/>
      <c r="E122" s="8"/>
      <c r="F122" s="8"/>
      <c r="G122" s="8"/>
      <c r="H122" s="37"/>
      <c r="I122" s="4"/>
      <c r="J122" s="4"/>
      <c r="K122" s="4"/>
      <c r="L122" s="4"/>
    </row>
    <row r="123">
      <c r="A123" s="9" t="s">
        <v>8</v>
      </c>
      <c r="B123" s="713" t="s">
        <v>950</v>
      </c>
      <c r="C123" s="713" t="s">
        <v>974</v>
      </c>
      <c r="D123" s="713" t="s">
        <v>949</v>
      </c>
      <c r="E123" s="13" t="s">
        <v>12</v>
      </c>
      <c r="F123" s="713" t="s">
        <v>950</v>
      </c>
      <c r="G123" s="13" t="s">
        <v>12</v>
      </c>
      <c r="H123" s="13" t="s">
        <v>12</v>
      </c>
      <c r="I123" s="4"/>
      <c r="J123" s="4"/>
      <c r="K123" s="4"/>
      <c r="L123" s="4"/>
    </row>
    <row r="124">
      <c r="A124" s="9" t="s">
        <v>16</v>
      </c>
      <c r="B124" s="713" t="s">
        <v>13</v>
      </c>
      <c r="C124" s="713" t="s">
        <v>949</v>
      </c>
      <c r="D124" s="13" t="s">
        <v>13</v>
      </c>
      <c r="E124" s="13" t="s">
        <v>13</v>
      </c>
      <c r="F124" s="713" t="s">
        <v>950</v>
      </c>
      <c r="G124" s="13" t="s">
        <v>13</v>
      </c>
      <c r="H124" s="13" t="s">
        <v>13</v>
      </c>
      <c r="I124" s="4"/>
      <c r="J124" s="4"/>
      <c r="K124" s="4"/>
      <c r="L124" s="4"/>
    </row>
    <row r="125">
      <c r="A125" s="9" t="s">
        <v>939</v>
      </c>
      <c r="B125" s="713" t="s">
        <v>953</v>
      </c>
      <c r="C125" s="13" t="s">
        <v>13</v>
      </c>
      <c r="D125" s="13" t="s">
        <v>12</v>
      </c>
      <c r="E125" s="713" t="s">
        <v>949</v>
      </c>
      <c r="F125" s="713" t="s">
        <v>950</v>
      </c>
      <c r="G125" s="713" t="s">
        <v>953</v>
      </c>
      <c r="H125" s="713" t="s">
        <v>953</v>
      </c>
      <c r="I125" s="4"/>
      <c r="J125" s="4"/>
      <c r="K125" s="4"/>
      <c r="L125" s="4"/>
    </row>
    <row r="126">
      <c r="A126" s="23"/>
      <c r="B126" s="26"/>
      <c r="C126" s="24"/>
      <c r="D126" s="24"/>
      <c r="E126" s="26"/>
      <c r="F126" s="26"/>
      <c r="G126" s="26"/>
      <c r="H126" s="26"/>
      <c r="I126" s="4"/>
      <c r="J126" s="4"/>
      <c r="K126" s="4"/>
      <c r="L126" s="4"/>
    </row>
    <row r="127">
      <c r="A127" s="704"/>
      <c r="B127" s="705" t="s">
        <v>0</v>
      </c>
      <c r="C127" s="705" t="s">
        <v>1</v>
      </c>
      <c r="D127" s="705" t="s">
        <v>2</v>
      </c>
      <c r="E127" s="705" t="s">
        <v>3</v>
      </c>
      <c r="F127" s="705" t="s">
        <v>4</v>
      </c>
      <c r="G127" s="705" t="s">
        <v>5</v>
      </c>
      <c r="H127" s="705" t="s">
        <v>6</v>
      </c>
      <c r="I127" s="4"/>
      <c r="J127" s="4"/>
      <c r="K127" s="4"/>
      <c r="L127" s="4"/>
    </row>
    <row r="128">
      <c r="A128" s="5" t="s">
        <v>7</v>
      </c>
      <c r="B128" s="6">
        <v>45383.0</v>
      </c>
      <c r="C128" s="6">
        <v>45384.0</v>
      </c>
      <c r="D128" s="6">
        <v>45385.0</v>
      </c>
      <c r="E128" s="6">
        <v>45386.0</v>
      </c>
      <c r="F128" s="6">
        <v>45387.0</v>
      </c>
      <c r="G128" s="6">
        <v>45388.0</v>
      </c>
      <c r="H128" s="6">
        <v>45389.0</v>
      </c>
      <c r="I128" s="4"/>
      <c r="J128" s="4"/>
      <c r="K128" s="4"/>
      <c r="L128" s="4"/>
    </row>
    <row r="129">
      <c r="A129" s="7"/>
      <c r="B129" s="8"/>
      <c r="C129" s="8"/>
      <c r="D129" s="8"/>
      <c r="E129" s="8"/>
      <c r="F129" s="8"/>
      <c r="G129" s="8"/>
      <c r="H129" s="8"/>
      <c r="I129" s="4"/>
      <c r="J129" s="4"/>
      <c r="K129" s="4"/>
      <c r="L129" s="4"/>
    </row>
    <row r="130">
      <c r="A130" s="9" t="s">
        <v>8</v>
      </c>
      <c r="B130" s="706" t="s">
        <v>983</v>
      </c>
      <c r="C130" s="708" t="s">
        <v>13</v>
      </c>
      <c r="D130" s="708" t="s">
        <v>949</v>
      </c>
      <c r="E130" s="708" t="s">
        <v>13</v>
      </c>
      <c r="F130" s="13" t="s">
        <v>13</v>
      </c>
      <c r="G130" s="13" t="s">
        <v>13</v>
      </c>
      <c r="H130" s="13" t="s">
        <v>13</v>
      </c>
      <c r="I130" s="4"/>
      <c r="J130" s="4"/>
      <c r="K130" s="4"/>
      <c r="L130" s="4"/>
    </row>
    <row r="131">
      <c r="A131" s="9" t="s">
        <v>16</v>
      </c>
      <c r="B131" s="706" t="s">
        <v>984</v>
      </c>
      <c r="C131" s="706" t="s">
        <v>11</v>
      </c>
      <c r="D131" s="708" t="s">
        <v>13</v>
      </c>
      <c r="E131" s="708" t="s">
        <v>12</v>
      </c>
      <c r="F131" s="13" t="s">
        <v>12</v>
      </c>
      <c r="G131" s="13" t="s">
        <v>12</v>
      </c>
      <c r="H131" s="13" t="s">
        <v>12</v>
      </c>
      <c r="I131" s="4"/>
      <c r="J131" s="4"/>
      <c r="K131" s="4"/>
      <c r="L131" s="4"/>
    </row>
    <row r="132">
      <c r="A132" s="9" t="s">
        <v>939</v>
      </c>
      <c r="B132" s="718"/>
      <c r="C132" s="718"/>
      <c r="D132" s="718"/>
      <c r="E132" s="718"/>
      <c r="F132" s="718"/>
      <c r="G132" s="718"/>
      <c r="H132" s="718"/>
      <c r="I132" s="4"/>
      <c r="J132" s="4"/>
      <c r="K132" s="4"/>
      <c r="L132" s="4"/>
    </row>
    <row r="133">
      <c r="A133" s="719"/>
      <c r="B133" s="720"/>
      <c r="C133" s="720"/>
      <c r="D133" s="720"/>
      <c r="E133" s="720"/>
      <c r="F133" s="720"/>
      <c r="G133" s="720"/>
      <c r="H133" s="720"/>
      <c r="I133" s="4"/>
      <c r="J133" s="4"/>
      <c r="K133" s="4"/>
      <c r="L133" s="4"/>
    </row>
    <row r="134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4"/>
      <c r="J134" s="4"/>
      <c r="K134" s="4"/>
      <c r="L134" s="4"/>
    </row>
    <row r="135">
      <c r="A135" s="5" t="s">
        <v>7</v>
      </c>
      <c r="B135" s="6">
        <v>45390.0</v>
      </c>
      <c r="C135" s="6">
        <v>45391.0</v>
      </c>
      <c r="D135" s="6">
        <v>45392.0</v>
      </c>
      <c r="E135" s="6">
        <v>45393.0</v>
      </c>
      <c r="F135" s="6">
        <v>45394.0</v>
      </c>
      <c r="G135" s="6">
        <v>45395.0</v>
      </c>
      <c r="H135" s="6">
        <v>45396.0</v>
      </c>
      <c r="I135" s="4"/>
      <c r="J135" s="4"/>
      <c r="K135" s="4"/>
      <c r="L135" s="4"/>
    </row>
    <row r="136">
      <c r="A136" s="7"/>
      <c r="B136" s="8"/>
      <c r="C136" s="8"/>
      <c r="D136" s="8"/>
      <c r="E136" s="8"/>
      <c r="F136" s="8"/>
      <c r="G136" s="8"/>
      <c r="H136" s="8"/>
      <c r="I136" s="4"/>
      <c r="J136" s="4"/>
      <c r="K136" s="4"/>
      <c r="L136" s="4"/>
    </row>
    <row r="137">
      <c r="A137" s="9" t="s">
        <v>8</v>
      </c>
      <c r="B137" s="713" t="s">
        <v>12</v>
      </c>
      <c r="C137" s="713" t="s">
        <v>12</v>
      </c>
      <c r="D137" s="706" t="s">
        <v>985</v>
      </c>
      <c r="E137" s="13" t="s">
        <v>12</v>
      </c>
      <c r="F137" s="13" t="s">
        <v>12</v>
      </c>
      <c r="G137" s="13" t="s">
        <v>12</v>
      </c>
      <c r="H137" s="13" t="s">
        <v>12</v>
      </c>
      <c r="I137" s="4"/>
      <c r="J137" s="4"/>
      <c r="K137" s="4"/>
      <c r="L137" s="4"/>
    </row>
    <row r="138">
      <c r="A138" s="9" t="s">
        <v>16</v>
      </c>
      <c r="B138" s="13" t="s">
        <v>13</v>
      </c>
      <c r="C138" s="706" t="s">
        <v>11</v>
      </c>
      <c r="D138" s="13" t="s">
        <v>13</v>
      </c>
      <c r="E138" s="13" t="s">
        <v>13</v>
      </c>
      <c r="F138" s="13" t="s">
        <v>13</v>
      </c>
      <c r="G138" s="706" t="s">
        <v>986</v>
      </c>
      <c r="H138" s="706" t="s">
        <v>987</v>
      </c>
      <c r="I138" s="4"/>
      <c r="J138" s="4"/>
      <c r="K138" s="4"/>
      <c r="L138" s="4"/>
    </row>
    <row r="139">
      <c r="A139" s="9" t="s">
        <v>939</v>
      </c>
      <c r="B139" s="718"/>
      <c r="C139" s="718"/>
      <c r="D139" s="718"/>
      <c r="E139" s="718"/>
      <c r="F139" s="718"/>
      <c r="G139" s="718"/>
      <c r="H139" s="718"/>
      <c r="I139" s="4"/>
      <c r="J139" s="4"/>
      <c r="K139" s="4"/>
      <c r="L139" s="4"/>
    </row>
    <row r="140">
      <c r="A140" s="23"/>
      <c r="B140" s="24"/>
      <c r="C140" s="24"/>
      <c r="D140" s="24"/>
      <c r="E140" s="24"/>
      <c r="F140" s="24"/>
      <c r="G140" s="24"/>
      <c r="H140" s="24"/>
      <c r="I140" s="4"/>
      <c r="J140" s="4"/>
      <c r="K140" s="4"/>
      <c r="L140" s="4"/>
    </row>
    <row r="141">
      <c r="A141" s="1"/>
      <c r="B141" s="2" t="s">
        <v>0</v>
      </c>
      <c r="C141" s="24"/>
      <c r="D141" s="24"/>
      <c r="E141" s="24"/>
      <c r="F141" s="24"/>
      <c r="G141" s="24"/>
      <c r="H141" s="24"/>
      <c r="I141" s="4"/>
      <c r="J141" s="4"/>
      <c r="K141" s="4"/>
      <c r="L141" s="4"/>
    </row>
    <row r="142">
      <c r="A142" s="5" t="s">
        <v>7</v>
      </c>
      <c r="B142" s="6">
        <v>45397.0</v>
      </c>
      <c r="C142" s="24"/>
      <c r="D142" s="24"/>
      <c r="E142" s="24"/>
      <c r="F142" s="24"/>
      <c r="G142" s="24"/>
      <c r="H142" s="24"/>
      <c r="I142" s="4"/>
      <c r="J142" s="4"/>
      <c r="K142" s="4"/>
      <c r="L142" s="4"/>
    </row>
    <row r="143">
      <c r="A143" s="7"/>
      <c r="B143" s="8"/>
      <c r="C143" s="24"/>
      <c r="D143" s="24"/>
      <c r="E143" s="24"/>
      <c r="F143" s="24"/>
      <c r="G143" s="24"/>
      <c r="H143" s="24"/>
      <c r="I143" s="4"/>
      <c r="J143" s="4"/>
      <c r="K143" s="4"/>
      <c r="L143" s="4"/>
    </row>
    <row r="144">
      <c r="A144" s="9" t="s">
        <v>8</v>
      </c>
      <c r="B144" s="13" t="s">
        <v>13</v>
      </c>
      <c r="C144" s="721" t="s">
        <v>952</v>
      </c>
      <c r="D144" s="721" t="s">
        <v>988</v>
      </c>
      <c r="E144" s="24"/>
      <c r="F144" s="24"/>
      <c r="G144" s="24"/>
      <c r="H144" s="24"/>
      <c r="I144" s="4"/>
      <c r="J144" s="4"/>
      <c r="K144" s="4"/>
      <c r="L144" s="4"/>
    </row>
    <row r="145">
      <c r="A145" s="9" t="s">
        <v>16</v>
      </c>
      <c r="B145" s="713" t="s">
        <v>12</v>
      </c>
      <c r="C145" s="721" t="s">
        <v>952</v>
      </c>
      <c r="D145" s="721" t="s">
        <v>989</v>
      </c>
      <c r="E145" s="24"/>
      <c r="F145" s="24"/>
      <c r="G145" s="24"/>
      <c r="H145" s="24"/>
      <c r="I145" s="4"/>
      <c r="J145" s="4"/>
      <c r="K145" s="4"/>
      <c r="L145" s="4"/>
    </row>
    <row r="146">
      <c r="A146" s="9" t="s">
        <v>939</v>
      </c>
      <c r="B146" s="718"/>
      <c r="C146" s="24"/>
      <c r="D146" s="24"/>
      <c r="E146" s="24"/>
      <c r="F146" s="24"/>
      <c r="G146" s="24"/>
      <c r="H146" s="24"/>
      <c r="I146" s="4"/>
      <c r="J146" s="4"/>
      <c r="K146" s="4"/>
      <c r="L146" s="4"/>
    </row>
    <row r="147">
      <c r="A147" s="23"/>
      <c r="B147" s="24"/>
      <c r="C147" s="24"/>
      <c r="D147" s="24"/>
      <c r="E147" s="24"/>
      <c r="F147" s="24"/>
      <c r="G147" s="24"/>
      <c r="H147" s="24"/>
      <c r="I147" s="4"/>
      <c r="J147" s="4"/>
      <c r="K147" s="4"/>
      <c r="L147" s="4"/>
    </row>
    <row r="148">
      <c r="A148" s="704"/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4"/>
      <c r="I148" s="4"/>
      <c r="J148" s="4"/>
      <c r="K148" s="4"/>
      <c r="L148" s="4"/>
    </row>
    <row r="149">
      <c r="A149" s="5" t="s">
        <v>7</v>
      </c>
      <c r="B149" s="6">
        <v>45398.0</v>
      </c>
      <c r="C149" s="6">
        <v>45399.0</v>
      </c>
      <c r="D149" s="6">
        <v>45400.0</v>
      </c>
      <c r="E149" s="6">
        <v>45401.0</v>
      </c>
      <c r="F149" s="6">
        <v>45402.0</v>
      </c>
      <c r="G149" s="6">
        <v>45403.0</v>
      </c>
      <c r="H149" s="24"/>
      <c r="I149" s="4"/>
      <c r="J149" s="4"/>
      <c r="K149" s="4"/>
      <c r="L149" s="4"/>
    </row>
    <row r="150">
      <c r="A150" s="7"/>
      <c r="B150" s="8"/>
      <c r="C150" s="8"/>
      <c r="D150" s="8"/>
      <c r="E150" s="8"/>
      <c r="F150" s="8"/>
      <c r="G150" s="8"/>
      <c r="H150" s="24"/>
      <c r="I150" s="4"/>
      <c r="J150" s="4"/>
      <c r="K150" s="4"/>
      <c r="L150" s="4"/>
    </row>
    <row r="151">
      <c r="A151" s="9" t="s">
        <v>8</v>
      </c>
      <c r="B151" s="13" t="s">
        <v>13</v>
      </c>
      <c r="C151" s="706" t="s">
        <v>11</v>
      </c>
      <c r="D151" s="13" t="s">
        <v>13</v>
      </c>
      <c r="E151" s="13" t="s">
        <v>13</v>
      </c>
      <c r="F151" s="706" t="s">
        <v>990</v>
      </c>
      <c r="G151" s="706" t="s">
        <v>991</v>
      </c>
      <c r="H151" s="24"/>
      <c r="I151" s="4"/>
      <c r="J151" s="4"/>
      <c r="K151" s="4"/>
      <c r="L151" s="4"/>
    </row>
    <row r="152">
      <c r="A152" s="9" t="s">
        <v>16</v>
      </c>
      <c r="B152" s="706" t="s">
        <v>11</v>
      </c>
      <c r="C152" s="713" t="s">
        <v>12</v>
      </c>
      <c r="D152" s="713" t="s">
        <v>12</v>
      </c>
      <c r="E152" s="713" t="s">
        <v>12</v>
      </c>
      <c r="F152" s="11" t="s">
        <v>13</v>
      </c>
      <c r="G152" s="11" t="s">
        <v>992</v>
      </c>
      <c r="H152" s="24"/>
      <c r="I152" s="4"/>
      <c r="J152" s="4"/>
      <c r="K152" s="4"/>
      <c r="L152" s="4"/>
    </row>
    <row r="153">
      <c r="A153" s="23"/>
      <c r="B153" s="26"/>
      <c r="C153" s="24"/>
      <c r="D153" s="24"/>
      <c r="E153" s="24"/>
      <c r="F153" s="26"/>
      <c r="G153" s="26"/>
      <c r="H153" s="24"/>
      <c r="I153" s="4"/>
      <c r="J153" s="4"/>
      <c r="K153" s="4"/>
      <c r="L153" s="4"/>
    </row>
    <row r="154">
      <c r="A154" s="1"/>
      <c r="B154" s="2" t="s">
        <v>0</v>
      </c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  <c r="H154" s="2" t="s">
        <v>6</v>
      </c>
      <c r="I154" s="4"/>
      <c r="J154" s="4"/>
      <c r="K154" s="4"/>
      <c r="L154" s="4"/>
    </row>
    <row r="155">
      <c r="A155" s="5" t="s">
        <v>7</v>
      </c>
      <c r="B155" s="6">
        <v>45404.0</v>
      </c>
      <c r="C155" s="6">
        <v>45405.0</v>
      </c>
      <c r="D155" s="6">
        <v>45406.0</v>
      </c>
      <c r="E155" s="6">
        <v>45407.0</v>
      </c>
      <c r="F155" s="6">
        <v>45408.0</v>
      </c>
      <c r="G155" s="6">
        <v>45409.0</v>
      </c>
      <c r="H155" s="6">
        <v>45410.0</v>
      </c>
      <c r="I155" s="4"/>
      <c r="J155" s="4"/>
      <c r="K155" s="4"/>
      <c r="L155" s="4"/>
    </row>
    <row r="156">
      <c r="A156" s="7"/>
      <c r="B156" s="8"/>
      <c r="C156" s="8"/>
      <c r="D156" s="8"/>
      <c r="E156" s="8"/>
      <c r="F156" s="8"/>
      <c r="G156" s="8"/>
      <c r="H156" s="8"/>
      <c r="I156" s="4"/>
      <c r="J156" s="4"/>
      <c r="K156" s="4"/>
      <c r="L156" s="4"/>
    </row>
    <row r="157">
      <c r="A157" s="9" t="s">
        <v>8</v>
      </c>
      <c r="B157" s="713" t="s">
        <v>12</v>
      </c>
      <c r="C157" s="713" t="s">
        <v>12</v>
      </c>
      <c r="D157" s="706" t="s">
        <v>11</v>
      </c>
      <c r="E157" s="13" t="s">
        <v>12</v>
      </c>
      <c r="F157" s="13" t="s">
        <v>12</v>
      </c>
      <c r="G157" s="13" t="s">
        <v>12</v>
      </c>
      <c r="H157" s="13" t="s">
        <v>12</v>
      </c>
      <c r="I157" s="4"/>
      <c r="J157" s="4"/>
      <c r="K157" s="4"/>
      <c r="L157" s="4"/>
    </row>
    <row r="158">
      <c r="A158" s="9" t="s">
        <v>16</v>
      </c>
      <c r="B158" s="706" t="s">
        <v>990</v>
      </c>
      <c r="C158" s="706" t="s">
        <v>11</v>
      </c>
      <c r="D158" s="13" t="s">
        <v>13</v>
      </c>
      <c r="E158" s="13" t="s">
        <v>13</v>
      </c>
      <c r="F158" s="706" t="s">
        <v>990</v>
      </c>
      <c r="G158" s="706" t="s">
        <v>986</v>
      </c>
      <c r="H158" s="706" t="s">
        <v>987</v>
      </c>
      <c r="I158" s="4"/>
      <c r="J158" s="4"/>
      <c r="K158" s="4"/>
      <c r="L158" s="4"/>
    </row>
    <row r="159">
      <c r="A159" s="23"/>
      <c r="B159" s="24"/>
      <c r="C159" s="26"/>
      <c r="D159" s="24"/>
      <c r="E159" s="24"/>
      <c r="F159" s="24"/>
      <c r="G159" s="26"/>
      <c r="H159" s="26"/>
      <c r="I159" s="4"/>
      <c r="J159" s="4"/>
      <c r="K159" s="4"/>
      <c r="L159" s="4"/>
    </row>
    <row r="160">
      <c r="A160" s="1"/>
      <c r="B160" s="2" t="s">
        <v>0</v>
      </c>
      <c r="C160" s="2" t="s">
        <v>1</v>
      </c>
      <c r="D160" s="24"/>
      <c r="E160" s="24"/>
      <c r="F160" s="24"/>
      <c r="G160" s="26"/>
      <c r="H160" s="26"/>
      <c r="I160" s="4"/>
      <c r="J160" s="4"/>
      <c r="K160" s="4"/>
      <c r="L160" s="4"/>
    </row>
    <row r="161">
      <c r="A161" s="5" t="s">
        <v>7</v>
      </c>
      <c r="B161" s="6">
        <v>45411.0</v>
      </c>
      <c r="C161" s="6">
        <v>45412.0</v>
      </c>
      <c r="D161" s="24"/>
      <c r="E161" s="24"/>
      <c r="F161" s="24"/>
      <c r="G161" s="26"/>
      <c r="H161" s="26"/>
      <c r="I161" s="4"/>
      <c r="J161" s="4"/>
      <c r="K161" s="4"/>
      <c r="L161" s="4"/>
    </row>
    <row r="162">
      <c r="A162" s="7"/>
      <c r="B162" s="8"/>
      <c r="C162" s="8"/>
      <c r="D162" s="24"/>
      <c r="E162" s="24"/>
      <c r="F162" s="24"/>
      <c r="G162" s="26"/>
      <c r="H162" s="26"/>
      <c r="I162" s="4"/>
      <c r="J162" s="4"/>
      <c r="K162" s="4"/>
      <c r="L162" s="4"/>
    </row>
    <row r="163">
      <c r="A163" s="9" t="s">
        <v>8</v>
      </c>
      <c r="B163" s="13" t="s">
        <v>13</v>
      </c>
      <c r="C163" s="713" t="s">
        <v>12</v>
      </c>
      <c r="D163" s="26" t="s">
        <v>993</v>
      </c>
      <c r="E163" s="26" t="s">
        <v>994</v>
      </c>
      <c r="F163" s="24"/>
      <c r="G163" s="26"/>
      <c r="H163" s="26"/>
      <c r="I163" s="4"/>
      <c r="J163" s="4"/>
      <c r="K163" s="4"/>
      <c r="L163" s="4"/>
    </row>
    <row r="164">
      <c r="A164" s="9" t="s">
        <v>16</v>
      </c>
      <c r="B164" s="713" t="s">
        <v>12</v>
      </c>
      <c r="C164" s="706" t="s">
        <v>11</v>
      </c>
      <c r="D164" s="26" t="s">
        <v>993</v>
      </c>
      <c r="E164" s="26" t="s">
        <v>995</v>
      </c>
      <c r="F164" s="24"/>
      <c r="G164" s="26"/>
      <c r="H164" s="26"/>
      <c r="I164" s="4"/>
      <c r="J164" s="4"/>
      <c r="K164" s="4"/>
      <c r="L164" s="4"/>
    </row>
    <row r="165">
      <c r="A165" s="23"/>
      <c r="B165" s="26"/>
      <c r="C165" s="26"/>
      <c r="D165" s="26"/>
      <c r="E165" s="26"/>
      <c r="F165" s="24"/>
      <c r="G165" s="26"/>
      <c r="H165" s="26"/>
      <c r="I165" s="4"/>
      <c r="J165" s="4"/>
      <c r="K165" s="4"/>
      <c r="L165" s="4"/>
    </row>
    <row r="166">
      <c r="A166" s="1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6"/>
      <c r="H166" s="26"/>
      <c r="I166" s="4"/>
      <c r="J166" s="4"/>
      <c r="K166" s="4"/>
      <c r="L166" s="4"/>
    </row>
    <row r="167">
      <c r="A167" s="5" t="s">
        <v>7</v>
      </c>
      <c r="B167" s="6">
        <v>45413.0</v>
      </c>
      <c r="C167" s="6">
        <v>45414.0</v>
      </c>
      <c r="D167" s="6">
        <v>45415.0</v>
      </c>
      <c r="E167" s="6">
        <v>45416.0</v>
      </c>
      <c r="F167" s="6">
        <v>45417.0</v>
      </c>
      <c r="G167" s="26"/>
      <c r="H167" s="26"/>
      <c r="I167" s="4"/>
      <c r="J167" s="4"/>
      <c r="K167" s="4"/>
      <c r="L167" s="4"/>
    </row>
    <row r="168">
      <c r="A168" s="7"/>
      <c r="B168" s="8"/>
      <c r="C168" s="8"/>
      <c r="D168" s="8"/>
      <c r="E168" s="8"/>
      <c r="F168" s="8"/>
      <c r="G168" s="26"/>
      <c r="H168" s="26"/>
      <c r="I168" s="4"/>
      <c r="J168" s="4"/>
      <c r="K168" s="4"/>
      <c r="L168" s="4"/>
    </row>
    <row r="169">
      <c r="A169" s="9" t="s">
        <v>8</v>
      </c>
      <c r="B169" s="706" t="s">
        <v>11</v>
      </c>
      <c r="C169" s="13" t="s">
        <v>13</v>
      </c>
      <c r="D169" s="13" t="s">
        <v>13</v>
      </c>
      <c r="E169" s="706" t="s">
        <v>990</v>
      </c>
      <c r="F169" s="706" t="s">
        <v>990</v>
      </c>
      <c r="G169" s="26"/>
      <c r="H169" s="26"/>
      <c r="I169" s="4"/>
      <c r="J169" s="4"/>
      <c r="K169" s="4"/>
      <c r="L169" s="4"/>
    </row>
    <row r="170">
      <c r="A170" s="9" t="s">
        <v>16</v>
      </c>
      <c r="B170" s="713" t="s">
        <v>12</v>
      </c>
      <c r="C170" s="713" t="s">
        <v>12</v>
      </c>
      <c r="D170" s="713" t="s">
        <v>12</v>
      </c>
      <c r="E170" s="11" t="s">
        <v>996</v>
      </c>
      <c r="F170" s="11" t="s">
        <v>12</v>
      </c>
      <c r="G170" s="18"/>
      <c r="H170" s="26"/>
      <c r="I170" s="4"/>
      <c r="J170" s="4"/>
      <c r="K170" s="4"/>
      <c r="L170" s="4"/>
    </row>
    <row r="171">
      <c r="A171" s="23"/>
      <c r="B171" s="26"/>
      <c r="C171" s="26"/>
      <c r="D171" s="26"/>
      <c r="E171" s="26"/>
      <c r="F171" s="24"/>
      <c r="G171" s="26"/>
      <c r="H171" s="26"/>
      <c r="I171" s="4"/>
      <c r="J171" s="4"/>
      <c r="K171" s="4"/>
      <c r="L171" s="4"/>
    </row>
    <row r="172">
      <c r="A172" s="1"/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4"/>
      <c r="J172" s="4"/>
      <c r="K172" s="4"/>
      <c r="L172" s="4"/>
    </row>
    <row r="173">
      <c r="A173" s="5" t="s">
        <v>7</v>
      </c>
      <c r="B173" s="6">
        <v>45418.0</v>
      </c>
      <c r="C173" s="6">
        <v>45419.0</v>
      </c>
      <c r="D173" s="6">
        <v>45420.0</v>
      </c>
      <c r="E173" s="6">
        <v>45421.0</v>
      </c>
      <c r="F173" s="6">
        <v>45422.0</v>
      </c>
      <c r="G173" s="6">
        <v>45423.0</v>
      </c>
      <c r="H173" s="6">
        <v>45424.0</v>
      </c>
      <c r="I173" s="4"/>
      <c r="J173" s="4"/>
      <c r="K173" s="4"/>
      <c r="L173" s="4"/>
    </row>
    <row r="174">
      <c r="A174" s="7"/>
      <c r="B174" s="8"/>
      <c r="C174" s="8"/>
      <c r="D174" s="8"/>
      <c r="E174" s="8"/>
      <c r="F174" s="8"/>
      <c r="G174" s="8"/>
      <c r="H174" s="8"/>
      <c r="I174" s="4"/>
      <c r="J174" s="4"/>
      <c r="K174" s="4"/>
      <c r="L174" s="4"/>
    </row>
    <row r="175">
      <c r="A175" s="9" t="s">
        <v>8</v>
      </c>
      <c r="B175" s="713" t="s">
        <v>12</v>
      </c>
      <c r="C175" s="713" t="s">
        <v>12</v>
      </c>
      <c r="D175" s="706" t="s">
        <v>11</v>
      </c>
      <c r="E175" s="13" t="s">
        <v>12</v>
      </c>
      <c r="F175" s="13" t="s">
        <v>12</v>
      </c>
      <c r="G175" s="13" t="s">
        <v>12</v>
      </c>
      <c r="H175" s="13" t="s">
        <v>12</v>
      </c>
      <c r="I175" s="4"/>
      <c r="J175" s="4"/>
      <c r="K175" s="4"/>
      <c r="L175" s="4"/>
    </row>
    <row r="176">
      <c r="A176" s="9" t="s">
        <v>16</v>
      </c>
      <c r="B176" s="11" t="s">
        <v>13</v>
      </c>
      <c r="C176" s="706" t="s">
        <v>11</v>
      </c>
      <c r="D176" s="13" t="s">
        <v>13</v>
      </c>
      <c r="E176" s="706" t="s">
        <v>986</v>
      </c>
      <c r="F176" s="706" t="s">
        <v>986</v>
      </c>
      <c r="G176" s="11" t="s">
        <v>13</v>
      </c>
      <c r="H176" s="706" t="s">
        <v>987</v>
      </c>
      <c r="I176" s="4"/>
      <c r="J176" s="4"/>
      <c r="K176" s="4"/>
      <c r="L176" s="4"/>
    </row>
    <row r="177">
      <c r="A177" s="23"/>
      <c r="B177" s="26"/>
      <c r="C177" s="26"/>
      <c r="D177" s="26"/>
      <c r="E177" s="26"/>
      <c r="F177" s="24"/>
      <c r="G177" s="26"/>
      <c r="H177" s="26"/>
      <c r="I177" s="4"/>
      <c r="J177" s="4"/>
      <c r="K177" s="4"/>
      <c r="L177" s="4"/>
    </row>
    <row r="178">
      <c r="A178" s="1"/>
      <c r="B178" s="2" t="s">
        <v>0</v>
      </c>
      <c r="C178" s="2" t="s">
        <v>1</v>
      </c>
      <c r="D178" s="2" t="s">
        <v>2</v>
      </c>
      <c r="E178" s="26"/>
      <c r="F178" s="24"/>
      <c r="G178" s="26"/>
      <c r="H178" s="26"/>
      <c r="I178" s="4"/>
      <c r="J178" s="4"/>
      <c r="K178" s="4"/>
      <c r="L178" s="4"/>
    </row>
    <row r="179">
      <c r="A179" s="5" t="s">
        <v>7</v>
      </c>
      <c r="B179" s="6">
        <v>45425.0</v>
      </c>
      <c r="C179" s="6">
        <v>45426.0</v>
      </c>
      <c r="D179" s="6">
        <v>45427.0</v>
      </c>
      <c r="E179" s="26"/>
      <c r="F179" s="24"/>
      <c r="G179" s="26"/>
      <c r="H179" s="26"/>
      <c r="I179" s="4"/>
      <c r="J179" s="4"/>
      <c r="K179" s="4"/>
      <c r="L179" s="4"/>
    </row>
    <row r="180">
      <c r="A180" s="7"/>
      <c r="B180" s="8"/>
      <c r="C180" s="8"/>
      <c r="D180" s="8"/>
      <c r="E180" s="26"/>
      <c r="F180" s="24"/>
      <c r="G180" s="26"/>
      <c r="H180" s="26"/>
      <c r="I180" s="4"/>
      <c r="J180" s="4"/>
      <c r="K180" s="4"/>
      <c r="L180" s="4"/>
    </row>
    <row r="181">
      <c r="A181" s="9" t="s">
        <v>8</v>
      </c>
      <c r="B181" s="13" t="s">
        <v>13</v>
      </c>
      <c r="C181" s="713" t="s">
        <v>12</v>
      </c>
      <c r="D181" s="706" t="s">
        <v>11</v>
      </c>
      <c r="E181" s="716" t="s">
        <v>997</v>
      </c>
      <c r="F181" s="716" t="s">
        <v>952</v>
      </c>
      <c r="G181" s="26"/>
      <c r="H181" s="26"/>
      <c r="I181" s="4"/>
      <c r="J181" s="4"/>
      <c r="K181" s="4"/>
      <c r="L181" s="4"/>
    </row>
    <row r="182">
      <c r="A182" s="9" t="s">
        <v>16</v>
      </c>
      <c r="B182" s="11" t="s">
        <v>13</v>
      </c>
      <c r="C182" s="706" t="s">
        <v>11</v>
      </c>
      <c r="D182" s="13" t="s">
        <v>13</v>
      </c>
      <c r="E182" s="716" t="s">
        <v>998</v>
      </c>
      <c r="F182" s="716" t="s">
        <v>952</v>
      </c>
      <c r="G182" s="26"/>
      <c r="H182" s="26"/>
      <c r="I182" s="4"/>
      <c r="J182" s="4"/>
      <c r="K182" s="4"/>
      <c r="L182" s="4"/>
    </row>
    <row r="183">
      <c r="A183" s="23"/>
      <c r="B183" s="18"/>
      <c r="C183" s="26"/>
      <c r="D183" s="24"/>
      <c r="E183" s="716"/>
      <c r="F183" s="716"/>
      <c r="G183" s="26"/>
      <c r="H183" s="26"/>
      <c r="I183" s="4"/>
      <c r="J183" s="4"/>
      <c r="K183" s="4"/>
      <c r="L183" s="4"/>
    </row>
    <row r="184">
      <c r="A184" s="1"/>
      <c r="B184" s="2" t="s">
        <v>3</v>
      </c>
      <c r="C184" s="2" t="s">
        <v>4</v>
      </c>
      <c r="D184" s="2" t="s">
        <v>5</v>
      </c>
      <c r="E184" s="2" t="s">
        <v>6</v>
      </c>
      <c r="F184" s="716"/>
      <c r="G184" s="26"/>
      <c r="H184" s="26"/>
      <c r="I184" s="4"/>
      <c r="J184" s="4"/>
      <c r="K184" s="4"/>
      <c r="L184" s="4"/>
    </row>
    <row r="185">
      <c r="A185" s="5" t="s">
        <v>7</v>
      </c>
      <c r="B185" s="6">
        <v>45428.0</v>
      </c>
      <c r="C185" s="6">
        <v>45429.0</v>
      </c>
      <c r="D185" s="6">
        <v>45430.0</v>
      </c>
      <c r="E185" s="6">
        <v>45431.0</v>
      </c>
      <c r="F185" s="716"/>
      <c r="G185" s="26"/>
      <c r="H185" s="26"/>
      <c r="I185" s="4"/>
      <c r="J185" s="4"/>
      <c r="K185" s="4"/>
      <c r="L185" s="4"/>
    </row>
    <row r="186">
      <c r="A186" s="7"/>
      <c r="B186" s="8"/>
      <c r="C186" s="8"/>
      <c r="D186" s="8"/>
      <c r="E186" s="8"/>
      <c r="F186" s="716"/>
      <c r="G186" s="26"/>
      <c r="H186" s="26"/>
      <c r="I186" s="4"/>
      <c r="J186" s="4"/>
      <c r="K186" s="4"/>
      <c r="L186" s="4"/>
    </row>
    <row r="187">
      <c r="A187" s="9" t="s">
        <v>8</v>
      </c>
      <c r="B187" s="706" t="s">
        <v>990</v>
      </c>
      <c r="C187" s="706" t="s">
        <v>999</v>
      </c>
      <c r="D187" s="706" t="s">
        <v>999</v>
      </c>
      <c r="E187" s="706" t="s">
        <v>990</v>
      </c>
      <c r="F187" s="716"/>
      <c r="G187" s="26"/>
      <c r="H187" s="26"/>
      <c r="I187" s="4"/>
      <c r="J187" s="4"/>
      <c r="K187" s="4"/>
      <c r="L187" s="4"/>
    </row>
    <row r="188">
      <c r="A188" s="9" t="s">
        <v>16</v>
      </c>
      <c r="B188" s="713" t="s">
        <v>12</v>
      </c>
      <c r="C188" s="713" t="s">
        <v>12</v>
      </c>
      <c r="D188" s="713" t="s">
        <v>12</v>
      </c>
      <c r="E188" s="713" t="s">
        <v>12</v>
      </c>
      <c r="F188" s="716"/>
      <c r="G188" s="26"/>
      <c r="H188" s="26"/>
      <c r="I188" s="4"/>
      <c r="J188" s="4"/>
      <c r="K188" s="4"/>
      <c r="L188" s="4"/>
    </row>
    <row r="189">
      <c r="A189" s="23"/>
      <c r="B189" s="26"/>
      <c r="C189" s="26"/>
      <c r="D189" s="26"/>
      <c r="E189" s="26"/>
      <c r="F189" s="716"/>
      <c r="G189" s="26"/>
      <c r="H189" s="26"/>
      <c r="I189" s="4"/>
      <c r="J189" s="4"/>
      <c r="K189" s="4"/>
      <c r="L189" s="4"/>
    </row>
    <row r="190">
      <c r="A190" s="1"/>
      <c r="B190" s="2" t="s">
        <v>0</v>
      </c>
      <c r="C190" s="2" t="s">
        <v>1</v>
      </c>
      <c r="D190" s="2" t="s">
        <v>2</v>
      </c>
      <c r="E190" s="2" t="s">
        <v>3</v>
      </c>
      <c r="F190" s="2" t="s">
        <v>4</v>
      </c>
      <c r="G190" s="2" t="s">
        <v>5</v>
      </c>
      <c r="H190" s="2" t="s">
        <v>6</v>
      </c>
      <c r="I190" s="4"/>
      <c r="J190" s="4"/>
      <c r="K190" s="4"/>
      <c r="L190" s="4"/>
    </row>
    <row r="191">
      <c r="A191" s="5" t="s">
        <v>7</v>
      </c>
      <c r="B191" s="6">
        <v>45432.0</v>
      </c>
      <c r="C191" s="6">
        <v>45433.0</v>
      </c>
      <c r="D191" s="6">
        <v>45434.0</v>
      </c>
      <c r="E191" s="6">
        <v>45435.0</v>
      </c>
      <c r="F191" s="6">
        <v>45436.0</v>
      </c>
      <c r="G191" s="6">
        <v>45437.0</v>
      </c>
      <c r="H191" s="6">
        <v>45438.0</v>
      </c>
      <c r="I191" s="4"/>
      <c r="J191" s="4"/>
      <c r="K191" s="4"/>
      <c r="L191" s="4"/>
    </row>
    <row r="192">
      <c r="A192" s="7"/>
      <c r="B192" s="8"/>
      <c r="C192" s="8"/>
      <c r="D192" s="8"/>
      <c r="E192" s="8"/>
      <c r="F192" s="8"/>
      <c r="G192" s="8"/>
      <c r="H192" s="8"/>
      <c r="I192" s="4"/>
      <c r="J192" s="4"/>
      <c r="K192" s="4"/>
      <c r="L192" s="4"/>
    </row>
    <row r="193">
      <c r="A193" s="9" t="s">
        <v>8</v>
      </c>
      <c r="B193" s="713" t="s">
        <v>12</v>
      </c>
      <c r="C193" s="713" t="s">
        <v>12</v>
      </c>
      <c r="D193" s="706" t="s">
        <v>11</v>
      </c>
      <c r="E193" s="713" t="s">
        <v>12</v>
      </c>
      <c r="F193" s="713" t="s">
        <v>12</v>
      </c>
      <c r="G193" s="713" t="s">
        <v>12</v>
      </c>
      <c r="H193" s="713" t="s">
        <v>12</v>
      </c>
      <c r="I193" s="4"/>
      <c r="J193" s="4"/>
      <c r="K193" s="4"/>
      <c r="L193" s="4"/>
    </row>
    <row r="194">
      <c r="A194" s="9" t="s">
        <v>16</v>
      </c>
      <c r="B194" s="11" t="s">
        <v>13</v>
      </c>
      <c r="C194" s="706" t="s">
        <v>11</v>
      </c>
      <c r="D194" s="713" t="s">
        <v>12</v>
      </c>
      <c r="E194" s="706" t="s">
        <v>990</v>
      </c>
      <c r="F194" s="706" t="s">
        <v>999</v>
      </c>
      <c r="G194" s="706" t="s">
        <v>999</v>
      </c>
      <c r="H194" s="706" t="s">
        <v>990</v>
      </c>
      <c r="I194" s="4"/>
      <c r="J194" s="4"/>
      <c r="K194" s="4"/>
      <c r="L194" s="4"/>
    </row>
    <row r="195">
      <c r="A195" s="23"/>
      <c r="B195" s="26"/>
      <c r="C195" s="26"/>
      <c r="D195" s="24"/>
      <c r="E195" s="26"/>
      <c r="F195" s="26"/>
      <c r="G195" s="26"/>
      <c r="H195" s="26"/>
      <c r="I195" s="4"/>
      <c r="J195" s="4"/>
      <c r="K195" s="4"/>
      <c r="L195" s="4"/>
    </row>
    <row r="196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6"/>
      <c r="H196" s="26"/>
      <c r="I196" s="4"/>
      <c r="J196" s="4"/>
      <c r="K196" s="4"/>
      <c r="L196" s="4"/>
    </row>
    <row r="197">
      <c r="A197" s="5" t="s">
        <v>7</v>
      </c>
      <c r="B197" s="6">
        <v>45439.0</v>
      </c>
      <c r="C197" s="6">
        <v>45440.0</v>
      </c>
      <c r="D197" s="6">
        <v>45441.0</v>
      </c>
      <c r="E197" s="6">
        <v>45442.0</v>
      </c>
      <c r="F197" s="6">
        <v>45443.0</v>
      </c>
      <c r="G197" s="26"/>
      <c r="H197" s="26"/>
      <c r="I197" s="4"/>
      <c r="J197" s="4"/>
      <c r="K197" s="4"/>
      <c r="L197" s="4"/>
    </row>
    <row r="198">
      <c r="A198" s="7"/>
      <c r="B198" s="8"/>
      <c r="C198" s="8"/>
      <c r="D198" s="8"/>
      <c r="E198" s="8"/>
      <c r="F198" s="8"/>
      <c r="G198" s="26"/>
      <c r="H198" s="26"/>
      <c r="I198" s="4"/>
      <c r="J198" s="4"/>
      <c r="K198" s="4"/>
      <c r="L198" s="4"/>
    </row>
    <row r="199">
      <c r="A199" s="9" t="s">
        <v>8</v>
      </c>
      <c r="B199" s="11" t="s">
        <v>13</v>
      </c>
      <c r="C199" s="713" t="s">
        <v>12</v>
      </c>
      <c r="D199" s="706" t="s">
        <v>11</v>
      </c>
      <c r="E199" s="706" t="s">
        <v>990</v>
      </c>
      <c r="F199" s="706" t="s">
        <v>990</v>
      </c>
      <c r="G199" s="716" t="s">
        <v>1000</v>
      </c>
      <c r="H199" s="716" t="s">
        <v>1001</v>
      </c>
      <c r="I199" s="4"/>
      <c r="J199" s="4"/>
      <c r="K199" s="4"/>
      <c r="L199" s="4"/>
    </row>
    <row r="200">
      <c r="A200" s="9" t="s">
        <v>16</v>
      </c>
      <c r="B200" s="713" t="s">
        <v>12</v>
      </c>
      <c r="C200" s="706" t="s">
        <v>11</v>
      </c>
      <c r="D200" s="713" t="s">
        <v>12</v>
      </c>
      <c r="E200" s="713" t="s">
        <v>12</v>
      </c>
      <c r="F200" s="713" t="s">
        <v>12</v>
      </c>
      <c r="G200" s="716" t="s">
        <v>1002</v>
      </c>
      <c r="H200" s="716" t="s">
        <v>1001</v>
      </c>
      <c r="I200" s="4"/>
      <c r="J200" s="4"/>
      <c r="K200" s="4"/>
      <c r="L200" s="4"/>
    </row>
    <row r="201">
      <c r="A201" s="23"/>
      <c r="B201" s="26"/>
      <c r="C201" s="722"/>
      <c r="D201" s="26"/>
      <c r="E201" s="26"/>
      <c r="F201" s="26"/>
      <c r="G201" s="716"/>
      <c r="H201" s="716"/>
      <c r="I201" s="4"/>
      <c r="J201" s="4"/>
      <c r="K201" s="4"/>
      <c r="L201" s="4"/>
    </row>
    <row r="202">
      <c r="A202" s="1"/>
      <c r="B202" s="2" t="s">
        <v>5</v>
      </c>
      <c r="C202" s="2" t="s">
        <v>6</v>
      </c>
      <c r="D202" s="26"/>
      <c r="E202" s="26"/>
      <c r="F202" s="26"/>
      <c r="G202" s="716"/>
      <c r="H202" s="716"/>
      <c r="I202" s="4"/>
      <c r="J202" s="4"/>
      <c r="K202" s="4"/>
      <c r="L202" s="4"/>
    </row>
    <row r="203">
      <c r="A203" s="5" t="s">
        <v>7</v>
      </c>
      <c r="B203" s="6">
        <v>45444.0</v>
      </c>
      <c r="C203" s="6">
        <v>45445.0</v>
      </c>
      <c r="D203" s="26"/>
      <c r="E203" s="26"/>
      <c r="F203" s="26"/>
      <c r="G203" s="716"/>
      <c r="H203" s="716"/>
      <c r="I203" s="4"/>
      <c r="J203" s="4"/>
      <c r="K203" s="4"/>
      <c r="L203" s="4"/>
    </row>
    <row r="204">
      <c r="A204" s="7"/>
      <c r="B204" s="8"/>
      <c r="C204" s="8"/>
      <c r="D204" s="26"/>
      <c r="E204" s="26"/>
      <c r="F204" s="26"/>
      <c r="G204" s="716"/>
      <c r="H204" s="716"/>
      <c r="I204" s="4"/>
      <c r="J204" s="4"/>
      <c r="K204" s="4"/>
      <c r="L204" s="4"/>
    </row>
    <row r="205">
      <c r="A205" s="9" t="s">
        <v>8</v>
      </c>
      <c r="B205" s="706" t="s">
        <v>990</v>
      </c>
      <c r="C205" s="706" t="s">
        <v>990</v>
      </c>
      <c r="D205" s="26"/>
      <c r="E205" s="26"/>
      <c r="F205" s="26"/>
      <c r="G205" s="716"/>
      <c r="H205" s="716"/>
      <c r="I205" s="4"/>
      <c r="J205" s="4"/>
      <c r="K205" s="4"/>
      <c r="L205" s="4"/>
    </row>
    <row r="206">
      <c r="A206" s="9" t="s">
        <v>16</v>
      </c>
      <c r="B206" s="713" t="s">
        <v>12</v>
      </c>
      <c r="C206" s="713" t="s">
        <v>12</v>
      </c>
      <c r="D206" s="26"/>
      <c r="E206" s="26"/>
      <c r="F206" s="26"/>
      <c r="G206" s="716"/>
      <c r="H206" s="716"/>
      <c r="I206" s="4"/>
      <c r="J206" s="4"/>
      <c r="K206" s="4"/>
      <c r="L206" s="4"/>
    </row>
    <row r="207">
      <c r="A207" s="23"/>
      <c r="B207" s="26"/>
      <c r="C207" s="722"/>
      <c r="D207" s="26"/>
      <c r="E207" s="26"/>
      <c r="F207" s="26"/>
      <c r="G207" s="716"/>
      <c r="H207" s="716"/>
      <c r="I207" s="4"/>
      <c r="J207" s="4"/>
      <c r="K207" s="4"/>
      <c r="L207" s="4"/>
    </row>
    <row r="208">
      <c r="A208" s="1"/>
      <c r="B208" s="2" t="s">
        <v>0</v>
      </c>
      <c r="C208" s="2" t="s">
        <v>1</v>
      </c>
      <c r="D208" s="2" t="s">
        <v>2</v>
      </c>
      <c r="E208" s="2" t="s">
        <v>3</v>
      </c>
      <c r="F208" s="2" t="s">
        <v>4</v>
      </c>
      <c r="G208" s="2" t="s">
        <v>5</v>
      </c>
      <c r="H208" s="2" t="s">
        <v>6</v>
      </c>
      <c r="I208" s="4"/>
      <c r="J208" s="4"/>
      <c r="K208" s="4"/>
      <c r="L208" s="4"/>
    </row>
    <row r="209">
      <c r="A209" s="5" t="s">
        <v>7</v>
      </c>
      <c r="B209" s="6">
        <v>45446.0</v>
      </c>
      <c r="C209" s="6">
        <v>45447.0</v>
      </c>
      <c r="D209" s="6">
        <v>45448.0</v>
      </c>
      <c r="E209" s="6">
        <v>45449.0</v>
      </c>
      <c r="F209" s="6">
        <v>45450.0</v>
      </c>
      <c r="G209" s="6">
        <v>45451.0</v>
      </c>
      <c r="H209" s="6">
        <v>45452.0</v>
      </c>
      <c r="I209" s="4"/>
      <c r="J209" s="4"/>
      <c r="K209" s="4"/>
      <c r="L209" s="4"/>
    </row>
    <row r="210">
      <c r="A210" s="7"/>
      <c r="B210" s="8"/>
      <c r="C210" s="8"/>
      <c r="D210" s="8"/>
      <c r="E210" s="8"/>
      <c r="F210" s="8"/>
      <c r="G210" s="8"/>
      <c r="H210" s="8"/>
      <c r="I210" s="4"/>
      <c r="J210" s="4"/>
      <c r="K210" s="4"/>
      <c r="L210" s="4"/>
    </row>
    <row r="211">
      <c r="A211" s="9" t="s">
        <v>8</v>
      </c>
      <c r="B211" s="713" t="s">
        <v>12</v>
      </c>
      <c r="C211" s="713" t="s">
        <v>12</v>
      </c>
      <c r="D211" s="706" t="s">
        <v>11</v>
      </c>
      <c r="E211" s="713" t="s">
        <v>12</v>
      </c>
      <c r="F211" s="713" t="s">
        <v>12</v>
      </c>
      <c r="G211" s="713" t="s">
        <v>12</v>
      </c>
      <c r="H211" s="713" t="s">
        <v>12</v>
      </c>
      <c r="I211" s="4"/>
      <c r="J211" s="4"/>
      <c r="K211" s="4"/>
      <c r="L211" s="4"/>
    </row>
    <row r="212">
      <c r="A212" s="9" t="s">
        <v>16</v>
      </c>
      <c r="B212" s="11" t="s">
        <v>13</v>
      </c>
      <c r="C212" s="706" t="s">
        <v>11</v>
      </c>
      <c r="D212" s="713" t="s">
        <v>12</v>
      </c>
      <c r="E212" s="706" t="s">
        <v>990</v>
      </c>
      <c r="F212" s="706" t="s">
        <v>999</v>
      </c>
      <c r="G212" s="706" t="s">
        <v>999</v>
      </c>
      <c r="H212" s="706" t="s">
        <v>990</v>
      </c>
      <c r="I212" s="4"/>
      <c r="J212" s="4"/>
      <c r="K212" s="4"/>
      <c r="L212" s="4"/>
    </row>
    <row r="213">
      <c r="A213" s="23"/>
      <c r="B213" s="26"/>
      <c r="C213" s="722"/>
      <c r="D213" s="26"/>
      <c r="E213" s="26"/>
      <c r="F213" s="26"/>
      <c r="G213" s="716"/>
      <c r="H213" s="716"/>
      <c r="I213" s="4"/>
      <c r="J213" s="4"/>
      <c r="K213" s="4"/>
      <c r="L213" s="4"/>
    </row>
    <row r="214">
      <c r="A214" s="1"/>
      <c r="B214" s="2" t="s">
        <v>0</v>
      </c>
      <c r="C214" s="2" t="s">
        <v>1</v>
      </c>
      <c r="D214" s="2" t="s">
        <v>2</v>
      </c>
      <c r="E214" s="2" t="s">
        <v>3</v>
      </c>
      <c r="F214" s="2" t="s">
        <v>4</v>
      </c>
      <c r="G214" s="2" t="s">
        <v>5</v>
      </c>
      <c r="H214" s="716"/>
      <c r="I214" s="4"/>
      <c r="J214" s="4"/>
      <c r="K214" s="4"/>
      <c r="L214" s="4"/>
    </row>
    <row r="215">
      <c r="A215" s="5" t="s">
        <v>7</v>
      </c>
      <c r="B215" s="6">
        <v>45453.0</v>
      </c>
      <c r="C215" s="6">
        <v>45454.0</v>
      </c>
      <c r="D215" s="6">
        <v>45455.0</v>
      </c>
      <c r="E215" s="6">
        <v>45456.0</v>
      </c>
      <c r="F215" s="6">
        <v>45457.0</v>
      </c>
      <c r="G215" s="6">
        <v>45458.0</v>
      </c>
      <c r="H215" s="716"/>
      <c r="I215" s="4"/>
      <c r="J215" s="4"/>
      <c r="K215" s="4"/>
      <c r="L215" s="4"/>
    </row>
    <row r="216">
      <c r="A216" s="7"/>
      <c r="B216" s="8"/>
      <c r="C216" s="8"/>
      <c r="D216" s="8"/>
      <c r="E216" s="8"/>
      <c r="F216" s="8"/>
      <c r="G216" s="8"/>
      <c r="H216" s="716"/>
      <c r="I216" s="4"/>
      <c r="J216" s="4"/>
      <c r="K216" s="4"/>
      <c r="L216" s="4"/>
    </row>
    <row r="217">
      <c r="A217" s="9" t="s">
        <v>8</v>
      </c>
      <c r="B217" s="713" t="s">
        <v>13</v>
      </c>
      <c r="C217" s="713" t="s">
        <v>12</v>
      </c>
      <c r="D217" s="706" t="s">
        <v>11</v>
      </c>
      <c r="E217" s="706" t="s">
        <v>990</v>
      </c>
      <c r="F217" s="706" t="s">
        <v>990</v>
      </c>
      <c r="G217" s="723" t="s">
        <v>1003</v>
      </c>
      <c r="H217" s="716" t="s">
        <v>1000</v>
      </c>
      <c r="I217" s="716" t="s">
        <v>959</v>
      </c>
      <c r="J217" s="4"/>
      <c r="K217" s="4"/>
      <c r="L217" s="4"/>
    </row>
    <row r="218">
      <c r="A218" s="9" t="s">
        <v>16</v>
      </c>
      <c r="B218" s="713" t="s">
        <v>12</v>
      </c>
      <c r="C218" s="706" t="s">
        <v>11</v>
      </c>
      <c r="D218" s="713" t="s">
        <v>12</v>
      </c>
      <c r="E218" s="713" t="s">
        <v>12</v>
      </c>
      <c r="F218" s="713" t="s">
        <v>12</v>
      </c>
      <c r="G218" s="713" t="s">
        <v>12</v>
      </c>
      <c r="H218" s="716" t="s">
        <v>1004</v>
      </c>
      <c r="I218" s="716" t="s">
        <v>993</v>
      </c>
      <c r="J218" s="4"/>
      <c r="K218" s="4"/>
      <c r="L218" s="4"/>
    </row>
    <row r="219">
      <c r="A219" s="724" t="s">
        <v>1005</v>
      </c>
      <c r="B219" s="713" t="s">
        <v>347</v>
      </c>
      <c r="C219" s="11" t="s">
        <v>953</v>
      </c>
      <c r="D219" s="11" t="s">
        <v>953</v>
      </c>
      <c r="E219" s="11" t="s">
        <v>953</v>
      </c>
      <c r="F219" s="11" t="s">
        <v>953</v>
      </c>
      <c r="G219" s="11" t="s">
        <v>953</v>
      </c>
      <c r="H219" s="716">
        <v>0.0</v>
      </c>
      <c r="I219" s="716" t="s">
        <v>1006</v>
      </c>
      <c r="J219" s="4"/>
      <c r="K219" s="4"/>
      <c r="L219" s="4"/>
    </row>
    <row r="220">
      <c r="A220" s="23"/>
      <c r="B220" s="26"/>
      <c r="C220" s="722"/>
      <c r="D220" s="26"/>
      <c r="E220" s="26"/>
      <c r="F220" s="26"/>
      <c r="G220" s="716"/>
      <c r="H220" s="716"/>
      <c r="I220" s="4"/>
      <c r="J220" s="4"/>
      <c r="K220" s="4"/>
      <c r="L220" s="4"/>
    </row>
    <row r="221">
      <c r="A221" s="1"/>
      <c r="B221" s="725" t="s">
        <v>6</v>
      </c>
      <c r="C221" s="722"/>
      <c r="D221" s="26"/>
      <c r="E221" s="26"/>
      <c r="F221" s="26"/>
      <c r="G221" s="716"/>
      <c r="H221" s="716"/>
      <c r="I221" s="4"/>
      <c r="J221" s="4"/>
      <c r="K221" s="4"/>
      <c r="L221" s="4"/>
    </row>
    <row r="222">
      <c r="A222" s="5" t="s">
        <v>7</v>
      </c>
      <c r="B222" s="6">
        <v>45459.0</v>
      </c>
      <c r="C222" s="722"/>
      <c r="D222" s="26"/>
      <c r="E222" s="26"/>
      <c r="F222" s="26"/>
      <c r="G222" s="716"/>
      <c r="H222" s="716"/>
      <c r="I222" s="4"/>
      <c r="J222" s="4"/>
      <c r="K222" s="4"/>
      <c r="L222" s="4"/>
    </row>
    <row r="223">
      <c r="A223" s="7"/>
      <c r="B223" s="8"/>
      <c r="C223" s="722"/>
      <c r="D223" s="26"/>
      <c r="E223" s="26"/>
      <c r="F223" s="26"/>
      <c r="G223" s="716"/>
      <c r="H223" s="716"/>
      <c r="I223" s="4"/>
      <c r="J223" s="4"/>
      <c r="K223" s="4"/>
      <c r="L223" s="4"/>
    </row>
    <row r="224">
      <c r="A224" s="9" t="s">
        <v>8</v>
      </c>
      <c r="B224" s="723" t="s">
        <v>1003</v>
      </c>
      <c r="C224" s="726" t="s">
        <v>979</v>
      </c>
      <c r="D224" s="716" t="s">
        <v>1007</v>
      </c>
      <c r="E224" s="26"/>
      <c r="F224" s="26"/>
      <c r="G224" s="716"/>
      <c r="H224" s="716"/>
      <c r="I224" s="4"/>
      <c r="J224" s="4"/>
      <c r="K224" s="4"/>
      <c r="L224" s="4"/>
    </row>
    <row r="225">
      <c r="A225" s="9" t="s">
        <v>16</v>
      </c>
      <c r="B225" s="713" t="s">
        <v>12</v>
      </c>
      <c r="C225" s="726" t="s">
        <v>952</v>
      </c>
      <c r="D225" s="716" t="s">
        <v>1008</v>
      </c>
      <c r="E225" s="26"/>
      <c r="F225" s="26"/>
      <c r="G225" s="716"/>
      <c r="H225" s="716"/>
      <c r="I225" s="4"/>
      <c r="J225" s="4"/>
      <c r="K225" s="4"/>
      <c r="L225" s="4"/>
    </row>
    <row r="226">
      <c r="A226" s="724" t="s">
        <v>1005</v>
      </c>
      <c r="B226" s="11" t="s">
        <v>953</v>
      </c>
      <c r="C226" s="726" t="s">
        <v>952</v>
      </c>
      <c r="D226" s="716">
        <v>0.0</v>
      </c>
      <c r="E226" s="26"/>
      <c r="F226" s="26"/>
      <c r="G226" s="716"/>
      <c r="H226" s="716"/>
      <c r="I226" s="4"/>
      <c r="J226" s="4"/>
      <c r="K226" s="4"/>
      <c r="L226" s="4"/>
    </row>
    <row r="227">
      <c r="A227" s="23"/>
      <c r="B227" s="26"/>
      <c r="C227" s="722"/>
      <c r="D227" s="26"/>
      <c r="E227" s="26"/>
      <c r="F227" s="26"/>
      <c r="G227" s="716"/>
      <c r="H227" s="716"/>
      <c r="I227" s="4"/>
      <c r="J227" s="4"/>
      <c r="K227" s="4"/>
      <c r="L227" s="4"/>
    </row>
    <row r="228">
      <c r="A228" s="1"/>
      <c r="B228" s="2" t="s">
        <v>0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5</v>
      </c>
      <c r="H228" s="2" t="s">
        <v>6</v>
      </c>
      <c r="I228" s="4"/>
      <c r="J228" s="4"/>
      <c r="K228" s="4"/>
      <c r="L228" s="4"/>
    </row>
    <row r="229">
      <c r="A229" s="5" t="s">
        <v>7</v>
      </c>
      <c r="B229" s="6">
        <v>45460.0</v>
      </c>
      <c r="C229" s="6">
        <v>45461.0</v>
      </c>
      <c r="D229" s="6">
        <v>45462.0</v>
      </c>
      <c r="E229" s="6">
        <v>45463.0</v>
      </c>
      <c r="F229" s="6">
        <v>45464.0</v>
      </c>
      <c r="G229" s="6">
        <v>45465.0</v>
      </c>
      <c r="H229" s="6">
        <v>45466.0</v>
      </c>
      <c r="I229" s="4"/>
      <c r="J229" s="4"/>
      <c r="K229" s="4"/>
      <c r="L229" s="4"/>
    </row>
    <row r="230">
      <c r="A230" s="7"/>
      <c r="B230" s="8"/>
      <c r="C230" s="8"/>
      <c r="D230" s="8"/>
      <c r="E230" s="8"/>
      <c r="F230" s="8"/>
      <c r="G230" s="8"/>
      <c r="H230" s="8"/>
      <c r="I230" s="4"/>
      <c r="J230" s="4"/>
      <c r="K230" s="4"/>
      <c r="L230" s="4"/>
    </row>
    <row r="231">
      <c r="A231" s="9" t="s">
        <v>8</v>
      </c>
      <c r="B231" s="723" t="s">
        <v>1003</v>
      </c>
      <c r="C231" s="723" t="s">
        <v>1003</v>
      </c>
      <c r="D231" s="11" t="s">
        <v>949</v>
      </c>
      <c r="E231" s="713" t="s">
        <v>12</v>
      </c>
      <c r="F231" s="713" t="s">
        <v>12</v>
      </c>
      <c r="G231" s="713" t="s">
        <v>12</v>
      </c>
      <c r="H231" s="713" t="s">
        <v>12</v>
      </c>
      <c r="I231" s="4"/>
      <c r="J231" s="4"/>
      <c r="K231" s="4"/>
      <c r="L231" s="4"/>
    </row>
    <row r="232">
      <c r="A232" s="9" t="s">
        <v>16</v>
      </c>
      <c r="B232" s="713" t="s">
        <v>13</v>
      </c>
      <c r="C232" s="10" t="s">
        <v>11</v>
      </c>
      <c r="D232" s="713" t="s">
        <v>12</v>
      </c>
      <c r="E232" s="10" t="s">
        <v>999</v>
      </c>
      <c r="F232" s="10" t="s">
        <v>999</v>
      </c>
      <c r="G232" s="10" t="s">
        <v>999</v>
      </c>
      <c r="H232" s="10" t="s">
        <v>990</v>
      </c>
      <c r="I232" s="4"/>
      <c r="J232" s="4"/>
      <c r="K232" s="4"/>
      <c r="L232" s="4"/>
    </row>
    <row r="233">
      <c r="A233" s="724" t="s">
        <v>1005</v>
      </c>
      <c r="B233" s="11" t="s">
        <v>953</v>
      </c>
      <c r="C233" s="11" t="s">
        <v>953</v>
      </c>
      <c r="D233" s="11" t="s">
        <v>953</v>
      </c>
      <c r="E233" s="11" t="s">
        <v>949</v>
      </c>
      <c r="F233" s="11" t="s">
        <v>953</v>
      </c>
      <c r="G233" s="11" t="s">
        <v>953</v>
      </c>
      <c r="H233" s="11" t="s">
        <v>953</v>
      </c>
      <c r="I233" s="4"/>
      <c r="J233" s="4"/>
      <c r="K233" s="4"/>
      <c r="L233" s="4"/>
    </row>
    <row r="234">
      <c r="A234" s="23"/>
      <c r="B234" s="26"/>
      <c r="C234" s="722"/>
      <c r="D234" s="26"/>
      <c r="E234" s="26"/>
      <c r="F234" s="26"/>
      <c r="G234" s="716"/>
      <c r="H234" s="716"/>
      <c r="I234" s="4"/>
      <c r="J234" s="4"/>
      <c r="K234" s="4"/>
      <c r="L234" s="4"/>
    </row>
    <row r="235">
      <c r="A235" s="1"/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4"/>
      <c r="J235" s="4"/>
      <c r="K235" s="4"/>
      <c r="L235" s="4"/>
    </row>
    <row r="236">
      <c r="A236" s="5" t="s">
        <v>7</v>
      </c>
      <c r="B236" s="6">
        <v>45467.0</v>
      </c>
      <c r="C236" s="6">
        <v>45468.0</v>
      </c>
      <c r="D236" s="6">
        <v>45469.0</v>
      </c>
      <c r="E236" s="6">
        <v>45470.0</v>
      </c>
      <c r="F236" s="6">
        <v>45471.0</v>
      </c>
      <c r="G236" s="6">
        <v>45472.0</v>
      </c>
      <c r="H236" s="6">
        <v>45473.0</v>
      </c>
      <c r="I236" s="4"/>
      <c r="J236" s="4"/>
      <c r="K236" s="4"/>
      <c r="L236" s="4"/>
    </row>
    <row r="237">
      <c r="A237" s="7"/>
      <c r="B237" s="8"/>
      <c r="C237" s="8"/>
      <c r="D237" s="8"/>
      <c r="E237" s="8"/>
      <c r="F237" s="8"/>
      <c r="G237" s="8"/>
      <c r="H237" s="8"/>
      <c r="I237" s="4"/>
      <c r="J237" s="4"/>
      <c r="K237" s="4"/>
      <c r="L237" s="4"/>
    </row>
    <row r="238">
      <c r="A238" s="9" t="s">
        <v>8</v>
      </c>
      <c r="B238" s="713" t="s">
        <v>13</v>
      </c>
      <c r="C238" s="713" t="s">
        <v>12</v>
      </c>
      <c r="D238" s="10" t="s">
        <v>11</v>
      </c>
      <c r="E238" s="713" t="s">
        <v>13</v>
      </c>
      <c r="F238" s="713" t="s">
        <v>13</v>
      </c>
      <c r="G238" s="10" t="s">
        <v>999</v>
      </c>
      <c r="H238" s="10" t="s">
        <v>990</v>
      </c>
      <c r="I238" s="4"/>
      <c r="J238" s="4"/>
      <c r="K238" s="4"/>
      <c r="L238" s="4"/>
    </row>
    <row r="239">
      <c r="A239" s="9" t="s">
        <v>16</v>
      </c>
      <c r="B239" s="713" t="s">
        <v>12</v>
      </c>
      <c r="C239" s="10" t="s">
        <v>11</v>
      </c>
      <c r="D239" s="713" t="s">
        <v>12</v>
      </c>
      <c r="E239" s="713" t="s">
        <v>12</v>
      </c>
      <c r="F239" s="713" t="s">
        <v>12</v>
      </c>
      <c r="G239" s="713" t="s">
        <v>12</v>
      </c>
      <c r="H239" s="713" t="s">
        <v>12</v>
      </c>
      <c r="I239" s="4"/>
      <c r="J239" s="4"/>
      <c r="K239" s="4"/>
      <c r="L239" s="4"/>
    </row>
    <row r="240">
      <c r="A240" s="724" t="s">
        <v>1005</v>
      </c>
      <c r="B240" s="11" t="s">
        <v>953</v>
      </c>
      <c r="C240" s="11" t="s">
        <v>953</v>
      </c>
      <c r="D240" s="11" t="s">
        <v>953</v>
      </c>
      <c r="E240" s="11" t="s">
        <v>949</v>
      </c>
      <c r="F240" s="11" t="s">
        <v>953</v>
      </c>
      <c r="G240" s="11" t="s">
        <v>953</v>
      </c>
      <c r="H240" s="11" t="s">
        <v>953</v>
      </c>
      <c r="I240" s="4"/>
      <c r="J240" s="4"/>
      <c r="K240" s="4"/>
      <c r="L240" s="4"/>
    </row>
    <row r="241">
      <c r="A241" s="23"/>
      <c r="B241" s="26"/>
      <c r="C241" s="722"/>
      <c r="D241" s="26"/>
      <c r="E241" s="26"/>
      <c r="F241" s="26"/>
      <c r="G241" s="716"/>
      <c r="H241" s="716"/>
      <c r="I241" s="4"/>
      <c r="J241" s="4"/>
      <c r="K241" s="4"/>
      <c r="L241" s="4"/>
    </row>
    <row r="242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4"/>
      <c r="J242" s="4"/>
      <c r="K242" s="4"/>
      <c r="L242" s="4"/>
    </row>
    <row r="243">
      <c r="A243" s="5" t="s">
        <v>7</v>
      </c>
      <c r="B243" s="6">
        <v>45474.0</v>
      </c>
      <c r="C243" s="6">
        <v>45475.0</v>
      </c>
      <c r="D243" s="6">
        <v>45476.0</v>
      </c>
      <c r="E243" s="6">
        <v>45477.0</v>
      </c>
      <c r="F243" s="6">
        <v>45478.0</v>
      </c>
      <c r="G243" s="6">
        <v>45479.0</v>
      </c>
      <c r="H243" s="6">
        <v>45480.0</v>
      </c>
      <c r="I243" s="4"/>
      <c r="J243" s="4"/>
      <c r="K243" s="4"/>
      <c r="L243" s="4"/>
    </row>
    <row r="244">
      <c r="A244" s="7"/>
      <c r="B244" s="8"/>
      <c r="C244" s="8"/>
      <c r="D244" s="8"/>
      <c r="E244" s="8"/>
      <c r="F244" s="8"/>
      <c r="G244" s="8"/>
      <c r="H244" s="8"/>
      <c r="I244" s="4"/>
      <c r="J244" s="4"/>
      <c r="K244" s="4"/>
      <c r="L244" s="4"/>
    </row>
    <row r="245">
      <c r="A245" s="9" t="s">
        <v>8</v>
      </c>
      <c r="B245" s="713" t="s">
        <v>12</v>
      </c>
      <c r="C245" s="713" t="s">
        <v>12</v>
      </c>
      <c r="D245" s="10" t="s">
        <v>11</v>
      </c>
      <c r="E245" s="713" t="s">
        <v>12</v>
      </c>
      <c r="F245" s="713" t="s">
        <v>12</v>
      </c>
      <c r="G245" s="713" t="s">
        <v>12</v>
      </c>
      <c r="H245" s="713" t="s">
        <v>12</v>
      </c>
      <c r="I245" s="4"/>
      <c r="J245" s="4"/>
      <c r="K245" s="4"/>
      <c r="L245" s="4"/>
    </row>
    <row r="246">
      <c r="A246" s="9" t="s">
        <v>16</v>
      </c>
      <c r="B246" s="10" t="s">
        <v>999</v>
      </c>
      <c r="C246" s="10" t="s">
        <v>11</v>
      </c>
      <c r="D246" s="713" t="s">
        <v>12</v>
      </c>
      <c r="E246" s="10" t="s">
        <v>999</v>
      </c>
      <c r="F246" s="10" t="s">
        <v>999</v>
      </c>
      <c r="G246" s="10" t="s">
        <v>999</v>
      </c>
      <c r="H246" s="10" t="s">
        <v>990</v>
      </c>
      <c r="I246" s="4"/>
      <c r="J246" s="4"/>
      <c r="K246" s="4"/>
      <c r="L246" s="4"/>
    </row>
    <row r="247">
      <c r="A247" s="724" t="s">
        <v>1005</v>
      </c>
      <c r="B247" s="11"/>
      <c r="C247" s="11"/>
      <c r="D247" s="11"/>
      <c r="E247" s="11"/>
      <c r="F247" s="11"/>
      <c r="G247" s="11"/>
      <c r="H247" s="11"/>
      <c r="I247" s="4"/>
      <c r="J247" s="4"/>
      <c r="K247" s="4"/>
      <c r="L247" s="4"/>
    </row>
    <row r="248">
      <c r="A248" s="23"/>
      <c r="B248" s="26"/>
      <c r="C248" s="722"/>
      <c r="D248" s="26"/>
      <c r="E248" s="26"/>
      <c r="F248" s="26"/>
      <c r="G248" s="716"/>
      <c r="H248" s="716"/>
      <c r="I248" s="4"/>
      <c r="J248" s="4"/>
      <c r="K248" s="4"/>
      <c r="L248" s="4"/>
    </row>
    <row r="249">
      <c r="A249" s="1"/>
      <c r="B249" s="2" t="s">
        <v>0</v>
      </c>
      <c r="C249" s="2" t="s">
        <v>1</v>
      </c>
      <c r="D249" s="2" t="s">
        <v>2</v>
      </c>
      <c r="E249" s="2" t="s">
        <v>3</v>
      </c>
      <c r="F249" s="2" t="s">
        <v>4</v>
      </c>
      <c r="G249" s="2" t="s">
        <v>5</v>
      </c>
      <c r="H249" s="2" t="s">
        <v>6</v>
      </c>
      <c r="I249" s="4"/>
      <c r="J249" s="4"/>
      <c r="K249" s="4"/>
      <c r="L249" s="4"/>
    </row>
    <row r="250">
      <c r="A250" s="5" t="s">
        <v>7</v>
      </c>
      <c r="B250" s="6">
        <v>45481.0</v>
      </c>
      <c r="C250" s="6">
        <v>45482.0</v>
      </c>
      <c r="D250" s="6">
        <v>45483.0</v>
      </c>
      <c r="E250" s="6">
        <v>45484.0</v>
      </c>
      <c r="F250" s="6">
        <v>45485.0</v>
      </c>
      <c r="G250" s="6">
        <v>45486.0</v>
      </c>
      <c r="H250" s="6">
        <v>45487.0</v>
      </c>
      <c r="I250" s="4"/>
      <c r="J250" s="4"/>
      <c r="K250" s="4"/>
      <c r="L250" s="4"/>
    </row>
    <row r="251">
      <c r="A251" s="7"/>
      <c r="B251" s="8"/>
      <c r="C251" s="8"/>
      <c r="D251" s="8"/>
      <c r="E251" s="8"/>
      <c r="F251" s="8"/>
      <c r="G251" s="8"/>
      <c r="H251" s="8"/>
      <c r="I251" s="4"/>
      <c r="J251" s="4"/>
      <c r="K251" s="4"/>
      <c r="L251" s="4"/>
    </row>
    <row r="252">
      <c r="A252" s="9" t="s">
        <v>8</v>
      </c>
      <c r="B252" s="713" t="s">
        <v>13</v>
      </c>
      <c r="C252" s="713" t="s">
        <v>12</v>
      </c>
      <c r="D252" s="10" t="s">
        <v>11</v>
      </c>
      <c r="E252" s="713" t="s">
        <v>13</v>
      </c>
      <c r="F252" s="713" t="s">
        <v>13</v>
      </c>
      <c r="G252" s="10" t="s">
        <v>1009</v>
      </c>
      <c r="H252" s="10" t="s">
        <v>990</v>
      </c>
      <c r="I252" s="4"/>
      <c r="J252" s="4"/>
      <c r="K252" s="4"/>
      <c r="L252" s="4"/>
    </row>
    <row r="253">
      <c r="A253" s="9" t="s">
        <v>16</v>
      </c>
      <c r="B253" s="713" t="s">
        <v>12</v>
      </c>
      <c r="C253" s="10" t="s">
        <v>11</v>
      </c>
      <c r="D253" s="713" t="s">
        <v>12</v>
      </c>
      <c r="E253" s="713" t="s">
        <v>12</v>
      </c>
      <c r="F253" s="713" t="s">
        <v>12</v>
      </c>
      <c r="G253" s="713" t="s">
        <v>12</v>
      </c>
      <c r="H253" s="713" t="s">
        <v>12</v>
      </c>
      <c r="I253" s="4"/>
      <c r="J253" s="4"/>
      <c r="K253" s="4"/>
      <c r="L253" s="4"/>
    </row>
    <row r="254">
      <c r="A254" s="724" t="s">
        <v>1005</v>
      </c>
      <c r="B254" s="11"/>
      <c r="C254" s="11"/>
      <c r="D254" s="11"/>
      <c r="E254" s="11"/>
      <c r="F254" s="11"/>
      <c r="G254" s="11"/>
      <c r="H254" s="11"/>
      <c r="I254" s="4"/>
      <c r="J254" s="4"/>
      <c r="K254" s="4"/>
      <c r="L254" s="4"/>
    </row>
    <row r="255">
      <c r="A255" s="23"/>
      <c r="B255" s="26"/>
      <c r="C255" s="722"/>
      <c r="D255" s="26"/>
      <c r="E255" s="26"/>
      <c r="F255" s="26"/>
      <c r="G255" s="716"/>
      <c r="H255" s="716"/>
      <c r="I255" s="4"/>
      <c r="J255" s="4"/>
      <c r="K255" s="4"/>
      <c r="L255" s="4"/>
    </row>
    <row r="256">
      <c r="A256" s="1"/>
      <c r="B256" s="725" t="s">
        <v>0</v>
      </c>
      <c r="C256" s="722"/>
      <c r="D256" s="26"/>
      <c r="E256" s="26"/>
      <c r="F256" s="26"/>
      <c r="G256" s="716"/>
      <c r="H256" s="716"/>
      <c r="I256" s="4"/>
      <c r="J256" s="4"/>
      <c r="K256" s="4"/>
      <c r="L256" s="4"/>
    </row>
    <row r="257">
      <c r="A257" s="5" t="s">
        <v>7</v>
      </c>
      <c r="B257" s="6">
        <v>45488.0</v>
      </c>
      <c r="C257" s="722"/>
      <c r="D257" s="26"/>
      <c r="E257" s="26"/>
      <c r="F257" s="26"/>
      <c r="G257" s="716"/>
      <c r="H257" s="716"/>
      <c r="I257" s="4"/>
      <c r="J257" s="4"/>
      <c r="K257" s="4"/>
      <c r="L257" s="4"/>
    </row>
    <row r="258">
      <c r="A258" s="7"/>
      <c r="B258" s="8"/>
      <c r="C258" s="722"/>
      <c r="D258" s="26"/>
      <c r="E258" s="26"/>
      <c r="F258" s="26"/>
      <c r="G258" s="716"/>
      <c r="H258" s="716"/>
      <c r="I258" s="4"/>
      <c r="J258" s="4"/>
      <c r="K258" s="4"/>
      <c r="L258" s="4"/>
    </row>
    <row r="259">
      <c r="A259" s="9" t="s">
        <v>8</v>
      </c>
      <c r="B259" s="10" t="s">
        <v>1010</v>
      </c>
      <c r="C259" s="726" t="s">
        <v>952</v>
      </c>
      <c r="D259" s="716" t="s">
        <v>1011</v>
      </c>
      <c r="E259" s="26"/>
      <c r="F259" s="26"/>
      <c r="G259" s="716"/>
      <c r="H259" s="716"/>
      <c r="I259" s="4"/>
      <c r="J259" s="4"/>
      <c r="K259" s="4"/>
      <c r="L259" s="4"/>
    </row>
    <row r="260">
      <c r="A260" s="9" t="s">
        <v>16</v>
      </c>
      <c r="B260" s="713" t="s">
        <v>949</v>
      </c>
      <c r="C260" s="726" t="s">
        <v>952</v>
      </c>
      <c r="D260" s="716" t="s">
        <v>1012</v>
      </c>
      <c r="E260" s="26"/>
      <c r="F260" s="26"/>
      <c r="G260" s="716"/>
      <c r="H260" s="716"/>
      <c r="I260" s="4"/>
      <c r="J260" s="4"/>
      <c r="K260" s="4"/>
      <c r="L260" s="4"/>
    </row>
    <row r="261">
      <c r="A261" s="724" t="s">
        <v>1005</v>
      </c>
      <c r="B261" s="11"/>
      <c r="C261" s="722"/>
      <c r="D261" s="26"/>
      <c r="E261" s="26"/>
      <c r="F261" s="26"/>
      <c r="G261" s="716"/>
      <c r="H261" s="716"/>
      <c r="I261" s="4"/>
      <c r="J261" s="4"/>
      <c r="K261" s="4"/>
      <c r="L261" s="4"/>
    </row>
    <row r="262">
      <c r="A262" s="23"/>
      <c r="B262" s="26"/>
      <c r="C262" s="722"/>
      <c r="D262" s="26"/>
      <c r="E262" s="26"/>
      <c r="F262" s="26"/>
      <c r="G262" s="716"/>
      <c r="H262" s="716"/>
      <c r="I262" s="4"/>
      <c r="J262" s="4"/>
      <c r="K262" s="4"/>
      <c r="L262" s="4"/>
    </row>
    <row r="263">
      <c r="A263" s="1"/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  <c r="H263" s="716"/>
      <c r="I263" s="4"/>
      <c r="J263" s="4"/>
      <c r="K263" s="4"/>
      <c r="L263" s="4"/>
    </row>
    <row r="264">
      <c r="A264" s="5" t="s">
        <v>7</v>
      </c>
      <c r="B264" s="6">
        <v>45489.0</v>
      </c>
      <c r="C264" s="6">
        <v>45490.0</v>
      </c>
      <c r="D264" s="6">
        <v>45491.0</v>
      </c>
      <c r="E264" s="6">
        <v>45492.0</v>
      </c>
      <c r="F264" s="6">
        <v>45493.0</v>
      </c>
      <c r="G264" s="6">
        <v>45494.0</v>
      </c>
      <c r="H264" s="716"/>
      <c r="I264" s="4"/>
      <c r="J264" s="4"/>
      <c r="K264" s="4"/>
      <c r="L264" s="4"/>
    </row>
    <row r="265">
      <c r="A265" s="7"/>
      <c r="B265" s="8"/>
      <c r="C265" s="8"/>
      <c r="D265" s="8"/>
      <c r="E265" s="8"/>
      <c r="F265" s="8"/>
      <c r="G265" s="8"/>
      <c r="H265" s="716"/>
      <c r="I265" s="4"/>
      <c r="J265" s="4"/>
      <c r="K265" s="4"/>
      <c r="L265" s="4"/>
    </row>
    <row r="266">
      <c r="A266" s="9" t="s">
        <v>8</v>
      </c>
      <c r="B266" s="713" t="s">
        <v>12</v>
      </c>
      <c r="C266" s="10" t="s">
        <v>11</v>
      </c>
      <c r="D266" s="713" t="s">
        <v>12</v>
      </c>
      <c r="E266" s="713" t="s">
        <v>12</v>
      </c>
      <c r="F266" s="713" t="s">
        <v>12</v>
      </c>
      <c r="G266" s="713" t="s">
        <v>12</v>
      </c>
      <c r="H266" s="716"/>
      <c r="I266" s="4"/>
      <c r="J266" s="4"/>
      <c r="K266" s="4"/>
      <c r="L266" s="4"/>
    </row>
    <row r="267">
      <c r="A267" s="9" t="s">
        <v>16</v>
      </c>
      <c r="B267" s="10" t="s">
        <v>11</v>
      </c>
      <c r="C267" s="713" t="s">
        <v>12</v>
      </c>
      <c r="D267" s="713" t="s">
        <v>13</v>
      </c>
      <c r="E267" s="713" t="s">
        <v>13</v>
      </c>
      <c r="F267" s="10" t="s">
        <v>999</v>
      </c>
      <c r="G267" s="10" t="s">
        <v>990</v>
      </c>
      <c r="H267" s="716"/>
      <c r="I267" s="4"/>
      <c r="J267" s="4"/>
      <c r="K267" s="4"/>
      <c r="L267" s="4"/>
    </row>
    <row r="268">
      <c r="A268" s="23"/>
      <c r="B268" s="26"/>
      <c r="C268" s="722"/>
      <c r="D268" s="26"/>
      <c r="E268" s="26"/>
      <c r="F268" s="26"/>
      <c r="G268" s="716"/>
      <c r="H268" s="716"/>
      <c r="I268" s="4"/>
      <c r="J268" s="4"/>
      <c r="K268" s="4"/>
      <c r="L268" s="4"/>
    </row>
    <row r="269">
      <c r="A269" s="1"/>
      <c r="B269" s="2" t="s">
        <v>0</v>
      </c>
      <c r="C269" s="2" t="s">
        <v>1</v>
      </c>
      <c r="D269" s="2" t="s">
        <v>2</v>
      </c>
      <c r="E269" s="2" t="s">
        <v>3</v>
      </c>
      <c r="F269" s="2" t="s">
        <v>4</v>
      </c>
      <c r="G269" s="2" t="s">
        <v>5</v>
      </c>
      <c r="H269" s="2" t="s">
        <v>6</v>
      </c>
      <c r="I269" s="4"/>
      <c r="J269" s="4"/>
      <c r="K269" s="4"/>
      <c r="L269" s="4"/>
    </row>
    <row r="270">
      <c r="A270" s="5" t="s">
        <v>7</v>
      </c>
      <c r="B270" s="6">
        <v>45495.0</v>
      </c>
      <c r="C270" s="6">
        <v>45496.0</v>
      </c>
      <c r="D270" s="6">
        <v>45497.0</v>
      </c>
      <c r="E270" s="6">
        <v>45498.0</v>
      </c>
      <c r="F270" s="6">
        <v>45499.0</v>
      </c>
      <c r="G270" s="6">
        <v>45500.0</v>
      </c>
      <c r="H270" s="6">
        <v>45501.0</v>
      </c>
      <c r="I270" s="4"/>
      <c r="J270" s="4"/>
      <c r="K270" s="4"/>
      <c r="L270" s="4"/>
    </row>
    <row r="271">
      <c r="A271" s="7"/>
      <c r="B271" s="8"/>
      <c r="C271" s="8"/>
      <c r="D271" s="8"/>
      <c r="E271" s="8"/>
      <c r="F271" s="8"/>
      <c r="G271" s="8"/>
      <c r="H271" s="8"/>
      <c r="I271" s="4"/>
      <c r="J271" s="4"/>
      <c r="K271" s="4"/>
      <c r="L271" s="4"/>
    </row>
    <row r="272">
      <c r="A272" s="9" t="s">
        <v>8</v>
      </c>
      <c r="B272" s="713" t="s">
        <v>13</v>
      </c>
      <c r="C272" s="713" t="s">
        <v>12</v>
      </c>
      <c r="D272" s="10" t="s">
        <v>11</v>
      </c>
      <c r="E272" s="713" t="s">
        <v>13</v>
      </c>
      <c r="F272" s="713" t="s">
        <v>13</v>
      </c>
      <c r="G272" s="10" t="s">
        <v>999</v>
      </c>
      <c r="H272" s="10" t="s">
        <v>990</v>
      </c>
      <c r="I272" s="4"/>
      <c r="J272" s="4"/>
      <c r="K272" s="4"/>
      <c r="L272" s="4"/>
    </row>
    <row r="273">
      <c r="A273" s="9" t="s">
        <v>16</v>
      </c>
      <c r="B273" s="713" t="s">
        <v>12</v>
      </c>
      <c r="C273" s="10" t="s">
        <v>11</v>
      </c>
      <c r="D273" s="713" t="s">
        <v>12</v>
      </c>
      <c r="E273" s="713" t="s">
        <v>12</v>
      </c>
      <c r="F273" s="713" t="s">
        <v>12</v>
      </c>
      <c r="G273" s="713" t="s">
        <v>12</v>
      </c>
      <c r="H273" s="713" t="s">
        <v>12</v>
      </c>
      <c r="I273" s="4"/>
      <c r="J273" s="4"/>
      <c r="K273" s="4"/>
      <c r="L273" s="4"/>
    </row>
    <row r="274">
      <c r="A274" s="23"/>
      <c r="B274" s="26"/>
      <c r="C274" s="722"/>
      <c r="D274" s="26"/>
      <c r="E274" s="26"/>
      <c r="F274" s="26"/>
      <c r="G274" s="716"/>
      <c r="H274" s="716"/>
      <c r="I274" s="4"/>
      <c r="J274" s="4"/>
      <c r="K274" s="4"/>
      <c r="L274" s="4"/>
    </row>
    <row r="275">
      <c r="A275" s="1"/>
      <c r="B275" s="2" t="s">
        <v>0</v>
      </c>
      <c r="C275" s="2" t="s">
        <v>1</v>
      </c>
      <c r="D275" s="2" t="s">
        <v>2</v>
      </c>
      <c r="E275" s="26"/>
      <c r="F275" s="26"/>
      <c r="G275" s="716"/>
      <c r="H275" s="716"/>
      <c r="I275" s="4"/>
      <c r="J275" s="4"/>
      <c r="K275" s="4"/>
      <c r="L275" s="4"/>
    </row>
    <row r="276">
      <c r="A276" s="5" t="s">
        <v>7</v>
      </c>
      <c r="B276" s="6">
        <v>45502.0</v>
      </c>
      <c r="C276" s="6">
        <v>45503.0</v>
      </c>
      <c r="D276" s="6">
        <v>45504.0</v>
      </c>
      <c r="E276" s="26"/>
      <c r="F276" s="26"/>
      <c r="G276" s="716"/>
      <c r="H276" s="716"/>
      <c r="I276" s="4"/>
      <c r="J276" s="4"/>
      <c r="K276" s="4"/>
      <c r="L276" s="4"/>
    </row>
    <row r="277">
      <c r="A277" s="7"/>
      <c r="B277" s="8"/>
      <c r="C277" s="8"/>
      <c r="D277" s="8"/>
      <c r="E277" s="26"/>
      <c r="F277" s="26"/>
      <c r="G277" s="716"/>
      <c r="H277" s="716"/>
      <c r="I277" s="4"/>
      <c r="J277" s="4"/>
      <c r="K277" s="4"/>
      <c r="L277" s="4"/>
    </row>
    <row r="278">
      <c r="A278" s="9" t="s">
        <v>8</v>
      </c>
      <c r="B278" s="713" t="s">
        <v>12</v>
      </c>
      <c r="C278" s="713" t="s">
        <v>12</v>
      </c>
      <c r="D278" s="713" t="s">
        <v>12</v>
      </c>
      <c r="E278" s="716" t="s">
        <v>1001</v>
      </c>
      <c r="F278" s="716" t="s">
        <v>1013</v>
      </c>
      <c r="G278" s="716"/>
      <c r="H278" s="716"/>
      <c r="I278" s="4"/>
      <c r="J278" s="4"/>
      <c r="K278" s="4"/>
      <c r="L278" s="4"/>
    </row>
    <row r="279">
      <c r="A279" s="9" t="s">
        <v>16</v>
      </c>
      <c r="B279" s="713" t="s">
        <v>13</v>
      </c>
      <c r="C279" s="713" t="s">
        <v>13</v>
      </c>
      <c r="D279" s="713" t="s">
        <v>13</v>
      </c>
      <c r="E279" s="716" t="s">
        <v>1001</v>
      </c>
      <c r="F279" s="716" t="s">
        <v>1013</v>
      </c>
      <c r="G279" s="716"/>
      <c r="H279" s="716"/>
      <c r="I279" s="4"/>
      <c r="J279" s="4"/>
      <c r="K279" s="4"/>
      <c r="L279" s="4"/>
    </row>
    <row r="280">
      <c r="A280" s="23"/>
      <c r="B280" s="26"/>
      <c r="C280" s="722"/>
      <c r="D280" s="26"/>
      <c r="E280" s="26"/>
      <c r="F280" s="26"/>
      <c r="G280" s="716"/>
      <c r="H280" s="716"/>
      <c r="I280" s="4"/>
      <c r="J280" s="4"/>
      <c r="K280" s="4"/>
      <c r="L280" s="4"/>
    </row>
    <row r="281">
      <c r="A281" s="1"/>
      <c r="B281" s="2" t="s">
        <v>3</v>
      </c>
      <c r="C281" s="2" t="s">
        <v>4</v>
      </c>
      <c r="D281" s="2" t="s">
        <v>5</v>
      </c>
      <c r="E281" s="2" t="s">
        <v>6</v>
      </c>
      <c r="F281" s="26"/>
      <c r="G281" s="716"/>
      <c r="H281" s="716"/>
      <c r="I281" s="4"/>
      <c r="J281" s="4"/>
      <c r="K281" s="4"/>
      <c r="L281" s="4"/>
    </row>
    <row r="282">
      <c r="A282" s="5" t="s">
        <v>7</v>
      </c>
      <c r="B282" s="6">
        <v>45505.0</v>
      </c>
      <c r="C282" s="6">
        <v>45506.0</v>
      </c>
      <c r="D282" s="6">
        <v>45507.0</v>
      </c>
      <c r="E282" s="6">
        <v>45508.0</v>
      </c>
      <c r="F282" s="26"/>
      <c r="G282" s="716"/>
      <c r="H282" s="716"/>
      <c r="I282" s="4"/>
      <c r="J282" s="4"/>
      <c r="K282" s="4"/>
      <c r="L282" s="4"/>
    </row>
    <row r="283">
      <c r="A283" s="7"/>
      <c r="B283" s="8"/>
      <c r="C283" s="8"/>
      <c r="D283" s="8"/>
      <c r="E283" s="8"/>
      <c r="F283" s="26"/>
      <c r="G283" s="716"/>
      <c r="H283" s="716"/>
      <c r="I283" s="4"/>
      <c r="J283" s="4"/>
      <c r="K283" s="4"/>
      <c r="L283" s="4"/>
    </row>
    <row r="284">
      <c r="A284" s="9" t="s">
        <v>8</v>
      </c>
      <c r="B284" s="713" t="s">
        <v>12</v>
      </c>
      <c r="C284" s="713" t="s">
        <v>12</v>
      </c>
      <c r="D284" s="713" t="s">
        <v>12</v>
      </c>
      <c r="E284" s="713" t="s">
        <v>12</v>
      </c>
      <c r="F284" s="26"/>
      <c r="G284" s="716"/>
      <c r="H284" s="716"/>
      <c r="I284" s="4"/>
      <c r="J284" s="4"/>
      <c r="K284" s="4"/>
      <c r="L284" s="4"/>
    </row>
    <row r="285">
      <c r="A285" s="9" t="s">
        <v>16</v>
      </c>
      <c r="B285" s="713" t="s">
        <v>13</v>
      </c>
      <c r="C285" s="713" t="s">
        <v>13</v>
      </c>
      <c r="D285" s="10" t="s">
        <v>999</v>
      </c>
      <c r="E285" s="10" t="s">
        <v>990</v>
      </c>
      <c r="F285" s="26"/>
      <c r="G285" s="716"/>
      <c r="H285" s="716"/>
      <c r="I285" s="4"/>
      <c r="J285" s="4"/>
      <c r="K285" s="4"/>
      <c r="L285" s="4"/>
    </row>
    <row r="286">
      <c r="A286" s="23"/>
      <c r="B286" s="26"/>
      <c r="C286" s="722"/>
      <c r="D286" s="26"/>
      <c r="E286" s="26"/>
      <c r="F286" s="26"/>
      <c r="G286" s="716"/>
      <c r="H286" s="716"/>
      <c r="I286" s="4"/>
      <c r="J286" s="4"/>
      <c r="K286" s="4"/>
      <c r="L286" s="4"/>
    </row>
    <row r="287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4"/>
      <c r="J287" s="4"/>
      <c r="K287" s="4"/>
      <c r="L287" s="4"/>
    </row>
    <row r="288">
      <c r="A288" s="5" t="s">
        <v>7</v>
      </c>
      <c r="B288" s="6">
        <v>45509.0</v>
      </c>
      <c r="C288" s="6">
        <v>45510.0</v>
      </c>
      <c r="D288" s="6">
        <v>45511.0</v>
      </c>
      <c r="E288" s="6">
        <v>45512.0</v>
      </c>
      <c r="F288" s="6">
        <v>45513.0</v>
      </c>
      <c r="G288" s="6">
        <v>45514.0</v>
      </c>
      <c r="H288" s="6">
        <v>45515.0</v>
      </c>
      <c r="I288" s="4"/>
      <c r="J288" s="4"/>
      <c r="K288" s="4"/>
      <c r="L288" s="4"/>
    </row>
    <row r="289">
      <c r="A289" s="7"/>
      <c r="B289" s="8"/>
      <c r="C289" s="8"/>
      <c r="D289" s="8"/>
      <c r="E289" s="8"/>
      <c r="F289" s="8"/>
      <c r="G289" s="8"/>
      <c r="H289" s="8"/>
      <c r="I289" s="4"/>
      <c r="J289" s="4"/>
      <c r="K289" s="4"/>
      <c r="L289" s="4"/>
    </row>
    <row r="290">
      <c r="A290" s="9" t="s">
        <v>8</v>
      </c>
      <c r="B290" s="713" t="s">
        <v>13</v>
      </c>
      <c r="C290" s="713" t="s">
        <v>12</v>
      </c>
      <c r="D290" s="10" t="s">
        <v>11</v>
      </c>
      <c r="E290" s="713" t="s">
        <v>13</v>
      </c>
      <c r="F290" s="713" t="s">
        <v>13</v>
      </c>
      <c r="G290" s="10" t="s">
        <v>999</v>
      </c>
      <c r="H290" s="10" t="s">
        <v>990</v>
      </c>
      <c r="I290" s="4"/>
      <c r="J290" s="4"/>
      <c r="K290" s="4"/>
      <c r="L290" s="4"/>
    </row>
    <row r="291">
      <c r="A291" s="9" t="s">
        <v>16</v>
      </c>
      <c r="B291" s="713" t="s">
        <v>12</v>
      </c>
      <c r="C291" s="10" t="s">
        <v>11</v>
      </c>
      <c r="D291" s="713" t="s">
        <v>12</v>
      </c>
      <c r="E291" s="713" t="s">
        <v>12</v>
      </c>
      <c r="F291" s="713" t="s">
        <v>12</v>
      </c>
      <c r="G291" s="713" t="s">
        <v>12</v>
      </c>
      <c r="H291" s="713" t="s">
        <v>12</v>
      </c>
      <c r="I291" s="4"/>
      <c r="J291" s="4"/>
      <c r="K291" s="4"/>
      <c r="L291" s="4"/>
    </row>
    <row r="292">
      <c r="A292" s="23"/>
      <c r="B292" s="26"/>
      <c r="C292" s="722"/>
      <c r="D292" s="26"/>
      <c r="E292" s="26"/>
      <c r="F292" s="26"/>
      <c r="G292" s="716"/>
      <c r="H292" s="716"/>
      <c r="I292" s="4"/>
      <c r="J292" s="4"/>
      <c r="K292" s="4"/>
      <c r="L292" s="4"/>
    </row>
    <row r="293">
      <c r="A293" s="1"/>
      <c r="B293" s="2" t="s">
        <v>0</v>
      </c>
      <c r="C293" s="2" t="s">
        <v>1</v>
      </c>
      <c r="D293" s="2" t="s">
        <v>2</v>
      </c>
      <c r="E293" s="2" t="s">
        <v>3</v>
      </c>
      <c r="F293" s="26"/>
      <c r="G293" s="716"/>
      <c r="H293" s="716"/>
      <c r="I293" s="4"/>
      <c r="J293" s="4"/>
      <c r="K293" s="4"/>
      <c r="L293" s="4"/>
    </row>
    <row r="294">
      <c r="A294" s="5" t="s">
        <v>7</v>
      </c>
      <c r="B294" s="6">
        <v>45516.0</v>
      </c>
      <c r="C294" s="6">
        <v>45517.0</v>
      </c>
      <c r="D294" s="6">
        <v>45518.0</v>
      </c>
      <c r="E294" s="6">
        <v>45519.0</v>
      </c>
      <c r="F294" s="26"/>
      <c r="G294" s="716"/>
      <c r="H294" s="716"/>
      <c r="I294" s="4"/>
      <c r="J294" s="4"/>
      <c r="K294" s="4"/>
      <c r="L294" s="4"/>
    </row>
    <row r="295">
      <c r="A295" s="7"/>
      <c r="B295" s="8"/>
      <c r="C295" s="8"/>
      <c r="D295" s="8"/>
      <c r="E295" s="8"/>
      <c r="F295" s="26"/>
      <c r="G295" s="716"/>
      <c r="H295" s="716"/>
      <c r="I295" s="4"/>
      <c r="J295" s="4"/>
      <c r="K295" s="4"/>
      <c r="L295" s="4"/>
    </row>
    <row r="296">
      <c r="A296" s="9" t="s">
        <v>8</v>
      </c>
      <c r="B296" s="713" t="s">
        <v>12</v>
      </c>
      <c r="C296" s="713" t="s">
        <v>12</v>
      </c>
      <c r="D296" s="10" t="s">
        <v>11</v>
      </c>
      <c r="E296" s="713" t="s">
        <v>12</v>
      </c>
      <c r="F296" s="716" t="s">
        <v>952</v>
      </c>
      <c r="G296" s="716" t="s">
        <v>1013</v>
      </c>
      <c r="H296" s="716"/>
      <c r="I296" s="4"/>
      <c r="J296" s="4"/>
      <c r="K296" s="4"/>
      <c r="L296" s="4"/>
    </row>
    <row r="297">
      <c r="A297" s="9" t="s">
        <v>16</v>
      </c>
      <c r="B297" s="713" t="s">
        <v>13</v>
      </c>
      <c r="C297" s="10" t="s">
        <v>11</v>
      </c>
      <c r="D297" s="713" t="s">
        <v>12</v>
      </c>
      <c r="E297" s="713" t="s">
        <v>13</v>
      </c>
      <c r="F297" s="716" t="s">
        <v>952</v>
      </c>
      <c r="G297" s="716" t="s">
        <v>1013</v>
      </c>
      <c r="H297" s="716"/>
      <c r="I297" s="4"/>
      <c r="J297" s="4"/>
      <c r="K297" s="4"/>
      <c r="L297" s="4"/>
    </row>
    <row r="298">
      <c r="A298" s="23"/>
      <c r="B298" s="26"/>
      <c r="C298" s="722"/>
      <c r="D298" s="26"/>
      <c r="E298" s="26"/>
      <c r="F298" s="26"/>
      <c r="G298" s="716"/>
      <c r="H298" s="716"/>
      <c r="I298" s="4"/>
      <c r="J298" s="4"/>
      <c r="K298" s="4"/>
      <c r="L298" s="4"/>
    </row>
    <row r="299">
      <c r="A299" s="1"/>
      <c r="B299" s="2" t="s">
        <v>4</v>
      </c>
      <c r="C299" s="2" t="s">
        <v>5</v>
      </c>
      <c r="D299" s="2" t="s">
        <v>6</v>
      </c>
      <c r="E299" s="26"/>
      <c r="F299" s="26"/>
      <c r="G299" s="716"/>
      <c r="H299" s="716"/>
      <c r="I299" s="4"/>
      <c r="J299" s="4"/>
      <c r="K299" s="4"/>
      <c r="L299" s="4"/>
    </row>
    <row r="300">
      <c r="A300" s="5" t="s">
        <v>7</v>
      </c>
      <c r="B300" s="6">
        <v>45520.0</v>
      </c>
      <c r="C300" s="6">
        <v>45521.0</v>
      </c>
      <c r="D300" s="6">
        <v>45522.0</v>
      </c>
      <c r="E300" s="26"/>
      <c r="F300" s="26"/>
      <c r="G300" s="716"/>
      <c r="H300" s="716"/>
      <c r="I300" s="4"/>
      <c r="J300" s="4"/>
      <c r="K300" s="4"/>
      <c r="L300" s="4"/>
    </row>
    <row r="301">
      <c r="A301" s="7"/>
      <c r="B301" s="8"/>
      <c r="C301" s="8"/>
      <c r="D301" s="8"/>
      <c r="E301" s="26"/>
      <c r="F301" s="26"/>
      <c r="G301" s="716"/>
      <c r="H301" s="716"/>
      <c r="I301" s="4"/>
      <c r="J301" s="4"/>
      <c r="K301" s="4"/>
      <c r="L301" s="4"/>
    </row>
    <row r="302">
      <c r="A302" s="9" t="s">
        <v>8</v>
      </c>
      <c r="B302" s="713" t="s">
        <v>12</v>
      </c>
      <c r="C302" s="713" t="s">
        <v>12</v>
      </c>
      <c r="D302" s="713" t="s">
        <v>12</v>
      </c>
      <c r="E302" s="26"/>
      <c r="F302" s="26"/>
      <c r="G302" s="716"/>
      <c r="H302" s="716"/>
      <c r="I302" s="4"/>
      <c r="J302" s="4"/>
      <c r="K302" s="4"/>
      <c r="L302" s="4"/>
    </row>
    <row r="303">
      <c r="A303" s="9" t="s">
        <v>16</v>
      </c>
      <c r="B303" s="713" t="s">
        <v>13</v>
      </c>
      <c r="C303" s="10" t="s">
        <v>999</v>
      </c>
      <c r="D303" s="10" t="s">
        <v>990</v>
      </c>
      <c r="E303" s="26"/>
      <c r="F303" s="26"/>
      <c r="G303" s="716"/>
      <c r="H303" s="716"/>
      <c r="I303" s="4"/>
      <c r="J303" s="4"/>
      <c r="K303" s="4"/>
      <c r="L303" s="4"/>
    </row>
    <row r="304">
      <c r="A304" s="23"/>
      <c r="B304" s="26"/>
      <c r="C304" s="722"/>
      <c r="D304" s="26"/>
      <c r="E304" s="26"/>
      <c r="F304" s="26"/>
      <c r="G304" s="716"/>
      <c r="H304" s="716"/>
      <c r="I304" s="4"/>
      <c r="J304" s="4"/>
      <c r="K304" s="4"/>
      <c r="L304" s="4"/>
    </row>
    <row r="305">
      <c r="A305" s="1"/>
      <c r="B305" s="2" t="s">
        <v>0</v>
      </c>
      <c r="C305" s="2" t="s">
        <v>1</v>
      </c>
      <c r="D305" s="2" t="s">
        <v>2</v>
      </c>
      <c r="E305" s="2" t="s">
        <v>3</v>
      </c>
      <c r="F305" s="2" t="s">
        <v>4</v>
      </c>
      <c r="G305" s="2" t="s">
        <v>5</v>
      </c>
      <c r="H305" s="2" t="s">
        <v>6</v>
      </c>
      <c r="I305" s="4"/>
      <c r="J305" s="4"/>
      <c r="K305" s="4"/>
      <c r="L305" s="4"/>
    </row>
    <row r="306">
      <c r="A306" s="5" t="s">
        <v>7</v>
      </c>
      <c r="B306" s="6">
        <v>45523.0</v>
      </c>
      <c r="C306" s="6">
        <v>45524.0</v>
      </c>
      <c r="D306" s="6">
        <v>45525.0</v>
      </c>
      <c r="E306" s="6">
        <v>45526.0</v>
      </c>
      <c r="F306" s="6">
        <v>45527.0</v>
      </c>
      <c r="G306" s="6">
        <v>45528.0</v>
      </c>
      <c r="H306" s="6">
        <v>45529.0</v>
      </c>
      <c r="I306" s="4"/>
      <c r="J306" s="4"/>
      <c r="K306" s="4"/>
      <c r="L306" s="4"/>
    </row>
    <row r="307">
      <c r="A307" s="7"/>
      <c r="B307" s="8"/>
      <c r="C307" s="8"/>
      <c r="D307" s="8"/>
      <c r="E307" s="8"/>
      <c r="F307" s="8"/>
      <c r="G307" s="8"/>
      <c r="H307" s="8"/>
      <c r="I307" s="4"/>
      <c r="J307" s="4"/>
      <c r="K307" s="4"/>
      <c r="L307" s="4"/>
    </row>
    <row r="308">
      <c r="A308" s="9" t="s">
        <v>8</v>
      </c>
      <c r="B308" s="713" t="s">
        <v>13</v>
      </c>
      <c r="C308" s="713" t="s">
        <v>12</v>
      </c>
      <c r="D308" s="10" t="s">
        <v>11</v>
      </c>
      <c r="E308" s="713" t="s">
        <v>13</v>
      </c>
      <c r="F308" s="713" t="s">
        <v>13</v>
      </c>
      <c r="G308" s="10" t="s">
        <v>990</v>
      </c>
      <c r="H308" s="10" t="s">
        <v>990</v>
      </c>
      <c r="I308" s="4"/>
      <c r="J308" s="4"/>
      <c r="K308" s="4"/>
      <c r="L308" s="4"/>
    </row>
    <row r="309">
      <c r="A309" s="9" t="s">
        <v>16</v>
      </c>
      <c r="B309" s="713" t="s">
        <v>12</v>
      </c>
      <c r="C309" s="10" t="s">
        <v>11</v>
      </c>
      <c r="D309" s="713" t="s">
        <v>12</v>
      </c>
      <c r="E309" s="713" t="s">
        <v>12</v>
      </c>
      <c r="F309" s="713" t="s">
        <v>12</v>
      </c>
      <c r="G309" s="713" t="s">
        <v>12</v>
      </c>
      <c r="H309" s="713" t="s">
        <v>12</v>
      </c>
      <c r="I309" s="4"/>
      <c r="J309" s="4"/>
      <c r="K309" s="4"/>
      <c r="L309" s="4"/>
    </row>
    <row r="310">
      <c r="A310" s="23"/>
      <c r="B310" s="26"/>
      <c r="C310" s="722"/>
      <c r="D310" s="26"/>
      <c r="E310" s="26"/>
      <c r="F310" s="26"/>
      <c r="G310" s="716"/>
      <c r="H310" s="716"/>
      <c r="I310" s="4"/>
      <c r="J310" s="4"/>
      <c r="K310" s="4"/>
      <c r="L310" s="4"/>
    </row>
    <row r="311">
      <c r="A311" s="1"/>
      <c r="B311" s="2" t="s">
        <v>0</v>
      </c>
      <c r="C311" s="2" t="s">
        <v>1</v>
      </c>
      <c r="D311" s="2" t="s">
        <v>2</v>
      </c>
      <c r="E311" s="2" t="s">
        <v>3</v>
      </c>
      <c r="F311" s="2" t="s">
        <v>4</v>
      </c>
      <c r="G311" s="2" t="s">
        <v>5</v>
      </c>
      <c r="H311" s="2" t="s">
        <v>6</v>
      </c>
      <c r="I311" s="4"/>
      <c r="J311" s="4"/>
      <c r="K311" s="4"/>
      <c r="L311" s="4"/>
    </row>
    <row r="312">
      <c r="A312" s="5" t="s">
        <v>7</v>
      </c>
      <c r="B312" s="6">
        <v>45530.0</v>
      </c>
      <c r="C312" s="6">
        <v>45531.0</v>
      </c>
      <c r="D312" s="6">
        <v>45532.0</v>
      </c>
      <c r="E312" s="6">
        <v>45533.0</v>
      </c>
      <c r="F312" s="6">
        <v>45534.0</v>
      </c>
      <c r="G312" s="6">
        <v>45535.0</v>
      </c>
      <c r="H312" s="6">
        <v>45536.0</v>
      </c>
      <c r="I312" s="4"/>
      <c r="J312" s="4"/>
      <c r="K312" s="4"/>
      <c r="L312" s="4"/>
    </row>
    <row r="313">
      <c r="A313" s="7"/>
      <c r="B313" s="8"/>
      <c r="C313" s="8"/>
      <c r="D313" s="8"/>
      <c r="E313" s="8"/>
      <c r="F313" s="8"/>
      <c r="G313" s="8"/>
      <c r="H313" s="8"/>
      <c r="I313" s="4"/>
      <c r="J313" s="4"/>
      <c r="K313" s="4"/>
      <c r="L313" s="4"/>
    </row>
    <row r="314">
      <c r="A314" s="9" t="s">
        <v>8</v>
      </c>
      <c r="B314" s="713" t="s">
        <v>12</v>
      </c>
      <c r="C314" s="713" t="s">
        <v>12</v>
      </c>
      <c r="D314" s="10" t="s">
        <v>11</v>
      </c>
      <c r="E314" s="713" t="s">
        <v>12</v>
      </c>
      <c r="F314" s="713" t="s">
        <v>12</v>
      </c>
      <c r="G314" s="713" t="s">
        <v>12</v>
      </c>
      <c r="H314" s="713" t="s">
        <v>12</v>
      </c>
      <c r="I314" s="618" t="s">
        <v>14</v>
      </c>
      <c r="J314" s="618" t="s">
        <v>1014</v>
      </c>
      <c r="K314" s="4"/>
      <c r="L314" s="4"/>
    </row>
    <row r="315">
      <c r="A315" s="9" t="s">
        <v>16</v>
      </c>
      <c r="B315" s="10" t="s">
        <v>990</v>
      </c>
      <c r="C315" s="10" t="s">
        <v>11</v>
      </c>
      <c r="D315" s="713" t="s">
        <v>12</v>
      </c>
      <c r="E315" s="713" t="s">
        <v>13</v>
      </c>
      <c r="F315" s="713" t="s">
        <v>13</v>
      </c>
      <c r="G315" s="10" t="s">
        <v>999</v>
      </c>
      <c r="H315" s="10" t="s">
        <v>990</v>
      </c>
      <c r="I315" s="618" t="s">
        <v>14</v>
      </c>
      <c r="J315" s="618" t="s">
        <v>1015</v>
      </c>
      <c r="K315" s="4"/>
      <c r="L315" s="4"/>
    </row>
    <row r="316">
      <c r="A316" s="23"/>
      <c r="B316" s="26"/>
      <c r="C316" s="722"/>
      <c r="D316" s="26"/>
      <c r="E316" s="26"/>
      <c r="F316" s="26"/>
      <c r="G316" s="716"/>
      <c r="H316" s="716"/>
      <c r="I316" s="4"/>
      <c r="J316" s="4"/>
      <c r="K316" s="4"/>
      <c r="L316" s="4"/>
    </row>
    <row r="317">
      <c r="A317" s="1"/>
      <c r="B317" s="2" t="s">
        <v>6</v>
      </c>
      <c r="C317" s="2" t="s">
        <v>0</v>
      </c>
      <c r="D317" s="2" t="s">
        <v>1</v>
      </c>
      <c r="E317" s="2" t="s">
        <v>2</v>
      </c>
      <c r="F317" s="2" t="s">
        <v>3</v>
      </c>
      <c r="G317" s="2" t="s">
        <v>4</v>
      </c>
      <c r="H317" s="2" t="s">
        <v>5</v>
      </c>
      <c r="I317" s="2" t="s">
        <v>6</v>
      </c>
      <c r="J317" s="4"/>
      <c r="K317" s="4"/>
      <c r="L317" s="4"/>
    </row>
    <row r="318">
      <c r="A318" s="5" t="s">
        <v>7</v>
      </c>
      <c r="B318" s="6">
        <v>45536.0</v>
      </c>
      <c r="C318" s="6">
        <v>45537.0</v>
      </c>
      <c r="D318" s="6">
        <v>45538.0</v>
      </c>
      <c r="E318" s="6">
        <v>45539.0</v>
      </c>
      <c r="F318" s="6">
        <v>45540.0</v>
      </c>
      <c r="G318" s="6">
        <v>45541.0</v>
      </c>
      <c r="H318" s="6">
        <v>45542.0</v>
      </c>
      <c r="I318" s="6">
        <v>45543.0</v>
      </c>
      <c r="J318" s="4"/>
      <c r="K318" s="4"/>
      <c r="L318" s="4"/>
    </row>
    <row r="319">
      <c r="A319" s="7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</row>
    <row r="320">
      <c r="A320" s="9" t="s">
        <v>8</v>
      </c>
      <c r="B320" s="713" t="s">
        <v>12</v>
      </c>
      <c r="C320" s="713" t="s">
        <v>13</v>
      </c>
      <c r="D320" s="713" t="s">
        <v>12</v>
      </c>
      <c r="E320" s="10" t="s">
        <v>11</v>
      </c>
      <c r="F320" s="713" t="s">
        <v>13</v>
      </c>
      <c r="G320" s="713" t="s">
        <v>13</v>
      </c>
      <c r="H320" s="10" t="s">
        <v>990</v>
      </c>
      <c r="I320" s="10" t="s">
        <v>990</v>
      </c>
      <c r="J320" s="618" t="s">
        <v>1016</v>
      </c>
      <c r="K320" s="618" t="s">
        <v>1017</v>
      </c>
      <c r="L320" s="4"/>
    </row>
    <row r="321">
      <c r="A321" s="9" t="s">
        <v>16</v>
      </c>
      <c r="B321" s="10" t="s">
        <v>990</v>
      </c>
      <c r="C321" s="713" t="s">
        <v>12</v>
      </c>
      <c r="D321" s="10" t="s">
        <v>11</v>
      </c>
      <c r="E321" s="713" t="s">
        <v>12</v>
      </c>
      <c r="F321" s="713" t="s">
        <v>12</v>
      </c>
      <c r="G321" s="713" t="s">
        <v>12</v>
      </c>
      <c r="H321" s="713" t="s">
        <v>12</v>
      </c>
      <c r="I321" s="713" t="s">
        <v>12</v>
      </c>
      <c r="J321" s="618" t="s">
        <v>1016</v>
      </c>
      <c r="K321" s="618" t="s">
        <v>1018</v>
      </c>
      <c r="L321" s="4"/>
    </row>
    <row r="322">
      <c r="A322" s="23"/>
      <c r="B322" s="26"/>
      <c r="C322" s="722"/>
      <c r="D322" s="26"/>
      <c r="E322" s="26"/>
      <c r="F322" s="26"/>
      <c r="G322" s="716"/>
      <c r="H322" s="716"/>
      <c r="I322" s="4"/>
      <c r="J322" s="4"/>
      <c r="K322" s="4"/>
      <c r="L322" s="4"/>
    </row>
    <row r="32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4"/>
      <c r="J323" s="4"/>
      <c r="K323" s="4"/>
      <c r="L323" s="4"/>
    </row>
    <row r="324">
      <c r="A324" s="5" t="s">
        <v>7</v>
      </c>
      <c r="B324" s="6">
        <v>45544.0</v>
      </c>
      <c r="C324" s="6">
        <v>45545.0</v>
      </c>
      <c r="D324" s="6">
        <v>45546.0</v>
      </c>
      <c r="E324" s="6">
        <v>45547.0</v>
      </c>
      <c r="F324" s="6">
        <v>45548.0</v>
      </c>
      <c r="G324" s="6">
        <v>45549.0</v>
      </c>
      <c r="H324" s="6">
        <v>45550.0</v>
      </c>
      <c r="I324" s="4"/>
      <c r="J324" s="4"/>
      <c r="K324" s="4"/>
      <c r="L324" s="4"/>
    </row>
    <row r="325">
      <c r="A325" s="7"/>
      <c r="B325" s="8"/>
      <c r="C325" s="8"/>
      <c r="D325" s="8"/>
      <c r="E325" s="8"/>
      <c r="F325" s="8"/>
      <c r="G325" s="8"/>
      <c r="H325" s="8"/>
      <c r="I325" s="4"/>
      <c r="J325" s="4"/>
      <c r="K325" s="4"/>
      <c r="L325" s="4"/>
    </row>
    <row r="326">
      <c r="A326" s="9" t="s">
        <v>8</v>
      </c>
      <c r="B326" s="713" t="s">
        <v>12</v>
      </c>
      <c r="C326" s="713" t="s">
        <v>12</v>
      </c>
      <c r="D326" s="10" t="s">
        <v>11</v>
      </c>
      <c r="E326" s="713" t="s">
        <v>12</v>
      </c>
      <c r="F326" s="713" t="s">
        <v>12</v>
      </c>
      <c r="G326" s="713" t="s">
        <v>12</v>
      </c>
      <c r="H326" s="713" t="s">
        <v>12</v>
      </c>
      <c r="I326" s="618" t="s">
        <v>14</v>
      </c>
      <c r="J326" s="618" t="s">
        <v>1014</v>
      </c>
      <c r="K326" s="4"/>
      <c r="L326" s="4"/>
    </row>
    <row r="327">
      <c r="A327" s="9" t="s">
        <v>16</v>
      </c>
      <c r="B327" s="713" t="s">
        <v>13</v>
      </c>
      <c r="C327" s="10" t="s">
        <v>11</v>
      </c>
      <c r="D327" s="713" t="s">
        <v>12</v>
      </c>
      <c r="E327" s="713" t="s">
        <v>13</v>
      </c>
      <c r="F327" s="713" t="s">
        <v>13</v>
      </c>
      <c r="G327" s="10" t="s">
        <v>990</v>
      </c>
      <c r="H327" s="10" t="s">
        <v>990</v>
      </c>
      <c r="I327" s="618" t="s">
        <v>14</v>
      </c>
      <c r="J327" s="618" t="s">
        <v>15</v>
      </c>
      <c r="K327" s="4"/>
      <c r="L327" s="4"/>
    </row>
    <row r="328">
      <c r="A328" s="23"/>
      <c r="B328" s="26"/>
      <c r="C328" s="722"/>
      <c r="D328" s="26"/>
      <c r="E328" s="26"/>
      <c r="F328" s="26"/>
      <c r="G328" s="716"/>
      <c r="H328" s="716"/>
      <c r="I328" s="4"/>
      <c r="J328" s="4"/>
      <c r="K328" s="4"/>
      <c r="L328" s="4"/>
    </row>
    <row r="329">
      <c r="A329" s="1"/>
      <c r="B329" s="2" t="s">
        <v>0</v>
      </c>
      <c r="C329" s="2" t="s">
        <v>1</v>
      </c>
      <c r="D329" s="2" t="s">
        <v>2</v>
      </c>
      <c r="E329" s="2" t="s">
        <v>3</v>
      </c>
      <c r="F329" s="2" t="s">
        <v>4</v>
      </c>
      <c r="G329" s="2" t="s">
        <v>5</v>
      </c>
      <c r="H329" s="2" t="s">
        <v>6</v>
      </c>
      <c r="I329" s="4"/>
      <c r="J329" s="4"/>
      <c r="K329" s="4"/>
      <c r="L329" s="4"/>
    </row>
    <row r="330">
      <c r="A330" s="5" t="s">
        <v>7</v>
      </c>
      <c r="B330" s="6">
        <v>45551.0</v>
      </c>
      <c r="C330" s="6">
        <v>45552.0</v>
      </c>
      <c r="D330" s="6">
        <v>45553.0</v>
      </c>
      <c r="E330" s="6">
        <v>45554.0</v>
      </c>
      <c r="F330" s="6">
        <v>45555.0</v>
      </c>
      <c r="G330" s="6">
        <v>45556.0</v>
      </c>
      <c r="H330" s="6">
        <v>45557.0</v>
      </c>
      <c r="I330" s="4"/>
      <c r="J330" s="4"/>
      <c r="K330" s="4"/>
      <c r="L330" s="4"/>
    </row>
    <row r="331">
      <c r="A331" s="7"/>
      <c r="B331" s="8"/>
      <c r="C331" s="8"/>
      <c r="D331" s="8"/>
      <c r="E331" s="8"/>
      <c r="F331" s="8"/>
      <c r="G331" s="8"/>
      <c r="H331" s="8"/>
      <c r="I331" s="4"/>
      <c r="J331" s="4"/>
      <c r="K331" s="4"/>
      <c r="L331" s="4"/>
    </row>
    <row r="332">
      <c r="A332" s="9" t="s">
        <v>8</v>
      </c>
      <c r="B332" s="713" t="s">
        <v>13</v>
      </c>
      <c r="C332" s="713" t="s">
        <v>12</v>
      </c>
      <c r="D332" s="10" t="s">
        <v>11</v>
      </c>
      <c r="E332" s="713" t="s">
        <v>13</v>
      </c>
      <c r="F332" s="713" t="s">
        <v>13</v>
      </c>
      <c r="G332" s="10" t="s">
        <v>990</v>
      </c>
      <c r="H332" s="10" t="s">
        <v>990</v>
      </c>
      <c r="I332" s="618" t="s">
        <v>14</v>
      </c>
      <c r="J332" s="618" t="s">
        <v>15</v>
      </c>
      <c r="K332" s="4"/>
      <c r="L332" s="4"/>
    </row>
    <row r="333">
      <c r="A333" s="9" t="s">
        <v>16</v>
      </c>
      <c r="B333" s="713" t="s">
        <v>12</v>
      </c>
      <c r="C333" s="10" t="s">
        <v>11</v>
      </c>
      <c r="D333" s="713" t="s">
        <v>12</v>
      </c>
      <c r="E333" s="713" t="s">
        <v>12</v>
      </c>
      <c r="F333" s="713" t="s">
        <v>12</v>
      </c>
      <c r="G333" s="713" t="s">
        <v>12</v>
      </c>
      <c r="H333" s="713" t="s">
        <v>12</v>
      </c>
      <c r="I333" s="618" t="s">
        <v>14</v>
      </c>
      <c r="J333" s="618" t="s">
        <v>1014</v>
      </c>
      <c r="K333" s="4"/>
      <c r="L333" s="4"/>
    </row>
    <row r="334">
      <c r="A334" s="23"/>
      <c r="B334" s="26"/>
      <c r="C334" s="722"/>
      <c r="D334" s="26"/>
      <c r="E334" s="26"/>
      <c r="F334" s="26"/>
      <c r="G334" s="716"/>
      <c r="H334" s="716"/>
      <c r="I334" s="4"/>
      <c r="J334" s="4"/>
      <c r="K334" s="4"/>
      <c r="L334" s="4"/>
    </row>
    <row r="335">
      <c r="A335" s="1"/>
      <c r="B335" s="2" t="s">
        <v>0</v>
      </c>
      <c r="C335" s="2" t="s">
        <v>1</v>
      </c>
      <c r="D335" s="2" t="s">
        <v>2</v>
      </c>
      <c r="E335" s="2" t="s">
        <v>3</v>
      </c>
      <c r="F335" s="2" t="s">
        <v>4</v>
      </c>
      <c r="G335" s="2" t="s">
        <v>5</v>
      </c>
      <c r="H335" s="2" t="s">
        <v>6</v>
      </c>
      <c r="I335" s="4"/>
      <c r="J335" s="4"/>
      <c r="K335" s="4"/>
      <c r="L335" s="4"/>
    </row>
    <row r="336">
      <c r="A336" s="5" t="s">
        <v>7</v>
      </c>
      <c r="B336" s="6">
        <v>45558.0</v>
      </c>
      <c r="C336" s="6">
        <v>45559.0</v>
      </c>
      <c r="D336" s="6">
        <v>45560.0</v>
      </c>
      <c r="E336" s="6">
        <v>45561.0</v>
      </c>
      <c r="F336" s="6">
        <v>45562.0</v>
      </c>
      <c r="G336" s="6">
        <v>45563.0</v>
      </c>
      <c r="H336" s="6">
        <v>45564.0</v>
      </c>
      <c r="I336" s="4"/>
      <c r="J336" s="4"/>
      <c r="K336" s="4"/>
      <c r="L336" s="4"/>
    </row>
    <row r="337">
      <c r="A337" s="7"/>
      <c r="B337" s="8"/>
      <c r="C337" s="8"/>
      <c r="D337" s="8"/>
      <c r="E337" s="8"/>
      <c r="F337" s="8"/>
      <c r="G337" s="8"/>
      <c r="H337" s="8"/>
      <c r="I337" s="4"/>
      <c r="J337" s="4"/>
      <c r="K337" s="4"/>
      <c r="L337" s="4"/>
    </row>
    <row r="338">
      <c r="A338" s="9" t="s">
        <v>8</v>
      </c>
      <c r="B338" s="713" t="s">
        <v>12</v>
      </c>
      <c r="C338" s="713" t="s">
        <v>12</v>
      </c>
      <c r="D338" s="10" t="s">
        <v>11</v>
      </c>
      <c r="E338" s="713" t="s">
        <v>12</v>
      </c>
      <c r="F338" s="713" t="s">
        <v>12</v>
      </c>
      <c r="G338" s="713" t="s">
        <v>12</v>
      </c>
      <c r="H338" s="713" t="s">
        <v>12</v>
      </c>
      <c r="I338" s="618" t="s">
        <v>14</v>
      </c>
      <c r="J338" s="618" t="s">
        <v>1014</v>
      </c>
      <c r="K338" s="4"/>
      <c r="L338" s="4"/>
    </row>
    <row r="339">
      <c r="A339" s="9" t="s">
        <v>16</v>
      </c>
      <c r="B339" s="713" t="s">
        <v>13</v>
      </c>
      <c r="C339" s="10" t="s">
        <v>11</v>
      </c>
      <c r="D339" s="713" t="s">
        <v>12</v>
      </c>
      <c r="E339" s="713" t="s">
        <v>13</v>
      </c>
      <c r="F339" s="713" t="s">
        <v>13</v>
      </c>
      <c r="G339" s="10" t="s">
        <v>990</v>
      </c>
      <c r="H339" s="10" t="s">
        <v>990</v>
      </c>
      <c r="I339" s="618" t="s">
        <v>14</v>
      </c>
      <c r="J339" s="618" t="s">
        <v>15</v>
      </c>
      <c r="K339" s="4"/>
      <c r="L339" s="4"/>
    </row>
    <row r="340">
      <c r="A340" s="23"/>
      <c r="B340" s="26"/>
      <c r="C340" s="722"/>
      <c r="D340" s="26"/>
      <c r="E340" s="26"/>
      <c r="F340" s="26"/>
      <c r="G340" s="716"/>
      <c r="H340" s="716"/>
      <c r="I340" s="4"/>
      <c r="J340" s="4"/>
      <c r="K340" s="4"/>
      <c r="L340" s="4"/>
    </row>
    <row r="341">
      <c r="A341" s="1"/>
      <c r="B341" s="2" t="s">
        <v>0</v>
      </c>
      <c r="C341" s="2" t="s">
        <v>1</v>
      </c>
      <c r="D341" s="2" t="s">
        <v>2</v>
      </c>
      <c r="E341" s="2" t="s">
        <v>3</v>
      </c>
      <c r="F341" s="2" t="s">
        <v>4</v>
      </c>
      <c r="G341" s="2" t="s">
        <v>5</v>
      </c>
      <c r="H341" s="2" t="s">
        <v>6</v>
      </c>
      <c r="I341" s="4"/>
      <c r="J341" s="4"/>
      <c r="K341" s="4"/>
      <c r="L341" s="4"/>
    </row>
    <row r="342">
      <c r="A342" s="5" t="s">
        <v>7</v>
      </c>
      <c r="B342" s="6">
        <v>45565.0</v>
      </c>
      <c r="C342" s="6">
        <v>45566.0</v>
      </c>
      <c r="D342" s="6">
        <v>45567.0</v>
      </c>
      <c r="E342" s="6">
        <v>45568.0</v>
      </c>
      <c r="F342" s="6">
        <v>45569.0</v>
      </c>
      <c r="G342" s="6">
        <v>45570.0</v>
      </c>
      <c r="H342" s="6">
        <v>45571.0</v>
      </c>
      <c r="I342" s="4"/>
      <c r="J342" s="4"/>
      <c r="K342" s="4"/>
      <c r="L342" s="4"/>
    </row>
    <row r="343">
      <c r="A343" s="7"/>
      <c r="B343" s="8"/>
      <c r="C343" s="8"/>
      <c r="D343" s="8"/>
      <c r="E343" s="8"/>
      <c r="F343" s="8"/>
      <c r="G343" s="8"/>
      <c r="H343" s="8"/>
      <c r="I343" s="4"/>
      <c r="J343" s="4"/>
      <c r="K343" s="4"/>
      <c r="L343" s="4"/>
    </row>
    <row r="344">
      <c r="A344" s="9" t="s">
        <v>8</v>
      </c>
      <c r="B344" s="713" t="s">
        <v>13</v>
      </c>
      <c r="C344" s="713" t="s">
        <v>12</v>
      </c>
      <c r="D344" s="10" t="s">
        <v>11</v>
      </c>
      <c r="E344" s="713" t="s">
        <v>13</v>
      </c>
      <c r="F344" s="713" t="s">
        <v>13</v>
      </c>
      <c r="G344" s="10" t="s">
        <v>990</v>
      </c>
      <c r="H344" s="10" t="s">
        <v>990</v>
      </c>
      <c r="I344" s="618" t="s">
        <v>14</v>
      </c>
      <c r="J344" s="618" t="s">
        <v>15</v>
      </c>
      <c r="K344" s="4"/>
      <c r="L344" s="4"/>
    </row>
    <row r="345">
      <c r="A345" s="9" t="s">
        <v>16</v>
      </c>
      <c r="B345" s="713" t="s">
        <v>12</v>
      </c>
      <c r="C345" s="10" t="s">
        <v>11</v>
      </c>
      <c r="D345" s="713" t="s">
        <v>12</v>
      </c>
      <c r="E345" s="713" t="s">
        <v>12</v>
      </c>
      <c r="F345" s="713" t="s">
        <v>12</v>
      </c>
      <c r="G345" s="713" t="s">
        <v>12</v>
      </c>
      <c r="H345" s="713" t="s">
        <v>12</v>
      </c>
      <c r="I345" s="618" t="s">
        <v>14</v>
      </c>
      <c r="J345" s="618" t="s">
        <v>1014</v>
      </c>
      <c r="K345" s="4"/>
      <c r="L345" s="4"/>
    </row>
    <row r="346">
      <c r="A346" s="23"/>
      <c r="B346" s="26"/>
      <c r="C346" s="722"/>
      <c r="D346" s="26"/>
      <c r="E346" s="26"/>
      <c r="F346" s="26"/>
      <c r="G346" s="716"/>
      <c r="H346" s="716"/>
      <c r="I346" s="4"/>
      <c r="J346" s="4"/>
      <c r="K346" s="4"/>
      <c r="L346" s="4"/>
    </row>
    <row r="347">
      <c r="A347" s="1"/>
      <c r="B347" s="2" t="s">
        <v>0</v>
      </c>
      <c r="C347" s="2" t="s">
        <v>1</v>
      </c>
      <c r="D347" s="2" t="s">
        <v>2</v>
      </c>
      <c r="E347" s="2" t="s">
        <v>3</v>
      </c>
      <c r="F347" s="2" t="s">
        <v>4</v>
      </c>
      <c r="G347" s="2" t="s">
        <v>5</v>
      </c>
      <c r="H347" s="2" t="s">
        <v>6</v>
      </c>
      <c r="I347" s="4"/>
      <c r="J347" s="4"/>
      <c r="K347" s="4"/>
      <c r="L347" s="4"/>
    </row>
    <row r="348">
      <c r="A348" s="5" t="s">
        <v>7</v>
      </c>
      <c r="B348" s="6">
        <v>45572.0</v>
      </c>
      <c r="C348" s="6">
        <v>45573.0</v>
      </c>
      <c r="D348" s="6">
        <v>45574.0</v>
      </c>
      <c r="E348" s="6">
        <v>45575.0</v>
      </c>
      <c r="F348" s="6">
        <v>45576.0</v>
      </c>
      <c r="G348" s="6">
        <v>45577.0</v>
      </c>
      <c r="H348" s="6">
        <v>45578.0</v>
      </c>
      <c r="I348" s="4"/>
      <c r="J348" s="4"/>
      <c r="K348" s="4"/>
      <c r="L348" s="4"/>
    </row>
    <row r="349">
      <c r="A349" s="7"/>
      <c r="B349" s="8"/>
      <c r="C349" s="8"/>
      <c r="D349" s="8"/>
      <c r="E349" s="8"/>
      <c r="F349" s="8"/>
      <c r="G349" s="8"/>
      <c r="H349" s="8"/>
      <c r="I349" s="4"/>
      <c r="J349" s="4"/>
      <c r="K349" s="4"/>
      <c r="L349" s="4"/>
    </row>
    <row r="350">
      <c r="A350" s="9" t="s">
        <v>8</v>
      </c>
      <c r="B350" s="713" t="s">
        <v>12</v>
      </c>
      <c r="C350" s="713" t="s">
        <v>12</v>
      </c>
      <c r="D350" s="10" t="s">
        <v>11</v>
      </c>
      <c r="E350" s="713" t="s">
        <v>12</v>
      </c>
      <c r="F350" s="713" t="s">
        <v>12</v>
      </c>
      <c r="G350" s="713" t="s">
        <v>12</v>
      </c>
      <c r="H350" s="713" t="s">
        <v>12</v>
      </c>
      <c r="I350" s="618" t="s">
        <v>14</v>
      </c>
      <c r="J350" s="618" t="s">
        <v>1014</v>
      </c>
      <c r="K350" s="4"/>
      <c r="L350" s="4"/>
    </row>
    <row r="351">
      <c r="A351" s="9" t="s">
        <v>16</v>
      </c>
      <c r="B351" s="713" t="s">
        <v>13</v>
      </c>
      <c r="C351" s="10" t="s">
        <v>11</v>
      </c>
      <c r="D351" s="713" t="s">
        <v>12</v>
      </c>
      <c r="E351" s="713" t="s">
        <v>13</v>
      </c>
      <c r="F351" s="713" t="s">
        <v>13</v>
      </c>
      <c r="G351" s="10" t="s">
        <v>990</v>
      </c>
      <c r="H351" s="10" t="s">
        <v>990</v>
      </c>
      <c r="I351" s="618" t="s">
        <v>14</v>
      </c>
      <c r="J351" s="618" t="s">
        <v>15</v>
      </c>
      <c r="K351" s="4"/>
      <c r="L351" s="4"/>
    </row>
    <row r="352">
      <c r="A352" s="23"/>
      <c r="B352" s="26"/>
      <c r="C352" s="26"/>
      <c r="D352" s="26"/>
      <c r="E352" s="26"/>
      <c r="F352" s="26"/>
      <c r="G352" s="26"/>
      <c r="H352" s="26"/>
      <c r="I352" s="618"/>
      <c r="J352" s="618"/>
      <c r="K352" s="4"/>
      <c r="L352" s="4"/>
    </row>
    <row r="353">
      <c r="A353" s="1"/>
      <c r="B353" s="2" t="s">
        <v>0</v>
      </c>
      <c r="C353" s="2" t="s">
        <v>1</v>
      </c>
      <c r="D353" s="2" t="s">
        <v>2</v>
      </c>
      <c r="E353" s="2" t="s">
        <v>3</v>
      </c>
      <c r="F353" s="2" t="s">
        <v>4</v>
      </c>
      <c r="G353" s="2" t="s">
        <v>5</v>
      </c>
      <c r="H353" s="2" t="s">
        <v>6</v>
      </c>
      <c r="I353" s="4"/>
      <c r="J353" s="4"/>
      <c r="K353" s="4"/>
      <c r="L353" s="4"/>
    </row>
    <row r="354">
      <c r="A354" s="5" t="s">
        <v>7</v>
      </c>
      <c r="B354" s="6">
        <v>45579.0</v>
      </c>
      <c r="C354" s="6">
        <v>45580.0</v>
      </c>
      <c r="D354" s="6">
        <v>45581.0</v>
      </c>
      <c r="E354" s="6">
        <v>45582.0</v>
      </c>
      <c r="F354" s="6">
        <v>45583.0</v>
      </c>
      <c r="G354" s="6">
        <v>45584.0</v>
      </c>
      <c r="H354" s="6">
        <v>45585.0</v>
      </c>
      <c r="I354" s="4"/>
      <c r="J354" s="4"/>
      <c r="K354" s="4"/>
      <c r="L354" s="4"/>
    </row>
    <row r="355">
      <c r="A355" s="7"/>
      <c r="B355" s="8"/>
      <c r="C355" s="8"/>
      <c r="D355" s="8"/>
      <c r="E355" s="8"/>
      <c r="F355" s="8"/>
      <c r="G355" s="8"/>
      <c r="H355" s="8"/>
      <c r="I355" s="4"/>
      <c r="J355" s="4"/>
      <c r="K355" s="4"/>
      <c r="L355" s="4"/>
    </row>
    <row r="356">
      <c r="A356" s="9" t="s">
        <v>8</v>
      </c>
      <c r="B356" s="713" t="s">
        <v>13</v>
      </c>
      <c r="C356" s="713" t="s">
        <v>12</v>
      </c>
      <c r="D356" s="10" t="s">
        <v>11</v>
      </c>
      <c r="E356" s="713" t="s">
        <v>13</v>
      </c>
      <c r="F356" s="713" t="s">
        <v>13</v>
      </c>
      <c r="G356" s="10" t="s">
        <v>990</v>
      </c>
      <c r="H356" s="10" t="s">
        <v>990</v>
      </c>
      <c r="I356" s="618" t="s">
        <v>14</v>
      </c>
      <c r="J356" s="618" t="s">
        <v>15</v>
      </c>
      <c r="K356" s="4"/>
      <c r="L356" s="4"/>
    </row>
    <row r="357">
      <c r="A357" s="9" t="s">
        <v>16</v>
      </c>
      <c r="B357" s="713" t="s">
        <v>12</v>
      </c>
      <c r="C357" s="10" t="s">
        <v>11</v>
      </c>
      <c r="D357" s="713" t="s">
        <v>12</v>
      </c>
      <c r="E357" s="713" t="s">
        <v>12</v>
      </c>
      <c r="F357" s="713" t="s">
        <v>12</v>
      </c>
      <c r="G357" s="713" t="s">
        <v>12</v>
      </c>
      <c r="H357" s="713" t="s">
        <v>12</v>
      </c>
      <c r="I357" s="618" t="s">
        <v>14</v>
      </c>
      <c r="J357" s="618" t="s">
        <v>1014</v>
      </c>
      <c r="K357" s="4"/>
      <c r="L357" s="4"/>
    </row>
    <row r="358">
      <c r="A358" s="23"/>
      <c r="B358" s="26"/>
      <c r="C358" s="26"/>
      <c r="D358" s="26"/>
      <c r="E358" s="26"/>
      <c r="F358" s="26"/>
      <c r="G358" s="26"/>
      <c r="H358" s="26"/>
      <c r="I358" s="618"/>
      <c r="J358" s="618"/>
      <c r="K358" s="4"/>
      <c r="L358" s="4"/>
    </row>
    <row r="359">
      <c r="A359" s="1"/>
      <c r="B359" s="2" t="s">
        <v>0</v>
      </c>
      <c r="C359" s="2" t="s">
        <v>1</v>
      </c>
      <c r="D359" s="2" t="s">
        <v>2</v>
      </c>
      <c r="E359" s="2" t="s">
        <v>3</v>
      </c>
      <c r="F359" s="2" t="s">
        <v>4</v>
      </c>
      <c r="G359" s="2" t="s">
        <v>5</v>
      </c>
      <c r="H359" s="2" t="s">
        <v>6</v>
      </c>
      <c r="I359" s="4"/>
      <c r="J359" s="4"/>
      <c r="K359" s="4"/>
      <c r="L359" s="4"/>
    </row>
    <row r="360">
      <c r="A360" s="5" t="s">
        <v>7</v>
      </c>
      <c r="B360" s="6">
        <v>45586.0</v>
      </c>
      <c r="C360" s="6">
        <v>45587.0</v>
      </c>
      <c r="D360" s="6">
        <v>45588.0</v>
      </c>
      <c r="E360" s="6">
        <v>45589.0</v>
      </c>
      <c r="F360" s="6">
        <v>45590.0</v>
      </c>
      <c r="G360" s="6">
        <v>45591.0</v>
      </c>
      <c r="H360" s="6">
        <v>45592.0</v>
      </c>
      <c r="I360" s="4"/>
      <c r="J360" s="4"/>
      <c r="K360" s="4"/>
      <c r="L360" s="4"/>
    </row>
    <row r="361">
      <c r="A361" s="7"/>
      <c r="B361" s="8"/>
      <c r="C361" s="8"/>
      <c r="D361" s="8"/>
      <c r="E361" s="8"/>
      <c r="F361" s="8"/>
      <c r="G361" s="8"/>
      <c r="H361" s="8"/>
      <c r="I361" s="4"/>
      <c r="J361" s="4"/>
      <c r="K361" s="4"/>
      <c r="L361" s="4"/>
    </row>
    <row r="362">
      <c r="A362" s="9" t="s">
        <v>8</v>
      </c>
      <c r="B362" s="713" t="s">
        <v>12</v>
      </c>
      <c r="C362" s="713" t="s">
        <v>12</v>
      </c>
      <c r="D362" s="10" t="s">
        <v>11</v>
      </c>
      <c r="E362" s="713" t="s">
        <v>12</v>
      </c>
      <c r="F362" s="713" t="s">
        <v>12</v>
      </c>
      <c r="G362" s="713" t="s">
        <v>12</v>
      </c>
      <c r="H362" s="713" t="s">
        <v>12</v>
      </c>
      <c r="I362" s="618" t="s">
        <v>14</v>
      </c>
      <c r="J362" s="618" t="s">
        <v>1014</v>
      </c>
      <c r="K362" s="4"/>
      <c r="L362" s="4"/>
    </row>
    <row r="363">
      <c r="A363" s="9" t="s">
        <v>16</v>
      </c>
      <c r="B363" s="713" t="s">
        <v>13</v>
      </c>
      <c r="C363" s="10" t="s">
        <v>11</v>
      </c>
      <c r="D363" s="713" t="s">
        <v>12</v>
      </c>
      <c r="E363" s="713" t="s">
        <v>13</v>
      </c>
      <c r="F363" s="713" t="s">
        <v>13</v>
      </c>
      <c r="G363" s="10" t="s">
        <v>990</v>
      </c>
      <c r="H363" s="10" t="s">
        <v>990</v>
      </c>
      <c r="I363" s="618" t="s">
        <v>14</v>
      </c>
      <c r="J363" s="618" t="s">
        <v>15</v>
      </c>
      <c r="K363" s="4"/>
      <c r="L363" s="4"/>
    </row>
    <row r="364">
      <c r="A364" s="23"/>
      <c r="B364" s="26"/>
      <c r="C364" s="26"/>
      <c r="D364" s="26"/>
      <c r="E364" s="26"/>
      <c r="F364" s="26"/>
      <c r="G364" s="26"/>
      <c r="H364" s="26"/>
      <c r="I364" s="618"/>
      <c r="J364" s="618"/>
      <c r="K364" s="4"/>
      <c r="L364" s="4"/>
    </row>
    <row r="365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618"/>
      <c r="J365" s="618"/>
      <c r="K365" s="4"/>
      <c r="L365" s="4"/>
    </row>
    <row r="366">
      <c r="A366" s="5" t="s">
        <v>7</v>
      </c>
      <c r="B366" s="6">
        <v>45593.0</v>
      </c>
      <c r="C366" s="6">
        <v>45594.0</v>
      </c>
      <c r="D366" s="6">
        <v>45595.0</v>
      </c>
      <c r="E366" s="6">
        <v>45596.0</v>
      </c>
      <c r="F366" s="6">
        <v>45597.0</v>
      </c>
      <c r="G366" s="6">
        <v>45598.0</v>
      </c>
      <c r="H366" s="6">
        <v>45599.0</v>
      </c>
      <c r="I366" s="618"/>
      <c r="J366" s="618"/>
      <c r="K366" s="4"/>
      <c r="L366" s="4"/>
    </row>
    <row r="367">
      <c r="A367" s="7"/>
      <c r="B367" s="8"/>
      <c r="C367" s="8"/>
      <c r="D367" s="8"/>
      <c r="E367" s="8"/>
      <c r="F367" s="8"/>
      <c r="G367" s="8"/>
      <c r="H367" s="8"/>
      <c r="I367" s="618"/>
      <c r="J367" s="618"/>
      <c r="K367" s="4"/>
      <c r="L367" s="4"/>
    </row>
    <row r="368">
      <c r="A368" s="9" t="s">
        <v>8</v>
      </c>
      <c r="B368" s="713" t="s">
        <v>13</v>
      </c>
      <c r="C368" s="713" t="s">
        <v>12</v>
      </c>
      <c r="D368" s="10" t="s">
        <v>11</v>
      </c>
      <c r="E368" s="10" t="s">
        <v>1019</v>
      </c>
      <c r="F368" s="10" t="s">
        <v>1019</v>
      </c>
      <c r="G368" s="10" t="s">
        <v>990</v>
      </c>
      <c r="H368" s="10" t="s">
        <v>990</v>
      </c>
      <c r="I368" s="618" t="s">
        <v>14</v>
      </c>
      <c r="J368" s="618" t="s">
        <v>1013</v>
      </c>
      <c r="K368" s="4"/>
      <c r="L368" s="4"/>
    </row>
    <row r="369">
      <c r="A369" s="9" t="s">
        <v>16</v>
      </c>
      <c r="B369" s="713" t="s">
        <v>12</v>
      </c>
      <c r="C369" s="10" t="s">
        <v>11</v>
      </c>
      <c r="D369" s="713" t="s">
        <v>12</v>
      </c>
      <c r="E369" s="10" t="s">
        <v>1019</v>
      </c>
      <c r="F369" s="10" t="s">
        <v>1019</v>
      </c>
      <c r="G369" s="713" t="s">
        <v>12</v>
      </c>
      <c r="H369" s="713" t="s">
        <v>12</v>
      </c>
      <c r="I369" s="618" t="s">
        <v>14</v>
      </c>
      <c r="J369" s="618" t="s">
        <v>15</v>
      </c>
      <c r="K369" s="4"/>
      <c r="L369" s="4"/>
    </row>
    <row r="370">
      <c r="A370" s="23"/>
      <c r="B370" s="26"/>
      <c r="C370" s="26"/>
      <c r="D370" s="26"/>
      <c r="E370" s="26"/>
      <c r="F370" s="26"/>
      <c r="G370" s="26"/>
      <c r="H370" s="26"/>
      <c r="I370" s="618"/>
      <c r="J370" s="618"/>
      <c r="K370" s="4"/>
      <c r="L370" s="4"/>
    </row>
    <row r="371">
      <c r="A371" s="1"/>
      <c r="B371" s="2" t="s">
        <v>0</v>
      </c>
      <c r="C371" s="2" t="s">
        <v>1</v>
      </c>
      <c r="D371" s="2" t="s">
        <v>2</v>
      </c>
      <c r="E371" s="2" t="s">
        <v>3</v>
      </c>
      <c r="F371" s="2" t="s">
        <v>4</v>
      </c>
      <c r="G371" s="2" t="s">
        <v>5</v>
      </c>
      <c r="H371" s="2" t="s">
        <v>6</v>
      </c>
      <c r="I371" s="4"/>
      <c r="J371" s="4"/>
      <c r="K371" s="4"/>
      <c r="L371" s="4"/>
    </row>
    <row r="372">
      <c r="A372" s="5" t="s">
        <v>7</v>
      </c>
      <c r="B372" s="6">
        <v>45600.0</v>
      </c>
      <c r="C372" s="6">
        <v>45601.0</v>
      </c>
      <c r="D372" s="6">
        <v>45602.0</v>
      </c>
      <c r="E372" s="6">
        <v>45603.0</v>
      </c>
      <c r="F372" s="6">
        <v>45604.0</v>
      </c>
      <c r="G372" s="6">
        <v>45605.0</v>
      </c>
      <c r="H372" s="6">
        <v>45606.0</v>
      </c>
      <c r="I372" s="4"/>
      <c r="J372" s="4"/>
      <c r="K372" s="4"/>
      <c r="L372" s="4"/>
    </row>
    <row r="373">
      <c r="A373" s="7"/>
      <c r="B373" s="8"/>
      <c r="C373" s="8"/>
      <c r="D373" s="8"/>
      <c r="E373" s="8"/>
      <c r="F373" s="8"/>
      <c r="G373" s="8"/>
      <c r="H373" s="8"/>
      <c r="I373" s="4"/>
      <c r="J373" s="4"/>
      <c r="K373" s="4"/>
      <c r="L373" s="4"/>
    </row>
    <row r="374">
      <c r="A374" s="9" t="s">
        <v>8</v>
      </c>
      <c r="B374" s="713" t="s">
        <v>12</v>
      </c>
      <c r="C374" s="713" t="s">
        <v>12</v>
      </c>
      <c r="D374" s="10" t="s">
        <v>11</v>
      </c>
      <c r="E374" s="713" t="s">
        <v>12</v>
      </c>
      <c r="F374" s="713" t="s">
        <v>12</v>
      </c>
      <c r="G374" s="713" t="s">
        <v>12</v>
      </c>
      <c r="H374" s="713" t="s">
        <v>12</v>
      </c>
      <c r="I374" s="618" t="s">
        <v>14</v>
      </c>
      <c r="J374" s="618" t="s">
        <v>1014</v>
      </c>
      <c r="K374" s="4"/>
      <c r="L374" s="4"/>
    </row>
    <row r="375">
      <c r="A375" s="9" t="s">
        <v>16</v>
      </c>
      <c r="B375" s="713" t="s">
        <v>13</v>
      </c>
      <c r="C375" s="10" t="s">
        <v>11</v>
      </c>
      <c r="D375" s="713" t="s">
        <v>12</v>
      </c>
      <c r="E375" s="713" t="s">
        <v>13</v>
      </c>
      <c r="F375" s="713" t="s">
        <v>13</v>
      </c>
      <c r="G375" s="10" t="s">
        <v>990</v>
      </c>
      <c r="H375" s="10" t="s">
        <v>990</v>
      </c>
      <c r="I375" s="618" t="s">
        <v>14</v>
      </c>
      <c r="J375" s="618" t="s">
        <v>15</v>
      </c>
      <c r="K375" s="4"/>
      <c r="L375" s="4"/>
    </row>
    <row r="376">
      <c r="A376" s="23"/>
      <c r="B376" s="26"/>
      <c r="C376" s="26"/>
      <c r="D376" s="26"/>
      <c r="E376" s="26"/>
      <c r="F376" s="26"/>
      <c r="G376" s="26"/>
      <c r="H376" s="26"/>
      <c r="I376" s="618"/>
      <c r="J376" s="618"/>
      <c r="K376" s="4"/>
      <c r="L376" s="4"/>
    </row>
    <row r="377">
      <c r="A377" s="1"/>
      <c r="B377" s="2" t="s">
        <v>0</v>
      </c>
      <c r="C377" s="2" t="s">
        <v>1</v>
      </c>
      <c r="D377" s="2" t="s">
        <v>2</v>
      </c>
      <c r="E377" s="2" t="s">
        <v>3</v>
      </c>
      <c r="F377" s="2" t="s">
        <v>4</v>
      </c>
      <c r="G377" s="2" t="s">
        <v>5</v>
      </c>
      <c r="H377" s="2" t="s">
        <v>6</v>
      </c>
      <c r="I377" s="618"/>
      <c r="J377" s="618"/>
      <c r="K377" s="4"/>
      <c r="L377" s="4"/>
    </row>
    <row r="378">
      <c r="A378" s="5" t="s">
        <v>7</v>
      </c>
      <c r="B378" s="6">
        <v>45607.0</v>
      </c>
      <c r="C378" s="6">
        <v>45608.0</v>
      </c>
      <c r="D378" s="6">
        <v>45609.0</v>
      </c>
      <c r="E378" s="6">
        <v>45610.0</v>
      </c>
      <c r="F378" s="6">
        <v>45611.0</v>
      </c>
      <c r="G378" s="6">
        <v>45612.0</v>
      </c>
      <c r="H378" s="6">
        <v>45613.0</v>
      </c>
      <c r="I378" s="618"/>
      <c r="J378" s="618"/>
      <c r="K378" s="4"/>
      <c r="L378" s="4"/>
    </row>
    <row r="379">
      <c r="A379" s="7"/>
      <c r="B379" s="8"/>
      <c r="C379" s="8"/>
      <c r="D379" s="8"/>
      <c r="E379" s="8"/>
      <c r="F379" s="8"/>
      <c r="G379" s="8"/>
      <c r="H379" s="8"/>
      <c r="I379" s="618"/>
      <c r="J379" s="618"/>
      <c r="K379" s="4"/>
      <c r="L379" s="4"/>
    </row>
    <row r="380">
      <c r="A380" s="9" t="s">
        <v>8</v>
      </c>
      <c r="B380" s="713" t="s">
        <v>13</v>
      </c>
      <c r="C380" s="713" t="s">
        <v>12</v>
      </c>
      <c r="D380" s="10" t="s">
        <v>11</v>
      </c>
      <c r="E380" s="713" t="s">
        <v>13</v>
      </c>
      <c r="F380" s="713" t="s">
        <v>13</v>
      </c>
      <c r="G380" s="10" t="s">
        <v>990</v>
      </c>
      <c r="H380" s="10" t="s">
        <v>990</v>
      </c>
      <c r="I380" s="618" t="s">
        <v>14</v>
      </c>
      <c r="J380" s="618" t="s">
        <v>1007</v>
      </c>
      <c r="K380" s="4"/>
      <c r="L380" s="4"/>
    </row>
    <row r="381">
      <c r="A381" s="9" t="s">
        <v>16</v>
      </c>
      <c r="B381" s="713" t="s">
        <v>12</v>
      </c>
      <c r="C381" s="10" t="s">
        <v>11</v>
      </c>
      <c r="D381" s="713" t="s">
        <v>12</v>
      </c>
      <c r="E381" s="713" t="s">
        <v>12</v>
      </c>
      <c r="F381" s="713" t="s">
        <v>12</v>
      </c>
      <c r="G381" s="713" t="s">
        <v>12</v>
      </c>
      <c r="H381" s="713" t="s">
        <v>12</v>
      </c>
      <c r="I381" s="618" t="s">
        <v>14</v>
      </c>
      <c r="J381" s="618" t="s">
        <v>17</v>
      </c>
      <c r="K381" s="4"/>
      <c r="L381" s="4"/>
    </row>
    <row r="382">
      <c r="A382" s="23"/>
      <c r="B382" s="26"/>
      <c r="C382" s="26"/>
      <c r="D382" s="26"/>
      <c r="E382" s="26"/>
      <c r="F382" s="26"/>
      <c r="G382" s="26"/>
      <c r="H382" s="26"/>
      <c r="I382" s="618"/>
      <c r="J382" s="618"/>
      <c r="K382" s="4"/>
      <c r="L382" s="4"/>
    </row>
    <row r="383">
      <c r="A383" s="1"/>
      <c r="B383" s="2" t="s">
        <v>0</v>
      </c>
      <c r="C383" s="2" t="s">
        <v>1</v>
      </c>
      <c r="D383" s="2" t="s">
        <v>2</v>
      </c>
      <c r="E383" s="2" t="s">
        <v>3</v>
      </c>
      <c r="F383" s="2" t="s">
        <v>4</v>
      </c>
      <c r="G383" s="2" t="s">
        <v>5</v>
      </c>
      <c r="H383" s="2" t="s">
        <v>6</v>
      </c>
      <c r="I383" s="4"/>
      <c r="J383" s="4"/>
      <c r="K383" s="4"/>
      <c r="L383" s="4"/>
    </row>
    <row r="384">
      <c r="A384" s="5" t="s">
        <v>7</v>
      </c>
      <c r="B384" s="6">
        <v>45614.0</v>
      </c>
      <c r="C384" s="6">
        <v>45615.0</v>
      </c>
      <c r="D384" s="6">
        <v>45616.0</v>
      </c>
      <c r="E384" s="6">
        <v>45617.0</v>
      </c>
      <c r="F384" s="6">
        <v>45618.0</v>
      </c>
      <c r="G384" s="6">
        <v>45619.0</v>
      </c>
      <c r="H384" s="6">
        <v>45620.0</v>
      </c>
      <c r="I384" s="4"/>
      <c r="J384" s="4"/>
      <c r="K384" s="4"/>
      <c r="L384" s="4"/>
    </row>
    <row r="385">
      <c r="A385" s="7"/>
      <c r="B385" s="8"/>
      <c r="C385" s="8"/>
      <c r="D385" s="8"/>
      <c r="E385" s="8"/>
      <c r="F385" s="8"/>
      <c r="G385" s="8"/>
      <c r="H385" s="8"/>
      <c r="I385" s="4"/>
      <c r="J385" s="4"/>
      <c r="K385" s="4"/>
      <c r="L385" s="4"/>
    </row>
    <row r="386">
      <c r="A386" s="9" t="s">
        <v>8</v>
      </c>
      <c r="B386" s="713" t="s">
        <v>12</v>
      </c>
      <c r="C386" s="713" t="s">
        <v>12</v>
      </c>
      <c r="D386" s="10" t="s">
        <v>11</v>
      </c>
      <c r="E386" s="713" t="s">
        <v>12</v>
      </c>
      <c r="F386" s="713" t="s">
        <v>12</v>
      </c>
      <c r="G386" s="713" t="s">
        <v>12</v>
      </c>
      <c r="H386" s="713" t="s">
        <v>12</v>
      </c>
      <c r="I386" s="618" t="s">
        <v>14</v>
      </c>
      <c r="J386" s="618" t="s">
        <v>1014</v>
      </c>
      <c r="K386" s="4"/>
      <c r="L386" s="4"/>
    </row>
    <row r="387">
      <c r="A387" s="9" t="s">
        <v>16</v>
      </c>
      <c r="B387" s="713" t="s">
        <v>13</v>
      </c>
      <c r="C387" s="10" t="s">
        <v>11</v>
      </c>
      <c r="D387" s="713" t="s">
        <v>12</v>
      </c>
      <c r="E387" s="713" t="s">
        <v>13</v>
      </c>
      <c r="F387" s="713" t="s">
        <v>13</v>
      </c>
      <c r="G387" s="10" t="s">
        <v>990</v>
      </c>
      <c r="H387" s="10" t="s">
        <v>990</v>
      </c>
      <c r="I387" s="618" t="s">
        <v>14</v>
      </c>
      <c r="J387" s="618" t="s">
        <v>15</v>
      </c>
      <c r="K387" s="4"/>
      <c r="L387" s="4"/>
    </row>
    <row r="388">
      <c r="A388" s="23"/>
      <c r="B388" s="26"/>
      <c r="C388" s="26"/>
      <c r="D388" s="26"/>
      <c r="E388" s="26"/>
      <c r="F388" s="26"/>
      <c r="G388" s="26"/>
      <c r="H388" s="26"/>
      <c r="I388" s="618"/>
      <c r="J388" s="618"/>
      <c r="K388" s="4"/>
      <c r="L388" s="4"/>
    </row>
    <row r="389">
      <c r="A389" s="1"/>
      <c r="B389" s="2" t="s">
        <v>0</v>
      </c>
      <c r="C389" s="2" t="s">
        <v>1</v>
      </c>
      <c r="D389" s="2" t="s">
        <v>2</v>
      </c>
      <c r="E389" s="2" t="s">
        <v>3</v>
      </c>
      <c r="F389" s="2" t="s">
        <v>4</v>
      </c>
      <c r="G389" s="2" t="s">
        <v>5</v>
      </c>
      <c r="H389" s="2" t="s">
        <v>6</v>
      </c>
      <c r="I389" s="727"/>
      <c r="J389" s="727"/>
      <c r="K389" s="4"/>
      <c r="L389" s="4"/>
    </row>
    <row r="390">
      <c r="A390" s="5" t="s">
        <v>7</v>
      </c>
      <c r="B390" s="6">
        <v>45621.0</v>
      </c>
      <c r="C390" s="6">
        <v>45622.0</v>
      </c>
      <c r="D390" s="6">
        <v>45623.0</v>
      </c>
      <c r="E390" s="6">
        <v>45624.0</v>
      </c>
      <c r="F390" s="6">
        <v>45625.0</v>
      </c>
      <c r="G390" s="6">
        <v>45626.0</v>
      </c>
      <c r="H390" s="6">
        <v>45627.0</v>
      </c>
      <c r="I390" s="727"/>
      <c r="J390" s="727"/>
      <c r="K390" s="4"/>
      <c r="L390" s="4"/>
    </row>
    <row r="391">
      <c r="A391" s="7"/>
      <c r="B391" s="8"/>
      <c r="C391" s="8"/>
      <c r="D391" s="8"/>
      <c r="E391" s="8"/>
      <c r="F391" s="8"/>
      <c r="G391" s="8"/>
      <c r="H391" s="8"/>
      <c r="I391" s="727"/>
      <c r="J391" s="727"/>
      <c r="K391" s="4"/>
      <c r="L391" s="4"/>
    </row>
    <row r="392">
      <c r="A392" s="9" t="s">
        <v>8</v>
      </c>
      <c r="B392" s="13" t="s">
        <v>13</v>
      </c>
      <c r="C392" s="13" t="s">
        <v>12</v>
      </c>
      <c r="D392" s="12" t="s">
        <v>11</v>
      </c>
      <c r="E392" s="13" t="s">
        <v>13</v>
      </c>
      <c r="F392" s="13" t="s">
        <v>13</v>
      </c>
      <c r="G392" s="12" t="s">
        <v>990</v>
      </c>
      <c r="H392" s="12" t="s">
        <v>990</v>
      </c>
      <c r="I392" s="728" t="s">
        <v>14</v>
      </c>
      <c r="J392" s="728" t="s">
        <v>1007</v>
      </c>
      <c r="K392" s="4"/>
      <c r="L392" s="4"/>
    </row>
    <row r="393">
      <c r="A393" s="9" t="s">
        <v>16</v>
      </c>
      <c r="B393" s="13" t="s">
        <v>12</v>
      </c>
      <c r="C393" s="12" t="s">
        <v>11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728" t="s">
        <v>14</v>
      </c>
      <c r="J393" s="728" t="s">
        <v>17</v>
      </c>
      <c r="K393" s="4"/>
      <c r="L393" s="4"/>
    </row>
    <row r="394">
      <c r="A394" s="23"/>
      <c r="B394" s="24"/>
      <c r="C394" s="24"/>
      <c r="D394" s="24"/>
      <c r="E394" s="24"/>
      <c r="F394" s="24"/>
      <c r="G394" s="24"/>
      <c r="H394" s="24"/>
      <c r="I394" s="728"/>
      <c r="J394" s="728"/>
      <c r="K394" s="4"/>
      <c r="L394" s="4"/>
    </row>
    <row r="395">
      <c r="A395" s="1"/>
      <c r="B395" s="2" t="s">
        <v>0</v>
      </c>
      <c r="C395" s="2" t="s">
        <v>1</v>
      </c>
      <c r="D395" s="2" t="s">
        <v>2</v>
      </c>
      <c r="E395" s="2" t="s">
        <v>3</v>
      </c>
      <c r="F395" s="2" t="s">
        <v>4</v>
      </c>
      <c r="G395" s="2" t="s">
        <v>5</v>
      </c>
      <c r="H395" s="2" t="s">
        <v>6</v>
      </c>
      <c r="I395" s="727"/>
      <c r="J395" s="727"/>
      <c r="K395" s="4"/>
      <c r="L395" s="4"/>
    </row>
    <row r="396">
      <c r="A396" s="5" t="s">
        <v>7</v>
      </c>
      <c r="B396" s="6">
        <v>45628.0</v>
      </c>
      <c r="C396" s="6">
        <v>45629.0</v>
      </c>
      <c r="D396" s="6">
        <v>45630.0</v>
      </c>
      <c r="E396" s="6">
        <v>45631.0</v>
      </c>
      <c r="F396" s="6">
        <v>45632.0</v>
      </c>
      <c r="G396" s="6">
        <v>45633.0</v>
      </c>
      <c r="H396" s="6">
        <v>45634.0</v>
      </c>
      <c r="I396" s="727"/>
      <c r="J396" s="727"/>
      <c r="K396" s="4"/>
      <c r="L396" s="4"/>
    </row>
    <row r="397">
      <c r="A397" s="7"/>
      <c r="B397" s="8"/>
      <c r="C397" s="8"/>
      <c r="D397" s="8"/>
      <c r="E397" s="8"/>
      <c r="F397" s="8"/>
      <c r="G397" s="8"/>
      <c r="H397" s="8"/>
      <c r="I397" s="727"/>
      <c r="J397" s="727"/>
      <c r="K397" s="4"/>
      <c r="L397" s="4"/>
    </row>
    <row r="398">
      <c r="A398" s="9" t="s">
        <v>8</v>
      </c>
      <c r="B398" s="13" t="s">
        <v>12</v>
      </c>
      <c r="C398" s="13" t="s">
        <v>12</v>
      </c>
      <c r="D398" s="12" t="s">
        <v>11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728" t="s">
        <v>14</v>
      </c>
      <c r="J398" s="728" t="s">
        <v>1014</v>
      </c>
      <c r="K398" s="4"/>
      <c r="L398" s="4"/>
    </row>
    <row r="399">
      <c r="A399" s="9" t="s">
        <v>16</v>
      </c>
      <c r="B399" s="13" t="s">
        <v>13</v>
      </c>
      <c r="C399" s="12" t="s">
        <v>11</v>
      </c>
      <c r="D399" s="13" t="s">
        <v>12</v>
      </c>
      <c r="E399" s="13" t="s">
        <v>13</v>
      </c>
      <c r="F399" s="12" t="s">
        <v>990</v>
      </c>
      <c r="G399" s="12" t="s">
        <v>990</v>
      </c>
      <c r="H399" s="12" t="s">
        <v>990</v>
      </c>
      <c r="I399" s="728" t="s">
        <v>14</v>
      </c>
      <c r="J399" s="729" t="s">
        <v>1020</v>
      </c>
      <c r="K399" s="4"/>
      <c r="L399" s="4"/>
    </row>
    <row r="400">
      <c r="A400" s="23"/>
      <c r="B400" s="24"/>
      <c r="C400" s="24"/>
      <c r="D400" s="24"/>
      <c r="E400" s="24"/>
      <c r="F400" s="24"/>
      <c r="G400" s="24"/>
      <c r="H400" s="24"/>
      <c r="I400" s="728"/>
      <c r="J400" s="729"/>
      <c r="K400" s="4"/>
      <c r="L400" s="4"/>
    </row>
    <row r="401">
      <c r="A401" s="1"/>
      <c r="B401" s="2" t="s">
        <v>0</v>
      </c>
      <c r="C401" s="2" t="s">
        <v>1</v>
      </c>
      <c r="D401" s="2" t="s">
        <v>2</v>
      </c>
      <c r="E401" s="2" t="s">
        <v>3</v>
      </c>
      <c r="F401" s="2" t="s">
        <v>4</v>
      </c>
      <c r="G401" s="2" t="s">
        <v>5</v>
      </c>
      <c r="H401" s="2" t="s">
        <v>6</v>
      </c>
      <c r="I401" s="3"/>
      <c r="J401" s="3"/>
      <c r="K401" s="4"/>
      <c r="L401" s="4"/>
    </row>
    <row r="402">
      <c r="A402" s="5" t="s">
        <v>7</v>
      </c>
      <c r="B402" s="6">
        <v>45635.0</v>
      </c>
      <c r="C402" s="6">
        <v>45636.0</v>
      </c>
      <c r="D402" s="6">
        <v>45637.0</v>
      </c>
      <c r="E402" s="6">
        <v>45638.0</v>
      </c>
      <c r="F402" s="6">
        <v>45639.0</v>
      </c>
      <c r="G402" s="6">
        <v>45640.0</v>
      </c>
      <c r="H402" s="6">
        <v>45641.0</v>
      </c>
      <c r="I402" s="3"/>
      <c r="J402" s="3"/>
      <c r="K402" s="4"/>
      <c r="L402" s="4"/>
    </row>
    <row r="403">
      <c r="A403" s="7"/>
      <c r="B403" s="8"/>
      <c r="C403" s="8"/>
      <c r="D403" s="8"/>
      <c r="E403" s="8"/>
      <c r="F403" s="8"/>
      <c r="G403" s="8"/>
      <c r="H403" s="8"/>
      <c r="I403" s="3"/>
      <c r="J403" s="3"/>
      <c r="K403" s="4"/>
      <c r="L403" s="4"/>
    </row>
    <row r="404">
      <c r="A404" s="9" t="s">
        <v>8</v>
      </c>
      <c r="B404" s="13" t="s">
        <v>13</v>
      </c>
      <c r="C404" s="13" t="s">
        <v>12</v>
      </c>
      <c r="D404" s="12" t="s">
        <v>11</v>
      </c>
      <c r="E404" s="13" t="s">
        <v>13</v>
      </c>
      <c r="F404" s="12" t="s">
        <v>990</v>
      </c>
      <c r="G404" s="12" t="s">
        <v>990</v>
      </c>
      <c r="H404" s="12" t="s">
        <v>990</v>
      </c>
      <c r="I404" s="14" t="s">
        <v>14</v>
      </c>
      <c r="J404" s="15" t="s">
        <v>1015</v>
      </c>
      <c r="K404" s="4"/>
      <c r="L404" s="4"/>
    </row>
    <row r="405">
      <c r="A405" s="9" t="s">
        <v>16</v>
      </c>
      <c r="B405" s="13" t="s">
        <v>12</v>
      </c>
      <c r="C405" s="12" t="s">
        <v>11</v>
      </c>
      <c r="D405" s="13" t="s">
        <v>12</v>
      </c>
      <c r="E405" s="13" t="s">
        <v>12</v>
      </c>
      <c r="F405" s="13" t="s">
        <v>12</v>
      </c>
      <c r="G405" s="13" t="s">
        <v>12</v>
      </c>
      <c r="H405" s="13" t="s">
        <v>12</v>
      </c>
      <c r="I405" s="14" t="s">
        <v>14</v>
      </c>
      <c r="J405" s="14" t="s">
        <v>17</v>
      </c>
      <c r="K405" s="4"/>
      <c r="L405" s="4"/>
    </row>
    <row r="406">
      <c r="A406" s="23"/>
      <c r="B406" s="24"/>
      <c r="C406" s="24"/>
      <c r="D406" s="24"/>
      <c r="E406" s="24"/>
      <c r="F406" s="24"/>
      <c r="G406" s="24"/>
      <c r="H406" s="24"/>
      <c r="I406" s="14"/>
      <c r="J406" s="14"/>
      <c r="K406" s="4"/>
      <c r="L406" s="4"/>
    </row>
    <row r="407">
      <c r="A407" s="1"/>
      <c r="B407" s="2" t="s">
        <v>0</v>
      </c>
      <c r="C407" s="2" t="s">
        <v>1</v>
      </c>
      <c r="D407" s="2" t="s">
        <v>2</v>
      </c>
      <c r="E407" s="2" t="s">
        <v>3</v>
      </c>
      <c r="F407" s="2" t="s">
        <v>4</v>
      </c>
      <c r="G407" s="2" t="s">
        <v>5</v>
      </c>
      <c r="H407" s="2" t="s">
        <v>6</v>
      </c>
      <c r="I407" s="3"/>
      <c r="J407" s="3"/>
      <c r="K407" s="4"/>
      <c r="L407" s="4"/>
    </row>
    <row r="408">
      <c r="A408" s="5" t="s">
        <v>7</v>
      </c>
      <c r="B408" s="6">
        <v>45642.0</v>
      </c>
      <c r="C408" s="6">
        <v>45643.0</v>
      </c>
      <c r="D408" s="6">
        <v>45644.0</v>
      </c>
      <c r="E408" s="6">
        <v>45645.0</v>
      </c>
      <c r="F408" s="6">
        <v>45646.0</v>
      </c>
      <c r="G408" s="6">
        <v>45647.0</v>
      </c>
      <c r="H408" s="6">
        <v>45648.0</v>
      </c>
      <c r="I408" s="3"/>
      <c r="J408" s="3"/>
      <c r="K408" s="4"/>
      <c r="L408" s="4"/>
    </row>
    <row r="409">
      <c r="A409" s="7"/>
      <c r="B409" s="8"/>
      <c r="C409" s="8"/>
      <c r="D409" s="8"/>
      <c r="E409" s="8"/>
      <c r="F409" s="8"/>
      <c r="G409" s="8"/>
      <c r="H409" s="8"/>
      <c r="I409" s="3"/>
      <c r="J409" s="3"/>
      <c r="K409" s="4"/>
      <c r="L409" s="4"/>
    </row>
    <row r="410">
      <c r="A410" s="9" t="s">
        <v>8</v>
      </c>
      <c r="B410" s="13" t="s">
        <v>12</v>
      </c>
      <c r="C410" s="13" t="s">
        <v>12</v>
      </c>
      <c r="D410" s="12" t="s">
        <v>11</v>
      </c>
      <c r="E410" s="13" t="s">
        <v>12</v>
      </c>
      <c r="F410" s="10" t="s">
        <v>9</v>
      </c>
      <c r="G410" s="10" t="s">
        <v>9</v>
      </c>
      <c r="H410" s="10" t="s">
        <v>9</v>
      </c>
      <c r="I410" s="14" t="s">
        <v>14</v>
      </c>
      <c r="J410" s="14" t="s">
        <v>1015</v>
      </c>
      <c r="K410" s="4"/>
      <c r="L410" s="4"/>
    </row>
    <row r="411">
      <c r="A411" s="9" t="s">
        <v>16</v>
      </c>
      <c r="B411" s="13" t="s">
        <v>13</v>
      </c>
      <c r="C411" s="12" t="s">
        <v>11</v>
      </c>
      <c r="D411" s="13" t="s">
        <v>12</v>
      </c>
      <c r="E411" s="13" t="s">
        <v>13</v>
      </c>
      <c r="F411" s="10" t="s">
        <v>9</v>
      </c>
      <c r="G411" s="10" t="s">
        <v>9</v>
      </c>
      <c r="H411" s="13" t="s">
        <v>13</v>
      </c>
      <c r="I411" s="15" t="s">
        <v>1021</v>
      </c>
      <c r="J411" s="15" t="s">
        <v>15</v>
      </c>
      <c r="K411" s="4"/>
      <c r="L411" s="4"/>
    </row>
    <row r="412">
      <c r="A412" s="23"/>
      <c r="B412" s="24"/>
      <c r="C412" s="24"/>
      <c r="D412" s="24"/>
      <c r="E412" s="24"/>
      <c r="F412" s="26"/>
      <c r="G412" s="26"/>
      <c r="H412" s="26"/>
      <c r="I412" s="15"/>
      <c r="J412" s="15"/>
      <c r="K412" s="4"/>
      <c r="L412" s="4"/>
    </row>
    <row r="413">
      <c r="A413" s="1"/>
      <c r="B413" s="2" t="s">
        <v>0</v>
      </c>
      <c r="C413" s="2" t="s">
        <v>1</v>
      </c>
      <c r="D413" s="2" t="s">
        <v>2</v>
      </c>
      <c r="E413" s="2" t="s">
        <v>3</v>
      </c>
      <c r="F413" s="2" t="s">
        <v>4</v>
      </c>
      <c r="G413" s="2" t="s">
        <v>5</v>
      </c>
      <c r="H413" s="2" t="s">
        <v>6</v>
      </c>
      <c r="I413" s="3"/>
      <c r="J413" s="3"/>
      <c r="K413" s="4"/>
      <c r="L413" s="4"/>
    </row>
    <row r="414">
      <c r="A414" s="5" t="s">
        <v>7</v>
      </c>
      <c r="B414" s="6">
        <v>45649.0</v>
      </c>
      <c r="C414" s="6">
        <v>45650.0</v>
      </c>
      <c r="D414" s="6">
        <v>45651.0</v>
      </c>
      <c r="E414" s="6">
        <v>45652.0</v>
      </c>
      <c r="F414" s="6">
        <v>45653.0</v>
      </c>
      <c r="G414" s="6">
        <v>45654.0</v>
      </c>
      <c r="H414" s="6">
        <v>45655.0</v>
      </c>
      <c r="I414" s="3"/>
      <c r="J414" s="3"/>
      <c r="K414" s="4"/>
      <c r="L414" s="4"/>
    </row>
    <row r="415">
      <c r="A415" s="7"/>
      <c r="B415" s="8"/>
      <c r="C415" s="8"/>
      <c r="D415" s="8"/>
      <c r="E415" s="8"/>
      <c r="F415" s="8"/>
      <c r="G415" s="8"/>
      <c r="H415" s="8"/>
      <c r="I415" s="3"/>
      <c r="J415" s="3"/>
      <c r="K415" s="4"/>
      <c r="L415" s="4"/>
    </row>
    <row r="416">
      <c r="A416" s="9" t="s">
        <v>8</v>
      </c>
      <c r="B416" s="10" t="s">
        <v>9</v>
      </c>
      <c r="C416" s="10" t="s">
        <v>9</v>
      </c>
      <c r="D416" s="10" t="s">
        <v>9</v>
      </c>
      <c r="E416" s="10" t="s">
        <v>9</v>
      </c>
      <c r="F416" s="10" t="s">
        <v>9</v>
      </c>
      <c r="G416" s="10" t="s">
        <v>9</v>
      </c>
      <c r="H416" s="10" t="s">
        <v>9</v>
      </c>
      <c r="I416" s="14" t="s">
        <v>14</v>
      </c>
      <c r="J416" s="15" t="s">
        <v>997</v>
      </c>
      <c r="K416" s="4"/>
      <c r="L416" s="4"/>
    </row>
    <row r="417">
      <c r="A417" s="9" t="s">
        <v>16</v>
      </c>
      <c r="B417" s="10" t="s">
        <v>9</v>
      </c>
      <c r="C417" s="10" t="s">
        <v>9</v>
      </c>
      <c r="D417" s="10" t="s">
        <v>9</v>
      </c>
      <c r="E417" s="10" t="s">
        <v>9</v>
      </c>
      <c r="F417" s="10" t="s">
        <v>9</v>
      </c>
      <c r="G417" s="10" t="s">
        <v>9</v>
      </c>
      <c r="H417" s="10" t="s">
        <v>9</v>
      </c>
      <c r="I417" s="14" t="s">
        <v>14</v>
      </c>
      <c r="J417" s="15" t="s">
        <v>997</v>
      </c>
      <c r="K417" s="4"/>
      <c r="L417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730" t="s">
        <v>101</v>
      </c>
      <c r="B1" s="731" t="s">
        <v>940</v>
      </c>
      <c r="C1" s="731" t="s">
        <v>1022</v>
      </c>
      <c r="D1" s="731" t="s">
        <v>1023</v>
      </c>
      <c r="E1" s="731" t="s">
        <v>124</v>
      </c>
      <c r="G1" s="84">
        <f>E4+E10+E15+E20+E27+E34</f>
        <v>78761</v>
      </c>
      <c r="H1" s="732"/>
      <c r="I1" s="731" t="s">
        <v>939</v>
      </c>
      <c r="J1" s="733"/>
      <c r="K1" s="733"/>
      <c r="L1" s="167" t="s">
        <v>1024</v>
      </c>
      <c r="M1" s="167" t="s">
        <v>0</v>
      </c>
      <c r="N1" s="167" t="s">
        <v>1</v>
      </c>
      <c r="O1" s="167" t="s">
        <v>2</v>
      </c>
      <c r="P1" s="167" t="s">
        <v>3</v>
      </c>
      <c r="Q1" s="167" t="s">
        <v>4</v>
      </c>
      <c r="R1" s="167" t="s">
        <v>5</v>
      </c>
      <c r="S1" s="167" t="s">
        <v>6</v>
      </c>
    </row>
    <row r="2">
      <c r="A2" s="732" t="s">
        <v>1025</v>
      </c>
      <c r="B2" s="731">
        <v>12.0</v>
      </c>
      <c r="C2" s="731">
        <v>7.0</v>
      </c>
      <c r="D2" s="731">
        <v>9.0</v>
      </c>
      <c r="E2" s="733">
        <f t="shared" ref="E2:E4" si="1">sum(B2:D2)</f>
        <v>28</v>
      </c>
      <c r="H2" s="734"/>
      <c r="I2" s="735" t="s">
        <v>1026</v>
      </c>
      <c r="J2" s="735">
        <v>9.151473381E9</v>
      </c>
      <c r="K2" s="733"/>
      <c r="L2" s="167" t="s">
        <v>1027</v>
      </c>
      <c r="M2" s="167" t="s">
        <v>940</v>
      </c>
      <c r="N2" s="167" t="s">
        <v>940</v>
      </c>
      <c r="O2" s="736" t="s">
        <v>1028</v>
      </c>
      <c r="P2" s="167" t="s">
        <v>940</v>
      </c>
      <c r="Q2" s="167" t="s">
        <v>940</v>
      </c>
      <c r="R2" s="167" t="s">
        <v>940</v>
      </c>
      <c r="S2" s="167" t="s">
        <v>940</v>
      </c>
    </row>
    <row r="3">
      <c r="A3" s="737"/>
      <c r="B3" s="731">
        <v>350.0</v>
      </c>
      <c r="C3" s="731">
        <v>350.0</v>
      </c>
      <c r="D3" s="731">
        <v>350.0</v>
      </c>
      <c r="E3" s="733">
        <f t="shared" si="1"/>
        <v>1050</v>
      </c>
      <c r="H3" s="538"/>
      <c r="I3" s="610" t="s">
        <v>941</v>
      </c>
      <c r="J3" s="738"/>
      <c r="K3" s="738"/>
      <c r="L3" s="167" t="s">
        <v>1029</v>
      </c>
      <c r="M3" s="167" t="s">
        <v>941</v>
      </c>
      <c r="N3" s="736" t="s">
        <v>1030</v>
      </c>
      <c r="O3" s="167" t="s">
        <v>941</v>
      </c>
      <c r="P3" s="167" t="s">
        <v>941</v>
      </c>
      <c r="Q3" s="167" t="s">
        <v>941</v>
      </c>
      <c r="R3" s="167" t="s">
        <v>941</v>
      </c>
      <c r="S3" s="167" t="s">
        <v>941</v>
      </c>
    </row>
    <row r="4">
      <c r="A4" s="732" t="s">
        <v>1031</v>
      </c>
      <c r="B4" s="733">
        <f t="shared" ref="B4:D4" si="2">B2*B3</f>
        <v>4200</v>
      </c>
      <c r="C4" s="733">
        <f t="shared" si="2"/>
        <v>2450</v>
      </c>
      <c r="D4" s="733">
        <f t="shared" si="2"/>
        <v>3150</v>
      </c>
      <c r="E4" s="733">
        <f t="shared" si="1"/>
        <v>9800</v>
      </c>
      <c r="H4" s="739"/>
      <c r="I4" s="740" t="s">
        <v>1032</v>
      </c>
      <c r="J4" s="740">
        <v>9.662688629E9</v>
      </c>
      <c r="K4" s="738"/>
      <c r="L4" s="167" t="s">
        <v>1033</v>
      </c>
      <c r="M4" s="167" t="s">
        <v>1034</v>
      </c>
      <c r="N4" s="167" t="s">
        <v>939</v>
      </c>
      <c r="O4" s="167" t="s">
        <v>939</v>
      </c>
      <c r="P4" s="167" t="s">
        <v>1034</v>
      </c>
      <c r="Q4" s="167" t="s">
        <v>939</v>
      </c>
      <c r="R4" s="167" t="s">
        <v>1022</v>
      </c>
      <c r="S4" s="167" t="s">
        <v>939</v>
      </c>
    </row>
    <row r="5">
      <c r="B5" s="345">
        <f>5050-B4</f>
        <v>850</v>
      </c>
      <c r="C5" s="519"/>
      <c r="D5" s="519"/>
      <c r="E5" s="519"/>
      <c r="H5" s="741"/>
      <c r="I5" s="742" t="s">
        <v>940</v>
      </c>
      <c r="J5" s="743"/>
      <c r="K5" s="743"/>
    </row>
    <row r="6">
      <c r="B6" s="345"/>
      <c r="C6" s="519"/>
      <c r="D6" s="519"/>
      <c r="E6" s="519"/>
      <c r="H6" s="744"/>
      <c r="I6" s="745" t="s">
        <v>1035</v>
      </c>
      <c r="J6" s="745" t="s">
        <v>1036</v>
      </c>
      <c r="K6" s="743"/>
      <c r="L6" s="167" t="s">
        <v>1024</v>
      </c>
      <c r="M6" s="167" t="s">
        <v>0</v>
      </c>
      <c r="N6" s="167" t="s">
        <v>1</v>
      </c>
      <c r="O6" s="167" t="s">
        <v>2</v>
      </c>
      <c r="P6" s="167" t="s">
        <v>3</v>
      </c>
      <c r="Q6" s="167" t="s">
        <v>4</v>
      </c>
      <c r="R6" s="167" t="s">
        <v>5</v>
      </c>
      <c r="S6" s="167" t="s">
        <v>6</v>
      </c>
    </row>
    <row r="7">
      <c r="A7" s="732" t="s">
        <v>101</v>
      </c>
      <c r="B7" s="731" t="s">
        <v>940</v>
      </c>
      <c r="C7" s="731" t="s">
        <v>1022</v>
      </c>
      <c r="D7" s="731" t="s">
        <v>1023</v>
      </c>
      <c r="E7" s="731" t="s">
        <v>124</v>
      </c>
      <c r="I7" s="519"/>
      <c r="J7" s="519"/>
      <c r="K7" s="519"/>
      <c r="L7" s="167" t="s">
        <v>1027</v>
      </c>
      <c r="M7" s="167" t="s">
        <v>940</v>
      </c>
      <c r="N7" s="736" t="s">
        <v>1037</v>
      </c>
      <c r="O7" s="736" t="s">
        <v>1028</v>
      </c>
      <c r="P7" s="167" t="s">
        <v>941</v>
      </c>
      <c r="Q7" s="167" t="s">
        <v>940</v>
      </c>
      <c r="R7" s="167" t="s">
        <v>941</v>
      </c>
      <c r="S7" s="167" t="s">
        <v>941</v>
      </c>
    </row>
    <row r="8">
      <c r="A8" s="732" t="s">
        <v>1038</v>
      </c>
      <c r="B8" s="731">
        <v>16.0</v>
      </c>
      <c r="C8" s="731">
        <v>6.0</v>
      </c>
      <c r="D8" s="731">
        <v>15.0</v>
      </c>
      <c r="E8" s="733">
        <f t="shared" ref="E8:E10" si="3">sum(B8:D8)</f>
        <v>37</v>
      </c>
      <c r="I8" s="519"/>
      <c r="J8" s="519"/>
      <c r="K8" s="519"/>
      <c r="L8" s="167" t="s">
        <v>1029</v>
      </c>
      <c r="M8" s="167" t="s">
        <v>941</v>
      </c>
      <c r="N8" s="167" t="s">
        <v>940</v>
      </c>
      <c r="O8" s="167" t="s">
        <v>941</v>
      </c>
      <c r="P8" s="167" t="s">
        <v>940</v>
      </c>
      <c r="Q8" s="167" t="s">
        <v>941</v>
      </c>
      <c r="R8" s="167" t="s">
        <v>940</v>
      </c>
      <c r="S8" s="167" t="s">
        <v>940</v>
      </c>
    </row>
    <row r="9">
      <c r="A9" s="737"/>
      <c r="B9" s="731">
        <v>350.0</v>
      </c>
      <c r="C9" s="731">
        <v>350.0</v>
      </c>
      <c r="D9" s="731">
        <v>350.0</v>
      </c>
      <c r="E9" s="733">
        <f t="shared" si="3"/>
        <v>1050</v>
      </c>
      <c r="I9" s="519"/>
      <c r="J9" s="519"/>
      <c r="K9" s="519"/>
      <c r="L9" s="167" t="s">
        <v>1033</v>
      </c>
      <c r="M9" s="167" t="s">
        <v>1034</v>
      </c>
      <c r="N9" s="167" t="s">
        <v>939</v>
      </c>
      <c r="O9" s="167" t="s">
        <v>939</v>
      </c>
      <c r="P9" s="167" t="s">
        <v>1034</v>
      </c>
      <c r="Q9" s="167" t="s">
        <v>939</v>
      </c>
      <c r="R9" s="167" t="s">
        <v>1022</v>
      </c>
      <c r="S9" s="167" t="s">
        <v>939</v>
      </c>
    </row>
    <row r="10">
      <c r="A10" s="732" t="s">
        <v>1038</v>
      </c>
      <c r="B10" s="733">
        <f t="shared" ref="B10:D10" si="4">B8*B9</f>
        <v>5600</v>
      </c>
      <c r="C10" s="733">
        <f t="shared" si="4"/>
        <v>2100</v>
      </c>
      <c r="D10" s="733">
        <f t="shared" si="4"/>
        <v>5250</v>
      </c>
      <c r="E10" s="733">
        <f t="shared" si="3"/>
        <v>12950</v>
      </c>
      <c r="I10" s="519"/>
      <c r="J10" s="519"/>
      <c r="K10" s="519"/>
    </row>
    <row r="11">
      <c r="B11" s="519"/>
      <c r="C11" s="519"/>
      <c r="D11" s="519"/>
      <c r="E11" s="519"/>
      <c r="I11" s="519"/>
      <c r="J11" s="519"/>
      <c r="K11" s="519"/>
    </row>
    <row r="12">
      <c r="A12" s="732" t="s">
        <v>101</v>
      </c>
      <c r="B12" s="731" t="s">
        <v>940</v>
      </c>
      <c r="C12" s="731" t="s">
        <v>1022</v>
      </c>
      <c r="D12" s="731" t="s">
        <v>1023</v>
      </c>
      <c r="E12" s="731" t="s">
        <v>124</v>
      </c>
      <c r="I12" s="519"/>
      <c r="J12" s="519"/>
      <c r="K12" s="519"/>
    </row>
    <row r="13">
      <c r="A13" s="732" t="s">
        <v>1039</v>
      </c>
      <c r="B13" s="731">
        <v>15.0</v>
      </c>
      <c r="C13" s="731">
        <v>7.0</v>
      </c>
      <c r="D13" s="731">
        <v>14.0</v>
      </c>
      <c r="E13" s="733">
        <f t="shared" ref="E13:E15" si="5">sum(B13:D13)</f>
        <v>36</v>
      </c>
      <c r="I13" s="519"/>
      <c r="J13" s="519"/>
      <c r="K13" s="519"/>
    </row>
    <row r="14">
      <c r="A14" s="737"/>
      <c r="B14" s="731">
        <v>350.0</v>
      </c>
      <c r="C14" s="731">
        <v>350.0</v>
      </c>
      <c r="D14" s="731">
        <v>350.0</v>
      </c>
      <c r="E14" s="733">
        <f t="shared" si="5"/>
        <v>1050</v>
      </c>
      <c r="I14" s="519"/>
      <c r="J14" s="519"/>
      <c r="K14" s="519"/>
    </row>
    <row r="15">
      <c r="A15" s="732" t="s">
        <v>1039</v>
      </c>
      <c r="B15" s="733">
        <f t="shared" ref="B15:D15" si="6">B13*B14</f>
        <v>5250</v>
      </c>
      <c r="C15" s="733">
        <f t="shared" si="6"/>
        <v>2450</v>
      </c>
      <c r="D15" s="733">
        <f t="shared" si="6"/>
        <v>4900</v>
      </c>
      <c r="E15" s="733">
        <f t="shared" si="5"/>
        <v>12600</v>
      </c>
      <c r="I15" s="519"/>
      <c r="J15" s="519"/>
      <c r="K15" s="519"/>
    </row>
    <row r="16">
      <c r="B16" s="519"/>
      <c r="C16" s="519"/>
      <c r="D16" s="519"/>
      <c r="E16" s="519"/>
      <c r="I16" s="519"/>
      <c r="J16" s="519"/>
      <c r="K16" s="519"/>
    </row>
    <row r="17">
      <c r="A17" s="732" t="s">
        <v>101</v>
      </c>
      <c r="B17" s="731" t="s">
        <v>940</v>
      </c>
      <c r="C17" s="731" t="s">
        <v>1022</v>
      </c>
      <c r="D17" s="731" t="s">
        <v>1023</v>
      </c>
      <c r="E17" s="731" t="s">
        <v>124</v>
      </c>
      <c r="I17" s="519"/>
      <c r="J17" s="519"/>
      <c r="K17" s="519"/>
    </row>
    <row r="18">
      <c r="A18" s="732" t="s">
        <v>1040</v>
      </c>
      <c r="B18" s="731">
        <v>15.0</v>
      </c>
      <c r="C18" s="731">
        <v>11.5</v>
      </c>
      <c r="D18" s="731">
        <v>13.5</v>
      </c>
      <c r="E18" s="733">
        <f t="shared" ref="E18:E20" si="7">sum(B18:D18)</f>
        <v>40</v>
      </c>
      <c r="I18" s="519"/>
      <c r="J18" s="519"/>
      <c r="K18" s="519"/>
    </row>
    <row r="19">
      <c r="A19" s="737"/>
      <c r="B19" s="731">
        <v>350.0</v>
      </c>
      <c r="C19" s="731">
        <v>400.0</v>
      </c>
      <c r="D19" s="731">
        <v>350.0</v>
      </c>
      <c r="E19" s="733">
        <f t="shared" si="7"/>
        <v>1100</v>
      </c>
      <c r="I19" s="519"/>
      <c r="J19" s="519"/>
      <c r="K19" s="519"/>
    </row>
    <row r="20">
      <c r="A20" s="732" t="s">
        <v>1040</v>
      </c>
      <c r="B20" s="733">
        <f t="shared" ref="B20:D20" si="8">B18*B19</f>
        <v>5250</v>
      </c>
      <c r="C20" s="733">
        <f t="shared" si="8"/>
        <v>4600</v>
      </c>
      <c r="D20" s="733">
        <f t="shared" si="8"/>
        <v>4725</v>
      </c>
      <c r="E20" s="733">
        <f t="shared" si="7"/>
        <v>14575</v>
      </c>
      <c r="I20" s="519"/>
      <c r="J20" s="519"/>
      <c r="K20" s="519"/>
    </row>
    <row r="21">
      <c r="B21" s="519"/>
      <c r="C21" s="519"/>
      <c r="D21" s="519"/>
      <c r="E21" s="519"/>
      <c r="I21" s="519"/>
      <c r="J21" s="519"/>
      <c r="K21" s="519"/>
    </row>
    <row r="22">
      <c r="A22" s="732" t="s">
        <v>101</v>
      </c>
      <c r="B22" s="731" t="s">
        <v>940</v>
      </c>
      <c r="C22" s="731" t="s">
        <v>1022</v>
      </c>
      <c r="D22" s="731" t="s">
        <v>1023</v>
      </c>
      <c r="E22" s="731" t="s">
        <v>124</v>
      </c>
      <c r="I22" s="519"/>
      <c r="J22" s="519"/>
      <c r="K22" s="519"/>
    </row>
    <row r="23">
      <c r="A23" s="732" t="s">
        <v>165</v>
      </c>
      <c r="B23" s="731">
        <v>15.0</v>
      </c>
      <c r="C23" s="731">
        <v>15.5</v>
      </c>
      <c r="D23" s="731">
        <v>14.0</v>
      </c>
      <c r="E23" s="733">
        <f t="shared" ref="E23:E25" si="9">sum(B23:D23)</f>
        <v>44.5</v>
      </c>
      <c r="I23" s="519"/>
      <c r="J23" s="519"/>
      <c r="K23" s="519"/>
    </row>
    <row r="24">
      <c r="A24" s="737"/>
      <c r="B24" s="731">
        <v>350.0</v>
      </c>
      <c r="C24" s="731">
        <v>400.0</v>
      </c>
      <c r="D24" s="731">
        <v>350.0</v>
      </c>
      <c r="E24" s="733">
        <f t="shared" si="9"/>
        <v>1100</v>
      </c>
      <c r="I24" s="519"/>
      <c r="J24" s="519"/>
      <c r="K24" s="519"/>
    </row>
    <row r="25">
      <c r="A25" s="732" t="s">
        <v>165</v>
      </c>
      <c r="B25" s="733">
        <f t="shared" ref="B25:D25" si="10">B23*B24</f>
        <v>5250</v>
      </c>
      <c r="C25" s="733">
        <f t="shared" si="10"/>
        <v>6200</v>
      </c>
      <c r="D25" s="733">
        <f t="shared" si="10"/>
        <v>4900</v>
      </c>
      <c r="E25" s="733">
        <f t="shared" si="9"/>
        <v>16350</v>
      </c>
      <c r="I25" s="519"/>
      <c r="J25" s="519"/>
      <c r="K25" s="519"/>
    </row>
    <row r="26">
      <c r="A26" s="538" t="s">
        <v>1041</v>
      </c>
      <c r="B26" s="610">
        <v>-859.0</v>
      </c>
      <c r="C26" s="610">
        <v>-654.0</v>
      </c>
      <c r="D26" s="610">
        <v>-419.0</v>
      </c>
      <c r="E26" s="738"/>
      <c r="F26" s="519"/>
      <c r="G26" s="519">
        <f>859+654+419</f>
        <v>1932</v>
      </c>
      <c r="I26" s="519"/>
      <c r="J26" s="519"/>
      <c r="K26" s="519"/>
    </row>
    <row r="27">
      <c r="A27" s="737"/>
      <c r="B27" s="733">
        <f t="shared" ref="B27:D27" si="11">sum(B25:B26)</f>
        <v>4391</v>
      </c>
      <c r="C27" s="733">
        <f t="shared" si="11"/>
        <v>5546</v>
      </c>
      <c r="D27" s="733">
        <f t="shared" si="11"/>
        <v>4481</v>
      </c>
      <c r="E27" s="733">
        <f>sum(B27:D27)</f>
        <v>14418</v>
      </c>
      <c r="I27" s="519"/>
      <c r="J27" s="519"/>
      <c r="K27" s="519"/>
    </row>
    <row r="28">
      <c r="B28" s="519"/>
      <c r="C28" s="519"/>
      <c r="D28" s="519"/>
      <c r="E28" s="519"/>
      <c r="I28" s="519"/>
      <c r="J28" s="519"/>
      <c r="K28" s="519"/>
    </row>
    <row r="29">
      <c r="A29" s="746" t="s">
        <v>101</v>
      </c>
      <c r="B29" s="747" t="s">
        <v>940</v>
      </c>
      <c r="C29" s="747" t="s">
        <v>1022</v>
      </c>
      <c r="D29" s="747" t="s">
        <v>1023</v>
      </c>
      <c r="E29" s="747" t="s">
        <v>124</v>
      </c>
      <c r="I29" s="519"/>
      <c r="J29" s="519"/>
      <c r="K29" s="519"/>
    </row>
    <row r="30">
      <c r="A30" s="748" t="s">
        <v>1042</v>
      </c>
      <c r="B30" s="747">
        <v>15.0</v>
      </c>
      <c r="C30" s="747">
        <v>15.5</v>
      </c>
      <c r="D30" s="747">
        <v>14.0</v>
      </c>
      <c r="E30" s="747">
        <f t="shared" ref="E30:E32" si="12">sum(B30:D30)</f>
        <v>44.5</v>
      </c>
      <c r="I30" s="519"/>
      <c r="J30" s="519"/>
      <c r="K30" s="519"/>
    </row>
    <row r="31">
      <c r="A31" s="746"/>
      <c r="B31" s="747">
        <v>350.0</v>
      </c>
      <c r="C31" s="747">
        <v>400.0</v>
      </c>
      <c r="D31" s="747">
        <v>350.0</v>
      </c>
      <c r="E31" s="747">
        <f t="shared" si="12"/>
        <v>1100</v>
      </c>
      <c r="I31" s="519"/>
      <c r="J31" s="519"/>
      <c r="K31" s="519"/>
    </row>
    <row r="32">
      <c r="A32" s="748" t="s">
        <v>1042</v>
      </c>
      <c r="B32" s="747">
        <f t="shared" ref="B32:D32" si="13">B30*B31</f>
        <v>5250</v>
      </c>
      <c r="C32" s="747">
        <f t="shared" si="13"/>
        <v>6200</v>
      </c>
      <c r="D32" s="747">
        <f t="shared" si="13"/>
        <v>4900</v>
      </c>
      <c r="E32" s="747">
        <f t="shared" si="12"/>
        <v>16350</v>
      </c>
      <c r="I32" s="519"/>
      <c r="J32" s="519"/>
      <c r="K32" s="519"/>
    </row>
    <row r="33">
      <c r="A33" s="749" t="s">
        <v>1041</v>
      </c>
      <c r="B33" s="750">
        <v>-859.0</v>
      </c>
      <c r="C33" s="750">
        <v>-654.0</v>
      </c>
      <c r="D33" s="750">
        <v>-419.0</v>
      </c>
      <c r="E33" s="749"/>
      <c r="I33" s="519"/>
      <c r="J33" s="519"/>
      <c r="K33" s="519"/>
    </row>
    <row r="34">
      <c r="A34" s="746"/>
      <c r="B34" s="747">
        <f t="shared" ref="B34:D34" si="14">sum(B32:B33)</f>
        <v>4391</v>
      </c>
      <c r="C34" s="747">
        <f t="shared" si="14"/>
        <v>5546</v>
      </c>
      <c r="D34" s="747">
        <f t="shared" si="14"/>
        <v>4481</v>
      </c>
      <c r="E34" s="747">
        <f>sum(B34:D34)</f>
        <v>14418</v>
      </c>
      <c r="I34" s="519"/>
      <c r="J34" s="519"/>
      <c r="K34" s="519"/>
    </row>
    <row r="35">
      <c r="B35" s="519"/>
      <c r="C35" s="519"/>
      <c r="D35" s="519"/>
      <c r="E35" s="519"/>
      <c r="I35" s="519"/>
      <c r="J35" s="519"/>
      <c r="K35" s="519"/>
    </row>
    <row r="36">
      <c r="A36" s="732" t="s">
        <v>101</v>
      </c>
      <c r="B36" s="731" t="s">
        <v>940</v>
      </c>
      <c r="C36" s="731" t="s">
        <v>1022</v>
      </c>
      <c r="D36" s="731" t="s">
        <v>1023</v>
      </c>
      <c r="E36" s="731" t="s">
        <v>124</v>
      </c>
      <c r="I36" s="519"/>
      <c r="J36" s="519"/>
      <c r="K36" s="519"/>
    </row>
    <row r="37">
      <c r="A37" s="732" t="s">
        <v>173</v>
      </c>
      <c r="B37" s="731">
        <v>14.5</v>
      </c>
      <c r="C37" s="731">
        <v>14.0</v>
      </c>
      <c r="D37" s="731">
        <v>15.0</v>
      </c>
      <c r="E37" s="733">
        <f t="shared" ref="E37:E39" si="15">sum(B37:D37)</f>
        <v>43.5</v>
      </c>
      <c r="I37" s="519"/>
      <c r="J37" s="519"/>
      <c r="K37" s="519"/>
    </row>
    <row r="38">
      <c r="A38" s="737"/>
      <c r="B38" s="731">
        <v>350.0</v>
      </c>
      <c r="C38" s="731">
        <v>400.0</v>
      </c>
      <c r="D38" s="731">
        <v>350.0</v>
      </c>
      <c r="E38" s="733">
        <f t="shared" si="15"/>
        <v>1100</v>
      </c>
      <c r="I38" s="519"/>
      <c r="J38" s="519"/>
      <c r="K38" s="519"/>
    </row>
    <row r="39">
      <c r="A39" s="751">
        <v>45306.0</v>
      </c>
      <c r="B39" s="733">
        <f t="shared" ref="B39:D39" si="16">B37*B38</f>
        <v>5075</v>
      </c>
      <c r="C39" s="733">
        <f t="shared" si="16"/>
        <v>5600</v>
      </c>
      <c r="D39" s="733">
        <f t="shared" si="16"/>
        <v>5250</v>
      </c>
      <c r="E39" s="733">
        <f t="shared" si="15"/>
        <v>15925</v>
      </c>
      <c r="I39" s="519"/>
      <c r="J39" s="519"/>
      <c r="K39" s="519"/>
    </row>
    <row r="40">
      <c r="A40" s="538" t="s">
        <v>1041</v>
      </c>
      <c r="B40" s="610">
        <v>-1080.0</v>
      </c>
      <c r="C40" s="610">
        <v>-1257.0</v>
      </c>
      <c r="D40" s="610">
        <v>-924.0</v>
      </c>
      <c r="E40" s="738"/>
      <c r="I40" s="519"/>
      <c r="J40" s="519"/>
      <c r="K40" s="519"/>
    </row>
    <row r="41">
      <c r="A41" s="737"/>
      <c r="B41" s="733">
        <f t="shared" ref="B41:D41" si="17">sum(B39:B40)</f>
        <v>3995</v>
      </c>
      <c r="C41" s="733">
        <f t="shared" si="17"/>
        <v>4343</v>
      </c>
      <c r="D41" s="733">
        <f t="shared" si="17"/>
        <v>4326</v>
      </c>
      <c r="E41" s="733">
        <f>sum(B41:D41)</f>
        <v>12664</v>
      </c>
      <c r="I41" s="519"/>
      <c r="J41" s="519"/>
      <c r="K41" s="519"/>
    </row>
    <row r="42">
      <c r="B42" s="519"/>
      <c r="C42" s="519"/>
      <c r="D42" s="519"/>
      <c r="E42" s="519"/>
      <c r="I42" s="519"/>
      <c r="J42" s="519"/>
      <c r="K42" s="519"/>
    </row>
    <row r="43">
      <c r="A43" s="732" t="s">
        <v>101</v>
      </c>
      <c r="B43" s="731" t="s">
        <v>940</v>
      </c>
      <c r="C43" s="731" t="s">
        <v>1022</v>
      </c>
      <c r="D43" s="731" t="s">
        <v>1023</v>
      </c>
      <c r="E43" s="731" t="s">
        <v>124</v>
      </c>
      <c r="I43" s="519"/>
      <c r="J43" s="519"/>
      <c r="K43" s="519"/>
    </row>
    <row r="44">
      <c r="A44" s="732" t="s">
        <v>1043</v>
      </c>
      <c r="B44" s="731">
        <v>14.0</v>
      </c>
      <c r="C44" s="731">
        <v>14.0</v>
      </c>
      <c r="D44" s="731">
        <v>15.5</v>
      </c>
      <c r="E44" s="733">
        <f t="shared" ref="E44:E46" si="18">sum(B44:D44)</f>
        <v>43.5</v>
      </c>
      <c r="I44" s="519"/>
      <c r="J44" s="519"/>
      <c r="K44" s="519"/>
    </row>
    <row r="45">
      <c r="A45" s="737"/>
      <c r="B45" s="731">
        <v>350.0</v>
      </c>
      <c r="C45" s="731">
        <v>400.0</v>
      </c>
      <c r="D45" s="731">
        <v>350.0</v>
      </c>
      <c r="E45" s="733">
        <f t="shared" si="18"/>
        <v>1100</v>
      </c>
      <c r="I45" s="519"/>
      <c r="J45" s="519"/>
      <c r="K45" s="519"/>
    </row>
    <row r="46">
      <c r="A46" s="751">
        <v>45322.0</v>
      </c>
      <c r="B46" s="733">
        <f t="shared" ref="B46:D46" si="19">B44*B45</f>
        <v>4900</v>
      </c>
      <c r="C46" s="733">
        <f t="shared" si="19"/>
        <v>5600</v>
      </c>
      <c r="D46" s="733">
        <f t="shared" si="19"/>
        <v>5425</v>
      </c>
      <c r="E46" s="733">
        <f t="shared" si="18"/>
        <v>15925</v>
      </c>
      <c r="I46" s="519"/>
      <c r="J46" s="519"/>
      <c r="K46" s="519"/>
    </row>
    <row r="47">
      <c r="A47" s="538" t="s">
        <v>1041</v>
      </c>
      <c r="B47" s="610">
        <v>-640.0</v>
      </c>
      <c r="C47" s="610">
        <v>-149.0</v>
      </c>
      <c r="D47" s="610">
        <v>-821.0</v>
      </c>
      <c r="E47" s="738"/>
      <c r="G47" s="84">
        <f>640+149+821</f>
        <v>1610</v>
      </c>
      <c r="I47" s="519"/>
      <c r="J47" s="519"/>
      <c r="K47" s="519"/>
    </row>
    <row r="48">
      <c r="A48" s="752"/>
      <c r="B48" s="753">
        <f t="shared" ref="B48:D48" si="20">sum(B46:B47)</f>
        <v>4260</v>
      </c>
      <c r="C48" s="753">
        <f t="shared" si="20"/>
        <v>5451</v>
      </c>
      <c r="D48" s="753">
        <f t="shared" si="20"/>
        <v>4604</v>
      </c>
      <c r="E48" s="754">
        <f>sum(B48:D48)</f>
        <v>14315</v>
      </c>
      <c r="I48" s="519"/>
      <c r="J48" s="519"/>
      <c r="K48" s="519"/>
    </row>
    <row r="49">
      <c r="A49" s="732" t="s">
        <v>101</v>
      </c>
      <c r="B49" s="731" t="s">
        <v>940</v>
      </c>
      <c r="C49" s="731" t="s">
        <v>1022</v>
      </c>
      <c r="D49" s="731" t="s">
        <v>1023</v>
      </c>
      <c r="E49" s="731" t="s">
        <v>124</v>
      </c>
      <c r="I49" s="519"/>
      <c r="J49" s="519"/>
      <c r="K49" s="519"/>
    </row>
    <row r="50">
      <c r="A50" s="732" t="s">
        <v>1044</v>
      </c>
      <c r="B50" s="731">
        <v>12.5</v>
      </c>
      <c r="C50" s="731">
        <v>13.0</v>
      </c>
      <c r="D50" s="731">
        <v>14.0</v>
      </c>
      <c r="E50" s="733">
        <f t="shared" ref="E50:E52" si="21">sum(B50:D50)</f>
        <v>39.5</v>
      </c>
      <c r="I50" s="519"/>
      <c r="J50" s="519"/>
      <c r="K50" s="519"/>
    </row>
    <row r="51">
      <c r="A51" s="737"/>
      <c r="B51" s="731">
        <v>350.0</v>
      </c>
      <c r="C51" s="731">
        <v>400.0</v>
      </c>
      <c r="D51" s="731">
        <v>350.0</v>
      </c>
      <c r="E51" s="733">
        <f t="shared" si="21"/>
        <v>1100</v>
      </c>
      <c r="I51" s="519"/>
      <c r="J51" s="519"/>
      <c r="K51" s="519"/>
    </row>
    <row r="52">
      <c r="A52" s="751">
        <v>45337.0</v>
      </c>
      <c r="B52" s="733">
        <f t="shared" ref="B52:D52" si="22">B50*B51</f>
        <v>4375</v>
      </c>
      <c r="C52" s="733">
        <f t="shared" si="22"/>
        <v>5200</v>
      </c>
      <c r="D52" s="733">
        <f t="shared" si="22"/>
        <v>4900</v>
      </c>
      <c r="E52" s="733">
        <f t="shared" si="21"/>
        <v>14475</v>
      </c>
      <c r="I52" s="519"/>
      <c r="J52" s="519"/>
      <c r="K52" s="519"/>
    </row>
    <row r="53">
      <c r="A53" s="538" t="s">
        <v>1041</v>
      </c>
      <c r="B53" s="610">
        <v>-99.0</v>
      </c>
      <c r="C53" s="610">
        <v>-268.0</v>
      </c>
      <c r="D53" s="610">
        <v>-148.0</v>
      </c>
      <c r="E53" s="738"/>
      <c r="I53" s="519"/>
      <c r="J53" s="519"/>
      <c r="K53" s="519"/>
    </row>
    <row r="54">
      <c r="A54" s="752"/>
      <c r="B54" s="753">
        <f t="shared" ref="B54:D54" si="23">sum(B52:B53)</f>
        <v>4276</v>
      </c>
      <c r="C54" s="753">
        <f t="shared" si="23"/>
        <v>4932</v>
      </c>
      <c r="D54" s="753">
        <f t="shared" si="23"/>
        <v>4752</v>
      </c>
      <c r="E54" s="754">
        <f>sum(B54:D54)</f>
        <v>13960</v>
      </c>
      <c r="I54" s="519"/>
      <c r="J54" s="519"/>
      <c r="K54" s="519"/>
    </row>
    <row r="55">
      <c r="A55" s="732" t="s">
        <v>101</v>
      </c>
      <c r="B55" s="731" t="s">
        <v>940</v>
      </c>
      <c r="C55" s="731" t="s">
        <v>1022</v>
      </c>
      <c r="D55" s="731" t="s">
        <v>1023</v>
      </c>
      <c r="E55" s="731" t="s">
        <v>124</v>
      </c>
      <c r="I55" s="519"/>
      <c r="J55" s="519"/>
      <c r="K55" s="519"/>
    </row>
    <row r="56">
      <c r="A56" s="732" t="s">
        <v>1045</v>
      </c>
      <c r="B56" s="731">
        <v>12.5</v>
      </c>
      <c r="C56" s="731">
        <v>13.0</v>
      </c>
      <c r="D56" s="731">
        <v>14.0</v>
      </c>
      <c r="E56" s="733">
        <f t="shared" ref="E56:E58" si="24">sum(B56:D56)</f>
        <v>39.5</v>
      </c>
      <c r="I56" s="519"/>
      <c r="J56" s="519"/>
      <c r="K56" s="519"/>
    </row>
    <row r="57">
      <c r="A57" s="737"/>
      <c r="B57" s="731">
        <v>350.0</v>
      </c>
      <c r="C57" s="731">
        <v>400.0</v>
      </c>
      <c r="D57" s="731">
        <v>350.0</v>
      </c>
      <c r="E57" s="733">
        <f t="shared" si="24"/>
        <v>1100</v>
      </c>
      <c r="I57" s="519"/>
      <c r="J57" s="519"/>
      <c r="K57" s="519"/>
    </row>
    <row r="58">
      <c r="A58" s="751">
        <v>45337.0</v>
      </c>
      <c r="B58" s="733">
        <f t="shared" ref="B58:D58" si="25">B56*B57</f>
        <v>4375</v>
      </c>
      <c r="C58" s="733">
        <f t="shared" si="25"/>
        <v>5200</v>
      </c>
      <c r="D58" s="733">
        <f t="shared" si="25"/>
        <v>4900</v>
      </c>
      <c r="E58" s="733">
        <f t="shared" si="24"/>
        <v>14475</v>
      </c>
      <c r="I58" s="519"/>
      <c r="J58" s="519"/>
      <c r="K58" s="519"/>
    </row>
    <row r="59">
      <c r="A59" s="538" t="s">
        <v>1041</v>
      </c>
      <c r="B59" s="610">
        <v>-99.0</v>
      </c>
      <c r="C59" s="610">
        <v>-268.0</v>
      </c>
      <c r="D59" s="610">
        <v>-148.0</v>
      </c>
      <c r="E59" s="738"/>
      <c r="I59" s="519"/>
      <c r="J59" s="519"/>
      <c r="K59" s="519"/>
    </row>
    <row r="60">
      <c r="A60" s="752"/>
      <c r="B60" s="753">
        <f t="shared" ref="B60:D60" si="26">sum(B58:B59)</f>
        <v>4276</v>
      </c>
      <c r="C60" s="753">
        <f t="shared" si="26"/>
        <v>4932</v>
      </c>
      <c r="D60" s="753">
        <f t="shared" si="26"/>
        <v>4752</v>
      </c>
      <c r="E60" s="754">
        <f>sum(B60:D60)</f>
        <v>13960</v>
      </c>
      <c r="I60" s="519"/>
      <c r="J60" s="519"/>
      <c r="K60" s="519"/>
    </row>
    <row r="61">
      <c r="A61" s="746" t="s">
        <v>101</v>
      </c>
      <c r="B61" s="747" t="s">
        <v>940</v>
      </c>
      <c r="C61" s="747" t="s">
        <v>1022</v>
      </c>
      <c r="D61" s="747" t="s">
        <v>1023</v>
      </c>
      <c r="E61" s="747" t="s">
        <v>124</v>
      </c>
      <c r="I61" s="519"/>
      <c r="J61" s="519"/>
      <c r="K61" s="519"/>
    </row>
    <row r="62">
      <c r="A62" s="748" t="s">
        <v>1046</v>
      </c>
      <c r="B62" s="747">
        <v>12.5</v>
      </c>
      <c r="C62" s="747">
        <v>13.0</v>
      </c>
      <c r="D62" s="747">
        <v>14.0</v>
      </c>
      <c r="E62" s="747">
        <f t="shared" ref="E62:E64" si="27">sum(B62:D62)</f>
        <v>39.5</v>
      </c>
      <c r="I62" s="519"/>
      <c r="J62" s="519"/>
      <c r="K62" s="519"/>
    </row>
    <row r="63">
      <c r="A63" s="746"/>
      <c r="B63" s="747">
        <v>350.0</v>
      </c>
      <c r="C63" s="747">
        <v>400.0</v>
      </c>
      <c r="D63" s="747">
        <v>350.0</v>
      </c>
      <c r="E63" s="747">
        <f t="shared" si="27"/>
        <v>1100</v>
      </c>
      <c r="I63" s="519"/>
      <c r="J63" s="519"/>
      <c r="K63" s="519"/>
    </row>
    <row r="64">
      <c r="A64" s="755">
        <v>45337.0</v>
      </c>
      <c r="B64" s="747">
        <f t="shared" ref="B64:D64" si="28">B62*B63</f>
        <v>4375</v>
      </c>
      <c r="C64" s="747">
        <f t="shared" si="28"/>
        <v>5200</v>
      </c>
      <c r="D64" s="747">
        <f t="shared" si="28"/>
        <v>4900</v>
      </c>
      <c r="E64" s="747">
        <f t="shared" si="27"/>
        <v>14475</v>
      </c>
      <c r="I64" s="519"/>
      <c r="J64" s="519"/>
      <c r="K64" s="519"/>
      <c r="O64" s="756" t="s">
        <v>1047</v>
      </c>
      <c r="P64" s="519"/>
    </row>
    <row r="65">
      <c r="A65" s="749" t="s">
        <v>1041</v>
      </c>
      <c r="B65" s="750">
        <v>-99.0</v>
      </c>
      <c r="C65" s="750">
        <v>-268.0</v>
      </c>
      <c r="D65" s="750">
        <v>-148.0</v>
      </c>
      <c r="E65" s="749"/>
      <c r="I65" s="519"/>
      <c r="J65" s="519"/>
      <c r="K65" s="519"/>
      <c r="O65" s="757"/>
      <c r="P65" s="519"/>
    </row>
    <row r="66">
      <c r="A66" s="758"/>
      <c r="B66" s="759">
        <f t="shared" ref="B66:D66" si="29">sum(B64:B65)</f>
        <v>4276</v>
      </c>
      <c r="C66" s="759">
        <f t="shared" si="29"/>
        <v>4932</v>
      </c>
      <c r="D66" s="759">
        <f t="shared" si="29"/>
        <v>4752</v>
      </c>
      <c r="E66" s="760">
        <f>sum(B66:D66)</f>
        <v>13960</v>
      </c>
      <c r="I66" s="519"/>
      <c r="J66" s="519"/>
      <c r="K66" s="519"/>
      <c r="O66" s="756" t="s">
        <v>1048</v>
      </c>
      <c r="P66" s="519"/>
    </row>
    <row r="67">
      <c r="A67" s="746" t="s">
        <v>101</v>
      </c>
      <c r="B67" s="747" t="s">
        <v>940</v>
      </c>
      <c r="C67" s="747" t="s">
        <v>1022</v>
      </c>
      <c r="D67" s="747" t="s">
        <v>1023</v>
      </c>
      <c r="E67" s="747" t="s">
        <v>124</v>
      </c>
      <c r="I67" s="519"/>
      <c r="J67" s="519"/>
      <c r="K67" s="519"/>
      <c r="O67" s="756" t="s">
        <v>1049</v>
      </c>
      <c r="P67" s="519"/>
    </row>
    <row r="68">
      <c r="A68" s="748" t="s">
        <v>1050</v>
      </c>
      <c r="B68" s="747">
        <v>12.5</v>
      </c>
      <c r="C68" s="747">
        <v>13.0</v>
      </c>
      <c r="D68" s="747">
        <v>14.0</v>
      </c>
      <c r="E68" s="747">
        <f t="shared" ref="E68:E70" si="30">sum(B68:D68)</f>
        <v>39.5</v>
      </c>
      <c r="I68" s="519"/>
      <c r="J68" s="519"/>
      <c r="K68" s="519"/>
      <c r="O68" s="756" t="s">
        <v>1051</v>
      </c>
      <c r="P68" s="519"/>
    </row>
    <row r="69">
      <c r="A69" s="746"/>
      <c r="B69" s="747">
        <v>350.0</v>
      </c>
      <c r="C69" s="747">
        <v>400.0</v>
      </c>
      <c r="D69" s="747">
        <v>350.0</v>
      </c>
      <c r="E69" s="747">
        <f t="shared" si="30"/>
        <v>1100</v>
      </c>
      <c r="I69" s="519"/>
      <c r="J69" s="519"/>
      <c r="K69" s="519"/>
      <c r="O69" s="756" t="s">
        <v>1052</v>
      </c>
      <c r="P69" s="519"/>
    </row>
    <row r="70">
      <c r="A70" s="755">
        <v>45337.0</v>
      </c>
      <c r="B70" s="747">
        <f t="shared" ref="B70:D70" si="31">B68*B69</f>
        <v>4375</v>
      </c>
      <c r="C70" s="747">
        <f t="shared" si="31"/>
        <v>5200</v>
      </c>
      <c r="D70" s="747">
        <f t="shared" si="31"/>
        <v>4900</v>
      </c>
      <c r="E70" s="747">
        <f t="shared" si="30"/>
        <v>14475</v>
      </c>
      <c r="I70" s="519"/>
      <c r="J70" s="519"/>
      <c r="K70" s="519"/>
      <c r="O70" s="757"/>
      <c r="P70" s="519"/>
    </row>
    <row r="71">
      <c r="A71" s="749" t="s">
        <v>1041</v>
      </c>
      <c r="B71" s="750">
        <v>-99.0</v>
      </c>
      <c r="C71" s="750">
        <v>-268.0</v>
      </c>
      <c r="D71" s="750">
        <v>-148.0</v>
      </c>
      <c r="E71" s="749"/>
      <c r="I71" s="519"/>
      <c r="J71" s="519"/>
      <c r="K71" s="519"/>
      <c r="O71" s="756" t="s">
        <v>1053</v>
      </c>
      <c r="P71" s="519"/>
    </row>
    <row r="72">
      <c r="A72" s="758"/>
      <c r="B72" s="759">
        <f t="shared" ref="B72:D72" si="32">sum(B70:B71)</f>
        <v>4276</v>
      </c>
      <c r="C72" s="759">
        <f t="shared" si="32"/>
        <v>4932</v>
      </c>
      <c r="D72" s="759">
        <f t="shared" si="32"/>
        <v>4752</v>
      </c>
      <c r="E72" s="760">
        <f>sum(B72:D72)</f>
        <v>13960</v>
      </c>
      <c r="I72" s="519"/>
      <c r="J72" s="519"/>
      <c r="K72" s="519"/>
      <c r="O72" s="757"/>
      <c r="P72" s="519"/>
    </row>
    <row r="73">
      <c r="A73" s="746" t="s">
        <v>101</v>
      </c>
      <c r="B73" s="747" t="s">
        <v>940</v>
      </c>
      <c r="C73" s="747" t="s">
        <v>1022</v>
      </c>
      <c r="D73" s="747" t="s">
        <v>1023</v>
      </c>
      <c r="E73" s="747" t="s">
        <v>124</v>
      </c>
      <c r="F73" s="113"/>
      <c r="G73" s="113" t="s">
        <v>1054</v>
      </c>
      <c r="I73" s="519"/>
      <c r="J73" s="519"/>
      <c r="K73" s="519"/>
      <c r="O73" s="756" t="s">
        <v>1055</v>
      </c>
      <c r="P73" s="519"/>
    </row>
    <row r="74">
      <c r="A74" s="748" t="s">
        <v>1056</v>
      </c>
      <c r="B74" s="761">
        <v>15.0</v>
      </c>
      <c r="C74" s="761">
        <v>14.5</v>
      </c>
      <c r="D74" s="761">
        <v>15.0</v>
      </c>
      <c r="E74" s="747">
        <f t="shared" ref="E74:E76" si="33">sum(B74:D74)</f>
        <v>44.5</v>
      </c>
      <c r="G74" s="84">
        <f>400/8*5</f>
        <v>250</v>
      </c>
      <c r="I74" s="519"/>
      <c r="J74" s="519"/>
      <c r="K74" s="519"/>
      <c r="O74" s="756" t="s">
        <v>1057</v>
      </c>
      <c r="P74" s="519"/>
    </row>
    <row r="75">
      <c r="A75" s="746"/>
      <c r="B75" s="747">
        <v>350.0</v>
      </c>
      <c r="C75" s="747">
        <v>400.0</v>
      </c>
      <c r="D75" s="747">
        <v>350.0</v>
      </c>
      <c r="E75" s="747">
        <f t="shared" si="33"/>
        <v>1100</v>
      </c>
      <c r="F75" s="113"/>
      <c r="G75" s="113" t="s">
        <v>1058</v>
      </c>
      <c r="I75" s="519"/>
      <c r="J75" s="519"/>
      <c r="K75" s="519"/>
      <c r="O75" s="756" t="s">
        <v>1059</v>
      </c>
      <c r="P75" s="519"/>
    </row>
    <row r="76">
      <c r="A76" s="762">
        <v>45397.0</v>
      </c>
      <c r="B76" s="747">
        <f t="shared" ref="B76:D76" si="34">B74*B75</f>
        <v>5250</v>
      </c>
      <c r="C76" s="747">
        <f t="shared" si="34"/>
        <v>5800</v>
      </c>
      <c r="D76" s="747">
        <f t="shared" si="34"/>
        <v>5250</v>
      </c>
      <c r="E76" s="747">
        <f t="shared" si="33"/>
        <v>16300</v>
      </c>
      <c r="G76" s="84">
        <f>400/8*13</f>
        <v>650</v>
      </c>
      <c r="I76" s="519"/>
      <c r="J76" s="519"/>
      <c r="K76" s="519"/>
      <c r="O76" s="756" t="s">
        <v>1060</v>
      </c>
      <c r="P76" s="519"/>
    </row>
    <row r="77">
      <c r="A77" s="749" t="s">
        <v>1041</v>
      </c>
      <c r="B77" s="763">
        <v>0.0</v>
      </c>
      <c r="C77" s="763">
        <v>0.0</v>
      </c>
      <c r="D77" s="763">
        <v>0.0</v>
      </c>
      <c r="E77" s="749"/>
      <c r="I77" s="519"/>
      <c r="J77" s="519"/>
      <c r="K77" s="519"/>
      <c r="O77" s="756" t="s">
        <v>1061</v>
      </c>
      <c r="P77" s="519"/>
    </row>
    <row r="78">
      <c r="A78" s="758"/>
      <c r="B78" s="759">
        <f t="shared" ref="B78:D78" si="35">sum(B76:B77)</f>
        <v>5250</v>
      </c>
      <c r="C78" s="759">
        <f t="shared" si="35"/>
        <v>5800</v>
      </c>
      <c r="D78" s="759">
        <f t="shared" si="35"/>
        <v>5250</v>
      </c>
      <c r="E78" s="760">
        <f>sum(B78:D78)</f>
        <v>16300</v>
      </c>
      <c r="I78" s="519"/>
      <c r="J78" s="519"/>
      <c r="K78" s="519"/>
      <c r="O78" s="757"/>
      <c r="P78" s="519"/>
    </row>
    <row r="79">
      <c r="B79" s="519">
        <f>350/8*8</f>
        <v>350</v>
      </c>
      <c r="C79" s="519">
        <f>400/8*40</f>
        <v>2000</v>
      </c>
      <c r="D79" s="519">
        <f>350/8*18</f>
        <v>787.5</v>
      </c>
      <c r="E79" s="519"/>
      <c r="I79" s="519"/>
      <c r="J79" s="519"/>
      <c r="K79" s="519"/>
      <c r="O79" s="756" t="s">
        <v>1062</v>
      </c>
      <c r="P79" s="519"/>
    </row>
    <row r="80">
      <c r="B80" s="764">
        <f t="shared" ref="B80:D80" si="36">sum(B78:B79)</f>
        <v>5600</v>
      </c>
      <c r="C80" s="764">
        <f t="shared" si="36"/>
        <v>7800</v>
      </c>
      <c r="D80" s="764">
        <f t="shared" si="36"/>
        <v>6037.5</v>
      </c>
      <c r="E80" s="519"/>
      <c r="I80" s="519"/>
      <c r="J80" s="747" t="s">
        <v>1022</v>
      </c>
      <c r="K80" s="519"/>
      <c r="O80" s="757"/>
      <c r="P80" s="519"/>
    </row>
    <row r="81">
      <c r="A81" s="746" t="s">
        <v>101</v>
      </c>
      <c r="B81" s="747" t="s">
        <v>940</v>
      </c>
      <c r="D81" s="747" t="s">
        <v>1023</v>
      </c>
      <c r="E81" s="747" t="s">
        <v>124</v>
      </c>
      <c r="F81" s="113"/>
      <c r="G81" s="113" t="s">
        <v>1063</v>
      </c>
      <c r="I81" s="519"/>
      <c r="J81" s="761">
        <v>14.0</v>
      </c>
      <c r="K81" s="519"/>
      <c r="O81" s="756" t="s">
        <v>1064</v>
      </c>
      <c r="P81" s="519"/>
    </row>
    <row r="82">
      <c r="A82" s="748" t="s">
        <v>1065</v>
      </c>
      <c r="B82" s="761">
        <v>15.0</v>
      </c>
      <c r="D82" s="761">
        <v>15.0</v>
      </c>
      <c r="E82" s="747">
        <f t="shared" ref="E82:E84" si="37">sum(B82:D82)</f>
        <v>30</v>
      </c>
      <c r="F82" s="345"/>
      <c r="G82" s="345">
        <v>15.0</v>
      </c>
      <c r="I82" s="519"/>
      <c r="J82" s="747">
        <v>400.0</v>
      </c>
      <c r="K82" s="519"/>
      <c r="O82" s="756" t="s">
        <v>1066</v>
      </c>
      <c r="P82" s="519"/>
    </row>
    <row r="83">
      <c r="A83" s="746"/>
      <c r="B83" s="747">
        <v>350.0</v>
      </c>
      <c r="D83" s="747">
        <v>350.0</v>
      </c>
      <c r="E83" s="747">
        <f t="shared" si="37"/>
        <v>700</v>
      </c>
      <c r="F83" s="345"/>
      <c r="G83" s="345">
        <v>400.0</v>
      </c>
      <c r="I83" s="519"/>
      <c r="J83" s="747">
        <f>J81*J82</f>
        <v>5600</v>
      </c>
      <c r="K83" s="519"/>
      <c r="O83" s="756" t="s">
        <v>1067</v>
      </c>
      <c r="P83" s="519"/>
    </row>
    <row r="84">
      <c r="A84" s="762">
        <v>45412.0</v>
      </c>
      <c r="B84" s="747">
        <f>B82*B83</f>
        <v>5250</v>
      </c>
      <c r="D84" s="747">
        <f>D82*D83</f>
        <v>5250</v>
      </c>
      <c r="E84" s="747">
        <f t="shared" si="37"/>
        <v>10500</v>
      </c>
      <c r="F84" s="747"/>
      <c r="G84" s="747">
        <f>G82*G83</f>
        <v>6000</v>
      </c>
      <c r="I84" s="519"/>
      <c r="J84" s="763">
        <v>0.0</v>
      </c>
      <c r="K84" s="519"/>
      <c r="O84" s="756" t="s">
        <v>1068</v>
      </c>
      <c r="P84" s="519"/>
    </row>
    <row r="85">
      <c r="A85" s="749" t="s">
        <v>1041</v>
      </c>
      <c r="B85" s="763">
        <v>0.0</v>
      </c>
      <c r="D85" s="763">
        <v>0.0</v>
      </c>
      <c r="E85" s="749"/>
      <c r="F85" s="763"/>
      <c r="G85" s="763">
        <v>0.0</v>
      </c>
      <c r="I85" s="519"/>
      <c r="J85" s="759">
        <f>sum(J83:J84)</f>
        <v>5600</v>
      </c>
      <c r="K85" s="519"/>
      <c r="O85" s="756" t="s">
        <v>1069</v>
      </c>
      <c r="P85" s="519"/>
    </row>
    <row r="86">
      <c r="A86" s="758"/>
      <c r="B86" s="759">
        <f>sum(B84:B85)</f>
        <v>5250</v>
      </c>
      <c r="D86" s="759">
        <f>sum(D84:D85)</f>
        <v>5250</v>
      </c>
      <c r="E86" s="759">
        <f>sum(B86:D86)</f>
        <v>10500</v>
      </c>
      <c r="F86" s="759"/>
      <c r="G86" s="759">
        <f>sum(G84:G85)</f>
        <v>6000</v>
      </c>
      <c r="I86" s="519"/>
      <c r="J86" s="519">
        <f>400/8*54</f>
        <v>2700</v>
      </c>
      <c r="K86" s="519"/>
    </row>
    <row r="87">
      <c r="B87" s="519">
        <f>350/8*15</f>
        <v>656.25</v>
      </c>
      <c r="D87" s="519">
        <f>350/8*27</f>
        <v>1181.25</v>
      </c>
      <c r="E87" s="519"/>
      <c r="F87" s="519"/>
      <c r="G87" s="519">
        <f>400/8*15</f>
        <v>750</v>
      </c>
      <c r="I87" s="519"/>
      <c r="J87" s="764">
        <f>sum(J85:J86)</f>
        <v>8300</v>
      </c>
      <c r="K87" s="519"/>
    </row>
    <row r="88">
      <c r="B88" s="764">
        <f>sum(B86:B87)</f>
        <v>5906.25</v>
      </c>
      <c r="D88" s="764">
        <f>sum(D86:D87)</f>
        <v>6431.25</v>
      </c>
      <c r="E88" s="765">
        <f>sum(B88:D88)+G88</f>
        <v>19087.5</v>
      </c>
      <c r="F88" s="519"/>
      <c r="G88" s="764">
        <f>sum(G86:G87)</f>
        <v>6750</v>
      </c>
      <c r="I88" s="519"/>
      <c r="J88" s="519"/>
      <c r="K88" s="519"/>
    </row>
    <row r="89">
      <c r="B89" s="519"/>
      <c r="C89" s="519"/>
      <c r="D89" s="519"/>
      <c r="E89" s="519"/>
      <c r="I89" s="519"/>
      <c r="J89" s="519"/>
      <c r="K89" s="519"/>
    </row>
    <row r="90">
      <c r="A90" s="746" t="s">
        <v>101</v>
      </c>
      <c r="B90" s="747" t="s">
        <v>940</v>
      </c>
      <c r="D90" s="747" t="s">
        <v>1023</v>
      </c>
      <c r="E90" s="747" t="s">
        <v>124</v>
      </c>
      <c r="F90" s="732"/>
      <c r="G90" s="732" t="s">
        <v>1063</v>
      </c>
      <c r="H90" s="732"/>
      <c r="I90" s="731" t="s">
        <v>1070</v>
      </c>
      <c r="J90" s="747" t="s">
        <v>1022</v>
      </c>
      <c r="K90" s="519"/>
    </row>
    <row r="91">
      <c r="A91" s="748" t="s">
        <v>1071</v>
      </c>
      <c r="B91" s="761">
        <v>15.0</v>
      </c>
      <c r="D91" s="761">
        <v>15.0</v>
      </c>
      <c r="E91" s="747">
        <f t="shared" ref="E91:E93" si="38">sum(B91:D91)</f>
        <v>30</v>
      </c>
      <c r="F91" s="731"/>
      <c r="G91" s="731">
        <v>15.0</v>
      </c>
      <c r="H91" s="737"/>
      <c r="I91" s="733"/>
      <c r="J91" s="761">
        <v>15.0</v>
      </c>
      <c r="K91" s="519"/>
    </row>
    <row r="92">
      <c r="A92" s="746"/>
      <c r="B92" s="747">
        <v>350.0</v>
      </c>
      <c r="D92" s="747">
        <v>350.0</v>
      </c>
      <c r="E92" s="747">
        <f t="shared" si="38"/>
        <v>700</v>
      </c>
      <c r="F92" s="731"/>
      <c r="G92" s="731">
        <v>400.0</v>
      </c>
      <c r="H92" s="737"/>
      <c r="I92" s="733"/>
      <c r="J92" s="747">
        <v>400.0</v>
      </c>
      <c r="K92" s="519"/>
    </row>
    <row r="93">
      <c r="A93" s="762">
        <v>45427.0</v>
      </c>
      <c r="B93" s="747">
        <f>B91*B92</f>
        <v>5250</v>
      </c>
      <c r="D93" s="747">
        <f>D91*D92</f>
        <v>5250</v>
      </c>
      <c r="E93" s="747">
        <f t="shared" si="38"/>
        <v>10500</v>
      </c>
      <c r="F93" s="747"/>
      <c r="G93" s="747">
        <f>G91*G92</f>
        <v>6000</v>
      </c>
      <c r="H93" s="737"/>
      <c r="I93" s="733"/>
      <c r="J93" s="747">
        <f>J91*J92</f>
        <v>6000</v>
      </c>
      <c r="K93" s="519"/>
    </row>
    <row r="94">
      <c r="A94" s="749" t="s">
        <v>1041</v>
      </c>
      <c r="B94" s="763">
        <v>0.0</v>
      </c>
      <c r="D94" s="763">
        <v>0.0</v>
      </c>
      <c r="E94" s="749"/>
      <c r="F94" s="763"/>
      <c r="G94" s="763">
        <v>0.0</v>
      </c>
      <c r="H94" s="538"/>
      <c r="I94" s="610">
        <v>3750.0</v>
      </c>
      <c r="J94" s="763">
        <v>0.0</v>
      </c>
      <c r="K94" s="519"/>
    </row>
    <row r="95">
      <c r="A95" s="766"/>
      <c r="B95" s="767">
        <f>sum(B93:B94)</f>
        <v>5250</v>
      </c>
      <c r="D95" s="767">
        <f>sum(D93:D94)</f>
        <v>5250</v>
      </c>
      <c r="E95" s="767">
        <f>sum(B95:D95)</f>
        <v>10500</v>
      </c>
      <c r="F95" s="767"/>
      <c r="G95" s="767">
        <f>sum(G93:G94)</f>
        <v>6000</v>
      </c>
      <c r="H95" s="768"/>
      <c r="I95" s="743"/>
      <c r="J95" s="767">
        <f>sum(J93:J94)</f>
        <v>6000</v>
      </c>
      <c r="K95" s="519"/>
    </row>
    <row r="96">
      <c r="A96" s="768"/>
      <c r="B96" s="743">
        <f>350/8*21</f>
        <v>918.75</v>
      </c>
      <c r="D96" s="743">
        <f>350/8*19</f>
        <v>831.25</v>
      </c>
      <c r="E96" s="743"/>
      <c r="F96" s="743"/>
      <c r="G96" s="743"/>
      <c r="H96" s="768"/>
      <c r="I96" s="743"/>
      <c r="J96" s="743"/>
      <c r="K96" s="519"/>
    </row>
    <row r="97">
      <c r="A97" s="768"/>
      <c r="B97" s="769">
        <f>sum(B95:B96)</f>
        <v>6168.75</v>
      </c>
      <c r="D97" s="769">
        <f>sum(D95:D96)</f>
        <v>6081.25</v>
      </c>
      <c r="E97" s="770">
        <f>sum(B97:D97)</f>
        <v>12250</v>
      </c>
      <c r="F97" s="743"/>
      <c r="G97" s="769">
        <f>sum(G95:G96)</f>
        <v>6000</v>
      </c>
      <c r="H97" s="768"/>
      <c r="I97" s="743"/>
      <c r="J97" s="769">
        <f>sum(J95:J96)</f>
        <v>6000</v>
      </c>
      <c r="K97" s="519"/>
    </row>
    <row r="98">
      <c r="B98" s="519"/>
      <c r="C98" s="519"/>
      <c r="D98" s="519"/>
      <c r="E98" s="519"/>
      <c r="I98" s="519"/>
      <c r="J98" s="519"/>
      <c r="K98" s="519"/>
    </row>
    <row r="99">
      <c r="A99" s="746" t="s">
        <v>101</v>
      </c>
      <c r="B99" s="747" t="s">
        <v>940</v>
      </c>
      <c r="C99" s="747"/>
      <c r="D99" s="747" t="s">
        <v>1023</v>
      </c>
      <c r="E99" s="747" t="s">
        <v>124</v>
      </c>
      <c r="F99" s="732"/>
      <c r="G99" s="732" t="s">
        <v>1063</v>
      </c>
      <c r="H99" s="732"/>
      <c r="I99" s="731" t="s">
        <v>1070</v>
      </c>
      <c r="J99" s="731" t="s">
        <v>939</v>
      </c>
      <c r="K99" s="731" t="s">
        <v>1072</v>
      </c>
      <c r="L99" s="113" t="s">
        <v>124</v>
      </c>
    </row>
    <row r="100">
      <c r="A100" s="748" t="s">
        <v>1073</v>
      </c>
      <c r="B100" s="761">
        <v>16.0</v>
      </c>
      <c r="D100" s="761">
        <v>16.0</v>
      </c>
      <c r="E100" s="747">
        <f t="shared" ref="E100:E102" si="39">sum(B100:D100)</f>
        <v>32</v>
      </c>
      <c r="F100" s="731"/>
      <c r="G100" s="731">
        <v>16.0</v>
      </c>
      <c r="H100" s="737"/>
      <c r="I100" s="733"/>
      <c r="J100" s="761">
        <v>16.0</v>
      </c>
      <c r="K100" s="731">
        <v>16.0</v>
      </c>
    </row>
    <row r="101">
      <c r="A101" s="746"/>
      <c r="B101" s="747">
        <v>350.0</v>
      </c>
      <c r="D101" s="747">
        <v>350.0</v>
      </c>
      <c r="E101" s="747">
        <f t="shared" si="39"/>
        <v>700</v>
      </c>
      <c r="F101" s="731"/>
      <c r="G101" s="731">
        <v>400.0</v>
      </c>
      <c r="H101" s="737"/>
      <c r="I101" s="733"/>
      <c r="J101" s="747">
        <v>400.0</v>
      </c>
      <c r="K101" s="731">
        <v>400.0</v>
      </c>
    </row>
    <row r="102">
      <c r="A102" s="762">
        <v>45427.0</v>
      </c>
      <c r="B102" s="747">
        <f>B100*B101</f>
        <v>5600</v>
      </c>
      <c r="D102" s="747">
        <f>D100*D101</f>
        <v>5600</v>
      </c>
      <c r="E102" s="747">
        <f t="shared" si="39"/>
        <v>11200</v>
      </c>
      <c r="F102" s="747"/>
      <c r="G102" s="747">
        <f>G100*G101</f>
        <v>6400</v>
      </c>
      <c r="H102" s="737"/>
      <c r="I102" s="733"/>
      <c r="J102" s="747">
        <f t="shared" ref="J102:K102" si="40">J100*J101</f>
        <v>6400</v>
      </c>
      <c r="K102" s="733">
        <f t="shared" si="40"/>
        <v>6400</v>
      </c>
    </row>
    <row r="103">
      <c r="A103" s="749" t="s">
        <v>1041</v>
      </c>
      <c r="B103" s="763">
        <v>0.0</v>
      </c>
      <c r="D103" s="763">
        <v>0.0</v>
      </c>
      <c r="E103" s="749"/>
      <c r="F103" s="763"/>
      <c r="G103" s="763">
        <v>0.0</v>
      </c>
      <c r="H103" s="539"/>
      <c r="I103" s="738"/>
      <c r="J103" s="763">
        <v>0.0</v>
      </c>
      <c r="K103" s="610">
        <f>150*15</f>
        <v>2250</v>
      </c>
    </row>
    <row r="104">
      <c r="A104" s="766"/>
      <c r="B104" s="767">
        <f>sum(B102:B103)</f>
        <v>5600</v>
      </c>
      <c r="D104" s="767">
        <f>sum(D102:D103)</f>
        <v>5600</v>
      </c>
      <c r="E104" s="767">
        <f>sum(B104:D104)</f>
        <v>11200</v>
      </c>
      <c r="F104" s="767"/>
      <c r="G104" s="767">
        <f>sum(G102:G103)</f>
        <v>6400</v>
      </c>
      <c r="H104" s="768"/>
      <c r="I104" s="743"/>
      <c r="J104" s="767">
        <f>sum(J102:J103)</f>
        <v>6400</v>
      </c>
      <c r="K104" s="742">
        <v>5000.0</v>
      </c>
    </row>
    <row r="105">
      <c r="A105" s="741" t="s">
        <v>1053</v>
      </c>
      <c r="B105" s="743"/>
      <c r="D105" s="743"/>
      <c r="E105" s="743"/>
      <c r="F105" s="743"/>
      <c r="G105" s="743"/>
      <c r="H105" s="741"/>
      <c r="I105" s="742">
        <v>3750.0</v>
      </c>
      <c r="J105" s="742"/>
      <c r="K105" s="742">
        <f>90*30</f>
        <v>2700</v>
      </c>
    </row>
    <row r="106">
      <c r="A106" s="768"/>
      <c r="B106" s="769">
        <f>sum(B104:B105)</f>
        <v>5600</v>
      </c>
      <c r="D106" s="769">
        <f>sum(D104:D105)</f>
        <v>5600</v>
      </c>
      <c r="E106" s="770">
        <f>sum(B106:D106)</f>
        <v>11200</v>
      </c>
      <c r="F106" s="743"/>
      <c r="G106" s="769">
        <f>sum(G104:G105)</f>
        <v>6400</v>
      </c>
      <c r="H106" s="768"/>
      <c r="I106" s="743">
        <f>I105</f>
        <v>3750</v>
      </c>
      <c r="J106" s="769">
        <f>sum(J104:J105)</f>
        <v>6400</v>
      </c>
      <c r="K106" s="743">
        <f>K102-K103-K104+K105</f>
        <v>1850</v>
      </c>
      <c r="L106" s="702">
        <f>B106+J106+D106+G106+I106+K106</f>
        <v>29600</v>
      </c>
    </row>
    <row r="107">
      <c r="A107" s="113" t="s">
        <v>1074</v>
      </c>
      <c r="B107" s="519"/>
      <c r="C107" s="519"/>
      <c r="D107" s="519"/>
      <c r="E107" s="764">
        <f>E97+E106</f>
        <v>23450</v>
      </c>
      <c r="I107" s="519"/>
      <c r="J107" s="519"/>
      <c r="K107" s="519"/>
    </row>
    <row r="108">
      <c r="A108" s="746" t="s">
        <v>101</v>
      </c>
      <c r="B108" s="747" t="s">
        <v>940</v>
      </c>
      <c r="C108" s="761" t="s">
        <v>1075</v>
      </c>
      <c r="D108" s="747" t="s">
        <v>1023</v>
      </c>
      <c r="E108" s="747" t="s">
        <v>124</v>
      </c>
      <c r="F108" s="732"/>
      <c r="G108" s="732" t="s">
        <v>1063</v>
      </c>
      <c r="H108" s="732"/>
      <c r="I108" s="731" t="s">
        <v>1070</v>
      </c>
      <c r="J108" s="731" t="s">
        <v>1022</v>
      </c>
      <c r="K108" s="731" t="s">
        <v>1072</v>
      </c>
      <c r="L108" s="113" t="s">
        <v>124</v>
      </c>
    </row>
    <row r="109">
      <c r="A109" s="748" t="s">
        <v>1076</v>
      </c>
      <c r="B109" s="761">
        <v>14.0</v>
      </c>
      <c r="C109" s="761">
        <v>5.0</v>
      </c>
      <c r="D109" s="761">
        <v>15.0</v>
      </c>
      <c r="E109" s="747">
        <f t="shared" ref="E109:E111" si="41">sum(B109:D109)</f>
        <v>34</v>
      </c>
      <c r="F109" s="731"/>
      <c r="G109" s="731">
        <v>16.0</v>
      </c>
      <c r="H109" s="737"/>
      <c r="I109" s="733"/>
      <c r="J109" s="731">
        <v>14.0</v>
      </c>
      <c r="K109" s="731">
        <v>15.0</v>
      </c>
    </row>
    <row r="110">
      <c r="A110" s="746"/>
      <c r="B110" s="761">
        <v>400.0</v>
      </c>
      <c r="C110" s="761">
        <v>300.0</v>
      </c>
      <c r="D110" s="761">
        <v>400.0</v>
      </c>
      <c r="E110" s="747">
        <f t="shared" si="41"/>
        <v>1100</v>
      </c>
      <c r="F110" s="731"/>
      <c r="G110" s="731">
        <v>400.0</v>
      </c>
      <c r="H110" s="737"/>
      <c r="I110" s="733"/>
      <c r="J110" s="731">
        <v>400.0</v>
      </c>
      <c r="K110" s="731">
        <v>400.0</v>
      </c>
    </row>
    <row r="111">
      <c r="A111" s="771" t="s">
        <v>1077</v>
      </c>
      <c r="B111" s="747">
        <f t="shared" ref="B111:D111" si="42">B109*B110</f>
        <v>5600</v>
      </c>
      <c r="C111" s="747">
        <f t="shared" si="42"/>
        <v>1500</v>
      </c>
      <c r="D111" s="747">
        <f t="shared" si="42"/>
        <v>6000</v>
      </c>
      <c r="E111" s="747">
        <f t="shared" si="41"/>
        <v>13100</v>
      </c>
      <c r="F111" s="747"/>
      <c r="G111" s="747">
        <f>G109*G110</f>
        <v>6400</v>
      </c>
      <c r="H111" s="737"/>
      <c r="I111" s="733"/>
      <c r="J111" s="747">
        <f t="shared" ref="J111:K111" si="43">J109*J110</f>
        <v>5600</v>
      </c>
      <c r="K111" s="733">
        <f t="shared" si="43"/>
        <v>6000</v>
      </c>
    </row>
    <row r="112">
      <c r="A112" s="749" t="s">
        <v>1041</v>
      </c>
      <c r="B112" s="763">
        <v>0.0</v>
      </c>
      <c r="C112" s="763">
        <v>0.0</v>
      </c>
      <c r="D112" s="763">
        <v>0.0</v>
      </c>
      <c r="E112" s="749"/>
      <c r="F112" s="763"/>
      <c r="G112" s="763">
        <v>0.0</v>
      </c>
      <c r="H112" s="539"/>
      <c r="I112" s="738"/>
      <c r="J112" s="738"/>
      <c r="K112" s="610"/>
    </row>
    <row r="113">
      <c r="A113" s="766"/>
      <c r="B113" s="767">
        <f t="shared" ref="B113:D113" si="44">sum(B111:B112)</f>
        <v>5600</v>
      </c>
      <c r="C113" s="767">
        <f t="shared" si="44"/>
        <v>1500</v>
      </c>
      <c r="D113" s="767">
        <f t="shared" si="44"/>
        <v>6000</v>
      </c>
      <c r="E113" s="767">
        <f>sum(B113:D113)</f>
        <v>13100</v>
      </c>
      <c r="F113" s="767"/>
      <c r="G113" s="767">
        <f>sum(G111:G112)</f>
        <v>6400</v>
      </c>
      <c r="H113" s="768"/>
      <c r="I113" s="743"/>
      <c r="J113" s="743"/>
      <c r="K113" s="742">
        <v>5000.0</v>
      </c>
    </row>
    <row r="114">
      <c r="A114" s="741" t="s">
        <v>1053</v>
      </c>
      <c r="B114" s="743">
        <f>400/8*25</f>
        <v>1250</v>
      </c>
      <c r="C114" s="742"/>
      <c r="D114" s="743"/>
      <c r="E114" s="743"/>
      <c r="F114" s="743"/>
      <c r="G114" s="743"/>
      <c r="H114" s="741"/>
      <c r="I114" s="742">
        <f>60*50</f>
        <v>3000</v>
      </c>
      <c r="J114" s="742">
        <v>1400.0</v>
      </c>
      <c r="K114" s="742">
        <f>60*50</f>
        <v>3000</v>
      </c>
    </row>
    <row r="115">
      <c r="A115" s="768"/>
      <c r="B115" s="769">
        <f t="shared" ref="B115:D115" si="45">sum(B113:B114)</f>
        <v>6850</v>
      </c>
      <c r="C115" s="769">
        <f t="shared" si="45"/>
        <v>1500</v>
      </c>
      <c r="D115" s="769">
        <f t="shared" si="45"/>
        <v>6000</v>
      </c>
      <c r="E115" s="770">
        <f>sum(B115:D115)</f>
        <v>14350</v>
      </c>
      <c r="F115" s="743"/>
      <c r="G115" s="769">
        <f>sum(G113:G114)</f>
        <v>6400</v>
      </c>
      <c r="H115" s="768"/>
      <c r="I115" s="743">
        <f>I114</f>
        <v>3000</v>
      </c>
      <c r="J115" s="743">
        <f t="shared" ref="J115:K115" si="46">J111+J114</f>
        <v>7000</v>
      </c>
      <c r="K115" s="743">
        <f t="shared" si="46"/>
        <v>9000</v>
      </c>
    </row>
    <row r="116">
      <c r="B116" s="519"/>
      <c r="C116" s="519"/>
      <c r="D116" s="519"/>
      <c r="E116" s="519"/>
      <c r="I116" s="519"/>
      <c r="J116" s="519"/>
      <c r="K116" s="519"/>
    </row>
    <row r="117">
      <c r="A117" s="746" t="s">
        <v>101</v>
      </c>
      <c r="B117" s="747" t="s">
        <v>940</v>
      </c>
      <c r="C117" s="761" t="s">
        <v>1075</v>
      </c>
      <c r="D117" s="747" t="s">
        <v>1023</v>
      </c>
      <c r="E117" s="747" t="s">
        <v>124</v>
      </c>
      <c r="F117" s="732"/>
      <c r="G117" s="732" t="s">
        <v>1063</v>
      </c>
      <c r="H117" s="732"/>
      <c r="I117" s="731" t="s">
        <v>1070</v>
      </c>
      <c r="J117" s="731" t="s">
        <v>1022</v>
      </c>
      <c r="K117" s="731" t="s">
        <v>1072</v>
      </c>
    </row>
    <row r="118">
      <c r="A118" s="748" t="s">
        <v>1078</v>
      </c>
      <c r="B118" s="761">
        <v>14.0</v>
      </c>
      <c r="C118" s="761">
        <v>15.0</v>
      </c>
      <c r="D118" s="761">
        <v>15.0</v>
      </c>
      <c r="E118" s="747">
        <f t="shared" ref="E118:E120" si="47">sum(B118:D118)</f>
        <v>44</v>
      </c>
      <c r="F118" s="731"/>
      <c r="G118" s="731">
        <v>14.0</v>
      </c>
      <c r="H118" s="737"/>
      <c r="I118" s="733"/>
      <c r="J118" s="731">
        <v>15.0</v>
      </c>
      <c r="K118" s="731">
        <v>15.0</v>
      </c>
    </row>
    <row r="119">
      <c r="A119" s="746"/>
      <c r="B119" s="761">
        <v>400.0</v>
      </c>
      <c r="C119" s="761">
        <v>300.0</v>
      </c>
      <c r="D119" s="761">
        <v>400.0</v>
      </c>
      <c r="E119" s="747">
        <f t="shared" si="47"/>
        <v>1100</v>
      </c>
      <c r="F119" s="731"/>
      <c r="G119" s="731">
        <v>400.0</v>
      </c>
      <c r="H119" s="737"/>
      <c r="I119" s="733"/>
      <c r="J119" s="731">
        <v>500.0</v>
      </c>
      <c r="K119" s="731">
        <v>400.0</v>
      </c>
    </row>
    <row r="120">
      <c r="A120" s="772" t="s">
        <v>1078</v>
      </c>
      <c r="B120" s="747">
        <f t="shared" ref="B120:D120" si="48">B118*B119</f>
        <v>5600</v>
      </c>
      <c r="C120" s="747">
        <f t="shared" si="48"/>
        <v>4500</v>
      </c>
      <c r="D120" s="747">
        <f t="shared" si="48"/>
        <v>6000</v>
      </c>
      <c r="E120" s="747">
        <f t="shared" si="47"/>
        <v>16100</v>
      </c>
      <c r="F120" s="747"/>
      <c r="G120" s="747">
        <f>G118*G119</f>
        <v>5600</v>
      </c>
      <c r="H120" s="737"/>
      <c r="I120" s="733"/>
      <c r="J120" s="747">
        <f t="shared" ref="J120:K120" si="49">J118*J119</f>
        <v>7500</v>
      </c>
      <c r="K120" s="733">
        <f t="shared" si="49"/>
        <v>6000</v>
      </c>
    </row>
    <row r="121">
      <c r="A121" s="749" t="s">
        <v>1041</v>
      </c>
      <c r="B121" s="763">
        <v>0.0</v>
      </c>
      <c r="C121" s="763">
        <v>0.0</v>
      </c>
      <c r="D121" s="763">
        <v>0.0</v>
      </c>
      <c r="E121" s="749"/>
      <c r="F121" s="763"/>
      <c r="G121" s="763">
        <v>0.0</v>
      </c>
      <c r="H121" s="539"/>
      <c r="I121" s="738"/>
      <c r="J121" s="738"/>
      <c r="K121" s="610"/>
    </row>
    <row r="122">
      <c r="A122" s="766"/>
      <c r="B122" s="767">
        <f t="shared" ref="B122:D122" si="50">sum(B120:B121)</f>
        <v>5600</v>
      </c>
      <c r="C122" s="767">
        <f t="shared" si="50"/>
        <v>4500</v>
      </c>
      <c r="D122" s="767">
        <f t="shared" si="50"/>
        <v>6000</v>
      </c>
      <c r="E122" s="767">
        <f>sum(B122:D122)</f>
        <v>16100</v>
      </c>
      <c r="F122" s="767"/>
      <c r="G122" s="767">
        <f>sum(G120:G121)</f>
        <v>5600</v>
      </c>
      <c r="H122" s="768"/>
      <c r="I122" s="743"/>
      <c r="J122" s="743"/>
      <c r="K122" s="742">
        <v>5000.0</v>
      </c>
    </row>
    <row r="123">
      <c r="A123" s="741" t="s">
        <v>1053</v>
      </c>
      <c r="B123" s="743">
        <f>B119/8*11</f>
        <v>550</v>
      </c>
      <c r="C123" s="742">
        <v>-250.0</v>
      </c>
      <c r="D123" s="743">
        <f>D119/8*22</f>
        <v>1100</v>
      </c>
      <c r="E123" s="743"/>
      <c r="F123" s="743"/>
      <c r="G123" s="743"/>
      <c r="H123" s="741"/>
      <c r="I123" s="742">
        <f>60*50</f>
        <v>3000</v>
      </c>
      <c r="J123" s="742">
        <v>1400.0</v>
      </c>
      <c r="K123" s="742">
        <f>60*50</f>
        <v>3000</v>
      </c>
    </row>
    <row r="124">
      <c r="A124" s="768"/>
      <c r="B124" s="769">
        <f t="shared" ref="B124:D124" si="51">sum(B122:B123)</f>
        <v>6150</v>
      </c>
      <c r="C124" s="769">
        <f t="shared" si="51"/>
        <v>4250</v>
      </c>
      <c r="D124" s="769">
        <f t="shared" si="51"/>
        <v>7100</v>
      </c>
      <c r="E124" s="770">
        <f>sum(B124:D124)</f>
        <v>17500</v>
      </c>
      <c r="F124" s="743"/>
      <c r="G124" s="769">
        <f>sum(G122:G123)</f>
        <v>5600</v>
      </c>
      <c r="H124" s="768"/>
      <c r="I124" s="743">
        <f>I123</f>
        <v>3000</v>
      </c>
      <c r="J124" s="743">
        <f t="shared" ref="J124:K124" si="52">J120+J123</f>
        <v>8900</v>
      </c>
      <c r="K124" s="743">
        <f t="shared" si="52"/>
        <v>9000</v>
      </c>
    </row>
    <row r="125">
      <c r="A125" s="113" t="s">
        <v>1079</v>
      </c>
      <c r="B125" s="519"/>
      <c r="C125" s="519"/>
      <c r="D125" s="519"/>
      <c r="E125" s="764">
        <f>E115+E124</f>
        <v>31850</v>
      </c>
      <c r="G125" s="113">
        <v>4250.0</v>
      </c>
      <c r="I125" s="519"/>
      <c r="J125" s="519"/>
      <c r="K125" s="519"/>
    </row>
    <row r="126">
      <c r="B126" s="519"/>
      <c r="C126" s="519"/>
      <c r="D126" s="519"/>
      <c r="E126" s="519"/>
      <c r="G126" s="702">
        <f>G124+G125</f>
        <v>9850</v>
      </c>
      <c r="I126" s="519"/>
      <c r="J126" s="519"/>
      <c r="K126" s="519"/>
    </row>
    <row r="127">
      <c r="A127" s="746" t="s">
        <v>101</v>
      </c>
      <c r="B127" s="747" t="s">
        <v>940</v>
      </c>
      <c r="C127" s="761" t="s">
        <v>1075</v>
      </c>
      <c r="D127" s="747" t="s">
        <v>1023</v>
      </c>
      <c r="E127" s="747" t="s">
        <v>124</v>
      </c>
      <c r="F127" s="732"/>
      <c r="G127" s="732" t="s">
        <v>1063</v>
      </c>
      <c r="H127" s="732"/>
      <c r="I127" s="731" t="s">
        <v>1070</v>
      </c>
      <c r="J127" s="731" t="s">
        <v>1022</v>
      </c>
      <c r="K127" s="731" t="s">
        <v>1072</v>
      </c>
    </row>
    <row r="128">
      <c r="A128" s="748" t="s">
        <v>1078</v>
      </c>
      <c r="B128" s="761">
        <v>15.0</v>
      </c>
      <c r="C128" s="761">
        <v>15.0</v>
      </c>
      <c r="D128" s="761">
        <v>15.0</v>
      </c>
      <c r="E128" s="747">
        <f t="shared" ref="E128:E130" si="53">sum(B128:D128)</f>
        <v>45</v>
      </c>
      <c r="F128" s="731"/>
      <c r="G128" s="731">
        <v>12.0</v>
      </c>
      <c r="H128" s="737"/>
      <c r="I128" s="733"/>
      <c r="J128" s="731">
        <v>15.0</v>
      </c>
      <c r="K128" s="731">
        <v>15.0</v>
      </c>
    </row>
    <row r="129">
      <c r="A129" s="746"/>
      <c r="B129" s="761">
        <v>400.0</v>
      </c>
      <c r="C129" s="761">
        <v>300.0</v>
      </c>
      <c r="D129" s="761">
        <v>400.0</v>
      </c>
      <c r="E129" s="747">
        <f t="shared" si="53"/>
        <v>1100</v>
      </c>
      <c r="F129" s="731"/>
      <c r="G129" s="731">
        <v>400.0</v>
      </c>
      <c r="H129" s="737"/>
      <c r="I129" s="733"/>
      <c r="J129" s="731">
        <v>500.0</v>
      </c>
      <c r="K129" s="731">
        <v>400.0</v>
      </c>
    </row>
    <row r="130">
      <c r="A130" s="772" t="s">
        <v>1078</v>
      </c>
      <c r="B130" s="747">
        <f t="shared" ref="B130:D130" si="54">B128*B129</f>
        <v>6000</v>
      </c>
      <c r="C130" s="747">
        <f t="shared" si="54"/>
        <v>4500</v>
      </c>
      <c r="D130" s="747">
        <f t="shared" si="54"/>
        <v>6000</v>
      </c>
      <c r="E130" s="747">
        <f t="shared" si="53"/>
        <v>16500</v>
      </c>
      <c r="F130" s="747"/>
      <c r="G130" s="747">
        <f>G128*G129</f>
        <v>4800</v>
      </c>
      <c r="H130" s="737"/>
      <c r="I130" s="733"/>
      <c r="J130" s="747">
        <f t="shared" ref="J130:K130" si="55">J128*J129</f>
        <v>7500</v>
      </c>
      <c r="K130" s="733">
        <f t="shared" si="55"/>
        <v>6000</v>
      </c>
    </row>
    <row r="131">
      <c r="A131" s="749" t="s">
        <v>1041</v>
      </c>
      <c r="B131" s="763">
        <v>0.0</v>
      </c>
      <c r="C131" s="763">
        <v>0.0</v>
      </c>
      <c r="D131" s="763">
        <v>0.0</v>
      </c>
      <c r="E131" s="749"/>
      <c r="F131" s="763"/>
      <c r="G131" s="763">
        <v>0.0</v>
      </c>
      <c r="H131" s="539"/>
      <c r="I131" s="738"/>
      <c r="J131" s="738"/>
      <c r="K131" s="610"/>
    </row>
    <row r="132">
      <c r="A132" s="766"/>
      <c r="B132" s="767">
        <f t="shared" ref="B132:D132" si="56">sum(B130:B131)</f>
        <v>6000</v>
      </c>
      <c r="C132" s="767">
        <f t="shared" si="56"/>
        <v>4500</v>
      </c>
      <c r="D132" s="767">
        <f t="shared" si="56"/>
        <v>6000</v>
      </c>
      <c r="E132" s="767">
        <f>sum(B132:D132)</f>
        <v>16500</v>
      </c>
      <c r="F132" s="767"/>
      <c r="G132" s="767">
        <f>sum(G130:G131)</f>
        <v>4800</v>
      </c>
      <c r="H132" s="768"/>
      <c r="I132" s="743"/>
      <c r="J132" s="743"/>
      <c r="K132" s="742">
        <v>5000.0</v>
      </c>
    </row>
    <row r="133">
      <c r="A133" s="741" t="s">
        <v>1053</v>
      </c>
      <c r="B133" s="743">
        <f>B129/8*11</f>
        <v>550</v>
      </c>
      <c r="C133" s="742">
        <v>-250.0</v>
      </c>
      <c r="D133" s="743">
        <f>D129/8*22</f>
        <v>1100</v>
      </c>
      <c r="E133" s="743"/>
      <c r="F133" s="743"/>
      <c r="G133" s="743"/>
      <c r="H133" s="741"/>
      <c r="I133" s="742">
        <f>60*50</f>
        <v>3000</v>
      </c>
      <c r="J133" s="742">
        <v>1400.0</v>
      </c>
      <c r="K133" s="742">
        <f>60*50</f>
        <v>3000</v>
      </c>
    </row>
    <row r="134">
      <c r="A134" s="768"/>
      <c r="B134" s="769">
        <f t="shared" ref="B134:D134" si="57">sum(B132:B133)</f>
        <v>6550</v>
      </c>
      <c r="C134" s="769">
        <f t="shared" si="57"/>
        <v>4250</v>
      </c>
      <c r="D134" s="769">
        <f t="shared" si="57"/>
        <v>7100</v>
      </c>
      <c r="E134" s="770">
        <f>sum(B134:D134)</f>
        <v>17900</v>
      </c>
      <c r="F134" s="743"/>
      <c r="G134" s="769">
        <f>sum(G132:G133)</f>
        <v>4800</v>
      </c>
      <c r="H134" s="768"/>
      <c r="I134" s="743">
        <f>I133</f>
        <v>3000</v>
      </c>
      <c r="J134" s="743">
        <f t="shared" ref="J134:K134" si="58">J130+J133</f>
        <v>8900</v>
      </c>
      <c r="K134" s="743">
        <f t="shared" si="58"/>
        <v>9000</v>
      </c>
    </row>
    <row r="135">
      <c r="A135" s="113" t="s">
        <v>1079</v>
      </c>
      <c r="B135" s="519"/>
      <c r="C135" s="519"/>
      <c r="D135" s="519"/>
      <c r="E135" s="764">
        <f>E125+E134</f>
        <v>49750</v>
      </c>
      <c r="G135" s="113">
        <v>4250.0</v>
      </c>
      <c r="I135" s="519"/>
      <c r="J135" s="519"/>
      <c r="K135" s="519"/>
    </row>
    <row r="136">
      <c r="B136" s="519"/>
      <c r="C136" s="519"/>
      <c r="D136" s="519"/>
      <c r="E136" s="519"/>
      <c r="G136" s="702">
        <f>G134+G135</f>
        <v>9050</v>
      </c>
      <c r="I136" s="519"/>
      <c r="J136" s="519"/>
      <c r="K136" s="519"/>
    </row>
    <row r="137">
      <c r="B137" s="519"/>
      <c r="C137" s="519"/>
      <c r="D137" s="519"/>
      <c r="E137" s="519"/>
      <c r="I137" s="519"/>
      <c r="J137" s="519"/>
      <c r="K137" s="519"/>
    </row>
    <row r="138">
      <c r="B138" s="519"/>
      <c r="C138" s="519"/>
      <c r="D138" s="519"/>
      <c r="E138" s="519"/>
      <c r="I138" s="519"/>
      <c r="J138" s="519"/>
      <c r="K138" s="519"/>
    </row>
    <row r="139">
      <c r="A139" s="113" t="s">
        <v>1080</v>
      </c>
      <c r="B139" s="764">
        <f t="shared" ref="B139:C139" si="59">sum(B140:B151)</f>
        <v>362249</v>
      </c>
      <c r="C139" s="764">
        <f t="shared" si="59"/>
        <v>124800</v>
      </c>
      <c r="D139" s="764">
        <f>B139-C139</f>
        <v>237449</v>
      </c>
      <c r="E139" s="519"/>
      <c r="I139" s="519"/>
      <c r="J139" s="519"/>
      <c r="K139" s="519"/>
    </row>
    <row r="140">
      <c r="A140" s="113" t="s">
        <v>567</v>
      </c>
      <c r="B140" s="764">
        <f>12644+14315</f>
        <v>26959</v>
      </c>
      <c r="C140" s="519">
        <f t="shared" ref="C140:C151" si="60">400*26</f>
        <v>10400</v>
      </c>
      <c r="D140" s="519"/>
      <c r="E140" s="519"/>
      <c r="I140" s="519"/>
      <c r="J140" s="519"/>
      <c r="K140" s="519"/>
    </row>
    <row r="141">
      <c r="A141" s="113" t="s">
        <v>568</v>
      </c>
      <c r="B141" s="764">
        <f t="shared" ref="B141:B142" si="61">13960+13960</f>
        <v>27920</v>
      </c>
      <c r="C141" s="519">
        <f t="shared" si="60"/>
        <v>10400</v>
      </c>
      <c r="D141" s="519"/>
      <c r="E141" s="519"/>
      <c r="I141" s="519"/>
      <c r="J141" s="519"/>
      <c r="K141" s="519"/>
    </row>
    <row r="142">
      <c r="A142" s="113" t="s">
        <v>1081</v>
      </c>
      <c r="B142" s="764">
        <f t="shared" si="61"/>
        <v>27920</v>
      </c>
      <c r="C142" s="519">
        <f t="shared" si="60"/>
        <v>10400</v>
      </c>
      <c r="D142" s="519"/>
      <c r="E142" s="519"/>
      <c r="I142" s="519"/>
      <c r="J142" s="519"/>
      <c r="K142" s="519"/>
    </row>
    <row r="143">
      <c r="A143" s="113" t="s">
        <v>1082</v>
      </c>
      <c r="B143" s="764">
        <f>12250+11200</f>
        <v>23450</v>
      </c>
      <c r="C143" s="519">
        <f t="shared" si="60"/>
        <v>10400</v>
      </c>
      <c r="D143" s="519"/>
      <c r="E143" s="519"/>
      <c r="I143" s="519"/>
      <c r="J143" s="519"/>
      <c r="K143" s="519"/>
    </row>
    <row r="144">
      <c r="A144" s="113" t="s">
        <v>1083</v>
      </c>
      <c r="B144" s="764">
        <f>16300</f>
        <v>16300</v>
      </c>
      <c r="C144" s="519">
        <f t="shared" si="60"/>
        <v>10400</v>
      </c>
      <c r="D144" s="519"/>
      <c r="E144" s="519"/>
      <c r="I144" s="519"/>
      <c r="J144" s="519"/>
      <c r="K144" s="519"/>
    </row>
    <row r="145">
      <c r="A145" s="113" t="s">
        <v>1084</v>
      </c>
      <c r="B145" s="764">
        <f>14350+17500</f>
        <v>31850</v>
      </c>
      <c r="C145" s="519">
        <f t="shared" si="60"/>
        <v>10400</v>
      </c>
      <c r="D145" s="519"/>
      <c r="E145" s="519"/>
      <c r="I145" s="519"/>
      <c r="J145" s="519"/>
      <c r="K145" s="519"/>
    </row>
    <row r="146">
      <c r="A146" s="113" t="s">
        <v>1085</v>
      </c>
      <c r="B146" s="764">
        <f>16750+17900</f>
        <v>34650</v>
      </c>
      <c r="C146" s="519">
        <f t="shared" si="60"/>
        <v>10400</v>
      </c>
      <c r="D146" s="519"/>
      <c r="E146" s="519"/>
      <c r="I146" s="519"/>
      <c r="J146" s="519"/>
      <c r="K146" s="519"/>
    </row>
    <row r="147">
      <c r="A147" s="113" t="s">
        <v>1086</v>
      </c>
      <c r="B147" s="764">
        <f>14350+4800+9900</f>
        <v>29050</v>
      </c>
      <c r="C147" s="519">
        <f t="shared" si="60"/>
        <v>10400</v>
      </c>
      <c r="D147" s="519"/>
      <c r="E147" s="519"/>
      <c r="I147" s="519"/>
      <c r="J147" s="519"/>
      <c r="K147" s="519"/>
    </row>
    <row r="148">
      <c r="A148" s="113" t="s">
        <v>1087</v>
      </c>
      <c r="B148" s="764">
        <f>8150+9350+9350+9350+9000</f>
        <v>45200</v>
      </c>
      <c r="C148" s="519">
        <f t="shared" si="60"/>
        <v>10400</v>
      </c>
      <c r="D148" s="519"/>
      <c r="E148" s="519"/>
      <c r="I148" s="519"/>
      <c r="J148" s="519"/>
      <c r="K148" s="519"/>
    </row>
    <row r="149">
      <c r="A149" s="113" t="s">
        <v>579</v>
      </c>
      <c r="B149" s="764">
        <f>4800+8800+8800+9200</f>
        <v>31600</v>
      </c>
      <c r="C149" s="519">
        <f t="shared" si="60"/>
        <v>10400</v>
      </c>
      <c r="D149" s="519"/>
      <c r="E149" s="519"/>
      <c r="I149" s="519"/>
      <c r="J149" s="519"/>
      <c r="K149" s="519"/>
    </row>
    <row r="150">
      <c r="A150" s="113" t="s">
        <v>580</v>
      </c>
      <c r="B150" s="764">
        <f>2800+9750+9200+9200</f>
        <v>30950</v>
      </c>
      <c r="C150" s="519">
        <f t="shared" si="60"/>
        <v>10400</v>
      </c>
      <c r="D150" s="519"/>
      <c r="E150" s="519"/>
      <c r="I150" s="519"/>
      <c r="J150" s="519"/>
      <c r="K150" s="519"/>
    </row>
    <row r="151">
      <c r="A151" s="113" t="s">
        <v>1088</v>
      </c>
      <c r="B151" s="764">
        <f>9000+9200+9200+9000</f>
        <v>36400</v>
      </c>
      <c r="C151" s="519">
        <f t="shared" si="60"/>
        <v>10400</v>
      </c>
      <c r="D151" s="519"/>
      <c r="E151" s="519"/>
      <c r="I151" s="519"/>
      <c r="J151" s="519"/>
      <c r="K151" s="519"/>
    </row>
    <row r="152">
      <c r="B152" s="519"/>
      <c r="C152" s="519"/>
      <c r="D152" s="519"/>
      <c r="E152" s="519"/>
      <c r="I152" s="519"/>
      <c r="J152" s="519"/>
      <c r="K152" s="519"/>
    </row>
    <row r="153">
      <c r="B153" s="519"/>
      <c r="C153" s="519"/>
      <c r="D153" s="519"/>
      <c r="E153" s="519"/>
      <c r="I153" s="519"/>
      <c r="J153" s="519"/>
      <c r="K153" s="519"/>
    </row>
    <row r="154">
      <c r="B154" s="519"/>
      <c r="C154" s="519"/>
      <c r="D154" s="519"/>
      <c r="E154" s="519"/>
      <c r="I154" s="519"/>
      <c r="J154" s="519"/>
      <c r="K154" s="519"/>
    </row>
    <row r="155">
      <c r="B155" s="519"/>
      <c r="C155" s="519"/>
      <c r="D155" s="519"/>
      <c r="E155" s="519"/>
      <c r="I155" s="519"/>
      <c r="J155" s="519"/>
      <c r="K155" s="519"/>
    </row>
    <row r="156">
      <c r="B156" s="519"/>
      <c r="C156" s="519"/>
      <c r="D156" s="519"/>
      <c r="E156" s="519"/>
      <c r="I156" s="519"/>
      <c r="J156" s="519"/>
      <c r="K156" s="519"/>
    </row>
    <row r="157">
      <c r="B157" s="519"/>
      <c r="C157" s="519"/>
      <c r="D157" s="519"/>
      <c r="E157" s="519"/>
      <c r="I157" s="519"/>
      <c r="J157" s="519"/>
      <c r="K157" s="519"/>
    </row>
    <row r="158">
      <c r="B158" s="519"/>
      <c r="C158" s="519"/>
      <c r="D158" s="519"/>
      <c r="E158" s="519"/>
      <c r="I158" s="519"/>
      <c r="J158" s="519"/>
      <c r="K158" s="519"/>
    </row>
    <row r="159">
      <c r="B159" s="519"/>
      <c r="C159" s="519"/>
      <c r="D159" s="519"/>
      <c r="E159" s="519"/>
      <c r="I159" s="519"/>
      <c r="J159" s="519"/>
      <c r="K159" s="519"/>
    </row>
    <row r="160">
      <c r="B160" s="519"/>
      <c r="C160" s="519"/>
      <c r="D160" s="519"/>
      <c r="E160" s="519"/>
      <c r="I160" s="519"/>
      <c r="J160" s="519"/>
      <c r="K160" s="519"/>
    </row>
    <row r="161">
      <c r="B161" s="519"/>
      <c r="C161" s="519"/>
      <c r="D161" s="519"/>
      <c r="E161" s="519"/>
      <c r="I161" s="519"/>
      <c r="J161" s="519"/>
      <c r="K161" s="519"/>
    </row>
    <row r="162">
      <c r="B162" s="519"/>
      <c r="C162" s="519"/>
      <c r="D162" s="519"/>
      <c r="E162" s="519"/>
      <c r="I162" s="519"/>
      <c r="J162" s="519"/>
      <c r="K162" s="519"/>
    </row>
    <row r="163">
      <c r="B163" s="519"/>
      <c r="C163" s="519"/>
      <c r="D163" s="519"/>
      <c r="E163" s="519"/>
      <c r="I163" s="519"/>
      <c r="J163" s="519"/>
      <c r="K163" s="519"/>
    </row>
    <row r="164">
      <c r="B164" s="519"/>
      <c r="C164" s="519"/>
      <c r="D164" s="519"/>
      <c r="E164" s="519"/>
      <c r="I164" s="519"/>
      <c r="J164" s="519"/>
      <c r="K164" s="519"/>
    </row>
    <row r="165">
      <c r="B165" s="519"/>
      <c r="C165" s="519"/>
      <c r="D165" s="519"/>
      <c r="E165" s="519"/>
      <c r="I165" s="519"/>
      <c r="J165" s="519"/>
      <c r="K165" s="519"/>
    </row>
    <row r="166">
      <c r="B166" s="519"/>
      <c r="C166" s="519"/>
      <c r="D166" s="519"/>
      <c r="E166" s="519"/>
      <c r="I166" s="519"/>
      <c r="J166" s="519"/>
      <c r="K166" s="519"/>
    </row>
    <row r="167">
      <c r="B167" s="519"/>
      <c r="C167" s="519"/>
      <c r="D167" s="519"/>
      <c r="E167" s="519"/>
      <c r="I167" s="519"/>
      <c r="J167" s="519"/>
      <c r="K167" s="519"/>
    </row>
    <row r="168">
      <c r="B168" s="519"/>
      <c r="C168" s="519"/>
      <c r="D168" s="519"/>
      <c r="E168" s="519"/>
      <c r="I168" s="519"/>
      <c r="J168" s="519"/>
      <c r="K168" s="519"/>
    </row>
    <row r="169">
      <c r="B169" s="519"/>
      <c r="C169" s="519"/>
      <c r="D169" s="519"/>
      <c r="E169" s="519"/>
      <c r="I169" s="519"/>
      <c r="J169" s="519"/>
      <c r="K169" s="519"/>
    </row>
    <row r="170">
      <c r="B170" s="519"/>
      <c r="C170" s="519"/>
      <c r="D170" s="519"/>
      <c r="E170" s="519"/>
      <c r="I170" s="519"/>
      <c r="J170" s="519"/>
      <c r="K170" s="519"/>
    </row>
    <row r="171">
      <c r="B171" s="519"/>
      <c r="C171" s="519"/>
      <c r="D171" s="519"/>
      <c r="E171" s="519"/>
      <c r="I171" s="519"/>
      <c r="J171" s="519"/>
      <c r="K171" s="519"/>
    </row>
    <row r="172">
      <c r="B172" s="519"/>
      <c r="C172" s="519"/>
      <c r="D172" s="519"/>
      <c r="E172" s="519"/>
      <c r="I172" s="519"/>
      <c r="J172" s="519"/>
      <c r="K172" s="519"/>
    </row>
    <row r="173">
      <c r="B173" s="519"/>
      <c r="C173" s="519"/>
      <c r="D173" s="519"/>
      <c r="E173" s="519"/>
      <c r="I173" s="519"/>
      <c r="J173" s="519"/>
      <c r="K173" s="519"/>
    </row>
    <row r="174">
      <c r="B174" s="519"/>
      <c r="C174" s="519"/>
      <c r="D174" s="519"/>
      <c r="E174" s="519"/>
      <c r="I174" s="519"/>
      <c r="J174" s="519"/>
      <c r="K174" s="519"/>
    </row>
    <row r="175">
      <c r="B175" s="519"/>
      <c r="C175" s="519"/>
      <c r="D175" s="519"/>
      <c r="E175" s="519"/>
      <c r="I175" s="519"/>
      <c r="J175" s="519"/>
      <c r="K175" s="519"/>
    </row>
    <row r="176">
      <c r="B176" s="519"/>
      <c r="C176" s="519"/>
      <c r="D176" s="519"/>
      <c r="E176" s="519"/>
      <c r="I176" s="519"/>
      <c r="J176" s="519"/>
      <c r="K176" s="519"/>
    </row>
    <row r="177">
      <c r="B177" s="519"/>
      <c r="C177" s="519"/>
      <c r="D177" s="519"/>
      <c r="E177" s="519"/>
      <c r="I177" s="519"/>
      <c r="J177" s="519"/>
      <c r="K177" s="519"/>
    </row>
    <row r="178">
      <c r="B178" s="519"/>
      <c r="C178" s="519"/>
      <c r="D178" s="519"/>
      <c r="E178" s="519"/>
      <c r="I178" s="519"/>
      <c r="J178" s="519"/>
      <c r="K178" s="519"/>
    </row>
    <row r="179">
      <c r="B179" s="519"/>
      <c r="C179" s="519"/>
      <c r="D179" s="519"/>
      <c r="E179" s="519"/>
      <c r="I179" s="519"/>
      <c r="J179" s="519"/>
      <c r="K179" s="519"/>
    </row>
    <row r="180">
      <c r="B180" s="519"/>
      <c r="C180" s="519"/>
      <c r="D180" s="519"/>
      <c r="E180" s="519"/>
      <c r="I180" s="519"/>
      <c r="J180" s="519"/>
      <c r="K180" s="519"/>
    </row>
    <row r="181">
      <c r="B181" s="519"/>
      <c r="C181" s="519"/>
      <c r="D181" s="519"/>
      <c r="E181" s="519"/>
      <c r="I181" s="519"/>
      <c r="J181" s="519"/>
      <c r="K181" s="519"/>
    </row>
    <row r="182">
      <c r="B182" s="519"/>
      <c r="C182" s="519"/>
      <c r="D182" s="519"/>
      <c r="E182" s="519"/>
      <c r="I182" s="519"/>
      <c r="J182" s="519"/>
      <c r="K182" s="519"/>
    </row>
    <row r="183">
      <c r="B183" s="519"/>
      <c r="C183" s="519"/>
      <c r="D183" s="519"/>
      <c r="E183" s="519"/>
      <c r="I183" s="519"/>
      <c r="J183" s="519"/>
      <c r="K183" s="519"/>
    </row>
    <row r="184">
      <c r="B184" s="519"/>
      <c r="C184" s="519"/>
      <c r="D184" s="519"/>
      <c r="E184" s="519"/>
      <c r="I184" s="519"/>
      <c r="J184" s="519"/>
      <c r="K184" s="519"/>
    </row>
    <row r="185">
      <c r="B185" s="519"/>
      <c r="C185" s="519"/>
      <c r="D185" s="519"/>
      <c r="E185" s="519"/>
      <c r="I185" s="519"/>
      <c r="J185" s="519"/>
      <c r="K185" s="519"/>
    </row>
    <row r="186">
      <c r="B186" s="519"/>
      <c r="C186" s="519"/>
      <c r="D186" s="519"/>
      <c r="E186" s="519"/>
      <c r="I186" s="519"/>
      <c r="J186" s="519"/>
      <c r="K186" s="519"/>
    </row>
    <row r="187">
      <c r="B187" s="519"/>
      <c r="C187" s="519"/>
      <c r="D187" s="519"/>
      <c r="E187" s="519"/>
      <c r="I187" s="519"/>
      <c r="J187" s="519"/>
      <c r="K187" s="519"/>
    </row>
    <row r="188">
      <c r="B188" s="519"/>
      <c r="C188" s="519"/>
      <c r="D188" s="519"/>
      <c r="E188" s="519"/>
      <c r="I188" s="519"/>
      <c r="J188" s="519"/>
      <c r="K188" s="519"/>
    </row>
    <row r="189">
      <c r="B189" s="519"/>
      <c r="C189" s="519"/>
      <c r="D189" s="519"/>
      <c r="E189" s="519"/>
      <c r="I189" s="519"/>
      <c r="J189" s="519"/>
      <c r="K189" s="519"/>
    </row>
    <row r="190">
      <c r="B190" s="519"/>
      <c r="C190" s="519"/>
      <c r="D190" s="519"/>
      <c r="E190" s="519"/>
      <c r="I190" s="519"/>
      <c r="J190" s="519"/>
      <c r="K190" s="519"/>
    </row>
    <row r="191">
      <c r="B191" s="519"/>
      <c r="C191" s="519"/>
      <c r="D191" s="519"/>
      <c r="E191" s="519"/>
      <c r="I191" s="519"/>
      <c r="J191" s="519"/>
      <c r="K191" s="519"/>
    </row>
    <row r="192">
      <c r="B192" s="519"/>
      <c r="C192" s="519"/>
      <c r="D192" s="519"/>
      <c r="E192" s="519"/>
      <c r="I192" s="519"/>
      <c r="J192" s="519"/>
      <c r="K192" s="519"/>
    </row>
    <row r="193">
      <c r="B193" s="519"/>
      <c r="C193" s="519"/>
      <c r="D193" s="519"/>
      <c r="E193" s="519"/>
      <c r="I193" s="519"/>
      <c r="J193" s="519"/>
      <c r="K193" s="519"/>
    </row>
    <row r="194">
      <c r="B194" s="519"/>
      <c r="C194" s="519"/>
      <c r="D194" s="519"/>
      <c r="E194" s="519"/>
      <c r="I194" s="519"/>
      <c r="J194" s="519"/>
      <c r="K194" s="519"/>
    </row>
    <row r="195">
      <c r="B195" s="519"/>
      <c r="C195" s="519"/>
      <c r="D195" s="519"/>
      <c r="E195" s="519"/>
      <c r="I195" s="519"/>
      <c r="J195" s="519"/>
      <c r="K195" s="519"/>
    </row>
    <row r="196">
      <c r="B196" s="519"/>
      <c r="C196" s="519"/>
      <c r="D196" s="519"/>
      <c r="E196" s="519"/>
      <c r="I196" s="519"/>
      <c r="J196" s="519"/>
      <c r="K196" s="519"/>
    </row>
    <row r="197">
      <c r="B197" s="519"/>
      <c r="C197" s="519"/>
      <c r="D197" s="519"/>
      <c r="E197" s="519"/>
      <c r="I197" s="519"/>
      <c r="J197" s="519"/>
      <c r="K197" s="519"/>
    </row>
    <row r="198">
      <c r="B198" s="519"/>
      <c r="C198" s="519"/>
      <c r="D198" s="519"/>
      <c r="E198" s="519"/>
      <c r="I198" s="519"/>
      <c r="J198" s="519"/>
      <c r="K198" s="519"/>
    </row>
    <row r="199">
      <c r="B199" s="519"/>
      <c r="C199" s="519"/>
      <c r="D199" s="519"/>
      <c r="E199" s="519"/>
      <c r="I199" s="519"/>
      <c r="J199" s="519"/>
      <c r="K199" s="519"/>
    </row>
    <row r="200">
      <c r="B200" s="519"/>
      <c r="C200" s="519"/>
      <c r="D200" s="519"/>
      <c r="E200" s="519"/>
      <c r="I200" s="519"/>
      <c r="J200" s="519"/>
      <c r="K200" s="519"/>
    </row>
    <row r="201">
      <c r="B201" s="519"/>
      <c r="C201" s="519"/>
      <c r="D201" s="519"/>
      <c r="E201" s="519"/>
      <c r="I201" s="519"/>
      <c r="J201" s="519"/>
      <c r="K201" s="519"/>
    </row>
    <row r="202">
      <c r="B202" s="519"/>
      <c r="C202" s="519"/>
      <c r="D202" s="519"/>
      <c r="E202" s="519"/>
      <c r="I202" s="519"/>
      <c r="J202" s="519"/>
      <c r="K202" s="519"/>
    </row>
    <row r="203">
      <c r="B203" s="519"/>
      <c r="C203" s="519"/>
      <c r="D203" s="519"/>
      <c r="E203" s="519"/>
      <c r="I203" s="519"/>
      <c r="J203" s="519"/>
      <c r="K203" s="519"/>
    </row>
    <row r="204">
      <c r="B204" s="519"/>
      <c r="C204" s="519"/>
      <c r="D204" s="519"/>
      <c r="E204" s="519"/>
      <c r="I204" s="519"/>
      <c r="J204" s="519"/>
      <c r="K204" s="519"/>
    </row>
    <row r="205">
      <c r="B205" s="519"/>
      <c r="C205" s="519"/>
      <c r="D205" s="519"/>
      <c r="E205" s="519"/>
      <c r="I205" s="519"/>
      <c r="J205" s="519"/>
      <c r="K205" s="519"/>
    </row>
    <row r="206">
      <c r="B206" s="519"/>
      <c r="C206" s="519"/>
      <c r="D206" s="519"/>
      <c r="E206" s="519"/>
      <c r="I206" s="519"/>
      <c r="J206" s="519"/>
      <c r="K206" s="519"/>
    </row>
    <row r="207">
      <c r="B207" s="519"/>
      <c r="C207" s="519"/>
      <c r="D207" s="519"/>
      <c r="E207" s="519"/>
      <c r="I207" s="519"/>
      <c r="J207" s="519"/>
      <c r="K207" s="519"/>
    </row>
    <row r="208">
      <c r="B208" s="519"/>
      <c r="C208" s="519"/>
      <c r="D208" s="519"/>
      <c r="E208" s="519"/>
      <c r="I208" s="519"/>
      <c r="J208" s="519"/>
      <c r="K208" s="519"/>
    </row>
    <row r="209">
      <c r="B209" s="519"/>
      <c r="C209" s="519"/>
      <c r="D209" s="519"/>
      <c r="E209" s="519"/>
      <c r="I209" s="519"/>
      <c r="J209" s="519"/>
      <c r="K209" s="519"/>
    </row>
    <row r="210">
      <c r="B210" s="519"/>
      <c r="C210" s="519"/>
      <c r="D210" s="519"/>
      <c r="E210" s="519"/>
      <c r="I210" s="519"/>
      <c r="J210" s="519"/>
      <c r="K210" s="519"/>
    </row>
    <row r="211">
      <c r="B211" s="519"/>
      <c r="C211" s="519"/>
      <c r="D211" s="519"/>
      <c r="E211" s="519"/>
      <c r="I211" s="519"/>
      <c r="J211" s="519"/>
      <c r="K211" s="519"/>
    </row>
    <row r="212">
      <c r="B212" s="519"/>
      <c r="C212" s="519"/>
      <c r="D212" s="519"/>
      <c r="E212" s="519"/>
      <c r="I212" s="519"/>
      <c r="J212" s="519"/>
      <c r="K212" s="519"/>
    </row>
    <row r="213">
      <c r="B213" s="519"/>
      <c r="C213" s="519"/>
      <c r="D213" s="519"/>
      <c r="E213" s="519"/>
      <c r="I213" s="519"/>
      <c r="J213" s="519"/>
      <c r="K213" s="519"/>
    </row>
    <row r="214">
      <c r="B214" s="519"/>
      <c r="C214" s="519"/>
      <c r="D214" s="519"/>
      <c r="E214" s="519"/>
      <c r="I214" s="519"/>
      <c r="J214" s="519"/>
      <c r="K214" s="519"/>
    </row>
    <row r="215">
      <c r="B215" s="519"/>
      <c r="C215" s="519"/>
      <c r="D215" s="519"/>
      <c r="E215" s="519"/>
      <c r="I215" s="519"/>
      <c r="J215" s="519"/>
      <c r="K215" s="519"/>
    </row>
    <row r="216">
      <c r="B216" s="519"/>
      <c r="C216" s="519"/>
      <c r="D216" s="519"/>
      <c r="E216" s="519"/>
      <c r="I216" s="519"/>
      <c r="J216" s="519"/>
      <c r="K216" s="519"/>
    </row>
    <row r="217">
      <c r="B217" s="519"/>
      <c r="C217" s="519"/>
      <c r="D217" s="519"/>
      <c r="E217" s="519"/>
      <c r="I217" s="519"/>
      <c r="J217" s="519"/>
      <c r="K217" s="519"/>
    </row>
    <row r="218">
      <c r="B218" s="519"/>
      <c r="C218" s="519"/>
      <c r="D218" s="519"/>
      <c r="E218" s="519"/>
      <c r="I218" s="519"/>
      <c r="J218" s="519"/>
      <c r="K218" s="519"/>
    </row>
    <row r="219">
      <c r="B219" s="519"/>
      <c r="C219" s="519"/>
      <c r="D219" s="519"/>
      <c r="E219" s="519"/>
      <c r="I219" s="519"/>
      <c r="J219" s="519"/>
      <c r="K219" s="519"/>
    </row>
    <row r="220">
      <c r="B220" s="519"/>
      <c r="C220" s="519"/>
      <c r="D220" s="519"/>
      <c r="E220" s="519"/>
      <c r="I220" s="519"/>
      <c r="J220" s="519"/>
      <c r="K220" s="519"/>
    </row>
    <row r="221">
      <c r="B221" s="519"/>
      <c r="C221" s="519"/>
      <c r="D221" s="519"/>
      <c r="E221" s="519"/>
      <c r="I221" s="519"/>
      <c r="J221" s="519"/>
      <c r="K221" s="519"/>
    </row>
    <row r="222">
      <c r="B222" s="519"/>
      <c r="C222" s="519"/>
      <c r="D222" s="519"/>
      <c r="E222" s="519"/>
      <c r="I222" s="519"/>
      <c r="J222" s="519"/>
      <c r="K222" s="519"/>
    </row>
    <row r="223">
      <c r="B223" s="519"/>
      <c r="C223" s="519"/>
      <c r="D223" s="519"/>
      <c r="E223" s="519"/>
      <c r="I223" s="519"/>
      <c r="J223" s="519"/>
      <c r="K223" s="519"/>
    </row>
    <row r="224">
      <c r="B224" s="519"/>
      <c r="C224" s="519"/>
      <c r="D224" s="519"/>
      <c r="E224" s="519"/>
      <c r="I224" s="519"/>
      <c r="J224" s="519"/>
      <c r="K224" s="519"/>
    </row>
    <row r="225">
      <c r="B225" s="519"/>
      <c r="C225" s="519"/>
      <c r="D225" s="519"/>
      <c r="E225" s="519"/>
      <c r="I225" s="519"/>
      <c r="J225" s="519"/>
      <c r="K225" s="519"/>
    </row>
    <row r="226">
      <c r="B226" s="519"/>
      <c r="C226" s="519"/>
      <c r="D226" s="519"/>
      <c r="E226" s="519"/>
      <c r="I226" s="519"/>
      <c r="J226" s="519"/>
      <c r="K226" s="519"/>
    </row>
    <row r="227">
      <c r="B227" s="519"/>
      <c r="C227" s="519"/>
      <c r="D227" s="519"/>
      <c r="E227" s="519"/>
      <c r="I227" s="519"/>
      <c r="J227" s="519"/>
      <c r="K227" s="519"/>
    </row>
    <row r="228">
      <c r="B228" s="519"/>
      <c r="C228" s="519"/>
      <c r="D228" s="519"/>
      <c r="E228" s="519"/>
      <c r="I228" s="519"/>
      <c r="J228" s="519"/>
      <c r="K228" s="519"/>
    </row>
    <row r="229">
      <c r="B229" s="519"/>
      <c r="C229" s="519"/>
      <c r="D229" s="519"/>
      <c r="E229" s="519"/>
      <c r="I229" s="519"/>
      <c r="J229" s="519"/>
      <c r="K229" s="519"/>
    </row>
    <row r="230">
      <c r="B230" s="519"/>
      <c r="C230" s="519"/>
      <c r="D230" s="519"/>
      <c r="E230" s="519"/>
      <c r="I230" s="519"/>
      <c r="J230" s="519"/>
      <c r="K230" s="519"/>
    </row>
    <row r="231">
      <c r="B231" s="519"/>
      <c r="C231" s="519"/>
      <c r="D231" s="519"/>
      <c r="E231" s="519"/>
      <c r="I231" s="519"/>
      <c r="J231" s="519"/>
      <c r="K231" s="519"/>
    </row>
    <row r="232">
      <c r="B232" s="519"/>
      <c r="C232" s="519"/>
      <c r="D232" s="519"/>
      <c r="E232" s="519"/>
      <c r="I232" s="519"/>
      <c r="J232" s="519"/>
      <c r="K232" s="519"/>
    </row>
    <row r="233">
      <c r="B233" s="519"/>
      <c r="C233" s="519"/>
      <c r="D233" s="519"/>
      <c r="E233" s="519"/>
      <c r="I233" s="519"/>
      <c r="J233" s="519"/>
      <c r="K233" s="519"/>
    </row>
    <row r="234">
      <c r="B234" s="519"/>
      <c r="C234" s="519"/>
      <c r="D234" s="519"/>
      <c r="E234" s="519"/>
      <c r="I234" s="519"/>
      <c r="J234" s="519"/>
      <c r="K234" s="519"/>
    </row>
    <row r="235">
      <c r="B235" s="519"/>
      <c r="C235" s="519"/>
      <c r="D235" s="519"/>
      <c r="E235" s="519"/>
      <c r="I235" s="519"/>
      <c r="J235" s="519"/>
      <c r="K235" s="519"/>
    </row>
    <row r="236">
      <c r="B236" s="519"/>
      <c r="C236" s="519"/>
      <c r="D236" s="519"/>
      <c r="E236" s="519"/>
      <c r="I236" s="519"/>
      <c r="J236" s="519"/>
      <c r="K236" s="519"/>
    </row>
    <row r="237">
      <c r="B237" s="519"/>
      <c r="C237" s="519"/>
      <c r="D237" s="519"/>
      <c r="E237" s="519"/>
      <c r="I237" s="519"/>
      <c r="J237" s="519"/>
      <c r="K237" s="519"/>
    </row>
    <row r="238">
      <c r="B238" s="519"/>
      <c r="C238" s="519"/>
      <c r="D238" s="519"/>
      <c r="E238" s="519"/>
      <c r="I238" s="519"/>
      <c r="J238" s="519"/>
      <c r="K238" s="519"/>
    </row>
    <row r="239">
      <c r="B239" s="519"/>
      <c r="C239" s="519"/>
      <c r="D239" s="519"/>
      <c r="E239" s="519"/>
      <c r="I239" s="519"/>
      <c r="J239" s="519"/>
      <c r="K239" s="519"/>
    </row>
    <row r="240">
      <c r="B240" s="519"/>
      <c r="C240" s="519"/>
      <c r="D240" s="519"/>
      <c r="E240" s="519"/>
      <c r="I240" s="519"/>
      <c r="J240" s="519"/>
      <c r="K240" s="519"/>
    </row>
    <row r="241">
      <c r="B241" s="519"/>
      <c r="C241" s="519"/>
      <c r="D241" s="519"/>
      <c r="E241" s="519"/>
      <c r="I241" s="519"/>
      <c r="J241" s="519"/>
      <c r="K241" s="519"/>
    </row>
    <row r="242">
      <c r="B242" s="519"/>
      <c r="C242" s="519"/>
      <c r="D242" s="519"/>
      <c r="E242" s="519"/>
      <c r="I242" s="519"/>
      <c r="J242" s="519"/>
      <c r="K242" s="519"/>
    </row>
    <row r="243">
      <c r="B243" s="519"/>
      <c r="C243" s="519"/>
      <c r="D243" s="519"/>
      <c r="E243" s="519"/>
      <c r="I243" s="519"/>
      <c r="J243" s="519"/>
      <c r="K243" s="519"/>
    </row>
    <row r="244">
      <c r="B244" s="519"/>
      <c r="C244" s="519"/>
      <c r="D244" s="519"/>
      <c r="E244" s="519"/>
      <c r="I244" s="519"/>
      <c r="J244" s="519"/>
      <c r="K244" s="519"/>
    </row>
    <row r="245">
      <c r="B245" s="519"/>
      <c r="C245" s="519"/>
      <c r="D245" s="519"/>
      <c r="E245" s="519"/>
      <c r="I245" s="519"/>
      <c r="J245" s="519"/>
      <c r="K245" s="519"/>
    </row>
    <row r="246">
      <c r="B246" s="519"/>
      <c r="C246" s="519"/>
      <c r="D246" s="519"/>
      <c r="E246" s="519"/>
      <c r="I246" s="519"/>
      <c r="J246" s="519"/>
      <c r="K246" s="519"/>
    </row>
    <row r="247">
      <c r="B247" s="519"/>
      <c r="C247" s="519"/>
      <c r="D247" s="519"/>
      <c r="E247" s="519"/>
      <c r="I247" s="519"/>
      <c r="J247" s="519"/>
      <c r="K247" s="519"/>
    </row>
    <row r="248">
      <c r="B248" s="519"/>
      <c r="C248" s="519"/>
      <c r="D248" s="519"/>
      <c r="E248" s="519"/>
      <c r="I248" s="519"/>
      <c r="J248" s="519"/>
      <c r="K248" s="519"/>
    </row>
    <row r="249">
      <c r="B249" s="519"/>
      <c r="C249" s="519"/>
      <c r="D249" s="519"/>
      <c r="E249" s="519"/>
      <c r="I249" s="519"/>
      <c r="J249" s="519"/>
      <c r="K249" s="519"/>
    </row>
    <row r="250">
      <c r="B250" s="519"/>
      <c r="C250" s="519"/>
      <c r="D250" s="519"/>
      <c r="E250" s="519"/>
      <c r="I250" s="519"/>
      <c r="J250" s="519"/>
      <c r="K250" s="519"/>
    </row>
    <row r="251">
      <c r="B251" s="519"/>
      <c r="C251" s="519"/>
      <c r="D251" s="519"/>
      <c r="E251" s="519"/>
      <c r="I251" s="519"/>
      <c r="J251" s="519"/>
      <c r="K251" s="519"/>
    </row>
    <row r="252">
      <c r="B252" s="519"/>
      <c r="C252" s="519"/>
      <c r="D252" s="519"/>
      <c r="E252" s="519"/>
      <c r="I252" s="519"/>
      <c r="J252" s="519"/>
      <c r="K252" s="519"/>
    </row>
    <row r="253">
      <c r="B253" s="519"/>
      <c r="C253" s="519"/>
      <c r="D253" s="519"/>
      <c r="E253" s="519"/>
      <c r="I253" s="519"/>
      <c r="J253" s="519"/>
      <c r="K253" s="519"/>
    </row>
    <row r="254">
      <c r="B254" s="519"/>
      <c r="C254" s="519"/>
      <c r="D254" s="519"/>
      <c r="E254" s="519"/>
      <c r="I254" s="519"/>
      <c r="J254" s="519"/>
      <c r="K254" s="519"/>
    </row>
    <row r="255">
      <c r="B255" s="519"/>
      <c r="C255" s="519"/>
      <c r="D255" s="519"/>
      <c r="E255" s="519"/>
      <c r="I255" s="519"/>
      <c r="J255" s="519"/>
      <c r="K255" s="519"/>
    </row>
    <row r="256">
      <c r="B256" s="519"/>
      <c r="C256" s="519"/>
      <c r="D256" s="519"/>
      <c r="E256" s="519"/>
      <c r="I256" s="519"/>
      <c r="J256" s="519"/>
      <c r="K256" s="519"/>
    </row>
    <row r="257">
      <c r="B257" s="519"/>
      <c r="C257" s="519"/>
      <c r="D257" s="519"/>
      <c r="E257" s="519"/>
      <c r="I257" s="519"/>
      <c r="J257" s="519"/>
      <c r="K257" s="519"/>
    </row>
    <row r="258">
      <c r="B258" s="519"/>
      <c r="C258" s="519"/>
      <c r="D258" s="519"/>
      <c r="E258" s="519"/>
      <c r="I258" s="519"/>
      <c r="J258" s="519"/>
      <c r="K258" s="519"/>
    </row>
    <row r="259">
      <c r="B259" s="519"/>
      <c r="C259" s="519"/>
      <c r="D259" s="519"/>
      <c r="E259" s="519"/>
      <c r="I259" s="519"/>
      <c r="J259" s="519"/>
      <c r="K259" s="519"/>
    </row>
    <row r="260">
      <c r="B260" s="519"/>
      <c r="C260" s="519"/>
      <c r="D260" s="519"/>
      <c r="E260" s="519"/>
      <c r="I260" s="519"/>
      <c r="J260" s="519"/>
      <c r="K260" s="519"/>
    </row>
    <row r="261">
      <c r="B261" s="519"/>
      <c r="C261" s="519"/>
      <c r="D261" s="519"/>
      <c r="E261" s="519"/>
      <c r="I261" s="519"/>
      <c r="J261" s="519"/>
      <c r="K261" s="519"/>
    </row>
    <row r="262">
      <c r="B262" s="519"/>
      <c r="C262" s="519"/>
      <c r="D262" s="519"/>
      <c r="E262" s="519"/>
      <c r="I262" s="519"/>
      <c r="J262" s="519"/>
      <c r="K262" s="519"/>
    </row>
    <row r="263">
      <c r="B263" s="519"/>
      <c r="C263" s="519"/>
      <c r="D263" s="519"/>
      <c r="E263" s="519"/>
      <c r="I263" s="519"/>
      <c r="J263" s="519"/>
      <c r="K263" s="519"/>
    </row>
    <row r="264">
      <c r="B264" s="519"/>
      <c r="C264" s="519"/>
      <c r="D264" s="519"/>
      <c r="E264" s="519"/>
      <c r="I264" s="519"/>
      <c r="J264" s="519"/>
      <c r="K264" s="519"/>
    </row>
    <row r="265">
      <c r="B265" s="519"/>
      <c r="C265" s="519"/>
      <c r="D265" s="519"/>
      <c r="E265" s="519"/>
      <c r="I265" s="519"/>
      <c r="J265" s="519"/>
      <c r="K265" s="519"/>
    </row>
    <row r="266">
      <c r="B266" s="519"/>
      <c r="C266" s="519"/>
      <c r="D266" s="519"/>
      <c r="E266" s="519"/>
      <c r="I266" s="519"/>
      <c r="J266" s="519"/>
      <c r="K266" s="519"/>
    </row>
    <row r="267">
      <c r="B267" s="519"/>
      <c r="C267" s="519"/>
      <c r="D267" s="519"/>
      <c r="E267" s="519"/>
      <c r="I267" s="519"/>
      <c r="J267" s="519"/>
      <c r="K267" s="519"/>
    </row>
    <row r="268">
      <c r="B268" s="519"/>
      <c r="C268" s="519"/>
      <c r="D268" s="519"/>
      <c r="E268" s="519"/>
      <c r="I268" s="519"/>
      <c r="J268" s="519"/>
      <c r="K268" s="519"/>
    </row>
    <row r="269">
      <c r="B269" s="519"/>
      <c r="C269" s="519"/>
      <c r="D269" s="519"/>
      <c r="E269" s="519"/>
      <c r="I269" s="519"/>
      <c r="J269" s="519"/>
      <c r="K269" s="519"/>
    </row>
    <row r="270">
      <c r="B270" s="519"/>
      <c r="C270" s="519"/>
      <c r="D270" s="519"/>
      <c r="E270" s="519"/>
      <c r="I270" s="519"/>
      <c r="J270" s="519"/>
      <c r="K270" s="519"/>
    </row>
    <row r="271">
      <c r="B271" s="519"/>
      <c r="C271" s="519"/>
      <c r="D271" s="519"/>
      <c r="E271" s="519"/>
      <c r="I271" s="519"/>
      <c r="J271" s="519"/>
      <c r="K271" s="519"/>
    </row>
    <row r="272">
      <c r="B272" s="519"/>
      <c r="C272" s="519"/>
      <c r="D272" s="519"/>
      <c r="E272" s="519"/>
      <c r="I272" s="519"/>
      <c r="J272" s="519"/>
      <c r="K272" s="519"/>
    </row>
    <row r="273">
      <c r="B273" s="519"/>
      <c r="C273" s="519"/>
      <c r="D273" s="519"/>
      <c r="E273" s="519"/>
      <c r="I273" s="519"/>
      <c r="J273" s="519"/>
      <c r="K273" s="519"/>
    </row>
    <row r="274">
      <c r="B274" s="519"/>
      <c r="C274" s="519"/>
      <c r="D274" s="519"/>
      <c r="E274" s="519"/>
      <c r="I274" s="519"/>
      <c r="J274" s="519"/>
      <c r="K274" s="519"/>
    </row>
    <row r="275">
      <c r="B275" s="519"/>
      <c r="C275" s="519"/>
      <c r="D275" s="519"/>
      <c r="E275" s="519"/>
      <c r="I275" s="519"/>
      <c r="J275" s="519"/>
      <c r="K275" s="519"/>
    </row>
    <row r="276">
      <c r="B276" s="519"/>
      <c r="C276" s="519"/>
      <c r="D276" s="519"/>
      <c r="E276" s="519"/>
      <c r="I276" s="519"/>
      <c r="J276" s="519"/>
      <c r="K276" s="519"/>
    </row>
    <row r="277">
      <c r="B277" s="519"/>
      <c r="C277" s="519"/>
      <c r="D277" s="519"/>
      <c r="E277" s="519"/>
      <c r="I277" s="519"/>
      <c r="J277" s="519"/>
      <c r="K277" s="519"/>
    </row>
    <row r="278">
      <c r="B278" s="519"/>
      <c r="C278" s="519"/>
      <c r="D278" s="519"/>
      <c r="E278" s="519"/>
      <c r="I278" s="519"/>
      <c r="J278" s="519"/>
      <c r="K278" s="519"/>
    </row>
    <row r="279">
      <c r="B279" s="519"/>
      <c r="C279" s="519"/>
      <c r="D279" s="519"/>
      <c r="E279" s="519"/>
      <c r="I279" s="519"/>
      <c r="J279" s="519"/>
      <c r="K279" s="519"/>
    </row>
    <row r="280">
      <c r="B280" s="519"/>
      <c r="C280" s="519"/>
      <c r="D280" s="519"/>
      <c r="E280" s="519"/>
      <c r="I280" s="519"/>
      <c r="J280" s="519"/>
      <c r="K280" s="519"/>
    </row>
    <row r="281">
      <c r="B281" s="519"/>
      <c r="C281" s="519"/>
      <c r="D281" s="519"/>
      <c r="E281" s="519"/>
      <c r="I281" s="519"/>
      <c r="J281" s="519"/>
      <c r="K281" s="519"/>
    </row>
    <row r="282">
      <c r="B282" s="519"/>
      <c r="C282" s="519"/>
      <c r="D282" s="519"/>
      <c r="E282" s="519"/>
      <c r="I282" s="519"/>
      <c r="J282" s="519"/>
      <c r="K282" s="519"/>
    </row>
    <row r="283">
      <c r="B283" s="519"/>
      <c r="C283" s="519"/>
      <c r="D283" s="519"/>
      <c r="E283" s="519"/>
      <c r="I283" s="519"/>
      <c r="J283" s="519"/>
      <c r="K283" s="519"/>
    </row>
    <row r="284">
      <c r="B284" s="519"/>
      <c r="C284" s="519"/>
      <c r="D284" s="519"/>
      <c r="E284" s="519"/>
      <c r="I284" s="519"/>
      <c r="J284" s="519"/>
      <c r="K284" s="519"/>
    </row>
    <row r="285">
      <c r="B285" s="519"/>
      <c r="C285" s="519"/>
      <c r="D285" s="519"/>
      <c r="E285" s="519"/>
      <c r="I285" s="519"/>
      <c r="J285" s="519"/>
      <c r="K285" s="519"/>
    </row>
    <row r="286">
      <c r="B286" s="519"/>
      <c r="C286" s="519"/>
      <c r="D286" s="519"/>
      <c r="E286" s="519"/>
      <c r="I286" s="519"/>
      <c r="J286" s="519"/>
      <c r="K286" s="519"/>
    </row>
    <row r="287">
      <c r="B287" s="519"/>
      <c r="C287" s="519"/>
      <c r="D287" s="519"/>
      <c r="E287" s="519"/>
      <c r="I287" s="519"/>
      <c r="J287" s="519"/>
      <c r="K287" s="519"/>
    </row>
    <row r="288">
      <c r="B288" s="519"/>
      <c r="C288" s="519"/>
      <c r="D288" s="519"/>
      <c r="E288" s="519"/>
      <c r="I288" s="519"/>
      <c r="J288" s="519"/>
      <c r="K288" s="519"/>
    </row>
    <row r="289">
      <c r="B289" s="519"/>
      <c r="C289" s="519"/>
      <c r="D289" s="519"/>
      <c r="E289" s="519"/>
      <c r="I289" s="519"/>
      <c r="J289" s="519"/>
      <c r="K289" s="519"/>
    </row>
    <row r="290">
      <c r="B290" s="519"/>
      <c r="C290" s="519"/>
      <c r="D290" s="519"/>
      <c r="E290" s="519"/>
      <c r="I290" s="519"/>
      <c r="J290" s="519"/>
      <c r="K290" s="519"/>
    </row>
    <row r="291">
      <c r="B291" s="519"/>
      <c r="C291" s="519"/>
      <c r="D291" s="519"/>
      <c r="E291" s="519"/>
      <c r="I291" s="519"/>
      <c r="J291" s="519"/>
      <c r="K291" s="519"/>
    </row>
    <row r="292">
      <c r="B292" s="519"/>
      <c r="C292" s="519"/>
      <c r="D292" s="519"/>
      <c r="E292" s="519"/>
      <c r="I292" s="519"/>
      <c r="J292" s="519"/>
      <c r="K292" s="519"/>
    </row>
    <row r="293">
      <c r="B293" s="519"/>
      <c r="C293" s="519"/>
      <c r="D293" s="519"/>
      <c r="E293" s="519"/>
      <c r="I293" s="519"/>
      <c r="J293" s="519"/>
      <c r="K293" s="519"/>
    </row>
    <row r="294">
      <c r="B294" s="519"/>
      <c r="C294" s="519"/>
      <c r="D294" s="519"/>
      <c r="E294" s="519"/>
      <c r="I294" s="519"/>
      <c r="J294" s="519"/>
      <c r="K294" s="519"/>
    </row>
    <row r="295">
      <c r="B295" s="519"/>
      <c r="C295" s="519"/>
      <c r="D295" s="519"/>
      <c r="E295" s="519"/>
      <c r="I295" s="519"/>
      <c r="J295" s="519"/>
      <c r="K295" s="519"/>
    </row>
    <row r="296">
      <c r="B296" s="519"/>
      <c r="C296" s="519"/>
      <c r="D296" s="519"/>
      <c r="E296" s="519"/>
      <c r="I296" s="519"/>
      <c r="J296" s="519"/>
      <c r="K296" s="519"/>
    </row>
    <row r="297">
      <c r="B297" s="519"/>
      <c r="C297" s="519"/>
      <c r="D297" s="519"/>
      <c r="E297" s="519"/>
      <c r="I297" s="519"/>
      <c r="J297" s="519"/>
      <c r="K297" s="519"/>
    </row>
    <row r="298">
      <c r="B298" s="519"/>
      <c r="C298" s="519"/>
      <c r="D298" s="519"/>
      <c r="E298" s="519"/>
      <c r="I298" s="519"/>
      <c r="J298" s="519"/>
      <c r="K298" s="519"/>
    </row>
    <row r="299">
      <c r="B299" s="519"/>
      <c r="C299" s="519"/>
      <c r="D299" s="519"/>
      <c r="E299" s="519"/>
      <c r="I299" s="519"/>
      <c r="J299" s="519"/>
      <c r="K299" s="519"/>
    </row>
    <row r="300">
      <c r="B300" s="519"/>
      <c r="C300" s="519"/>
      <c r="D300" s="519"/>
      <c r="E300" s="519"/>
      <c r="I300" s="519"/>
      <c r="J300" s="519"/>
      <c r="K300" s="519"/>
    </row>
    <row r="301">
      <c r="B301" s="519"/>
      <c r="C301" s="519"/>
      <c r="D301" s="519"/>
      <c r="E301" s="519"/>
      <c r="I301" s="519"/>
      <c r="J301" s="519"/>
      <c r="K301" s="519"/>
    </row>
    <row r="302">
      <c r="B302" s="519"/>
      <c r="C302" s="519"/>
      <c r="D302" s="519"/>
      <c r="E302" s="519"/>
      <c r="I302" s="519"/>
      <c r="J302" s="519"/>
      <c r="K302" s="519"/>
    </row>
    <row r="303">
      <c r="B303" s="519"/>
      <c r="C303" s="519"/>
      <c r="D303" s="519"/>
      <c r="E303" s="519"/>
      <c r="I303" s="519"/>
      <c r="J303" s="519"/>
      <c r="K303" s="519"/>
    </row>
    <row r="304">
      <c r="B304" s="519"/>
      <c r="C304" s="519"/>
      <c r="D304" s="519"/>
      <c r="E304" s="519"/>
      <c r="I304" s="519"/>
      <c r="J304" s="519"/>
      <c r="K304" s="519"/>
    </row>
    <row r="305">
      <c r="B305" s="519"/>
      <c r="C305" s="519"/>
      <c r="D305" s="519"/>
      <c r="E305" s="519"/>
      <c r="I305" s="519"/>
      <c r="J305" s="519"/>
      <c r="K305" s="519"/>
    </row>
    <row r="306">
      <c r="B306" s="519"/>
      <c r="C306" s="519"/>
      <c r="D306" s="519"/>
      <c r="E306" s="519"/>
      <c r="I306" s="519"/>
      <c r="J306" s="519"/>
      <c r="K306" s="519"/>
    </row>
    <row r="307">
      <c r="B307" s="519"/>
      <c r="C307" s="519"/>
      <c r="D307" s="519"/>
      <c r="E307" s="519"/>
      <c r="I307" s="519"/>
      <c r="J307" s="519"/>
      <c r="K307" s="519"/>
    </row>
    <row r="308">
      <c r="B308" s="519"/>
      <c r="C308" s="519"/>
      <c r="D308" s="519"/>
      <c r="E308" s="519"/>
      <c r="I308" s="519"/>
      <c r="J308" s="519"/>
      <c r="K308" s="519"/>
    </row>
    <row r="309">
      <c r="B309" s="519"/>
      <c r="C309" s="519"/>
      <c r="D309" s="519"/>
      <c r="E309" s="519"/>
      <c r="I309" s="519"/>
      <c r="J309" s="519"/>
      <c r="K309" s="519"/>
    </row>
    <row r="310">
      <c r="B310" s="519"/>
      <c r="C310" s="519"/>
      <c r="D310" s="519"/>
      <c r="E310" s="519"/>
      <c r="I310" s="519"/>
      <c r="J310" s="519"/>
      <c r="K310" s="519"/>
    </row>
    <row r="311">
      <c r="B311" s="519"/>
      <c r="C311" s="519"/>
      <c r="D311" s="519"/>
      <c r="E311" s="519"/>
      <c r="I311" s="519"/>
      <c r="J311" s="519"/>
      <c r="K311" s="519"/>
    </row>
    <row r="312">
      <c r="B312" s="519"/>
      <c r="C312" s="519"/>
      <c r="D312" s="519"/>
      <c r="E312" s="519"/>
      <c r="I312" s="519"/>
      <c r="J312" s="519"/>
      <c r="K312" s="519"/>
    </row>
    <row r="313">
      <c r="B313" s="519"/>
      <c r="C313" s="519"/>
      <c r="D313" s="519"/>
      <c r="E313" s="519"/>
      <c r="I313" s="519"/>
      <c r="J313" s="519"/>
      <c r="K313" s="519"/>
    </row>
    <row r="314">
      <c r="B314" s="519"/>
      <c r="C314" s="519"/>
      <c r="D314" s="519"/>
      <c r="E314" s="519"/>
      <c r="I314" s="519"/>
      <c r="J314" s="519"/>
      <c r="K314" s="519"/>
    </row>
    <row r="315">
      <c r="B315" s="519"/>
      <c r="C315" s="519"/>
      <c r="D315" s="519"/>
      <c r="E315" s="519"/>
      <c r="I315" s="519"/>
      <c r="J315" s="519"/>
      <c r="K315" s="519"/>
    </row>
    <row r="316">
      <c r="B316" s="519"/>
      <c r="C316" s="519"/>
      <c r="D316" s="519"/>
      <c r="E316" s="519"/>
      <c r="I316" s="519"/>
      <c r="J316" s="519"/>
      <c r="K316" s="519"/>
    </row>
    <row r="317">
      <c r="B317" s="519"/>
      <c r="C317" s="519"/>
      <c r="D317" s="519"/>
      <c r="E317" s="519"/>
      <c r="I317" s="519"/>
      <c r="J317" s="519"/>
      <c r="K317" s="519"/>
    </row>
    <row r="318">
      <c r="B318" s="519"/>
      <c r="C318" s="519"/>
      <c r="D318" s="519"/>
      <c r="E318" s="519"/>
      <c r="I318" s="519"/>
      <c r="J318" s="519"/>
      <c r="K318" s="519"/>
    </row>
    <row r="319">
      <c r="B319" s="519"/>
      <c r="C319" s="519"/>
      <c r="D319" s="519"/>
      <c r="E319" s="519"/>
      <c r="I319" s="519"/>
      <c r="J319" s="519"/>
      <c r="K319" s="519"/>
    </row>
    <row r="320">
      <c r="B320" s="519"/>
      <c r="C320" s="519"/>
      <c r="D320" s="519"/>
      <c r="E320" s="519"/>
      <c r="I320" s="519"/>
      <c r="J320" s="519"/>
      <c r="K320" s="519"/>
    </row>
    <row r="321">
      <c r="B321" s="519"/>
      <c r="C321" s="519"/>
      <c r="D321" s="519"/>
      <c r="E321" s="519"/>
      <c r="I321" s="519"/>
      <c r="J321" s="519"/>
      <c r="K321" s="519"/>
    </row>
    <row r="322">
      <c r="B322" s="519"/>
      <c r="C322" s="519"/>
      <c r="D322" s="519"/>
      <c r="E322" s="519"/>
      <c r="I322" s="519"/>
      <c r="J322" s="519"/>
      <c r="K322" s="519"/>
    </row>
    <row r="323">
      <c r="B323" s="519"/>
      <c r="C323" s="519"/>
      <c r="D323" s="519"/>
      <c r="E323" s="519"/>
      <c r="I323" s="519"/>
      <c r="J323" s="519"/>
      <c r="K323" s="519"/>
    </row>
    <row r="324">
      <c r="B324" s="519"/>
      <c r="C324" s="519"/>
      <c r="D324" s="519"/>
      <c r="E324" s="519"/>
      <c r="I324" s="519"/>
      <c r="J324" s="519"/>
      <c r="K324" s="519"/>
    </row>
    <row r="325">
      <c r="B325" s="519"/>
      <c r="C325" s="519"/>
      <c r="D325" s="519"/>
      <c r="E325" s="519"/>
      <c r="I325" s="519"/>
      <c r="J325" s="519"/>
      <c r="K325" s="519"/>
    </row>
    <row r="326">
      <c r="B326" s="519"/>
      <c r="C326" s="519"/>
      <c r="D326" s="519"/>
      <c r="E326" s="519"/>
      <c r="I326" s="519"/>
      <c r="J326" s="519"/>
      <c r="K326" s="519"/>
    </row>
    <row r="327">
      <c r="B327" s="519"/>
      <c r="C327" s="519"/>
      <c r="D327" s="519"/>
      <c r="E327" s="519"/>
      <c r="I327" s="519"/>
      <c r="J327" s="519"/>
      <c r="K327" s="519"/>
    </row>
    <row r="328">
      <c r="B328" s="519"/>
      <c r="C328" s="519"/>
      <c r="D328" s="519"/>
      <c r="E328" s="519"/>
      <c r="I328" s="519"/>
      <c r="J328" s="519"/>
      <c r="K328" s="519"/>
    </row>
    <row r="329">
      <c r="B329" s="519"/>
      <c r="C329" s="519"/>
      <c r="D329" s="519"/>
      <c r="E329" s="519"/>
      <c r="I329" s="519"/>
      <c r="J329" s="519"/>
      <c r="K329" s="519"/>
    </row>
    <row r="330">
      <c r="B330" s="519"/>
      <c r="C330" s="519"/>
      <c r="D330" s="519"/>
      <c r="E330" s="519"/>
      <c r="I330" s="519"/>
      <c r="J330" s="519"/>
      <c r="K330" s="519"/>
    </row>
    <row r="331">
      <c r="B331" s="519"/>
      <c r="C331" s="519"/>
      <c r="D331" s="519"/>
      <c r="E331" s="519"/>
      <c r="I331" s="519"/>
      <c r="J331" s="519"/>
      <c r="K331" s="519"/>
    </row>
    <row r="332">
      <c r="B332" s="519"/>
      <c r="C332" s="519"/>
      <c r="D332" s="519"/>
      <c r="E332" s="519"/>
      <c r="I332" s="519"/>
      <c r="J332" s="519"/>
      <c r="K332" s="519"/>
    </row>
    <row r="333">
      <c r="B333" s="519"/>
      <c r="C333" s="519"/>
      <c r="D333" s="519"/>
      <c r="E333" s="519"/>
      <c r="I333" s="519"/>
      <c r="J333" s="519"/>
      <c r="K333" s="519"/>
    </row>
    <row r="334">
      <c r="B334" s="519"/>
      <c r="C334" s="519"/>
      <c r="D334" s="519"/>
      <c r="E334" s="519"/>
      <c r="I334" s="519"/>
      <c r="J334" s="519"/>
      <c r="K334" s="519"/>
    </row>
    <row r="335">
      <c r="B335" s="519"/>
      <c r="C335" s="519"/>
      <c r="D335" s="519"/>
      <c r="E335" s="519"/>
      <c r="I335" s="519"/>
      <c r="J335" s="519"/>
      <c r="K335" s="519"/>
    </row>
    <row r="336">
      <c r="B336" s="519"/>
      <c r="C336" s="519"/>
      <c r="D336" s="519"/>
      <c r="E336" s="519"/>
      <c r="I336" s="519"/>
      <c r="J336" s="519"/>
      <c r="K336" s="519"/>
    </row>
    <row r="337">
      <c r="B337" s="519"/>
      <c r="C337" s="519"/>
      <c r="D337" s="519"/>
      <c r="E337" s="519"/>
      <c r="I337" s="519"/>
      <c r="J337" s="519"/>
      <c r="K337" s="519"/>
    </row>
    <row r="338">
      <c r="B338" s="519"/>
      <c r="C338" s="519"/>
      <c r="D338" s="519"/>
      <c r="E338" s="519"/>
      <c r="I338" s="519"/>
      <c r="J338" s="519"/>
      <c r="K338" s="519"/>
    </row>
    <row r="339">
      <c r="B339" s="519"/>
      <c r="C339" s="519"/>
      <c r="D339" s="519"/>
      <c r="E339" s="519"/>
      <c r="I339" s="519"/>
      <c r="J339" s="519"/>
      <c r="K339" s="519"/>
    </row>
    <row r="340">
      <c r="B340" s="519"/>
      <c r="C340" s="519"/>
      <c r="D340" s="519"/>
      <c r="E340" s="519"/>
      <c r="I340" s="519"/>
      <c r="J340" s="519"/>
      <c r="K340" s="519"/>
    </row>
    <row r="341">
      <c r="B341" s="519"/>
      <c r="C341" s="519"/>
      <c r="D341" s="519"/>
      <c r="E341" s="519"/>
      <c r="I341" s="519"/>
      <c r="J341" s="519"/>
      <c r="K341" s="519"/>
    </row>
    <row r="342">
      <c r="B342" s="519"/>
      <c r="C342" s="519"/>
      <c r="D342" s="519"/>
      <c r="E342" s="519"/>
      <c r="I342" s="519"/>
      <c r="J342" s="519"/>
      <c r="K342" s="519"/>
    </row>
    <row r="343">
      <c r="B343" s="519"/>
      <c r="C343" s="519"/>
      <c r="D343" s="519"/>
      <c r="E343" s="519"/>
      <c r="I343" s="519"/>
      <c r="J343" s="519"/>
      <c r="K343" s="519"/>
    </row>
    <row r="344">
      <c r="B344" s="519"/>
      <c r="C344" s="519"/>
      <c r="D344" s="519"/>
      <c r="E344" s="519"/>
      <c r="I344" s="519"/>
      <c r="J344" s="519"/>
      <c r="K344" s="519"/>
    </row>
    <row r="345">
      <c r="B345" s="519"/>
      <c r="C345" s="519"/>
      <c r="D345" s="519"/>
      <c r="E345" s="519"/>
      <c r="I345" s="519"/>
      <c r="J345" s="519"/>
      <c r="K345" s="519"/>
    </row>
    <row r="346">
      <c r="B346" s="519"/>
      <c r="C346" s="519"/>
      <c r="D346" s="519"/>
      <c r="E346" s="519"/>
      <c r="I346" s="519"/>
      <c r="J346" s="519"/>
      <c r="K346" s="519"/>
    </row>
    <row r="347">
      <c r="B347" s="519"/>
      <c r="C347" s="519"/>
      <c r="D347" s="519"/>
      <c r="E347" s="519"/>
      <c r="I347" s="519"/>
      <c r="J347" s="519"/>
      <c r="K347" s="519"/>
    </row>
    <row r="348">
      <c r="B348" s="519"/>
      <c r="C348" s="519"/>
      <c r="D348" s="519"/>
      <c r="E348" s="519"/>
      <c r="I348" s="519"/>
      <c r="J348" s="519"/>
      <c r="K348" s="519"/>
    </row>
    <row r="349">
      <c r="B349" s="519"/>
      <c r="C349" s="519"/>
      <c r="D349" s="519"/>
      <c r="E349" s="519"/>
      <c r="I349" s="519"/>
      <c r="J349" s="519"/>
      <c r="K349" s="519"/>
    </row>
    <row r="350">
      <c r="B350" s="519"/>
      <c r="C350" s="519"/>
      <c r="D350" s="519"/>
      <c r="E350" s="519"/>
      <c r="I350" s="519"/>
      <c r="J350" s="519"/>
      <c r="K350" s="519"/>
    </row>
    <row r="351">
      <c r="B351" s="519"/>
      <c r="C351" s="519"/>
      <c r="D351" s="519"/>
      <c r="E351" s="519"/>
      <c r="I351" s="519"/>
      <c r="J351" s="519"/>
      <c r="K351" s="519"/>
    </row>
    <row r="352">
      <c r="B352" s="519"/>
      <c r="C352" s="519"/>
      <c r="D352" s="519"/>
      <c r="E352" s="519"/>
      <c r="I352" s="519"/>
      <c r="J352" s="519"/>
      <c r="K352" s="519"/>
    </row>
    <row r="353">
      <c r="B353" s="519"/>
      <c r="C353" s="519"/>
      <c r="D353" s="519"/>
      <c r="E353" s="519"/>
      <c r="I353" s="519"/>
      <c r="J353" s="519"/>
      <c r="K353" s="519"/>
    </row>
    <row r="354">
      <c r="B354" s="519"/>
      <c r="C354" s="519"/>
      <c r="D354" s="519"/>
      <c r="E354" s="519"/>
      <c r="I354" s="519"/>
      <c r="J354" s="519"/>
      <c r="K354" s="519"/>
    </row>
    <row r="355">
      <c r="B355" s="519"/>
      <c r="C355" s="519"/>
      <c r="D355" s="519"/>
      <c r="E355" s="519"/>
      <c r="I355" s="519"/>
      <c r="J355" s="519"/>
      <c r="K355" s="519"/>
    </row>
    <row r="356">
      <c r="B356" s="519"/>
      <c r="C356" s="519"/>
      <c r="D356" s="519"/>
      <c r="E356" s="519"/>
      <c r="I356" s="519"/>
      <c r="J356" s="519"/>
      <c r="K356" s="519"/>
    </row>
    <row r="357">
      <c r="B357" s="519"/>
      <c r="C357" s="519"/>
      <c r="D357" s="519"/>
      <c r="E357" s="519"/>
      <c r="I357" s="519"/>
      <c r="J357" s="519"/>
      <c r="K357" s="519"/>
    </row>
    <row r="358">
      <c r="B358" s="519"/>
      <c r="C358" s="519"/>
      <c r="D358" s="519"/>
      <c r="E358" s="519"/>
      <c r="I358" s="519"/>
      <c r="J358" s="519"/>
      <c r="K358" s="519"/>
    </row>
    <row r="359">
      <c r="B359" s="519"/>
      <c r="C359" s="519"/>
      <c r="D359" s="519"/>
      <c r="E359" s="519"/>
      <c r="I359" s="519"/>
      <c r="J359" s="519"/>
      <c r="K359" s="519"/>
    </row>
    <row r="360">
      <c r="B360" s="519"/>
      <c r="C360" s="519"/>
      <c r="D360" s="519"/>
      <c r="E360" s="519"/>
      <c r="I360" s="519"/>
      <c r="J360" s="519"/>
      <c r="K360" s="519"/>
    </row>
    <row r="361">
      <c r="B361" s="519"/>
      <c r="C361" s="519"/>
      <c r="D361" s="519"/>
      <c r="E361" s="519"/>
      <c r="I361" s="519"/>
      <c r="J361" s="519"/>
      <c r="K361" s="519"/>
    </row>
    <row r="362">
      <c r="B362" s="519"/>
      <c r="C362" s="519"/>
      <c r="D362" s="519"/>
      <c r="E362" s="519"/>
      <c r="I362" s="519"/>
      <c r="J362" s="519"/>
      <c r="K362" s="519"/>
    </row>
    <row r="363">
      <c r="B363" s="519"/>
      <c r="C363" s="519"/>
      <c r="D363" s="519"/>
      <c r="E363" s="519"/>
      <c r="I363" s="519"/>
      <c r="J363" s="519"/>
      <c r="K363" s="519"/>
    </row>
    <row r="364">
      <c r="B364" s="519"/>
      <c r="C364" s="519"/>
      <c r="D364" s="519"/>
      <c r="E364" s="519"/>
      <c r="I364" s="519"/>
      <c r="J364" s="519"/>
      <c r="K364" s="519"/>
    </row>
    <row r="365">
      <c r="B365" s="519"/>
      <c r="C365" s="519"/>
      <c r="D365" s="519"/>
      <c r="E365" s="519"/>
      <c r="I365" s="519"/>
      <c r="J365" s="519"/>
      <c r="K365" s="519"/>
    </row>
    <row r="366">
      <c r="B366" s="519"/>
      <c r="C366" s="519"/>
      <c r="D366" s="519"/>
      <c r="E366" s="519"/>
      <c r="I366" s="519"/>
      <c r="J366" s="519"/>
      <c r="K366" s="519"/>
    </row>
    <row r="367">
      <c r="B367" s="519"/>
      <c r="C367" s="519"/>
      <c r="D367" s="519"/>
      <c r="E367" s="519"/>
      <c r="I367" s="519"/>
      <c r="J367" s="519"/>
      <c r="K367" s="519"/>
    </row>
    <row r="368">
      <c r="B368" s="519"/>
      <c r="C368" s="519"/>
      <c r="D368" s="519"/>
      <c r="E368" s="519"/>
      <c r="I368" s="519"/>
      <c r="J368" s="519"/>
      <c r="K368" s="519"/>
    </row>
    <row r="369">
      <c r="B369" s="519"/>
      <c r="C369" s="519"/>
      <c r="D369" s="519"/>
      <c r="E369" s="519"/>
      <c r="I369" s="519"/>
      <c r="J369" s="519"/>
      <c r="K369" s="519"/>
    </row>
    <row r="370">
      <c r="B370" s="519"/>
      <c r="C370" s="519"/>
      <c r="D370" s="519"/>
      <c r="E370" s="519"/>
      <c r="I370" s="519"/>
      <c r="J370" s="519"/>
      <c r="K370" s="519"/>
    </row>
    <row r="371">
      <c r="B371" s="519"/>
      <c r="C371" s="519"/>
      <c r="D371" s="519"/>
      <c r="E371" s="519"/>
      <c r="I371" s="519"/>
      <c r="J371" s="519"/>
      <c r="K371" s="519"/>
    </row>
    <row r="372">
      <c r="B372" s="519"/>
      <c r="C372" s="519"/>
      <c r="D372" s="519"/>
      <c r="E372" s="519"/>
      <c r="I372" s="519"/>
      <c r="J372" s="519"/>
      <c r="K372" s="519"/>
    </row>
    <row r="373">
      <c r="B373" s="519"/>
      <c r="C373" s="519"/>
      <c r="D373" s="519"/>
      <c r="E373" s="519"/>
      <c r="I373" s="519"/>
      <c r="J373" s="519"/>
      <c r="K373" s="519"/>
    </row>
    <row r="374">
      <c r="B374" s="519"/>
      <c r="C374" s="519"/>
      <c r="D374" s="519"/>
      <c r="E374" s="519"/>
      <c r="I374" s="519"/>
      <c r="J374" s="519"/>
      <c r="K374" s="519"/>
    </row>
    <row r="375">
      <c r="B375" s="519"/>
      <c r="C375" s="519"/>
      <c r="D375" s="519"/>
      <c r="E375" s="519"/>
      <c r="I375" s="519"/>
      <c r="J375" s="519"/>
      <c r="K375" s="519"/>
    </row>
    <row r="376">
      <c r="B376" s="519"/>
      <c r="C376" s="519"/>
      <c r="D376" s="519"/>
      <c r="E376" s="519"/>
      <c r="I376" s="519"/>
      <c r="J376" s="519"/>
      <c r="K376" s="519"/>
    </row>
    <row r="377">
      <c r="B377" s="519"/>
      <c r="C377" s="519"/>
      <c r="D377" s="519"/>
      <c r="E377" s="519"/>
      <c r="I377" s="519"/>
      <c r="J377" s="519"/>
      <c r="K377" s="519"/>
    </row>
    <row r="378">
      <c r="B378" s="519"/>
      <c r="C378" s="519"/>
      <c r="D378" s="519"/>
      <c r="E378" s="519"/>
      <c r="I378" s="519"/>
      <c r="J378" s="519"/>
      <c r="K378" s="519"/>
    </row>
    <row r="379">
      <c r="B379" s="519"/>
      <c r="C379" s="519"/>
      <c r="D379" s="519"/>
      <c r="E379" s="519"/>
      <c r="I379" s="519"/>
      <c r="J379" s="519"/>
      <c r="K379" s="519"/>
    </row>
    <row r="380">
      <c r="B380" s="519"/>
      <c r="C380" s="519"/>
      <c r="D380" s="519"/>
      <c r="E380" s="519"/>
      <c r="I380" s="519"/>
      <c r="J380" s="519"/>
      <c r="K380" s="519"/>
    </row>
    <row r="381">
      <c r="B381" s="519"/>
      <c r="C381" s="519"/>
      <c r="D381" s="519"/>
      <c r="E381" s="519"/>
      <c r="I381" s="519"/>
      <c r="J381" s="519"/>
      <c r="K381" s="519"/>
    </row>
    <row r="382">
      <c r="B382" s="519"/>
      <c r="C382" s="519"/>
      <c r="D382" s="519"/>
      <c r="E382" s="519"/>
      <c r="I382" s="519"/>
      <c r="J382" s="519"/>
      <c r="K382" s="519"/>
    </row>
    <row r="383">
      <c r="B383" s="519"/>
      <c r="C383" s="519"/>
      <c r="D383" s="519"/>
      <c r="E383" s="519"/>
      <c r="I383" s="519"/>
      <c r="J383" s="519"/>
      <c r="K383" s="519"/>
    </row>
    <row r="384">
      <c r="B384" s="519"/>
      <c r="C384" s="519"/>
      <c r="D384" s="519"/>
      <c r="E384" s="519"/>
      <c r="I384" s="519"/>
      <c r="J384" s="519"/>
      <c r="K384" s="519"/>
    </row>
    <row r="385">
      <c r="B385" s="519"/>
      <c r="C385" s="519"/>
      <c r="D385" s="519"/>
      <c r="E385" s="519"/>
      <c r="I385" s="519"/>
      <c r="J385" s="519"/>
      <c r="K385" s="519"/>
    </row>
    <row r="386">
      <c r="B386" s="519"/>
      <c r="C386" s="519"/>
      <c r="D386" s="519"/>
      <c r="E386" s="519"/>
      <c r="I386" s="519"/>
      <c r="J386" s="519"/>
      <c r="K386" s="519"/>
    </row>
    <row r="387">
      <c r="B387" s="519"/>
      <c r="C387" s="519"/>
      <c r="D387" s="519"/>
      <c r="E387" s="519"/>
      <c r="I387" s="519"/>
      <c r="J387" s="519"/>
      <c r="K387" s="519"/>
    </row>
    <row r="388">
      <c r="B388" s="519"/>
      <c r="C388" s="519"/>
      <c r="D388" s="519"/>
      <c r="E388" s="519"/>
      <c r="I388" s="519"/>
      <c r="J388" s="519"/>
      <c r="K388" s="519"/>
    </row>
    <row r="389">
      <c r="B389" s="519"/>
      <c r="C389" s="519"/>
      <c r="D389" s="519"/>
      <c r="E389" s="519"/>
      <c r="I389" s="519"/>
      <c r="J389" s="519"/>
      <c r="K389" s="519"/>
    </row>
    <row r="390">
      <c r="B390" s="519"/>
      <c r="C390" s="519"/>
      <c r="D390" s="519"/>
      <c r="E390" s="519"/>
      <c r="I390" s="519"/>
      <c r="J390" s="519"/>
      <c r="K390" s="519"/>
    </row>
    <row r="391">
      <c r="B391" s="519"/>
      <c r="C391" s="519"/>
      <c r="D391" s="519"/>
      <c r="E391" s="519"/>
      <c r="I391" s="519"/>
      <c r="J391" s="519"/>
      <c r="K391" s="519"/>
    </row>
    <row r="392">
      <c r="B392" s="519"/>
      <c r="C392" s="519"/>
      <c r="D392" s="519"/>
      <c r="E392" s="519"/>
      <c r="I392" s="519"/>
      <c r="J392" s="519"/>
      <c r="K392" s="519"/>
    </row>
    <row r="393">
      <c r="B393" s="519"/>
      <c r="C393" s="519"/>
      <c r="D393" s="519"/>
      <c r="E393" s="519"/>
      <c r="I393" s="519"/>
      <c r="J393" s="519"/>
      <c r="K393" s="519"/>
    </row>
    <row r="394">
      <c r="B394" s="519"/>
      <c r="C394" s="519"/>
      <c r="D394" s="519"/>
      <c r="E394" s="519"/>
      <c r="I394" s="519"/>
      <c r="J394" s="519"/>
      <c r="K394" s="519"/>
    </row>
    <row r="395">
      <c r="B395" s="519"/>
      <c r="C395" s="519"/>
      <c r="D395" s="519"/>
      <c r="E395" s="519"/>
      <c r="I395" s="519"/>
      <c r="J395" s="519"/>
      <c r="K395" s="519"/>
    </row>
    <row r="396">
      <c r="B396" s="519"/>
      <c r="C396" s="519"/>
      <c r="D396" s="519"/>
      <c r="E396" s="519"/>
      <c r="I396" s="519"/>
      <c r="J396" s="519"/>
      <c r="K396" s="519"/>
    </row>
    <row r="397">
      <c r="B397" s="519"/>
      <c r="C397" s="519"/>
      <c r="D397" s="519"/>
      <c r="E397" s="519"/>
      <c r="I397" s="519"/>
      <c r="J397" s="519"/>
      <c r="K397" s="519"/>
    </row>
    <row r="398">
      <c r="B398" s="519"/>
      <c r="C398" s="519"/>
      <c r="D398" s="519"/>
      <c r="E398" s="519"/>
      <c r="I398" s="519"/>
      <c r="J398" s="519"/>
      <c r="K398" s="519"/>
    </row>
    <row r="399">
      <c r="B399" s="519"/>
      <c r="C399" s="519"/>
      <c r="D399" s="519"/>
      <c r="E399" s="519"/>
      <c r="I399" s="519"/>
      <c r="J399" s="519"/>
      <c r="K399" s="519"/>
    </row>
    <row r="400">
      <c r="B400" s="519"/>
      <c r="C400" s="519"/>
      <c r="D400" s="519"/>
      <c r="E400" s="519"/>
      <c r="I400" s="519"/>
      <c r="J400" s="519"/>
      <c r="K400" s="519"/>
    </row>
    <row r="401">
      <c r="B401" s="519"/>
      <c r="C401" s="519"/>
      <c r="D401" s="519"/>
      <c r="E401" s="519"/>
      <c r="I401" s="519"/>
      <c r="J401" s="519"/>
      <c r="K401" s="519"/>
    </row>
    <row r="402">
      <c r="B402" s="519"/>
      <c r="C402" s="519"/>
      <c r="D402" s="519"/>
      <c r="E402" s="519"/>
      <c r="I402" s="519"/>
      <c r="J402" s="519"/>
      <c r="K402" s="519"/>
    </row>
    <row r="403">
      <c r="B403" s="519"/>
      <c r="C403" s="519"/>
      <c r="D403" s="519"/>
      <c r="E403" s="519"/>
      <c r="I403" s="519"/>
      <c r="J403" s="519"/>
      <c r="K403" s="519"/>
    </row>
    <row r="404">
      <c r="B404" s="519"/>
      <c r="C404" s="519"/>
      <c r="D404" s="519"/>
      <c r="E404" s="519"/>
      <c r="I404" s="519"/>
      <c r="J404" s="519"/>
      <c r="K404" s="519"/>
    </row>
    <row r="405">
      <c r="B405" s="519"/>
      <c r="C405" s="519"/>
      <c r="D405" s="519"/>
      <c r="E405" s="519"/>
      <c r="I405" s="519"/>
      <c r="J405" s="519"/>
      <c r="K405" s="519"/>
    </row>
    <row r="406">
      <c r="B406" s="519"/>
      <c r="C406" s="519"/>
      <c r="D406" s="519"/>
      <c r="E406" s="519"/>
      <c r="I406" s="519"/>
      <c r="J406" s="519"/>
      <c r="K406" s="519"/>
    </row>
    <row r="407">
      <c r="B407" s="519"/>
      <c r="C407" s="519"/>
      <c r="D407" s="519"/>
      <c r="E407" s="519"/>
      <c r="I407" s="519"/>
      <c r="J407" s="519"/>
      <c r="K407" s="519"/>
    </row>
    <row r="408">
      <c r="B408" s="519"/>
      <c r="C408" s="519"/>
      <c r="D408" s="519"/>
      <c r="E408" s="519"/>
      <c r="I408" s="519"/>
      <c r="J408" s="519"/>
      <c r="K408" s="519"/>
    </row>
    <row r="409">
      <c r="B409" s="519"/>
      <c r="C409" s="519"/>
      <c r="D409" s="519"/>
      <c r="E409" s="519"/>
      <c r="I409" s="519"/>
      <c r="J409" s="519"/>
      <c r="K409" s="519"/>
    </row>
    <row r="410">
      <c r="B410" s="519"/>
      <c r="C410" s="519"/>
      <c r="D410" s="519"/>
      <c r="E410" s="519"/>
      <c r="I410" s="519"/>
      <c r="J410" s="519"/>
      <c r="K410" s="519"/>
    </row>
    <row r="411">
      <c r="B411" s="519"/>
      <c r="C411" s="519"/>
      <c r="D411" s="519"/>
      <c r="E411" s="519"/>
      <c r="I411" s="519"/>
      <c r="J411" s="519"/>
      <c r="K411" s="519"/>
    </row>
    <row r="412">
      <c r="B412" s="519"/>
      <c r="C412" s="519"/>
      <c r="D412" s="519"/>
      <c r="E412" s="519"/>
      <c r="I412" s="519"/>
      <c r="J412" s="519"/>
      <c r="K412" s="519"/>
    </row>
    <row r="413">
      <c r="B413" s="519"/>
      <c r="C413" s="519"/>
      <c r="D413" s="519"/>
      <c r="E413" s="519"/>
      <c r="I413" s="519"/>
      <c r="J413" s="519"/>
      <c r="K413" s="519"/>
    </row>
    <row r="414">
      <c r="B414" s="519"/>
      <c r="C414" s="519"/>
      <c r="D414" s="519"/>
      <c r="E414" s="519"/>
      <c r="I414" s="519"/>
      <c r="J414" s="519"/>
      <c r="K414" s="519"/>
    </row>
    <row r="415">
      <c r="B415" s="519"/>
      <c r="C415" s="519"/>
      <c r="D415" s="519"/>
      <c r="E415" s="519"/>
      <c r="I415" s="519"/>
      <c r="J415" s="519"/>
      <c r="K415" s="519"/>
    </row>
    <row r="416">
      <c r="B416" s="519"/>
      <c r="C416" s="519"/>
      <c r="D416" s="519"/>
      <c r="E416" s="519"/>
      <c r="I416" s="519"/>
      <c r="J416" s="519"/>
      <c r="K416" s="519"/>
    </row>
    <row r="417">
      <c r="B417" s="519"/>
      <c r="C417" s="519"/>
      <c r="D417" s="519"/>
      <c r="E417" s="519"/>
      <c r="I417" s="519"/>
      <c r="J417" s="519"/>
      <c r="K417" s="519"/>
    </row>
    <row r="418">
      <c r="B418" s="519"/>
      <c r="C418" s="519"/>
      <c r="D418" s="519"/>
      <c r="E418" s="519"/>
      <c r="I418" s="519"/>
      <c r="J418" s="519"/>
      <c r="K418" s="519"/>
    </row>
    <row r="419">
      <c r="B419" s="519"/>
      <c r="C419" s="519"/>
      <c r="D419" s="519"/>
      <c r="E419" s="519"/>
      <c r="I419" s="519"/>
      <c r="J419" s="519"/>
      <c r="K419" s="519"/>
    </row>
    <row r="420">
      <c r="B420" s="519"/>
      <c r="C420" s="519"/>
      <c r="D420" s="519"/>
      <c r="E420" s="519"/>
      <c r="I420" s="519"/>
      <c r="J420" s="519"/>
      <c r="K420" s="519"/>
    </row>
    <row r="421">
      <c r="B421" s="519"/>
      <c r="C421" s="519"/>
      <c r="D421" s="519"/>
      <c r="E421" s="519"/>
      <c r="I421" s="519"/>
      <c r="J421" s="519"/>
      <c r="K421" s="519"/>
    </row>
    <row r="422">
      <c r="B422" s="519"/>
      <c r="C422" s="519"/>
      <c r="D422" s="519"/>
      <c r="E422" s="519"/>
      <c r="I422" s="519"/>
      <c r="J422" s="519"/>
      <c r="K422" s="519"/>
    </row>
    <row r="423">
      <c r="B423" s="519"/>
      <c r="C423" s="519"/>
      <c r="D423" s="519"/>
      <c r="E423" s="519"/>
      <c r="I423" s="519"/>
      <c r="J423" s="519"/>
      <c r="K423" s="519"/>
    </row>
    <row r="424">
      <c r="B424" s="519"/>
      <c r="C424" s="519"/>
      <c r="D424" s="519"/>
      <c r="E424" s="519"/>
      <c r="I424" s="519"/>
      <c r="J424" s="519"/>
      <c r="K424" s="519"/>
    </row>
    <row r="425">
      <c r="B425" s="519"/>
      <c r="C425" s="519"/>
      <c r="D425" s="519"/>
      <c r="E425" s="519"/>
      <c r="I425" s="519"/>
      <c r="J425" s="519"/>
      <c r="K425" s="519"/>
    </row>
    <row r="426">
      <c r="B426" s="519"/>
      <c r="C426" s="519"/>
      <c r="D426" s="519"/>
      <c r="E426" s="519"/>
      <c r="I426" s="519"/>
      <c r="J426" s="519"/>
      <c r="K426" s="519"/>
    </row>
    <row r="427">
      <c r="B427" s="519"/>
      <c r="C427" s="519"/>
      <c r="D427" s="519"/>
      <c r="E427" s="519"/>
      <c r="I427" s="519"/>
      <c r="J427" s="519"/>
      <c r="K427" s="519"/>
    </row>
    <row r="428">
      <c r="B428" s="519"/>
      <c r="C428" s="519"/>
      <c r="D428" s="519"/>
      <c r="E428" s="519"/>
      <c r="I428" s="519"/>
      <c r="J428" s="519"/>
      <c r="K428" s="519"/>
    </row>
    <row r="429">
      <c r="B429" s="519"/>
      <c r="C429" s="519"/>
      <c r="D429" s="519"/>
      <c r="E429" s="519"/>
      <c r="I429" s="519"/>
      <c r="J429" s="519"/>
      <c r="K429" s="519"/>
    </row>
    <row r="430">
      <c r="B430" s="519"/>
      <c r="C430" s="519"/>
      <c r="D430" s="519"/>
      <c r="E430" s="519"/>
      <c r="I430" s="519"/>
      <c r="J430" s="519"/>
      <c r="K430" s="519"/>
    </row>
    <row r="431">
      <c r="B431" s="519"/>
      <c r="C431" s="519"/>
      <c r="D431" s="519"/>
      <c r="E431" s="519"/>
      <c r="I431" s="519"/>
      <c r="J431" s="519"/>
      <c r="K431" s="519"/>
    </row>
    <row r="432">
      <c r="B432" s="519"/>
      <c r="C432" s="519"/>
      <c r="D432" s="519"/>
      <c r="E432" s="519"/>
      <c r="I432" s="519"/>
      <c r="J432" s="519"/>
      <c r="K432" s="519"/>
    </row>
    <row r="433">
      <c r="B433" s="519"/>
      <c r="C433" s="519"/>
      <c r="D433" s="519"/>
      <c r="E433" s="519"/>
      <c r="I433" s="519"/>
      <c r="J433" s="519"/>
      <c r="K433" s="519"/>
    </row>
    <row r="434">
      <c r="B434" s="519"/>
      <c r="C434" s="519"/>
      <c r="D434" s="519"/>
      <c r="E434" s="519"/>
      <c r="I434" s="519"/>
      <c r="J434" s="519"/>
      <c r="K434" s="519"/>
    </row>
    <row r="435">
      <c r="B435" s="519"/>
      <c r="C435" s="519"/>
      <c r="D435" s="519"/>
      <c r="E435" s="519"/>
      <c r="I435" s="519"/>
      <c r="J435" s="519"/>
      <c r="K435" s="519"/>
    </row>
    <row r="436">
      <c r="B436" s="519"/>
      <c r="C436" s="519"/>
      <c r="D436" s="519"/>
      <c r="E436" s="519"/>
      <c r="I436" s="519"/>
      <c r="J436" s="519"/>
      <c r="K436" s="519"/>
    </row>
    <row r="437">
      <c r="B437" s="519"/>
      <c r="C437" s="519"/>
      <c r="D437" s="519"/>
      <c r="E437" s="519"/>
      <c r="I437" s="519"/>
      <c r="J437" s="519"/>
      <c r="K437" s="519"/>
    </row>
    <row r="438">
      <c r="B438" s="519"/>
      <c r="C438" s="519"/>
      <c r="D438" s="519"/>
      <c r="E438" s="519"/>
      <c r="I438" s="519"/>
      <c r="J438" s="519"/>
      <c r="K438" s="519"/>
    </row>
    <row r="439">
      <c r="B439" s="519"/>
      <c r="C439" s="519"/>
      <c r="D439" s="519"/>
      <c r="E439" s="519"/>
      <c r="I439" s="519"/>
      <c r="J439" s="519"/>
      <c r="K439" s="519"/>
    </row>
    <row r="440">
      <c r="B440" s="519"/>
      <c r="C440" s="519"/>
      <c r="D440" s="519"/>
      <c r="E440" s="519"/>
      <c r="I440" s="519"/>
      <c r="J440" s="519"/>
      <c r="K440" s="519"/>
    </row>
    <row r="441">
      <c r="B441" s="519"/>
      <c r="C441" s="519"/>
      <c r="D441" s="519"/>
      <c r="E441" s="519"/>
      <c r="I441" s="519"/>
      <c r="J441" s="519"/>
      <c r="K441" s="519"/>
    </row>
    <row r="442">
      <c r="B442" s="519"/>
      <c r="C442" s="519"/>
      <c r="D442" s="519"/>
      <c r="E442" s="519"/>
      <c r="I442" s="519"/>
      <c r="J442" s="519"/>
      <c r="K442" s="519"/>
    </row>
    <row r="443">
      <c r="B443" s="519"/>
      <c r="C443" s="519"/>
      <c r="D443" s="519"/>
      <c r="E443" s="519"/>
      <c r="I443" s="519"/>
      <c r="J443" s="519"/>
      <c r="K443" s="519"/>
    </row>
    <row r="444">
      <c r="B444" s="519"/>
      <c r="C444" s="519"/>
      <c r="D444" s="519"/>
      <c r="E444" s="519"/>
      <c r="I444" s="519"/>
      <c r="J444" s="519"/>
      <c r="K444" s="519"/>
    </row>
    <row r="445">
      <c r="B445" s="519"/>
      <c r="C445" s="519"/>
      <c r="D445" s="519"/>
      <c r="E445" s="519"/>
      <c r="I445" s="519"/>
      <c r="J445" s="519"/>
      <c r="K445" s="519"/>
    </row>
    <row r="446">
      <c r="B446" s="519"/>
      <c r="C446" s="519"/>
      <c r="D446" s="519"/>
      <c r="E446" s="519"/>
      <c r="I446" s="519"/>
      <c r="J446" s="519"/>
      <c r="K446" s="519"/>
    </row>
    <row r="447">
      <c r="B447" s="519"/>
      <c r="C447" s="519"/>
      <c r="D447" s="519"/>
      <c r="E447" s="519"/>
      <c r="I447" s="519"/>
      <c r="J447" s="519"/>
      <c r="K447" s="519"/>
    </row>
    <row r="448">
      <c r="B448" s="519"/>
      <c r="C448" s="519"/>
      <c r="D448" s="519"/>
      <c r="E448" s="519"/>
      <c r="I448" s="519"/>
      <c r="J448" s="519"/>
      <c r="K448" s="519"/>
    </row>
    <row r="449">
      <c r="B449" s="519"/>
      <c r="C449" s="519"/>
      <c r="D449" s="519"/>
      <c r="E449" s="519"/>
      <c r="I449" s="519"/>
      <c r="J449" s="519"/>
      <c r="K449" s="519"/>
    </row>
    <row r="450">
      <c r="B450" s="519"/>
      <c r="C450" s="519"/>
      <c r="D450" s="519"/>
      <c r="E450" s="519"/>
      <c r="I450" s="519"/>
      <c r="J450" s="519"/>
      <c r="K450" s="519"/>
    </row>
    <row r="451">
      <c r="B451" s="519"/>
      <c r="C451" s="519"/>
      <c r="D451" s="519"/>
      <c r="E451" s="519"/>
      <c r="I451" s="519"/>
      <c r="J451" s="519"/>
      <c r="K451" s="519"/>
    </row>
    <row r="452">
      <c r="B452" s="519"/>
      <c r="C452" s="519"/>
      <c r="D452" s="519"/>
      <c r="E452" s="519"/>
      <c r="I452" s="519"/>
      <c r="J452" s="519"/>
      <c r="K452" s="519"/>
    </row>
    <row r="453">
      <c r="B453" s="519"/>
      <c r="C453" s="519"/>
      <c r="D453" s="519"/>
      <c r="E453" s="519"/>
      <c r="I453" s="519"/>
      <c r="J453" s="519"/>
      <c r="K453" s="519"/>
    </row>
    <row r="454">
      <c r="B454" s="519"/>
      <c r="C454" s="519"/>
      <c r="D454" s="519"/>
      <c r="E454" s="519"/>
      <c r="I454" s="519"/>
      <c r="J454" s="519"/>
      <c r="K454" s="519"/>
    </row>
    <row r="455">
      <c r="B455" s="519"/>
      <c r="C455" s="519"/>
      <c r="D455" s="519"/>
      <c r="E455" s="519"/>
      <c r="I455" s="519"/>
      <c r="J455" s="519"/>
      <c r="K455" s="519"/>
    </row>
    <row r="456">
      <c r="B456" s="519"/>
      <c r="C456" s="519"/>
      <c r="D456" s="519"/>
      <c r="E456" s="519"/>
      <c r="I456" s="519"/>
      <c r="J456" s="519"/>
      <c r="K456" s="519"/>
    </row>
    <row r="457">
      <c r="B457" s="519"/>
      <c r="C457" s="519"/>
      <c r="D457" s="519"/>
      <c r="E457" s="519"/>
      <c r="I457" s="519"/>
      <c r="J457" s="519"/>
      <c r="K457" s="519"/>
    </row>
    <row r="458">
      <c r="B458" s="519"/>
      <c r="C458" s="519"/>
      <c r="D458" s="519"/>
      <c r="E458" s="519"/>
      <c r="I458" s="519"/>
      <c r="J458" s="519"/>
      <c r="K458" s="519"/>
    </row>
    <row r="459">
      <c r="B459" s="519"/>
      <c r="C459" s="519"/>
      <c r="D459" s="519"/>
      <c r="E459" s="519"/>
      <c r="I459" s="519"/>
      <c r="J459" s="519"/>
      <c r="K459" s="519"/>
    </row>
    <row r="460">
      <c r="B460" s="519"/>
      <c r="C460" s="519"/>
      <c r="D460" s="519"/>
      <c r="E460" s="519"/>
      <c r="I460" s="519"/>
      <c r="J460" s="519"/>
      <c r="K460" s="519"/>
    </row>
    <row r="461">
      <c r="B461" s="519"/>
      <c r="C461" s="519"/>
      <c r="D461" s="519"/>
      <c r="E461" s="519"/>
      <c r="I461" s="519"/>
      <c r="J461" s="519"/>
      <c r="K461" s="519"/>
    </row>
    <row r="462">
      <c r="B462" s="519"/>
      <c r="C462" s="519"/>
      <c r="D462" s="519"/>
      <c r="E462" s="519"/>
      <c r="I462" s="519"/>
      <c r="J462" s="519"/>
      <c r="K462" s="519"/>
    </row>
    <row r="463">
      <c r="B463" s="519"/>
      <c r="C463" s="519"/>
      <c r="D463" s="519"/>
      <c r="E463" s="519"/>
      <c r="I463" s="519"/>
      <c r="J463" s="519"/>
      <c r="K463" s="519"/>
    </row>
    <row r="464">
      <c r="B464" s="519"/>
      <c r="C464" s="519"/>
      <c r="D464" s="519"/>
      <c r="E464" s="519"/>
      <c r="I464" s="519"/>
      <c r="J464" s="519"/>
      <c r="K464" s="519"/>
    </row>
    <row r="465">
      <c r="B465" s="519"/>
      <c r="C465" s="519"/>
      <c r="D465" s="519"/>
      <c r="E465" s="519"/>
      <c r="I465" s="519"/>
      <c r="J465" s="519"/>
      <c r="K465" s="519"/>
    </row>
    <row r="466">
      <c r="B466" s="519"/>
      <c r="C466" s="519"/>
      <c r="D466" s="519"/>
      <c r="E466" s="519"/>
      <c r="I466" s="519"/>
      <c r="J466" s="519"/>
      <c r="K466" s="519"/>
    </row>
    <row r="467">
      <c r="B467" s="519"/>
      <c r="C467" s="519"/>
      <c r="D467" s="519"/>
      <c r="E467" s="519"/>
      <c r="I467" s="519"/>
      <c r="J467" s="519"/>
      <c r="K467" s="519"/>
    </row>
    <row r="468">
      <c r="B468" s="519"/>
      <c r="C468" s="519"/>
      <c r="D468" s="519"/>
      <c r="E468" s="519"/>
      <c r="I468" s="519"/>
      <c r="J468" s="519"/>
      <c r="K468" s="519"/>
    </row>
    <row r="469">
      <c r="B469" s="519"/>
      <c r="C469" s="519"/>
      <c r="D469" s="519"/>
      <c r="E469" s="519"/>
      <c r="I469" s="519"/>
      <c r="J469" s="519"/>
      <c r="K469" s="519"/>
    </row>
    <row r="470">
      <c r="B470" s="519"/>
      <c r="C470" s="519"/>
      <c r="D470" s="519"/>
      <c r="E470" s="519"/>
      <c r="I470" s="519"/>
      <c r="J470" s="519"/>
      <c r="K470" s="519"/>
    </row>
    <row r="471">
      <c r="B471" s="519"/>
      <c r="C471" s="519"/>
      <c r="D471" s="519"/>
      <c r="E471" s="519"/>
      <c r="I471" s="519"/>
      <c r="J471" s="519"/>
      <c r="K471" s="519"/>
    </row>
    <row r="472">
      <c r="B472" s="519"/>
      <c r="C472" s="519"/>
      <c r="D472" s="519"/>
      <c r="E472" s="519"/>
      <c r="I472" s="519"/>
      <c r="J472" s="519"/>
      <c r="K472" s="519"/>
    </row>
    <row r="473">
      <c r="B473" s="519"/>
      <c r="C473" s="519"/>
      <c r="D473" s="519"/>
      <c r="E473" s="519"/>
      <c r="I473" s="519"/>
      <c r="J473" s="519"/>
      <c r="K473" s="519"/>
    </row>
    <row r="474">
      <c r="B474" s="519"/>
      <c r="C474" s="519"/>
      <c r="D474" s="519"/>
      <c r="E474" s="519"/>
      <c r="I474" s="519"/>
      <c r="J474" s="519"/>
      <c r="K474" s="519"/>
    </row>
    <row r="475">
      <c r="B475" s="519"/>
      <c r="C475" s="519"/>
      <c r="D475" s="519"/>
      <c r="E475" s="519"/>
      <c r="I475" s="519"/>
      <c r="J475" s="519"/>
      <c r="K475" s="519"/>
    </row>
    <row r="476">
      <c r="B476" s="519"/>
      <c r="C476" s="519"/>
      <c r="D476" s="519"/>
      <c r="E476" s="519"/>
      <c r="I476" s="519"/>
      <c r="J476" s="519"/>
      <c r="K476" s="519"/>
    </row>
    <row r="477">
      <c r="B477" s="519"/>
      <c r="C477" s="519"/>
      <c r="D477" s="519"/>
      <c r="E477" s="519"/>
      <c r="I477" s="519"/>
      <c r="J477" s="519"/>
      <c r="K477" s="519"/>
    </row>
    <row r="478">
      <c r="B478" s="519"/>
      <c r="C478" s="519"/>
      <c r="D478" s="519"/>
      <c r="E478" s="519"/>
      <c r="I478" s="519"/>
      <c r="J478" s="519"/>
      <c r="K478" s="519"/>
    </row>
    <row r="479">
      <c r="B479" s="519"/>
      <c r="C479" s="519"/>
      <c r="D479" s="519"/>
      <c r="E479" s="519"/>
      <c r="I479" s="519"/>
      <c r="J479" s="519"/>
      <c r="K479" s="519"/>
    </row>
    <row r="480">
      <c r="B480" s="519"/>
      <c r="C480" s="519"/>
      <c r="D480" s="519"/>
      <c r="E480" s="519"/>
      <c r="I480" s="519"/>
      <c r="J480" s="519"/>
      <c r="K480" s="519"/>
    </row>
    <row r="481">
      <c r="B481" s="519"/>
      <c r="C481" s="519"/>
      <c r="D481" s="519"/>
      <c r="E481" s="519"/>
      <c r="I481" s="519"/>
      <c r="J481" s="519"/>
      <c r="K481" s="519"/>
    </row>
    <row r="482">
      <c r="B482" s="519"/>
      <c r="C482" s="519"/>
      <c r="D482" s="519"/>
      <c r="E482" s="519"/>
      <c r="I482" s="519"/>
      <c r="J482" s="519"/>
      <c r="K482" s="519"/>
    </row>
    <row r="483">
      <c r="B483" s="519"/>
      <c r="C483" s="519"/>
      <c r="D483" s="519"/>
      <c r="E483" s="519"/>
      <c r="I483" s="519"/>
      <c r="J483" s="519"/>
      <c r="K483" s="519"/>
    </row>
    <row r="484">
      <c r="B484" s="519"/>
      <c r="C484" s="519"/>
      <c r="D484" s="519"/>
      <c r="E484" s="519"/>
      <c r="I484" s="519"/>
      <c r="J484" s="519"/>
      <c r="K484" s="519"/>
    </row>
    <row r="485">
      <c r="B485" s="519"/>
      <c r="C485" s="519"/>
      <c r="D485" s="519"/>
      <c r="E485" s="519"/>
      <c r="I485" s="519"/>
      <c r="J485" s="519"/>
      <c r="K485" s="519"/>
    </row>
    <row r="486">
      <c r="B486" s="519"/>
      <c r="C486" s="519"/>
      <c r="D486" s="519"/>
      <c r="E486" s="519"/>
      <c r="I486" s="519"/>
      <c r="J486" s="519"/>
      <c r="K486" s="519"/>
    </row>
    <row r="487">
      <c r="B487" s="519"/>
      <c r="C487" s="519"/>
      <c r="D487" s="519"/>
      <c r="E487" s="519"/>
      <c r="I487" s="519"/>
      <c r="J487" s="519"/>
      <c r="K487" s="519"/>
    </row>
    <row r="488">
      <c r="B488" s="519"/>
      <c r="C488" s="519"/>
      <c r="D488" s="519"/>
      <c r="E488" s="519"/>
      <c r="I488" s="519"/>
      <c r="J488" s="519"/>
      <c r="K488" s="519"/>
    </row>
    <row r="489">
      <c r="B489" s="519"/>
      <c r="C489" s="519"/>
      <c r="D489" s="519"/>
      <c r="E489" s="519"/>
      <c r="I489" s="519"/>
      <c r="J489" s="519"/>
      <c r="K489" s="519"/>
    </row>
    <row r="490">
      <c r="B490" s="519"/>
      <c r="C490" s="519"/>
      <c r="D490" s="519"/>
      <c r="E490" s="519"/>
      <c r="I490" s="519"/>
      <c r="J490" s="519"/>
      <c r="K490" s="519"/>
    </row>
    <row r="491">
      <c r="B491" s="519"/>
      <c r="C491" s="519"/>
      <c r="D491" s="519"/>
      <c r="E491" s="519"/>
      <c r="I491" s="519"/>
      <c r="J491" s="519"/>
      <c r="K491" s="519"/>
    </row>
    <row r="492">
      <c r="B492" s="519"/>
      <c r="C492" s="519"/>
      <c r="D492" s="519"/>
      <c r="E492" s="519"/>
      <c r="I492" s="519"/>
      <c r="J492" s="519"/>
      <c r="K492" s="519"/>
    </row>
    <row r="493">
      <c r="B493" s="519"/>
      <c r="C493" s="519"/>
      <c r="D493" s="519"/>
      <c r="E493" s="519"/>
      <c r="I493" s="519"/>
      <c r="J493" s="519"/>
      <c r="K493" s="519"/>
    </row>
    <row r="494">
      <c r="B494" s="519"/>
      <c r="C494" s="519"/>
      <c r="D494" s="519"/>
      <c r="E494" s="519"/>
      <c r="I494" s="519"/>
      <c r="J494" s="519"/>
      <c r="K494" s="519"/>
    </row>
    <row r="495">
      <c r="B495" s="519"/>
      <c r="C495" s="519"/>
      <c r="D495" s="519"/>
      <c r="E495" s="519"/>
      <c r="I495" s="519"/>
      <c r="J495" s="519"/>
      <c r="K495" s="519"/>
    </row>
    <row r="496">
      <c r="B496" s="519"/>
      <c r="C496" s="519"/>
      <c r="D496" s="519"/>
      <c r="E496" s="519"/>
      <c r="I496" s="519"/>
      <c r="J496" s="519"/>
      <c r="K496" s="519"/>
    </row>
    <row r="497">
      <c r="B497" s="519"/>
      <c r="C497" s="519"/>
      <c r="D497" s="519"/>
      <c r="E497" s="519"/>
      <c r="I497" s="519"/>
      <c r="J497" s="519"/>
      <c r="K497" s="519"/>
    </row>
    <row r="498">
      <c r="B498" s="519"/>
      <c r="C498" s="519"/>
      <c r="D498" s="519"/>
      <c r="E498" s="519"/>
      <c r="I498" s="519"/>
      <c r="J498" s="519"/>
      <c r="K498" s="519"/>
    </row>
    <row r="499">
      <c r="B499" s="519"/>
      <c r="C499" s="519"/>
      <c r="D499" s="519"/>
      <c r="E499" s="519"/>
      <c r="I499" s="519"/>
      <c r="J499" s="519"/>
      <c r="K499" s="519"/>
    </row>
    <row r="500">
      <c r="B500" s="519"/>
      <c r="C500" s="519"/>
      <c r="D500" s="519"/>
      <c r="E500" s="519"/>
      <c r="I500" s="519"/>
      <c r="J500" s="519"/>
      <c r="K500" s="519"/>
    </row>
    <row r="501">
      <c r="B501" s="519"/>
      <c r="C501" s="519"/>
      <c r="D501" s="519"/>
      <c r="E501" s="519"/>
      <c r="I501" s="519"/>
      <c r="J501" s="519"/>
      <c r="K501" s="519"/>
    </row>
    <row r="502">
      <c r="B502" s="519"/>
      <c r="C502" s="519"/>
      <c r="D502" s="519"/>
      <c r="E502" s="519"/>
      <c r="I502" s="519"/>
      <c r="J502" s="519"/>
      <c r="K502" s="519"/>
    </row>
    <row r="503">
      <c r="B503" s="519"/>
      <c r="C503" s="519"/>
      <c r="D503" s="519"/>
      <c r="E503" s="519"/>
      <c r="I503" s="519"/>
      <c r="J503" s="519"/>
      <c r="K503" s="519"/>
    </row>
    <row r="504">
      <c r="B504" s="519"/>
      <c r="C504" s="519"/>
      <c r="D504" s="519"/>
      <c r="E504" s="519"/>
      <c r="I504" s="519"/>
      <c r="J504" s="519"/>
      <c r="K504" s="519"/>
    </row>
    <row r="505">
      <c r="B505" s="519"/>
      <c r="C505" s="519"/>
      <c r="D505" s="519"/>
      <c r="E505" s="519"/>
      <c r="I505" s="519"/>
      <c r="J505" s="519"/>
      <c r="K505" s="519"/>
    </row>
    <row r="506">
      <c r="B506" s="519"/>
      <c r="C506" s="519"/>
      <c r="D506" s="519"/>
      <c r="E506" s="519"/>
      <c r="I506" s="519"/>
      <c r="J506" s="519"/>
      <c r="K506" s="519"/>
    </row>
    <row r="507">
      <c r="B507" s="519"/>
      <c r="C507" s="519"/>
      <c r="D507" s="519"/>
      <c r="E507" s="519"/>
      <c r="I507" s="519"/>
      <c r="J507" s="519"/>
      <c r="K507" s="519"/>
    </row>
    <row r="508">
      <c r="B508" s="519"/>
      <c r="C508" s="519"/>
      <c r="D508" s="519"/>
      <c r="E508" s="519"/>
      <c r="I508" s="519"/>
      <c r="J508" s="519"/>
      <c r="K508" s="519"/>
    </row>
    <row r="509">
      <c r="B509" s="519"/>
      <c r="C509" s="519"/>
      <c r="D509" s="519"/>
      <c r="E509" s="519"/>
      <c r="I509" s="519"/>
      <c r="J509" s="519"/>
      <c r="K509" s="519"/>
    </row>
    <row r="510">
      <c r="B510" s="519"/>
      <c r="C510" s="519"/>
      <c r="D510" s="519"/>
      <c r="E510" s="519"/>
      <c r="I510" s="519"/>
      <c r="J510" s="519"/>
      <c r="K510" s="519"/>
    </row>
    <row r="511">
      <c r="B511" s="519"/>
      <c r="C511" s="519"/>
      <c r="D511" s="519"/>
      <c r="E511" s="519"/>
      <c r="I511" s="519"/>
      <c r="J511" s="519"/>
      <c r="K511" s="519"/>
    </row>
    <row r="512">
      <c r="B512" s="519"/>
      <c r="C512" s="519"/>
      <c r="D512" s="519"/>
      <c r="E512" s="519"/>
      <c r="I512" s="519"/>
      <c r="J512" s="519"/>
      <c r="K512" s="519"/>
    </row>
    <row r="513">
      <c r="B513" s="519"/>
      <c r="C513" s="519"/>
      <c r="D513" s="519"/>
      <c r="E513" s="519"/>
      <c r="I513" s="519"/>
      <c r="J513" s="519"/>
      <c r="K513" s="519"/>
    </row>
    <row r="514">
      <c r="B514" s="519"/>
      <c r="C514" s="519"/>
      <c r="D514" s="519"/>
      <c r="E514" s="519"/>
      <c r="I514" s="519"/>
      <c r="J514" s="519"/>
      <c r="K514" s="519"/>
    </row>
    <row r="515">
      <c r="B515" s="519"/>
      <c r="C515" s="519"/>
      <c r="D515" s="519"/>
      <c r="E515" s="519"/>
      <c r="I515" s="519"/>
      <c r="J515" s="519"/>
      <c r="K515" s="519"/>
    </row>
    <row r="516">
      <c r="B516" s="519"/>
      <c r="C516" s="519"/>
      <c r="D516" s="519"/>
      <c r="E516" s="519"/>
      <c r="I516" s="519"/>
      <c r="J516" s="519"/>
      <c r="K516" s="519"/>
    </row>
    <row r="517">
      <c r="B517" s="519"/>
      <c r="C517" s="519"/>
      <c r="D517" s="519"/>
      <c r="E517" s="519"/>
      <c r="I517" s="519"/>
      <c r="J517" s="519"/>
      <c r="K517" s="519"/>
    </row>
    <row r="518">
      <c r="B518" s="519"/>
      <c r="C518" s="519"/>
      <c r="D518" s="519"/>
      <c r="E518" s="519"/>
      <c r="I518" s="519"/>
      <c r="J518" s="519"/>
      <c r="K518" s="519"/>
    </row>
    <row r="519">
      <c r="B519" s="519"/>
      <c r="C519" s="519"/>
      <c r="D519" s="519"/>
      <c r="E519" s="519"/>
      <c r="I519" s="519"/>
      <c r="J519" s="519"/>
      <c r="K519" s="519"/>
    </row>
    <row r="520">
      <c r="B520" s="519"/>
      <c r="C520" s="519"/>
      <c r="D520" s="519"/>
      <c r="E520" s="519"/>
      <c r="I520" s="519"/>
      <c r="J520" s="519"/>
      <c r="K520" s="519"/>
    </row>
    <row r="521">
      <c r="B521" s="519"/>
      <c r="C521" s="519"/>
      <c r="D521" s="519"/>
      <c r="E521" s="519"/>
      <c r="I521" s="519"/>
      <c r="J521" s="519"/>
      <c r="K521" s="519"/>
    </row>
    <row r="522">
      <c r="B522" s="519"/>
      <c r="C522" s="519"/>
      <c r="D522" s="519"/>
      <c r="E522" s="519"/>
      <c r="I522" s="519"/>
      <c r="J522" s="519"/>
      <c r="K522" s="519"/>
    </row>
    <row r="523">
      <c r="B523" s="519"/>
      <c r="C523" s="519"/>
      <c r="D523" s="519"/>
      <c r="E523" s="519"/>
      <c r="I523" s="519"/>
      <c r="J523" s="519"/>
      <c r="K523" s="519"/>
    </row>
    <row r="524">
      <c r="B524" s="519"/>
      <c r="C524" s="519"/>
      <c r="D524" s="519"/>
      <c r="E524" s="519"/>
      <c r="I524" s="519"/>
      <c r="J524" s="519"/>
      <c r="K524" s="519"/>
    </row>
    <row r="525">
      <c r="B525" s="519"/>
      <c r="C525" s="519"/>
      <c r="D525" s="519"/>
      <c r="E525" s="519"/>
      <c r="I525" s="519"/>
      <c r="J525" s="519"/>
      <c r="K525" s="519"/>
    </row>
    <row r="526">
      <c r="B526" s="519"/>
      <c r="C526" s="519"/>
      <c r="D526" s="519"/>
      <c r="E526" s="519"/>
      <c r="I526" s="519"/>
      <c r="J526" s="519"/>
      <c r="K526" s="519"/>
    </row>
    <row r="527">
      <c r="B527" s="519"/>
      <c r="C527" s="519"/>
      <c r="D527" s="519"/>
      <c r="E527" s="519"/>
      <c r="I527" s="519"/>
      <c r="J527" s="519"/>
      <c r="K527" s="519"/>
    </row>
    <row r="528">
      <c r="B528" s="519"/>
      <c r="C528" s="519"/>
      <c r="D528" s="519"/>
      <c r="E528" s="519"/>
      <c r="I528" s="519"/>
      <c r="J528" s="519"/>
      <c r="K528" s="519"/>
    </row>
    <row r="529">
      <c r="B529" s="519"/>
      <c r="C529" s="519"/>
      <c r="D529" s="519"/>
      <c r="E529" s="519"/>
      <c r="I529" s="519"/>
      <c r="J529" s="519"/>
      <c r="K529" s="519"/>
    </row>
    <row r="530">
      <c r="B530" s="519"/>
      <c r="C530" s="519"/>
      <c r="D530" s="519"/>
      <c r="E530" s="519"/>
      <c r="I530" s="519"/>
      <c r="J530" s="519"/>
      <c r="K530" s="519"/>
    </row>
    <row r="531">
      <c r="B531" s="519"/>
      <c r="C531" s="519"/>
      <c r="D531" s="519"/>
      <c r="E531" s="519"/>
      <c r="I531" s="519"/>
      <c r="J531" s="519"/>
      <c r="K531" s="519"/>
    </row>
    <row r="532">
      <c r="B532" s="519"/>
      <c r="C532" s="519"/>
      <c r="D532" s="519"/>
      <c r="E532" s="519"/>
      <c r="I532" s="519"/>
      <c r="J532" s="519"/>
      <c r="K532" s="519"/>
    </row>
    <row r="533">
      <c r="B533" s="519"/>
      <c r="C533" s="519"/>
      <c r="D533" s="519"/>
      <c r="E533" s="519"/>
      <c r="I533" s="519"/>
      <c r="J533" s="519"/>
      <c r="K533" s="519"/>
    </row>
    <row r="534">
      <c r="B534" s="519"/>
      <c r="C534" s="519"/>
      <c r="D534" s="519"/>
      <c r="E534" s="519"/>
      <c r="I534" s="519"/>
      <c r="J534" s="519"/>
      <c r="K534" s="519"/>
    </row>
    <row r="535">
      <c r="B535" s="519"/>
      <c r="C535" s="519"/>
      <c r="D535" s="519"/>
      <c r="E535" s="519"/>
      <c r="I535" s="519"/>
      <c r="J535" s="519"/>
      <c r="K535" s="519"/>
    </row>
    <row r="536">
      <c r="B536" s="519"/>
      <c r="C536" s="519"/>
      <c r="D536" s="519"/>
      <c r="E536" s="519"/>
      <c r="I536" s="519"/>
      <c r="J536" s="519"/>
      <c r="K536" s="519"/>
    </row>
    <row r="537">
      <c r="B537" s="519"/>
      <c r="C537" s="519"/>
      <c r="D537" s="519"/>
      <c r="E537" s="519"/>
      <c r="I537" s="519"/>
      <c r="J537" s="519"/>
      <c r="K537" s="519"/>
    </row>
    <row r="538">
      <c r="B538" s="519"/>
      <c r="C538" s="519"/>
      <c r="D538" s="519"/>
      <c r="E538" s="519"/>
      <c r="I538" s="519"/>
      <c r="J538" s="519"/>
      <c r="K538" s="519"/>
    </row>
    <row r="539">
      <c r="B539" s="519"/>
      <c r="C539" s="519"/>
      <c r="D539" s="519"/>
      <c r="E539" s="519"/>
      <c r="I539" s="519"/>
      <c r="J539" s="519"/>
      <c r="K539" s="519"/>
    </row>
    <row r="540">
      <c r="B540" s="519"/>
      <c r="C540" s="519"/>
      <c r="D540" s="519"/>
      <c r="E540" s="519"/>
      <c r="I540" s="519"/>
      <c r="J540" s="519"/>
      <c r="K540" s="519"/>
    </row>
    <row r="541">
      <c r="B541" s="519"/>
      <c r="C541" s="519"/>
      <c r="D541" s="519"/>
      <c r="E541" s="519"/>
      <c r="I541" s="519"/>
      <c r="J541" s="519"/>
      <c r="K541" s="519"/>
    </row>
    <row r="542">
      <c r="B542" s="519"/>
      <c r="C542" s="519"/>
      <c r="D542" s="519"/>
      <c r="E542" s="519"/>
      <c r="I542" s="519"/>
      <c r="J542" s="519"/>
      <c r="K542" s="519"/>
    </row>
    <row r="543">
      <c r="B543" s="519"/>
      <c r="C543" s="519"/>
      <c r="D543" s="519"/>
      <c r="E543" s="519"/>
      <c r="I543" s="519"/>
      <c r="J543" s="519"/>
      <c r="K543" s="519"/>
    </row>
    <row r="544">
      <c r="B544" s="519"/>
      <c r="C544" s="519"/>
      <c r="D544" s="519"/>
      <c r="E544" s="519"/>
      <c r="I544" s="519"/>
      <c r="J544" s="519"/>
      <c r="K544" s="519"/>
    </row>
    <row r="545">
      <c r="B545" s="519"/>
      <c r="C545" s="519"/>
      <c r="D545" s="519"/>
      <c r="E545" s="519"/>
      <c r="I545" s="519"/>
      <c r="J545" s="519"/>
      <c r="K545" s="519"/>
    </row>
    <row r="546">
      <c r="B546" s="519"/>
      <c r="C546" s="519"/>
      <c r="D546" s="519"/>
      <c r="E546" s="519"/>
      <c r="I546" s="519"/>
      <c r="J546" s="519"/>
      <c r="K546" s="519"/>
    </row>
    <row r="547">
      <c r="B547" s="519"/>
      <c r="C547" s="519"/>
      <c r="D547" s="519"/>
      <c r="E547" s="519"/>
      <c r="I547" s="519"/>
      <c r="J547" s="519"/>
      <c r="K547" s="519"/>
    </row>
    <row r="548">
      <c r="B548" s="519"/>
      <c r="C548" s="519"/>
      <c r="D548" s="519"/>
      <c r="E548" s="519"/>
      <c r="I548" s="519"/>
      <c r="J548" s="519"/>
      <c r="K548" s="519"/>
    </row>
    <row r="549">
      <c r="B549" s="519"/>
      <c r="C549" s="519"/>
      <c r="D549" s="519"/>
      <c r="E549" s="519"/>
      <c r="I549" s="519"/>
      <c r="J549" s="519"/>
      <c r="K549" s="519"/>
    </row>
    <row r="550">
      <c r="B550" s="519"/>
      <c r="C550" s="519"/>
      <c r="D550" s="519"/>
      <c r="E550" s="519"/>
      <c r="I550" s="519"/>
      <c r="J550" s="519"/>
      <c r="K550" s="519"/>
    </row>
    <row r="551">
      <c r="B551" s="519"/>
      <c r="C551" s="519"/>
      <c r="D551" s="519"/>
      <c r="E551" s="519"/>
      <c r="I551" s="519"/>
      <c r="J551" s="519"/>
      <c r="K551" s="519"/>
    </row>
    <row r="552">
      <c r="B552" s="519"/>
      <c r="C552" s="519"/>
      <c r="D552" s="519"/>
      <c r="E552" s="519"/>
      <c r="I552" s="519"/>
      <c r="J552" s="519"/>
      <c r="K552" s="519"/>
    </row>
    <row r="553">
      <c r="B553" s="519"/>
      <c r="C553" s="519"/>
      <c r="D553" s="519"/>
      <c r="E553" s="519"/>
      <c r="I553" s="519"/>
      <c r="J553" s="519"/>
      <c r="K553" s="519"/>
    </row>
    <row r="554">
      <c r="B554" s="519"/>
      <c r="C554" s="519"/>
      <c r="D554" s="519"/>
      <c r="E554" s="519"/>
      <c r="I554" s="519"/>
      <c r="J554" s="519"/>
      <c r="K554" s="519"/>
    </row>
    <row r="555">
      <c r="B555" s="519"/>
      <c r="C555" s="519"/>
      <c r="D555" s="519"/>
      <c r="E555" s="519"/>
      <c r="I555" s="519"/>
      <c r="J555" s="519"/>
      <c r="K555" s="519"/>
    </row>
    <row r="556">
      <c r="B556" s="519"/>
      <c r="C556" s="519"/>
      <c r="D556" s="519"/>
      <c r="E556" s="519"/>
      <c r="I556" s="519"/>
      <c r="J556" s="519"/>
      <c r="K556" s="519"/>
    </row>
    <row r="557">
      <c r="B557" s="519"/>
      <c r="C557" s="519"/>
      <c r="D557" s="519"/>
      <c r="E557" s="519"/>
      <c r="I557" s="519"/>
      <c r="J557" s="519"/>
      <c r="K557" s="519"/>
    </row>
    <row r="558">
      <c r="B558" s="519"/>
      <c r="C558" s="519"/>
      <c r="D558" s="519"/>
      <c r="E558" s="519"/>
      <c r="I558" s="519"/>
      <c r="J558" s="519"/>
      <c r="K558" s="519"/>
    </row>
    <row r="559">
      <c r="B559" s="519"/>
      <c r="C559" s="519"/>
      <c r="D559" s="519"/>
      <c r="E559" s="519"/>
      <c r="I559" s="519"/>
      <c r="J559" s="519"/>
      <c r="K559" s="519"/>
    </row>
    <row r="560">
      <c r="B560" s="519"/>
      <c r="C560" s="519"/>
      <c r="D560" s="519"/>
      <c r="E560" s="519"/>
      <c r="I560" s="519"/>
      <c r="J560" s="519"/>
      <c r="K560" s="519"/>
    </row>
    <row r="561">
      <c r="B561" s="519"/>
      <c r="C561" s="519"/>
      <c r="D561" s="519"/>
      <c r="E561" s="519"/>
      <c r="I561" s="519"/>
      <c r="J561" s="519"/>
      <c r="K561" s="519"/>
    </row>
    <row r="562">
      <c r="B562" s="519"/>
      <c r="C562" s="519"/>
      <c r="D562" s="519"/>
      <c r="E562" s="519"/>
      <c r="I562" s="519"/>
      <c r="J562" s="519"/>
      <c r="K562" s="519"/>
    </row>
    <row r="563">
      <c r="B563" s="519"/>
      <c r="C563" s="519"/>
      <c r="D563" s="519"/>
      <c r="E563" s="519"/>
      <c r="I563" s="519"/>
      <c r="J563" s="519"/>
      <c r="K563" s="519"/>
    </row>
    <row r="564">
      <c r="B564" s="519"/>
      <c r="C564" s="519"/>
      <c r="D564" s="519"/>
      <c r="E564" s="519"/>
      <c r="I564" s="519"/>
      <c r="J564" s="519"/>
      <c r="K564" s="519"/>
    </row>
    <row r="565">
      <c r="B565" s="519"/>
      <c r="C565" s="519"/>
      <c r="D565" s="519"/>
      <c r="E565" s="519"/>
      <c r="I565" s="519"/>
      <c r="J565" s="519"/>
      <c r="K565" s="519"/>
    </row>
    <row r="566">
      <c r="B566" s="519"/>
      <c r="C566" s="519"/>
      <c r="D566" s="519"/>
      <c r="E566" s="519"/>
      <c r="I566" s="519"/>
      <c r="J566" s="519"/>
      <c r="K566" s="519"/>
    </row>
    <row r="567">
      <c r="B567" s="519"/>
      <c r="C567" s="519"/>
      <c r="D567" s="519"/>
      <c r="E567" s="519"/>
      <c r="I567" s="519"/>
      <c r="J567" s="519"/>
      <c r="K567" s="519"/>
    </row>
    <row r="568">
      <c r="B568" s="519"/>
      <c r="C568" s="519"/>
      <c r="D568" s="519"/>
      <c r="E568" s="519"/>
      <c r="I568" s="519"/>
      <c r="J568" s="519"/>
      <c r="K568" s="519"/>
    </row>
    <row r="569">
      <c r="B569" s="519"/>
      <c r="C569" s="519"/>
      <c r="D569" s="519"/>
      <c r="E569" s="519"/>
      <c r="I569" s="519"/>
      <c r="J569" s="519"/>
      <c r="K569" s="519"/>
    </row>
    <row r="570">
      <c r="B570" s="519"/>
      <c r="C570" s="519"/>
      <c r="D570" s="519"/>
      <c r="E570" s="519"/>
      <c r="I570" s="519"/>
      <c r="J570" s="519"/>
      <c r="K570" s="519"/>
    </row>
    <row r="571">
      <c r="B571" s="519"/>
      <c r="C571" s="519"/>
      <c r="D571" s="519"/>
      <c r="E571" s="519"/>
      <c r="I571" s="519"/>
      <c r="J571" s="519"/>
      <c r="K571" s="519"/>
    </row>
    <row r="572">
      <c r="B572" s="519"/>
      <c r="C572" s="519"/>
      <c r="D572" s="519"/>
      <c r="E572" s="519"/>
      <c r="I572" s="519"/>
      <c r="J572" s="519"/>
      <c r="K572" s="519"/>
    </row>
    <row r="573">
      <c r="B573" s="519"/>
      <c r="C573" s="519"/>
      <c r="D573" s="519"/>
      <c r="E573" s="519"/>
      <c r="I573" s="519"/>
      <c r="J573" s="519"/>
      <c r="K573" s="519"/>
    </row>
    <row r="574">
      <c r="B574" s="519"/>
      <c r="C574" s="519"/>
      <c r="D574" s="519"/>
      <c r="E574" s="519"/>
      <c r="I574" s="519"/>
      <c r="J574" s="519"/>
      <c r="K574" s="519"/>
    </row>
    <row r="575">
      <c r="B575" s="519"/>
      <c r="C575" s="519"/>
      <c r="D575" s="519"/>
      <c r="E575" s="519"/>
      <c r="I575" s="519"/>
      <c r="J575" s="519"/>
      <c r="K575" s="519"/>
    </row>
    <row r="576">
      <c r="B576" s="519"/>
      <c r="C576" s="519"/>
      <c r="D576" s="519"/>
      <c r="E576" s="519"/>
      <c r="I576" s="519"/>
      <c r="J576" s="519"/>
      <c r="K576" s="519"/>
    </row>
    <row r="577">
      <c r="B577" s="519"/>
      <c r="C577" s="519"/>
      <c r="D577" s="519"/>
      <c r="E577" s="519"/>
      <c r="I577" s="519"/>
      <c r="J577" s="519"/>
      <c r="K577" s="519"/>
    </row>
    <row r="578">
      <c r="B578" s="519"/>
      <c r="C578" s="519"/>
      <c r="D578" s="519"/>
      <c r="E578" s="519"/>
      <c r="I578" s="519"/>
      <c r="J578" s="519"/>
      <c r="K578" s="519"/>
    </row>
    <row r="579">
      <c r="B579" s="519"/>
      <c r="C579" s="519"/>
      <c r="D579" s="519"/>
      <c r="E579" s="519"/>
      <c r="I579" s="519"/>
      <c r="J579" s="519"/>
      <c r="K579" s="519"/>
    </row>
    <row r="580">
      <c r="B580" s="519"/>
      <c r="C580" s="519"/>
      <c r="D580" s="519"/>
      <c r="E580" s="519"/>
      <c r="I580" s="519"/>
      <c r="J580" s="519"/>
      <c r="K580" s="519"/>
    </row>
    <row r="581">
      <c r="B581" s="519"/>
      <c r="C581" s="519"/>
      <c r="D581" s="519"/>
      <c r="E581" s="519"/>
      <c r="I581" s="519"/>
      <c r="J581" s="519"/>
      <c r="K581" s="519"/>
    </row>
    <row r="582">
      <c r="B582" s="519"/>
      <c r="C582" s="519"/>
      <c r="D582" s="519"/>
      <c r="E582" s="519"/>
      <c r="I582" s="519"/>
      <c r="J582" s="519"/>
      <c r="K582" s="519"/>
    </row>
    <row r="583">
      <c r="B583" s="519"/>
      <c r="C583" s="519"/>
      <c r="D583" s="519"/>
      <c r="E583" s="519"/>
      <c r="I583" s="519"/>
      <c r="J583" s="519"/>
      <c r="K583" s="519"/>
    </row>
    <row r="584">
      <c r="B584" s="519"/>
      <c r="C584" s="519"/>
      <c r="D584" s="519"/>
      <c r="E584" s="519"/>
      <c r="I584" s="519"/>
      <c r="J584" s="519"/>
      <c r="K584" s="519"/>
    </row>
    <row r="585">
      <c r="B585" s="519"/>
      <c r="C585" s="519"/>
      <c r="D585" s="519"/>
      <c r="E585" s="519"/>
      <c r="I585" s="519"/>
      <c r="J585" s="519"/>
      <c r="K585" s="519"/>
    </row>
    <row r="586">
      <c r="B586" s="519"/>
      <c r="C586" s="519"/>
      <c r="D586" s="519"/>
      <c r="E586" s="519"/>
      <c r="I586" s="519"/>
      <c r="J586" s="519"/>
      <c r="K586" s="519"/>
    </row>
    <row r="587">
      <c r="B587" s="519"/>
      <c r="C587" s="519"/>
      <c r="D587" s="519"/>
      <c r="E587" s="519"/>
      <c r="I587" s="519"/>
      <c r="J587" s="519"/>
      <c r="K587" s="519"/>
    </row>
    <row r="588">
      <c r="B588" s="519"/>
      <c r="C588" s="519"/>
      <c r="D588" s="519"/>
      <c r="E588" s="519"/>
      <c r="I588" s="519"/>
      <c r="J588" s="519"/>
      <c r="K588" s="519"/>
    </row>
    <row r="589">
      <c r="B589" s="519"/>
      <c r="C589" s="519"/>
      <c r="D589" s="519"/>
      <c r="E589" s="519"/>
      <c r="I589" s="519"/>
      <c r="J589" s="519"/>
      <c r="K589" s="519"/>
    </row>
    <row r="590">
      <c r="B590" s="519"/>
      <c r="C590" s="519"/>
      <c r="D590" s="519"/>
      <c r="E590" s="519"/>
      <c r="I590" s="519"/>
      <c r="J590" s="519"/>
      <c r="K590" s="519"/>
    </row>
    <row r="591">
      <c r="B591" s="519"/>
      <c r="C591" s="519"/>
      <c r="D591" s="519"/>
      <c r="E591" s="519"/>
      <c r="I591" s="519"/>
      <c r="J591" s="519"/>
      <c r="K591" s="519"/>
    </row>
    <row r="592">
      <c r="B592" s="519"/>
      <c r="C592" s="519"/>
      <c r="D592" s="519"/>
      <c r="E592" s="519"/>
      <c r="I592" s="519"/>
      <c r="J592" s="519"/>
      <c r="K592" s="519"/>
    </row>
    <row r="593">
      <c r="B593" s="519"/>
      <c r="C593" s="519"/>
      <c r="D593" s="519"/>
      <c r="E593" s="519"/>
      <c r="I593" s="519"/>
      <c r="J593" s="519"/>
      <c r="K593" s="519"/>
    </row>
    <row r="594">
      <c r="B594" s="519"/>
      <c r="C594" s="519"/>
      <c r="D594" s="519"/>
      <c r="E594" s="519"/>
      <c r="I594" s="519"/>
      <c r="J594" s="519"/>
      <c r="K594" s="519"/>
    </row>
    <row r="595">
      <c r="B595" s="519"/>
      <c r="C595" s="519"/>
      <c r="D595" s="519"/>
      <c r="E595" s="519"/>
      <c r="I595" s="519"/>
      <c r="J595" s="519"/>
      <c r="K595" s="519"/>
    </row>
    <row r="596">
      <c r="B596" s="519"/>
      <c r="C596" s="519"/>
      <c r="D596" s="519"/>
      <c r="E596" s="519"/>
      <c r="I596" s="519"/>
      <c r="J596" s="519"/>
      <c r="K596" s="519"/>
    </row>
    <row r="597">
      <c r="B597" s="519"/>
      <c r="C597" s="519"/>
      <c r="D597" s="519"/>
      <c r="E597" s="519"/>
      <c r="I597" s="519"/>
      <c r="J597" s="519"/>
      <c r="K597" s="519"/>
    </row>
    <row r="598">
      <c r="B598" s="519"/>
      <c r="C598" s="519"/>
      <c r="D598" s="519"/>
      <c r="E598" s="519"/>
      <c r="I598" s="519"/>
      <c r="J598" s="519"/>
      <c r="K598" s="519"/>
    </row>
    <row r="599">
      <c r="B599" s="519"/>
      <c r="C599" s="519"/>
      <c r="D599" s="519"/>
      <c r="E599" s="519"/>
      <c r="I599" s="519"/>
      <c r="J599" s="519"/>
      <c r="K599" s="519"/>
    </row>
    <row r="600">
      <c r="B600" s="519"/>
      <c r="C600" s="519"/>
      <c r="D600" s="519"/>
      <c r="E600" s="519"/>
      <c r="I600" s="519"/>
      <c r="J600" s="519"/>
      <c r="K600" s="519"/>
    </row>
    <row r="601">
      <c r="B601" s="519"/>
      <c r="C601" s="519"/>
      <c r="D601" s="519"/>
      <c r="E601" s="519"/>
      <c r="I601" s="519"/>
      <c r="J601" s="519"/>
      <c r="K601" s="519"/>
    </row>
    <row r="602">
      <c r="B602" s="519"/>
      <c r="C602" s="519"/>
      <c r="D602" s="519"/>
      <c r="E602" s="519"/>
      <c r="I602" s="519"/>
      <c r="J602" s="519"/>
      <c r="K602" s="519"/>
    </row>
    <row r="603">
      <c r="B603" s="519"/>
      <c r="C603" s="519"/>
      <c r="D603" s="519"/>
      <c r="E603" s="519"/>
      <c r="I603" s="519"/>
      <c r="J603" s="519"/>
      <c r="K603" s="519"/>
    </row>
    <row r="604">
      <c r="B604" s="519"/>
      <c r="C604" s="519"/>
      <c r="D604" s="519"/>
      <c r="E604" s="519"/>
      <c r="I604" s="519"/>
      <c r="J604" s="519"/>
      <c r="K604" s="519"/>
    </row>
    <row r="605">
      <c r="B605" s="519"/>
      <c r="C605" s="519"/>
      <c r="D605" s="519"/>
      <c r="E605" s="519"/>
      <c r="I605" s="519"/>
      <c r="J605" s="519"/>
      <c r="K605" s="519"/>
    </row>
    <row r="606">
      <c r="B606" s="519"/>
      <c r="C606" s="519"/>
      <c r="D606" s="519"/>
      <c r="E606" s="519"/>
      <c r="I606" s="519"/>
      <c r="J606" s="519"/>
      <c r="K606" s="519"/>
    </row>
    <row r="607">
      <c r="B607" s="519"/>
      <c r="C607" s="519"/>
      <c r="D607" s="519"/>
      <c r="E607" s="519"/>
      <c r="I607" s="519"/>
      <c r="J607" s="519"/>
      <c r="K607" s="519"/>
    </row>
    <row r="608">
      <c r="B608" s="519"/>
      <c r="C608" s="519"/>
      <c r="D608" s="519"/>
      <c r="E608" s="519"/>
      <c r="I608" s="519"/>
      <c r="J608" s="519"/>
      <c r="K608" s="519"/>
    </row>
    <row r="609">
      <c r="B609" s="519"/>
      <c r="C609" s="519"/>
      <c r="D609" s="519"/>
      <c r="E609" s="519"/>
      <c r="I609" s="519"/>
      <c r="J609" s="519"/>
      <c r="K609" s="519"/>
    </row>
    <row r="610">
      <c r="B610" s="519"/>
      <c r="C610" s="519"/>
      <c r="D610" s="519"/>
      <c r="E610" s="519"/>
      <c r="I610" s="519"/>
      <c r="J610" s="519"/>
      <c r="K610" s="519"/>
    </row>
    <row r="611">
      <c r="B611" s="519"/>
      <c r="C611" s="519"/>
      <c r="D611" s="519"/>
      <c r="E611" s="519"/>
      <c r="I611" s="519"/>
      <c r="J611" s="519"/>
      <c r="K611" s="519"/>
    </row>
    <row r="612">
      <c r="B612" s="519"/>
      <c r="C612" s="519"/>
      <c r="D612" s="519"/>
      <c r="E612" s="519"/>
      <c r="I612" s="519"/>
      <c r="J612" s="519"/>
      <c r="K612" s="519"/>
    </row>
    <row r="613">
      <c r="B613" s="519"/>
      <c r="C613" s="519"/>
      <c r="D613" s="519"/>
      <c r="E613" s="519"/>
      <c r="I613" s="519"/>
      <c r="J613" s="519"/>
      <c r="K613" s="519"/>
    </row>
    <row r="614">
      <c r="B614" s="519"/>
      <c r="C614" s="519"/>
      <c r="D614" s="519"/>
      <c r="E614" s="519"/>
      <c r="I614" s="519"/>
      <c r="J614" s="519"/>
      <c r="K614" s="519"/>
    </row>
    <row r="615">
      <c r="B615" s="519"/>
      <c r="C615" s="519"/>
      <c r="D615" s="519"/>
      <c r="E615" s="519"/>
      <c r="I615" s="519"/>
      <c r="J615" s="519"/>
      <c r="K615" s="519"/>
    </row>
    <row r="616">
      <c r="B616" s="519"/>
      <c r="C616" s="519"/>
      <c r="D616" s="519"/>
      <c r="E616" s="519"/>
      <c r="I616" s="519"/>
      <c r="J616" s="519"/>
      <c r="K616" s="519"/>
    </row>
    <row r="617">
      <c r="B617" s="519"/>
      <c r="C617" s="519"/>
      <c r="D617" s="519"/>
      <c r="E617" s="519"/>
      <c r="I617" s="519"/>
      <c r="J617" s="519"/>
      <c r="K617" s="519"/>
    </row>
    <row r="618">
      <c r="B618" s="519"/>
      <c r="C618" s="519"/>
      <c r="D618" s="519"/>
      <c r="E618" s="519"/>
      <c r="I618" s="519"/>
      <c r="J618" s="519"/>
      <c r="K618" s="519"/>
    </row>
    <row r="619">
      <c r="B619" s="519"/>
      <c r="C619" s="519"/>
      <c r="D619" s="519"/>
      <c r="E619" s="519"/>
      <c r="I619" s="519"/>
      <c r="J619" s="519"/>
      <c r="K619" s="519"/>
    </row>
    <row r="620">
      <c r="B620" s="519"/>
      <c r="C620" s="519"/>
      <c r="D620" s="519"/>
      <c r="E620" s="519"/>
      <c r="I620" s="519"/>
      <c r="J620" s="519"/>
      <c r="K620" s="519"/>
    </row>
    <row r="621">
      <c r="B621" s="519"/>
      <c r="C621" s="519"/>
      <c r="D621" s="519"/>
      <c r="E621" s="519"/>
      <c r="I621" s="519"/>
      <c r="J621" s="519"/>
      <c r="K621" s="519"/>
    </row>
    <row r="622">
      <c r="B622" s="519"/>
      <c r="C622" s="519"/>
      <c r="D622" s="519"/>
      <c r="E622" s="519"/>
      <c r="I622" s="519"/>
      <c r="J622" s="519"/>
      <c r="K622" s="519"/>
    </row>
    <row r="623">
      <c r="B623" s="519"/>
      <c r="C623" s="519"/>
      <c r="D623" s="519"/>
      <c r="E623" s="519"/>
      <c r="I623" s="519"/>
      <c r="J623" s="519"/>
      <c r="K623" s="519"/>
    </row>
    <row r="624">
      <c r="B624" s="519"/>
      <c r="C624" s="519"/>
      <c r="D624" s="519"/>
      <c r="E624" s="519"/>
      <c r="I624" s="519"/>
      <c r="J624" s="519"/>
      <c r="K624" s="519"/>
    </row>
    <row r="625">
      <c r="B625" s="519"/>
      <c r="C625" s="519"/>
      <c r="D625" s="519"/>
      <c r="E625" s="519"/>
      <c r="I625" s="519"/>
      <c r="J625" s="519"/>
      <c r="K625" s="519"/>
    </row>
    <row r="626">
      <c r="B626" s="519"/>
      <c r="C626" s="519"/>
      <c r="D626" s="519"/>
      <c r="E626" s="519"/>
      <c r="I626" s="519"/>
      <c r="J626" s="519"/>
      <c r="K626" s="519"/>
    </row>
    <row r="627">
      <c r="B627" s="519"/>
      <c r="C627" s="519"/>
      <c r="D627" s="519"/>
      <c r="E627" s="519"/>
      <c r="I627" s="519"/>
      <c r="J627" s="519"/>
      <c r="K627" s="519"/>
    </row>
    <row r="628">
      <c r="B628" s="519"/>
      <c r="C628" s="519"/>
      <c r="D628" s="519"/>
      <c r="E628" s="519"/>
      <c r="I628" s="519"/>
      <c r="J628" s="519"/>
      <c r="K628" s="519"/>
    </row>
    <row r="629">
      <c r="B629" s="519"/>
      <c r="C629" s="519"/>
      <c r="D629" s="519"/>
      <c r="E629" s="519"/>
      <c r="I629" s="519"/>
      <c r="J629" s="519"/>
      <c r="K629" s="519"/>
    </row>
    <row r="630">
      <c r="B630" s="519"/>
      <c r="C630" s="519"/>
      <c r="D630" s="519"/>
      <c r="E630" s="519"/>
      <c r="I630" s="519"/>
      <c r="J630" s="519"/>
      <c r="K630" s="519"/>
    </row>
    <row r="631">
      <c r="B631" s="519"/>
      <c r="C631" s="519"/>
      <c r="D631" s="519"/>
      <c r="E631" s="519"/>
      <c r="I631" s="519"/>
      <c r="J631" s="519"/>
      <c r="K631" s="519"/>
    </row>
    <row r="632">
      <c r="B632" s="519"/>
      <c r="C632" s="519"/>
      <c r="D632" s="519"/>
      <c r="E632" s="519"/>
      <c r="I632" s="519"/>
      <c r="J632" s="519"/>
      <c r="K632" s="519"/>
    </row>
    <row r="633">
      <c r="B633" s="519"/>
      <c r="C633" s="519"/>
      <c r="D633" s="519"/>
      <c r="E633" s="519"/>
      <c r="I633" s="519"/>
      <c r="J633" s="519"/>
      <c r="K633" s="519"/>
    </row>
    <row r="634">
      <c r="B634" s="519"/>
      <c r="C634" s="519"/>
      <c r="D634" s="519"/>
      <c r="E634" s="519"/>
      <c r="I634" s="519"/>
      <c r="J634" s="519"/>
      <c r="K634" s="519"/>
    </row>
    <row r="635">
      <c r="B635" s="519"/>
      <c r="C635" s="519"/>
      <c r="D635" s="519"/>
      <c r="E635" s="519"/>
      <c r="I635" s="519"/>
      <c r="J635" s="519"/>
      <c r="K635" s="519"/>
    </row>
    <row r="636">
      <c r="B636" s="519"/>
      <c r="C636" s="519"/>
      <c r="D636" s="519"/>
      <c r="E636" s="519"/>
      <c r="I636" s="519"/>
      <c r="J636" s="519"/>
      <c r="K636" s="519"/>
    </row>
    <row r="637">
      <c r="B637" s="519"/>
      <c r="C637" s="519"/>
      <c r="D637" s="519"/>
      <c r="E637" s="519"/>
      <c r="I637" s="519"/>
      <c r="J637" s="519"/>
      <c r="K637" s="519"/>
    </row>
    <row r="638">
      <c r="B638" s="519"/>
      <c r="C638" s="519"/>
      <c r="D638" s="519"/>
      <c r="E638" s="519"/>
      <c r="I638" s="519"/>
      <c r="J638" s="519"/>
      <c r="K638" s="519"/>
    </row>
    <row r="639">
      <c r="B639" s="519"/>
      <c r="C639" s="519"/>
      <c r="D639" s="519"/>
      <c r="E639" s="519"/>
      <c r="I639" s="519"/>
      <c r="J639" s="519"/>
      <c r="K639" s="519"/>
    </row>
    <row r="640">
      <c r="B640" s="519"/>
      <c r="C640" s="519"/>
      <c r="D640" s="519"/>
      <c r="E640" s="519"/>
      <c r="I640" s="519"/>
      <c r="J640" s="519"/>
      <c r="K640" s="519"/>
    </row>
    <row r="641">
      <c r="B641" s="519"/>
      <c r="C641" s="519"/>
      <c r="D641" s="519"/>
      <c r="E641" s="519"/>
      <c r="I641" s="519"/>
      <c r="J641" s="519"/>
      <c r="K641" s="519"/>
    </row>
    <row r="642">
      <c r="B642" s="519"/>
      <c r="C642" s="519"/>
      <c r="D642" s="519"/>
      <c r="E642" s="519"/>
      <c r="I642" s="519"/>
      <c r="J642" s="519"/>
      <c r="K642" s="519"/>
    </row>
    <row r="643">
      <c r="B643" s="519"/>
      <c r="C643" s="519"/>
      <c r="D643" s="519"/>
      <c r="E643" s="519"/>
      <c r="I643" s="519"/>
      <c r="J643" s="519"/>
      <c r="K643" s="519"/>
    </row>
    <row r="644">
      <c r="B644" s="519"/>
      <c r="C644" s="519"/>
      <c r="D644" s="519"/>
      <c r="E644" s="519"/>
      <c r="I644" s="519"/>
      <c r="J644" s="519"/>
      <c r="K644" s="519"/>
    </row>
    <row r="645">
      <c r="B645" s="519"/>
      <c r="C645" s="519"/>
      <c r="D645" s="519"/>
      <c r="E645" s="519"/>
      <c r="I645" s="519"/>
      <c r="J645" s="519"/>
      <c r="K645" s="519"/>
    </row>
    <row r="646">
      <c r="B646" s="519"/>
      <c r="C646" s="519"/>
      <c r="D646" s="519"/>
      <c r="E646" s="519"/>
      <c r="I646" s="519"/>
      <c r="J646" s="519"/>
      <c r="K646" s="519"/>
    </row>
    <row r="647">
      <c r="B647" s="519"/>
      <c r="C647" s="519"/>
      <c r="D647" s="519"/>
      <c r="E647" s="519"/>
      <c r="I647" s="519"/>
      <c r="J647" s="519"/>
      <c r="K647" s="519"/>
    </row>
    <row r="648">
      <c r="B648" s="519"/>
      <c r="C648" s="519"/>
      <c r="D648" s="519"/>
      <c r="E648" s="519"/>
      <c r="I648" s="519"/>
      <c r="J648" s="519"/>
      <c r="K648" s="519"/>
    </row>
    <row r="649">
      <c r="B649" s="519"/>
      <c r="C649" s="519"/>
      <c r="D649" s="519"/>
      <c r="E649" s="519"/>
      <c r="I649" s="519"/>
      <c r="J649" s="519"/>
      <c r="K649" s="519"/>
    </row>
    <row r="650">
      <c r="B650" s="519"/>
      <c r="C650" s="519"/>
      <c r="D650" s="519"/>
      <c r="E650" s="519"/>
      <c r="I650" s="519"/>
      <c r="J650" s="519"/>
      <c r="K650" s="519"/>
    </row>
    <row r="651">
      <c r="B651" s="519"/>
      <c r="C651" s="519"/>
      <c r="D651" s="519"/>
      <c r="E651" s="519"/>
      <c r="I651" s="519"/>
      <c r="J651" s="519"/>
      <c r="K651" s="519"/>
    </row>
    <row r="652">
      <c r="B652" s="519"/>
      <c r="C652" s="519"/>
      <c r="D652" s="519"/>
      <c r="E652" s="519"/>
      <c r="I652" s="519"/>
      <c r="J652" s="519"/>
      <c r="K652" s="519"/>
    </row>
    <row r="653">
      <c r="B653" s="519"/>
      <c r="C653" s="519"/>
      <c r="D653" s="519"/>
      <c r="E653" s="519"/>
      <c r="I653" s="519"/>
      <c r="J653" s="519"/>
      <c r="K653" s="519"/>
    </row>
    <row r="654">
      <c r="B654" s="519"/>
      <c r="C654" s="519"/>
      <c r="D654" s="519"/>
      <c r="E654" s="519"/>
      <c r="I654" s="519"/>
      <c r="J654" s="519"/>
      <c r="K654" s="519"/>
    </row>
    <row r="655">
      <c r="B655" s="519"/>
      <c r="C655" s="519"/>
      <c r="D655" s="519"/>
      <c r="E655" s="519"/>
      <c r="I655" s="519"/>
      <c r="J655" s="519"/>
      <c r="K655" s="519"/>
    </row>
    <row r="656">
      <c r="B656" s="519"/>
      <c r="C656" s="519"/>
      <c r="D656" s="519"/>
      <c r="E656" s="519"/>
      <c r="I656" s="519"/>
      <c r="J656" s="519"/>
      <c r="K656" s="519"/>
    </row>
    <row r="657">
      <c r="B657" s="519"/>
      <c r="C657" s="519"/>
      <c r="D657" s="519"/>
      <c r="E657" s="519"/>
      <c r="I657" s="519"/>
      <c r="J657" s="519"/>
      <c r="K657" s="519"/>
    </row>
    <row r="658">
      <c r="B658" s="519"/>
      <c r="C658" s="519"/>
      <c r="D658" s="519"/>
      <c r="E658" s="519"/>
      <c r="I658" s="519"/>
      <c r="J658" s="519"/>
      <c r="K658" s="519"/>
    </row>
    <row r="659">
      <c r="B659" s="519"/>
      <c r="C659" s="519"/>
      <c r="D659" s="519"/>
      <c r="E659" s="519"/>
      <c r="I659" s="519"/>
      <c r="J659" s="519"/>
      <c r="K659" s="519"/>
    </row>
    <row r="660">
      <c r="B660" s="519"/>
      <c r="C660" s="519"/>
      <c r="D660" s="519"/>
      <c r="E660" s="519"/>
      <c r="I660" s="519"/>
      <c r="J660" s="519"/>
      <c r="K660" s="519"/>
    </row>
    <row r="661">
      <c r="B661" s="519"/>
      <c r="C661" s="519"/>
      <c r="D661" s="519"/>
      <c r="E661" s="519"/>
      <c r="I661" s="519"/>
      <c r="J661" s="519"/>
      <c r="K661" s="519"/>
    </row>
    <row r="662">
      <c r="B662" s="519"/>
      <c r="C662" s="519"/>
      <c r="D662" s="519"/>
      <c r="E662" s="519"/>
      <c r="I662" s="519"/>
      <c r="J662" s="519"/>
      <c r="K662" s="519"/>
    </row>
    <row r="663">
      <c r="B663" s="519"/>
      <c r="C663" s="519"/>
      <c r="D663" s="519"/>
      <c r="E663" s="519"/>
      <c r="I663" s="519"/>
      <c r="J663" s="519"/>
      <c r="K663" s="519"/>
    </row>
    <row r="664">
      <c r="B664" s="519"/>
      <c r="C664" s="519"/>
      <c r="D664" s="519"/>
      <c r="E664" s="519"/>
      <c r="I664" s="519"/>
      <c r="J664" s="519"/>
      <c r="K664" s="519"/>
    </row>
    <row r="665">
      <c r="B665" s="519"/>
      <c r="C665" s="519"/>
      <c r="D665" s="519"/>
      <c r="E665" s="519"/>
      <c r="I665" s="519"/>
      <c r="J665" s="519"/>
      <c r="K665" s="519"/>
    </row>
    <row r="666">
      <c r="B666" s="519"/>
      <c r="C666" s="519"/>
      <c r="D666" s="519"/>
      <c r="E666" s="519"/>
      <c r="I666" s="519"/>
      <c r="J666" s="519"/>
      <c r="K666" s="519"/>
    </row>
    <row r="667">
      <c r="B667" s="519"/>
      <c r="C667" s="519"/>
      <c r="D667" s="519"/>
      <c r="E667" s="519"/>
      <c r="I667" s="519"/>
      <c r="J667" s="519"/>
      <c r="K667" s="519"/>
    </row>
    <row r="668">
      <c r="B668" s="519"/>
      <c r="C668" s="519"/>
      <c r="D668" s="519"/>
      <c r="E668" s="519"/>
      <c r="I668" s="519"/>
      <c r="J668" s="519"/>
      <c r="K668" s="519"/>
    </row>
    <row r="669">
      <c r="B669" s="519"/>
      <c r="C669" s="519"/>
      <c r="D669" s="519"/>
      <c r="E669" s="519"/>
      <c r="I669" s="519"/>
      <c r="J669" s="519"/>
      <c r="K669" s="519"/>
    </row>
    <row r="670">
      <c r="B670" s="519"/>
      <c r="C670" s="519"/>
      <c r="D670" s="519"/>
      <c r="E670" s="519"/>
      <c r="I670" s="519"/>
      <c r="J670" s="519"/>
      <c r="K670" s="519"/>
    </row>
    <row r="671">
      <c r="B671" s="519"/>
      <c r="C671" s="519"/>
      <c r="D671" s="519"/>
      <c r="E671" s="519"/>
      <c r="I671" s="519"/>
      <c r="J671" s="519"/>
      <c r="K671" s="519"/>
    </row>
    <row r="672">
      <c r="B672" s="519"/>
      <c r="C672" s="519"/>
      <c r="D672" s="519"/>
      <c r="E672" s="519"/>
      <c r="I672" s="519"/>
      <c r="J672" s="519"/>
      <c r="K672" s="519"/>
    </row>
    <row r="673">
      <c r="B673" s="519"/>
      <c r="C673" s="519"/>
      <c r="D673" s="519"/>
      <c r="E673" s="519"/>
      <c r="I673" s="519"/>
      <c r="J673" s="519"/>
      <c r="K673" s="519"/>
    </row>
    <row r="674">
      <c r="B674" s="519"/>
      <c r="C674" s="519"/>
      <c r="D674" s="519"/>
      <c r="E674" s="519"/>
      <c r="I674" s="519"/>
      <c r="J674" s="519"/>
      <c r="K674" s="519"/>
    </row>
    <row r="675">
      <c r="B675" s="519"/>
      <c r="C675" s="519"/>
      <c r="D675" s="519"/>
      <c r="E675" s="519"/>
      <c r="I675" s="519"/>
      <c r="J675" s="519"/>
      <c r="K675" s="519"/>
    </row>
    <row r="676">
      <c r="B676" s="519"/>
      <c r="C676" s="519"/>
      <c r="D676" s="519"/>
      <c r="E676" s="519"/>
      <c r="I676" s="519"/>
      <c r="J676" s="519"/>
      <c r="K676" s="519"/>
    </row>
    <row r="677">
      <c r="B677" s="519"/>
      <c r="C677" s="519"/>
      <c r="D677" s="519"/>
      <c r="E677" s="519"/>
      <c r="I677" s="519"/>
      <c r="J677" s="519"/>
      <c r="K677" s="519"/>
    </row>
    <row r="678">
      <c r="B678" s="519"/>
      <c r="C678" s="519"/>
      <c r="D678" s="519"/>
      <c r="E678" s="519"/>
      <c r="I678" s="519"/>
      <c r="J678" s="519"/>
      <c r="K678" s="519"/>
    </row>
    <row r="679">
      <c r="B679" s="519"/>
      <c r="C679" s="519"/>
      <c r="D679" s="519"/>
      <c r="E679" s="519"/>
      <c r="I679" s="519"/>
      <c r="J679" s="519"/>
      <c r="K679" s="519"/>
    </row>
    <row r="680">
      <c r="B680" s="519"/>
      <c r="C680" s="519"/>
      <c r="D680" s="519"/>
      <c r="E680" s="519"/>
      <c r="I680" s="519"/>
      <c r="J680" s="519"/>
      <c r="K680" s="519"/>
    </row>
    <row r="681">
      <c r="B681" s="519"/>
      <c r="C681" s="519"/>
      <c r="D681" s="519"/>
      <c r="E681" s="519"/>
      <c r="I681" s="519"/>
      <c r="J681" s="519"/>
      <c r="K681" s="519"/>
    </row>
    <row r="682">
      <c r="B682" s="519"/>
      <c r="C682" s="519"/>
      <c r="D682" s="519"/>
      <c r="E682" s="519"/>
      <c r="I682" s="519"/>
      <c r="J682" s="519"/>
      <c r="K682" s="519"/>
    </row>
    <row r="683">
      <c r="B683" s="519"/>
      <c r="C683" s="519"/>
      <c r="D683" s="519"/>
      <c r="E683" s="519"/>
      <c r="I683" s="519"/>
      <c r="J683" s="519"/>
      <c r="K683" s="519"/>
    </row>
    <row r="684">
      <c r="B684" s="519"/>
      <c r="C684" s="519"/>
      <c r="D684" s="519"/>
      <c r="E684" s="519"/>
      <c r="I684" s="519"/>
      <c r="J684" s="519"/>
      <c r="K684" s="519"/>
    </row>
    <row r="685">
      <c r="B685" s="519"/>
      <c r="C685" s="519"/>
      <c r="D685" s="519"/>
      <c r="E685" s="519"/>
      <c r="I685" s="519"/>
      <c r="J685" s="519"/>
      <c r="K685" s="519"/>
    </row>
    <row r="686">
      <c r="B686" s="519"/>
      <c r="C686" s="519"/>
      <c r="D686" s="519"/>
      <c r="E686" s="519"/>
      <c r="I686" s="519"/>
      <c r="J686" s="519"/>
      <c r="K686" s="519"/>
    </row>
    <row r="687">
      <c r="B687" s="519"/>
      <c r="C687" s="519"/>
      <c r="D687" s="519"/>
      <c r="E687" s="519"/>
      <c r="I687" s="519"/>
      <c r="J687" s="519"/>
      <c r="K687" s="519"/>
    </row>
    <row r="688">
      <c r="B688" s="519"/>
      <c r="C688" s="519"/>
      <c r="D688" s="519"/>
      <c r="E688" s="519"/>
      <c r="I688" s="519"/>
      <c r="J688" s="519"/>
      <c r="K688" s="519"/>
    </row>
    <row r="689">
      <c r="B689" s="519"/>
      <c r="C689" s="519"/>
      <c r="D689" s="519"/>
      <c r="E689" s="519"/>
      <c r="I689" s="519"/>
      <c r="J689" s="519"/>
      <c r="K689" s="519"/>
    </row>
    <row r="690">
      <c r="B690" s="519"/>
      <c r="C690" s="519"/>
      <c r="D690" s="519"/>
      <c r="E690" s="519"/>
      <c r="I690" s="519"/>
      <c r="J690" s="519"/>
      <c r="K690" s="519"/>
    </row>
    <row r="691">
      <c r="B691" s="519"/>
      <c r="C691" s="519"/>
      <c r="D691" s="519"/>
      <c r="E691" s="519"/>
      <c r="I691" s="519"/>
      <c r="J691" s="519"/>
      <c r="K691" s="519"/>
    </row>
    <row r="692">
      <c r="B692" s="519"/>
      <c r="C692" s="519"/>
      <c r="D692" s="519"/>
      <c r="E692" s="519"/>
      <c r="I692" s="519"/>
      <c r="J692" s="519"/>
      <c r="K692" s="519"/>
    </row>
    <row r="693">
      <c r="B693" s="519"/>
      <c r="C693" s="519"/>
      <c r="D693" s="519"/>
      <c r="E693" s="519"/>
      <c r="I693" s="519"/>
      <c r="J693" s="519"/>
      <c r="K693" s="519"/>
    </row>
    <row r="694">
      <c r="B694" s="519"/>
      <c r="C694" s="519"/>
      <c r="D694" s="519"/>
      <c r="E694" s="519"/>
      <c r="I694" s="519"/>
      <c r="J694" s="519"/>
      <c r="K694" s="519"/>
    </row>
    <row r="695">
      <c r="B695" s="519"/>
      <c r="C695" s="519"/>
      <c r="D695" s="519"/>
      <c r="E695" s="519"/>
      <c r="I695" s="519"/>
      <c r="J695" s="519"/>
      <c r="K695" s="519"/>
    </row>
    <row r="696">
      <c r="B696" s="519"/>
      <c r="C696" s="519"/>
      <c r="D696" s="519"/>
      <c r="E696" s="519"/>
      <c r="I696" s="519"/>
      <c r="J696" s="519"/>
      <c r="K696" s="519"/>
    </row>
    <row r="697">
      <c r="B697" s="519"/>
      <c r="C697" s="519"/>
      <c r="D697" s="519"/>
      <c r="E697" s="519"/>
      <c r="I697" s="519"/>
      <c r="J697" s="519"/>
      <c r="K697" s="519"/>
    </row>
    <row r="698">
      <c r="B698" s="519"/>
      <c r="C698" s="519"/>
      <c r="D698" s="519"/>
      <c r="E698" s="519"/>
      <c r="I698" s="519"/>
      <c r="J698" s="519"/>
      <c r="K698" s="519"/>
    </row>
    <row r="699">
      <c r="B699" s="519"/>
      <c r="C699" s="519"/>
      <c r="D699" s="519"/>
      <c r="E699" s="519"/>
      <c r="I699" s="519"/>
      <c r="J699" s="519"/>
      <c r="K699" s="519"/>
    </row>
    <row r="700">
      <c r="B700" s="519"/>
      <c r="C700" s="519"/>
      <c r="D700" s="519"/>
      <c r="E700" s="519"/>
      <c r="I700" s="519"/>
      <c r="J700" s="519"/>
      <c r="K700" s="519"/>
    </row>
    <row r="701">
      <c r="B701" s="519"/>
      <c r="C701" s="519"/>
      <c r="D701" s="519"/>
      <c r="E701" s="519"/>
      <c r="I701" s="519"/>
      <c r="J701" s="519"/>
      <c r="K701" s="519"/>
    </row>
    <row r="702">
      <c r="B702" s="519"/>
      <c r="C702" s="519"/>
      <c r="D702" s="519"/>
      <c r="E702" s="519"/>
      <c r="I702" s="519"/>
      <c r="J702" s="519"/>
      <c r="K702" s="519"/>
    </row>
    <row r="703">
      <c r="B703" s="519"/>
      <c r="C703" s="519"/>
      <c r="D703" s="519"/>
      <c r="E703" s="519"/>
      <c r="I703" s="519"/>
      <c r="J703" s="519"/>
      <c r="K703" s="519"/>
    </row>
    <row r="704">
      <c r="B704" s="519"/>
      <c r="C704" s="519"/>
      <c r="D704" s="519"/>
      <c r="E704" s="519"/>
      <c r="I704" s="519"/>
      <c r="J704" s="519"/>
      <c r="K704" s="519"/>
    </row>
    <row r="705">
      <c r="B705" s="519"/>
      <c r="C705" s="519"/>
      <c r="D705" s="519"/>
      <c r="E705" s="519"/>
      <c r="I705" s="519"/>
      <c r="J705" s="519"/>
      <c r="K705" s="519"/>
    </row>
    <row r="706">
      <c r="B706" s="519"/>
      <c r="C706" s="519"/>
      <c r="D706" s="519"/>
      <c r="E706" s="519"/>
      <c r="I706" s="519"/>
      <c r="J706" s="519"/>
      <c r="K706" s="519"/>
    </row>
    <row r="707">
      <c r="B707" s="519"/>
      <c r="C707" s="519"/>
      <c r="D707" s="519"/>
      <c r="E707" s="519"/>
      <c r="I707" s="519"/>
      <c r="J707" s="519"/>
      <c r="K707" s="519"/>
    </row>
    <row r="708">
      <c r="B708" s="519"/>
      <c r="C708" s="519"/>
      <c r="D708" s="519"/>
      <c r="E708" s="519"/>
      <c r="I708" s="519"/>
      <c r="J708" s="519"/>
      <c r="K708" s="519"/>
    </row>
    <row r="709">
      <c r="B709" s="519"/>
      <c r="C709" s="519"/>
      <c r="D709" s="519"/>
      <c r="E709" s="519"/>
      <c r="I709" s="519"/>
      <c r="J709" s="519"/>
      <c r="K709" s="519"/>
    </row>
    <row r="710">
      <c r="B710" s="519"/>
      <c r="C710" s="519"/>
      <c r="D710" s="519"/>
      <c r="E710" s="519"/>
      <c r="I710" s="519"/>
      <c r="J710" s="519"/>
      <c r="K710" s="519"/>
    </row>
    <row r="711">
      <c r="B711" s="519"/>
      <c r="C711" s="519"/>
      <c r="D711" s="519"/>
      <c r="E711" s="519"/>
      <c r="I711" s="519"/>
      <c r="J711" s="519"/>
      <c r="K711" s="519"/>
    </row>
    <row r="712">
      <c r="B712" s="519"/>
      <c r="C712" s="519"/>
      <c r="D712" s="519"/>
      <c r="E712" s="519"/>
      <c r="I712" s="519"/>
      <c r="J712" s="519"/>
      <c r="K712" s="519"/>
    </row>
    <row r="713">
      <c r="B713" s="519"/>
      <c r="C713" s="519"/>
      <c r="D713" s="519"/>
      <c r="E713" s="519"/>
      <c r="I713" s="519"/>
      <c r="J713" s="519"/>
      <c r="K713" s="519"/>
    </row>
    <row r="714">
      <c r="B714" s="519"/>
      <c r="C714" s="519"/>
      <c r="D714" s="519"/>
      <c r="E714" s="519"/>
      <c r="I714" s="519"/>
      <c r="J714" s="519"/>
      <c r="K714" s="519"/>
    </row>
    <row r="715">
      <c r="B715" s="519"/>
      <c r="C715" s="519"/>
      <c r="D715" s="519"/>
      <c r="E715" s="519"/>
      <c r="I715" s="519"/>
      <c r="J715" s="519"/>
      <c r="K715" s="519"/>
    </row>
    <row r="716">
      <c r="B716" s="519"/>
      <c r="C716" s="519"/>
      <c r="D716" s="519"/>
      <c r="E716" s="519"/>
      <c r="I716" s="519"/>
      <c r="J716" s="519"/>
      <c r="K716" s="519"/>
    </row>
    <row r="717">
      <c r="B717" s="519"/>
      <c r="C717" s="519"/>
      <c r="D717" s="519"/>
      <c r="E717" s="519"/>
      <c r="I717" s="519"/>
      <c r="J717" s="519"/>
      <c r="K717" s="519"/>
    </row>
    <row r="718">
      <c r="B718" s="519"/>
      <c r="C718" s="519"/>
      <c r="D718" s="519"/>
      <c r="E718" s="519"/>
      <c r="I718" s="519"/>
      <c r="J718" s="519"/>
      <c r="K718" s="519"/>
    </row>
    <row r="719">
      <c r="B719" s="519"/>
      <c r="C719" s="519"/>
      <c r="D719" s="519"/>
      <c r="E719" s="519"/>
      <c r="I719" s="519"/>
      <c r="J719" s="519"/>
      <c r="K719" s="519"/>
    </row>
    <row r="720">
      <c r="B720" s="519"/>
      <c r="C720" s="519"/>
      <c r="D720" s="519"/>
      <c r="E720" s="519"/>
      <c r="I720" s="519"/>
      <c r="J720" s="519"/>
      <c r="K720" s="519"/>
    </row>
    <row r="721">
      <c r="B721" s="519"/>
      <c r="C721" s="519"/>
      <c r="D721" s="519"/>
      <c r="E721" s="519"/>
      <c r="I721" s="519"/>
      <c r="J721" s="519"/>
      <c r="K721" s="519"/>
    </row>
    <row r="722">
      <c r="B722" s="519"/>
      <c r="C722" s="519"/>
      <c r="D722" s="519"/>
      <c r="E722" s="519"/>
      <c r="I722" s="519"/>
      <c r="J722" s="519"/>
      <c r="K722" s="519"/>
    </row>
    <row r="723">
      <c r="B723" s="519"/>
      <c r="C723" s="519"/>
      <c r="D723" s="519"/>
      <c r="E723" s="519"/>
      <c r="I723" s="519"/>
      <c r="J723" s="519"/>
      <c r="K723" s="519"/>
    </row>
    <row r="724">
      <c r="B724" s="519"/>
      <c r="C724" s="519"/>
      <c r="D724" s="519"/>
      <c r="E724" s="519"/>
      <c r="I724" s="519"/>
      <c r="J724" s="519"/>
      <c r="K724" s="519"/>
    </row>
    <row r="725">
      <c r="B725" s="519"/>
      <c r="C725" s="519"/>
      <c r="D725" s="519"/>
      <c r="E725" s="519"/>
      <c r="I725" s="519"/>
      <c r="J725" s="519"/>
      <c r="K725" s="519"/>
    </row>
    <row r="726">
      <c r="B726" s="519"/>
      <c r="C726" s="519"/>
      <c r="D726" s="519"/>
      <c r="E726" s="519"/>
      <c r="I726" s="519"/>
      <c r="J726" s="519"/>
      <c r="K726" s="519"/>
    </row>
    <row r="727">
      <c r="B727" s="519"/>
      <c r="C727" s="519"/>
      <c r="D727" s="519"/>
      <c r="E727" s="519"/>
      <c r="I727" s="519"/>
      <c r="J727" s="519"/>
      <c r="K727" s="519"/>
    </row>
    <row r="728">
      <c r="B728" s="519"/>
      <c r="C728" s="519"/>
      <c r="D728" s="519"/>
      <c r="E728" s="519"/>
      <c r="I728" s="519"/>
      <c r="J728" s="519"/>
      <c r="K728" s="519"/>
    </row>
    <row r="729">
      <c r="B729" s="519"/>
      <c r="C729" s="519"/>
      <c r="D729" s="519"/>
      <c r="E729" s="519"/>
      <c r="I729" s="519"/>
      <c r="J729" s="519"/>
      <c r="K729" s="519"/>
    </row>
    <row r="730">
      <c r="B730" s="519"/>
      <c r="C730" s="519"/>
      <c r="D730" s="519"/>
      <c r="E730" s="519"/>
      <c r="I730" s="519"/>
      <c r="J730" s="519"/>
      <c r="K730" s="519"/>
    </row>
    <row r="731">
      <c r="B731" s="519"/>
      <c r="C731" s="519"/>
      <c r="D731" s="519"/>
      <c r="E731" s="519"/>
      <c r="I731" s="519"/>
      <c r="J731" s="519"/>
      <c r="K731" s="519"/>
    </row>
    <row r="732">
      <c r="B732" s="519"/>
      <c r="C732" s="519"/>
      <c r="D732" s="519"/>
      <c r="E732" s="519"/>
      <c r="I732" s="519"/>
      <c r="J732" s="519"/>
      <c r="K732" s="519"/>
    </row>
    <row r="733">
      <c r="B733" s="519"/>
      <c r="C733" s="519"/>
      <c r="D733" s="519"/>
      <c r="E733" s="519"/>
      <c r="I733" s="519"/>
      <c r="J733" s="519"/>
      <c r="K733" s="519"/>
    </row>
    <row r="734">
      <c r="B734" s="519"/>
      <c r="C734" s="519"/>
      <c r="D734" s="519"/>
      <c r="E734" s="519"/>
      <c r="I734" s="519"/>
      <c r="J734" s="519"/>
      <c r="K734" s="519"/>
    </row>
    <row r="735">
      <c r="B735" s="519"/>
      <c r="C735" s="519"/>
      <c r="D735" s="519"/>
      <c r="E735" s="519"/>
      <c r="I735" s="519"/>
      <c r="J735" s="519"/>
      <c r="K735" s="519"/>
    </row>
    <row r="736">
      <c r="B736" s="519"/>
      <c r="C736" s="519"/>
      <c r="D736" s="519"/>
      <c r="E736" s="519"/>
      <c r="I736" s="519"/>
      <c r="J736" s="519"/>
      <c r="K736" s="519"/>
    </row>
    <row r="737">
      <c r="B737" s="519"/>
      <c r="C737" s="519"/>
      <c r="D737" s="519"/>
      <c r="E737" s="519"/>
      <c r="I737" s="519"/>
      <c r="J737" s="519"/>
      <c r="K737" s="519"/>
    </row>
    <row r="738">
      <c r="B738" s="519"/>
      <c r="C738" s="519"/>
      <c r="D738" s="519"/>
      <c r="E738" s="519"/>
      <c r="I738" s="519"/>
      <c r="J738" s="519"/>
      <c r="K738" s="519"/>
    </row>
    <row r="739">
      <c r="B739" s="519"/>
      <c r="C739" s="519"/>
      <c r="D739" s="519"/>
      <c r="E739" s="519"/>
      <c r="I739" s="519"/>
      <c r="J739" s="519"/>
      <c r="K739" s="519"/>
    </row>
    <row r="740">
      <c r="B740" s="519"/>
      <c r="C740" s="519"/>
      <c r="D740" s="519"/>
      <c r="E740" s="519"/>
      <c r="I740" s="519"/>
      <c r="J740" s="519"/>
      <c r="K740" s="519"/>
    </row>
    <row r="741">
      <c r="B741" s="519"/>
      <c r="C741" s="519"/>
      <c r="D741" s="519"/>
      <c r="E741" s="519"/>
      <c r="I741" s="519"/>
      <c r="J741" s="519"/>
      <c r="K741" s="519"/>
    </row>
    <row r="742">
      <c r="B742" s="519"/>
      <c r="C742" s="519"/>
      <c r="D742" s="519"/>
      <c r="E742" s="519"/>
      <c r="I742" s="519"/>
      <c r="J742" s="519"/>
      <c r="K742" s="519"/>
    </row>
    <row r="743">
      <c r="B743" s="519"/>
      <c r="C743" s="519"/>
      <c r="D743" s="519"/>
      <c r="E743" s="519"/>
      <c r="I743" s="519"/>
      <c r="J743" s="519"/>
      <c r="K743" s="519"/>
    </row>
    <row r="744">
      <c r="B744" s="519"/>
      <c r="C744" s="519"/>
      <c r="D744" s="519"/>
      <c r="E744" s="519"/>
      <c r="I744" s="519"/>
      <c r="J744" s="519"/>
      <c r="K744" s="519"/>
    </row>
    <row r="745">
      <c r="B745" s="519"/>
      <c r="C745" s="519"/>
      <c r="D745" s="519"/>
      <c r="E745" s="519"/>
      <c r="I745" s="519"/>
      <c r="J745" s="519"/>
      <c r="K745" s="519"/>
    </row>
    <row r="746">
      <c r="B746" s="519"/>
      <c r="C746" s="519"/>
      <c r="D746" s="519"/>
      <c r="E746" s="519"/>
      <c r="I746" s="519"/>
      <c r="J746" s="519"/>
      <c r="K746" s="519"/>
    </row>
    <row r="747">
      <c r="B747" s="519"/>
      <c r="C747" s="519"/>
      <c r="D747" s="519"/>
      <c r="E747" s="519"/>
      <c r="I747" s="519"/>
      <c r="J747" s="519"/>
      <c r="K747" s="519"/>
    </row>
    <row r="748">
      <c r="B748" s="519"/>
      <c r="C748" s="519"/>
      <c r="D748" s="519"/>
      <c r="E748" s="519"/>
      <c r="I748" s="519"/>
      <c r="J748" s="519"/>
      <c r="K748" s="519"/>
    </row>
    <row r="749">
      <c r="B749" s="519"/>
      <c r="C749" s="519"/>
      <c r="D749" s="519"/>
      <c r="E749" s="519"/>
      <c r="I749" s="519"/>
      <c r="J749" s="519"/>
      <c r="K749" s="519"/>
    </row>
    <row r="750">
      <c r="B750" s="519"/>
      <c r="C750" s="519"/>
      <c r="D750" s="519"/>
      <c r="E750" s="519"/>
      <c r="I750" s="519"/>
      <c r="J750" s="519"/>
      <c r="K750" s="519"/>
    </row>
    <row r="751">
      <c r="B751" s="519"/>
      <c r="C751" s="519"/>
      <c r="D751" s="519"/>
      <c r="E751" s="519"/>
      <c r="I751" s="519"/>
      <c r="J751" s="519"/>
      <c r="K751" s="519"/>
    </row>
    <row r="752">
      <c r="B752" s="519"/>
      <c r="C752" s="519"/>
      <c r="D752" s="519"/>
      <c r="E752" s="519"/>
      <c r="I752" s="519"/>
      <c r="J752" s="519"/>
      <c r="K752" s="519"/>
    </row>
    <row r="753">
      <c r="B753" s="519"/>
      <c r="C753" s="519"/>
      <c r="D753" s="519"/>
      <c r="E753" s="519"/>
      <c r="I753" s="519"/>
      <c r="J753" s="519"/>
      <c r="K753" s="519"/>
    </row>
    <row r="754">
      <c r="B754" s="519"/>
      <c r="C754" s="519"/>
      <c r="D754" s="519"/>
      <c r="E754" s="519"/>
      <c r="I754" s="519"/>
      <c r="J754" s="519"/>
      <c r="K754" s="519"/>
    </row>
    <row r="755">
      <c r="B755" s="519"/>
      <c r="C755" s="519"/>
      <c r="D755" s="519"/>
      <c r="E755" s="519"/>
      <c r="I755" s="519"/>
      <c r="J755" s="519"/>
      <c r="K755" s="519"/>
    </row>
    <row r="756">
      <c r="B756" s="519"/>
      <c r="C756" s="519"/>
      <c r="D756" s="519"/>
      <c r="E756" s="519"/>
      <c r="I756" s="519"/>
      <c r="J756" s="519"/>
      <c r="K756" s="519"/>
    </row>
    <row r="757">
      <c r="B757" s="519"/>
      <c r="C757" s="519"/>
      <c r="D757" s="519"/>
      <c r="E757" s="519"/>
      <c r="I757" s="519"/>
      <c r="J757" s="519"/>
      <c r="K757" s="519"/>
    </row>
    <row r="758">
      <c r="B758" s="519"/>
      <c r="C758" s="519"/>
      <c r="D758" s="519"/>
      <c r="E758" s="519"/>
      <c r="I758" s="519"/>
      <c r="J758" s="519"/>
      <c r="K758" s="519"/>
    </row>
    <row r="759">
      <c r="B759" s="519"/>
      <c r="C759" s="519"/>
      <c r="D759" s="519"/>
      <c r="E759" s="519"/>
      <c r="I759" s="519"/>
      <c r="J759" s="519"/>
      <c r="K759" s="519"/>
    </row>
    <row r="760">
      <c r="B760" s="519"/>
      <c r="C760" s="519"/>
      <c r="D760" s="519"/>
      <c r="E760" s="519"/>
      <c r="I760" s="519"/>
      <c r="J760" s="519"/>
      <c r="K760" s="519"/>
    </row>
    <row r="761">
      <c r="B761" s="519"/>
      <c r="C761" s="519"/>
      <c r="D761" s="519"/>
      <c r="E761" s="519"/>
      <c r="I761" s="519"/>
      <c r="J761" s="519"/>
      <c r="K761" s="519"/>
    </row>
    <row r="762">
      <c r="B762" s="519"/>
      <c r="C762" s="519"/>
      <c r="D762" s="519"/>
      <c r="E762" s="519"/>
      <c r="I762" s="519"/>
      <c r="J762" s="519"/>
      <c r="K762" s="519"/>
    </row>
    <row r="763">
      <c r="B763" s="519"/>
      <c r="C763" s="519"/>
      <c r="D763" s="519"/>
      <c r="E763" s="519"/>
      <c r="I763" s="519"/>
      <c r="J763" s="519"/>
      <c r="K763" s="519"/>
    </row>
    <row r="764">
      <c r="B764" s="519"/>
      <c r="C764" s="519"/>
      <c r="D764" s="519"/>
      <c r="E764" s="519"/>
      <c r="I764" s="519"/>
      <c r="J764" s="519"/>
      <c r="K764" s="519"/>
    </row>
    <row r="765">
      <c r="B765" s="519"/>
      <c r="C765" s="519"/>
      <c r="D765" s="519"/>
      <c r="E765" s="519"/>
      <c r="I765" s="519"/>
      <c r="J765" s="519"/>
      <c r="K765" s="519"/>
    </row>
    <row r="766">
      <c r="B766" s="519"/>
      <c r="C766" s="519"/>
      <c r="D766" s="519"/>
      <c r="E766" s="519"/>
      <c r="I766" s="519"/>
      <c r="J766" s="519"/>
      <c r="K766" s="519"/>
    </row>
    <row r="767">
      <c r="B767" s="519"/>
      <c r="C767" s="519"/>
      <c r="D767" s="519"/>
      <c r="E767" s="519"/>
      <c r="I767" s="519"/>
      <c r="J767" s="519"/>
      <c r="K767" s="519"/>
    </row>
    <row r="768">
      <c r="B768" s="519"/>
      <c r="C768" s="519"/>
      <c r="D768" s="519"/>
      <c r="E768" s="519"/>
      <c r="I768" s="519"/>
      <c r="J768" s="519"/>
      <c r="K768" s="519"/>
    </row>
    <row r="769">
      <c r="B769" s="519"/>
      <c r="C769" s="519"/>
      <c r="D769" s="519"/>
      <c r="E769" s="519"/>
      <c r="I769" s="519"/>
      <c r="J769" s="519"/>
      <c r="K769" s="519"/>
    </row>
    <row r="770">
      <c r="B770" s="519"/>
      <c r="C770" s="519"/>
      <c r="D770" s="519"/>
      <c r="E770" s="519"/>
      <c r="I770" s="519"/>
      <c r="J770" s="519"/>
      <c r="K770" s="519"/>
    </row>
    <row r="771">
      <c r="B771" s="519"/>
      <c r="C771" s="519"/>
      <c r="D771" s="519"/>
      <c r="E771" s="519"/>
      <c r="I771" s="519"/>
      <c r="J771" s="519"/>
      <c r="K771" s="519"/>
    </row>
    <row r="772">
      <c r="B772" s="519"/>
      <c r="C772" s="519"/>
      <c r="D772" s="519"/>
      <c r="E772" s="519"/>
      <c r="I772" s="519"/>
      <c r="J772" s="519"/>
      <c r="K772" s="519"/>
    </row>
    <row r="773">
      <c r="B773" s="519"/>
      <c r="C773" s="519"/>
      <c r="D773" s="519"/>
      <c r="E773" s="519"/>
      <c r="I773" s="519"/>
      <c r="J773" s="519"/>
      <c r="K773" s="519"/>
    </row>
    <row r="774">
      <c r="B774" s="519"/>
      <c r="C774" s="519"/>
      <c r="D774" s="519"/>
      <c r="E774" s="519"/>
      <c r="I774" s="519"/>
      <c r="J774" s="519"/>
      <c r="K774" s="519"/>
    </row>
    <row r="775">
      <c r="B775" s="519"/>
      <c r="C775" s="519"/>
      <c r="D775" s="519"/>
      <c r="E775" s="519"/>
      <c r="I775" s="519"/>
      <c r="J775" s="519"/>
      <c r="K775" s="519"/>
    </row>
    <row r="776">
      <c r="B776" s="519"/>
      <c r="C776" s="519"/>
      <c r="D776" s="519"/>
      <c r="E776" s="519"/>
      <c r="I776" s="519"/>
      <c r="J776" s="519"/>
      <c r="K776" s="519"/>
    </row>
    <row r="777">
      <c r="B777" s="519"/>
      <c r="C777" s="519"/>
      <c r="D777" s="519"/>
      <c r="E777" s="519"/>
      <c r="I777" s="519"/>
      <c r="J777" s="519"/>
      <c r="K777" s="519"/>
    </row>
    <row r="778">
      <c r="B778" s="519"/>
      <c r="C778" s="519"/>
      <c r="D778" s="519"/>
      <c r="E778" s="519"/>
      <c r="I778" s="519"/>
      <c r="J778" s="519"/>
      <c r="K778" s="519"/>
    </row>
    <row r="779">
      <c r="B779" s="519"/>
      <c r="C779" s="519"/>
      <c r="D779" s="519"/>
      <c r="E779" s="519"/>
      <c r="I779" s="519"/>
      <c r="J779" s="519"/>
      <c r="K779" s="519"/>
    </row>
    <row r="780">
      <c r="B780" s="519"/>
      <c r="C780" s="519"/>
      <c r="D780" s="519"/>
      <c r="E780" s="519"/>
      <c r="I780" s="519"/>
      <c r="J780" s="519"/>
      <c r="K780" s="519"/>
    </row>
    <row r="781">
      <c r="B781" s="519"/>
      <c r="C781" s="519"/>
      <c r="D781" s="519"/>
      <c r="E781" s="519"/>
      <c r="I781" s="519"/>
      <c r="J781" s="519"/>
      <c r="K781" s="519"/>
    </row>
    <row r="782">
      <c r="B782" s="519"/>
      <c r="C782" s="519"/>
      <c r="D782" s="519"/>
      <c r="E782" s="519"/>
      <c r="I782" s="519"/>
      <c r="J782" s="519"/>
      <c r="K782" s="519"/>
    </row>
    <row r="783">
      <c r="B783" s="519"/>
      <c r="C783" s="519"/>
      <c r="D783" s="519"/>
      <c r="E783" s="519"/>
      <c r="I783" s="519"/>
      <c r="J783" s="519"/>
      <c r="K783" s="519"/>
    </row>
    <row r="784">
      <c r="B784" s="519"/>
      <c r="C784" s="519"/>
      <c r="D784" s="519"/>
      <c r="E784" s="519"/>
      <c r="I784" s="519"/>
      <c r="J784" s="519"/>
      <c r="K784" s="519"/>
    </row>
    <row r="785">
      <c r="B785" s="519"/>
      <c r="C785" s="519"/>
      <c r="D785" s="519"/>
      <c r="E785" s="519"/>
      <c r="I785" s="519"/>
      <c r="J785" s="519"/>
      <c r="K785" s="519"/>
    </row>
    <row r="786">
      <c r="B786" s="519"/>
      <c r="C786" s="519"/>
      <c r="D786" s="519"/>
      <c r="E786" s="519"/>
      <c r="I786" s="519"/>
      <c r="J786" s="519"/>
      <c r="K786" s="519"/>
    </row>
    <row r="787">
      <c r="B787" s="519"/>
      <c r="C787" s="519"/>
      <c r="D787" s="519"/>
      <c r="E787" s="519"/>
      <c r="I787" s="519"/>
      <c r="J787" s="519"/>
      <c r="K787" s="519"/>
    </row>
    <row r="788">
      <c r="B788" s="519"/>
      <c r="C788" s="519"/>
      <c r="D788" s="519"/>
      <c r="E788" s="519"/>
      <c r="I788" s="519"/>
      <c r="J788" s="519"/>
      <c r="K788" s="519"/>
    </row>
    <row r="789">
      <c r="B789" s="519"/>
      <c r="C789" s="519"/>
      <c r="D789" s="519"/>
      <c r="E789" s="519"/>
      <c r="I789" s="519"/>
      <c r="J789" s="519"/>
      <c r="K789" s="519"/>
    </row>
    <row r="790">
      <c r="B790" s="519"/>
      <c r="C790" s="519"/>
      <c r="D790" s="519"/>
      <c r="E790" s="519"/>
      <c r="I790" s="519"/>
      <c r="J790" s="519"/>
      <c r="K790" s="519"/>
    </row>
    <row r="791">
      <c r="B791" s="519"/>
      <c r="C791" s="519"/>
      <c r="D791" s="519"/>
      <c r="E791" s="519"/>
      <c r="I791" s="519"/>
      <c r="J791" s="519"/>
      <c r="K791" s="519"/>
    </row>
    <row r="792">
      <c r="B792" s="519"/>
      <c r="C792" s="519"/>
      <c r="D792" s="519"/>
      <c r="E792" s="519"/>
      <c r="I792" s="519"/>
      <c r="J792" s="519"/>
      <c r="K792" s="519"/>
    </row>
    <row r="793">
      <c r="B793" s="519"/>
      <c r="C793" s="519"/>
      <c r="D793" s="519"/>
      <c r="E793" s="519"/>
      <c r="I793" s="519"/>
      <c r="J793" s="519"/>
      <c r="K793" s="519"/>
    </row>
    <row r="794">
      <c r="B794" s="519"/>
      <c r="C794" s="519"/>
      <c r="D794" s="519"/>
      <c r="E794" s="519"/>
      <c r="I794" s="519"/>
      <c r="J794" s="519"/>
      <c r="K794" s="519"/>
    </row>
    <row r="795">
      <c r="B795" s="519"/>
      <c r="C795" s="519"/>
      <c r="D795" s="519"/>
      <c r="E795" s="519"/>
      <c r="I795" s="519"/>
      <c r="J795" s="519"/>
      <c r="K795" s="519"/>
    </row>
    <row r="796">
      <c r="B796" s="519"/>
      <c r="C796" s="519"/>
      <c r="D796" s="519"/>
      <c r="E796" s="519"/>
      <c r="I796" s="519"/>
      <c r="J796" s="519"/>
      <c r="K796" s="519"/>
    </row>
    <row r="797">
      <c r="B797" s="519"/>
      <c r="C797" s="519"/>
      <c r="D797" s="519"/>
      <c r="E797" s="519"/>
      <c r="I797" s="519"/>
      <c r="J797" s="519"/>
      <c r="K797" s="519"/>
    </row>
    <row r="798">
      <c r="B798" s="519"/>
      <c r="C798" s="519"/>
      <c r="D798" s="519"/>
      <c r="E798" s="519"/>
      <c r="I798" s="519"/>
      <c r="J798" s="519"/>
      <c r="K798" s="519"/>
    </row>
    <row r="799">
      <c r="B799" s="519"/>
      <c r="C799" s="519"/>
      <c r="D799" s="519"/>
      <c r="E799" s="519"/>
      <c r="I799" s="519"/>
      <c r="J799" s="519"/>
      <c r="K799" s="519"/>
    </row>
    <row r="800">
      <c r="B800" s="519"/>
      <c r="C800" s="519"/>
      <c r="D800" s="519"/>
      <c r="E800" s="519"/>
      <c r="I800" s="519"/>
      <c r="J800" s="519"/>
      <c r="K800" s="519"/>
    </row>
    <row r="801">
      <c r="B801" s="519"/>
      <c r="C801" s="519"/>
      <c r="D801" s="519"/>
      <c r="E801" s="519"/>
      <c r="I801" s="519"/>
      <c r="J801" s="519"/>
      <c r="K801" s="519"/>
    </row>
    <row r="802">
      <c r="B802" s="519"/>
      <c r="C802" s="519"/>
      <c r="D802" s="519"/>
      <c r="E802" s="519"/>
      <c r="I802" s="519"/>
      <c r="J802" s="519"/>
      <c r="K802" s="519"/>
    </row>
    <row r="803">
      <c r="B803" s="519"/>
      <c r="C803" s="519"/>
      <c r="D803" s="519"/>
      <c r="E803" s="519"/>
      <c r="I803" s="519"/>
      <c r="J803" s="519"/>
      <c r="K803" s="519"/>
    </row>
    <row r="804">
      <c r="B804" s="519"/>
      <c r="C804" s="519"/>
      <c r="D804" s="519"/>
      <c r="E804" s="519"/>
      <c r="I804" s="519"/>
      <c r="J804" s="519"/>
      <c r="K804" s="519"/>
    </row>
    <row r="805">
      <c r="B805" s="519"/>
      <c r="C805" s="519"/>
      <c r="D805" s="519"/>
      <c r="E805" s="519"/>
      <c r="I805" s="519"/>
      <c r="J805" s="519"/>
      <c r="K805" s="519"/>
    </row>
    <row r="806">
      <c r="B806" s="519"/>
      <c r="C806" s="519"/>
      <c r="D806" s="519"/>
      <c r="E806" s="519"/>
      <c r="I806" s="519"/>
      <c r="J806" s="519"/>
      <c r="K806" s="519"/>
    </row>
    <row r="807">
      <c r="B807" s="519"/>
      <c r="C807" s="519"/>
      <c r="D807" s="519"/>
      <c r="E807" s="519"/>
      <c r="I807" s="519"/>
      <c r="J807" s="519"/>
      <c r="K807" s="519"/>
    </row>
    <row r="808">
      <c r="B808" s="519"/>
      <c r="C808" s="519"/>
      <c r="D808" s="519"/>
      <c r="E808" s="519"/>
      <c r="I808" s="519"/>
      <c r="J808" s="519"/>
      <c r="K808" s="519"/>
    </row>
    <row r="809">
      <c r="B809" s="519"/>
      <c r="C809" s="519"/>
      <c r="D809" s="519"/>
      <c r="E809" s="519"/>
      <c r="I809" s="519"/>
      <c r="J809" s="519"/>
      <c r="K809" s="519"/>
    </row>
    <row r="810">
      <c r="B810" s="519"/>
      <c r="C810" s="519"/>
      <c r="D810" s="519"/>
      <c r="E810" s="519"/>
      <c r="I810" s="519"/>
      <c r="J810" s="519"/>
      <c r="K810" s="519"/>
    </row>
    <row r="811">
      <c r="B811" s="519"/>
      <c r="C811" s="519"/>
      <c r="D811" s="519"/>
      <c r="E811" s="519"/>
      <c r="I811" s="519"/>
      <c r="J811" s="519"/>
      <c r="K811" s="519"/>
    </row>
    <row r="812">
      <c r="B812" s="519"/>
      <c r="C812" s="519"/>
      <c r="D812" s="519"/>
      <c r="E812" s="519"/>
      <c r="I812" s="519"/>
      <c r="J812" s="519"/>
      <c r="K812" s="519"/>
    </row>
    <row r="813">
      <c r="B813" s="519"/>
      <c r="C813" s="519"/>
      <c r="D813" s="519"/>
      <c r="E813" s="519"/>
      <c r="I813" s="519"/>
      <c r="J813" s="519"/>
      <c r="K813" s="519"/>
    </row>
    <row r="814">
      <c r="B814" s="519"/>
      <c r="C814" s="519"/>
      <c r="D814" s="519"/>
      <c r="E814" s="519"/>
      <c r="I814" s="519"/>
      <c r="J814" s="519"/>
      <c r="K814" s="519"/>
    </row>
    <row r="815">
      <c r="B815" s="519"/>
      <c r="C815" s="519"/>
      <c r="D815" s="519"/>
      <c r="E815" s="519"/>
      <c r="I815" s="519"/>
      <c r="J815" s="519"/>
      <c r="K815" s="519"/>
    </row>
    <row r="816">
      <c r="B816" s="519"/>
      <c r="C816" s="519"/>
      <c r="D816" s="519"/>
      <c r="E816" s="519"/>
      <c r="I816" s="519"/>
      <c r="J816" s="519"/>
      <c r="K816" s="519"/>
    </row>
    <row r="817">
      <c r="B817" s="519"/>
      <c r="C817" s="519"/>
      <c r="D817" s="519"/>
      <c r="E817" s="519"/>
      <c r="I817" s="519"/>
      <c r="J817" s="519"/>
      <c r="K817" s="519"/>
    </row>
    <row r="818">
      <c r="B818" s="519"/>
      <c r="C818" s="519"/>
      <c r="D818" s="519"/>
      <c r="E818" s="519"/>
      <c r="I818" s="519"/>
      <c r="J818" s="519"/>
      <c r="K818" s="519"/>
    </row>
    <row r="819">
      <c r="B819" s="519"/>
      <c r="C819" s="519"/>
      <c r="D819" s="519"/>
      <c r="E819" s="519"/>
      <c r="I819" s="519"/>
      <c r="J819" s="519"/>
      <c r="K819" s="519"/>
    </row>
    <row r="820">
      <c r="B820" s="519"/>
      <c r="C820" s="519"/>
      <c r="D820" s="519"/>
      <c r="E820" s="519"/>
      <c r="I820" s="519"/>
      <c r="J820" s="519"/>
      <c r="K820" s="519"/>
    </row>
    <row r="821">
      <c r="B821" s="519"/>
      <c r="C821" s="519"/>
      <c r="D821" s="519"/>
      <c r="E821" s="519"/>
      <c r="I821" s="519"/>
      <c r="J821" s="519"/>
      <c r="K821" s="519"/>
    </row>
    <row r="822">
      <c r="B822" s="519"/>
      <c r="C822" s="519"/>
      <c r="D822" s="519"/>
      <c r="E822" s="519"/>
      <c r="I822" s="519"/>
      <c r="J822" s="519"/>
      <c r="K822" s="519"/>
    </row>
    <row r="823">
      <c r="B823" s="519"/>
      <c r="C823" s="519"/>
      <c r="D823" s="519"/>
      <c r="E823" s="519"/>
      <c r="I823" s="519"/>
      <c r="J823" s="519"/>
      <c r="K823" s="519"/>
    </row>
    <row r="824">
      <c r="B824" s="519"/>
      <c r="C824" s="519"/>
      <c r="D824" s="519"/>
      <c r="E824" s="519"/>
      <c r="I824" s="519"/>
      <c r="J824" s="519"/>
      <c r="K824" s="519"/>
    </row>
    <row r="825">
      <c r="B825" s="519"/>
      <c r="C825" s="519"/>
      <c r="D825" s="519"/>
      <c r="E825" s="519"/>
      <c r="I825" s="519"/>
      <c r="J825" s="519"/>
      <c r="K825" s="519"/>
    </row>
    <row r="826">
      <c r="B826" s="519"/>
      <c r="C826" s="519"/>
      <c r="D826" s="519"/>
      <c r="E826" s="519"/>
      <c r="I826" s="519"/>
      <c r="J826" s="519"/>
      <c r="K826" s="519"/>
    </row>
    <row r="827">
      <c r="B827" s="519"/>
      <c r="C827" s="519"/>
      <c r="D827" s="519"/>
      <c r="E827" s="519"/>
      <c r="I827" s="519"/>
      <c r="J827" s="519"/>
      <c r="K827" s="519"/>
    </row>
    <row r="828">
      <c r="B828" s="519"/>
      <c r="C828" s="519"/>
      <c r="D828" s="519"/>
      <c r="E828" s="519"/>
      <c r="I828" s="519"/>
      <c r="J828" s="519"/>
      <c r="K828" s="519"/>
    </row>
    <row r="829">
      <c r="B829" s="519"/>
      <c r="C829" s="519"/>
      <c r="D829" s="519"/>
      <c r="E829" s="519"/>
      <c r="I829" s="519"/>
      <c r="J829" s="519"/>
      <c r="K829" s="519"/>
    </row>
    <row r="830">
      <c r="B830" s="519"/>
      <c r="C830" s="519"/>
      <c r="D830" s="519"/>
      <c r="E830" s="519"/>
      <c r="I830" s="519"/>
      <c r="J830" s="519"/>
      <c r="K830" s="519"/>
    </row>
    <row r="831">
      <c r="B831" s="519"/>
      <c r="C831" s="519"/>
      <c r="D831" s="519"/>
      <c r="E831" s="519"/>
      <c r="I831" s="519"/>
      <c r="J831" s="519"/>
      <c r="K831" s="519"/>
    </row>
    <row r="832">
      <c r="B832" s="519"/>
      <c r="C832" s="519"/>
      <c r="D832" s="519"/>
      <c r="E832" s="519"/>
      <c r="I832" s="519"/>
      <c r="J832" s="519"/>
      <c r="K832" s="519"/>
    </row>
    <row r="833">
      <c r="B833" s="519"/>
      <c r="C833" s="519"/>
      <c r="D833" s="519"/>
      <c r="E833" s="519"/>
      <c r="I833" s="519"/>
      <c r="J833" s="519"/>
      <c r="K833" s="519"/>
    </row>
    <row r="834">
      <c r="B834" s="519"/>
      <c r="C834" s="519"/>
      <c r="D834" s="519"/>
      <c r="E834" s="519"/>
      <c r="I834" s="519"/>
      <c r="J834" s="519"/>
      <c r="K834" s="519"/>
    </row>
    <row r="835">
      <c r="B835" s="519"/>
      <c r="C835" s="519"/>
      <c r="D835" s="519"/>
      <c r="E835" s="519"/>
      <c r="I835" s="519"/>
      <c r="J835" s="519"/>
      <c r="K835" s="519"/>
    </row>
    <row r="836">
      <c r="B836" s="519"/>
      <c r="C836" s="519"/>
      <c r="D836" s="519"/>
      <c r="E836" s="519"/>
      <c r="I836" s="519"/>
      <c r="J836" s="519"/>
      <c r="K836" s="519"/>
    </row>
    <row r="837">
      <c r="B837" s="519"/>
      <c r="C837" s="519"/>
      <c r="D837" s="519"/>
      <c r="E837" s="519"/>
      <c r="I837" s="519"/>
      <c r="J837" s="519"/>
      <c r="K837" s="519"/>
    </row>
    <row r="838">
      <c r="B838" s="519"/>
      <c r="C838" s="519"/>
      <c r="D838" s="519"/>
      <c r="E838" s="519"/>
      <c r="I838" s="519"/>
      <c r="J838" s="519"/>
      <c r="K838" s="519"/>
    </row>
    <row r="839">
      <c r="B839" s="519"/>
      <c r="C839" s="519"/>
      <c r="D839" s="519"/>
      <c r="E839" s="519"/>
      <c r="I839" s="519"/>
      <c r="J839" s="519"/>
      <c r="K839" s="519"/>
    </row>
    <row r="840">
      <c r="B840" s="519"/>
      <c r="C840" s="519"/>
      <c r="D840" s="519"/>
      <c r="E840" s="519"/>
      <c r="I840" s="519"/>
      <c r="J840" s="519"/>
      <c r="K840" s="519"/>
    </row>
    <row r="841">
      <c r="B841" s="519"/>
      <c r="C841" s="519"/>
      <c r="D841" s="519"/>
      <c r="E841" s="519"/>
      <c r="I841" s="519"/>
      <c r="J841" s="519"/>
      <c r="K841" s="519"/>
    </row>
    <row r="842">
      <c r="B842" s="519"/>
      <c r="C842" s="519"/>
      <c r="D842" s="519"/>
      <c r="E842" s="519"/>
      <c r="I842" s="519"/>
      <c r="J842" s="519"/>
      <c r="K842" s="519"/>
    </row>
    <row r="843">
      <c r="B843" s="519"/>
      <c r="C843" s="519"/>
      <c r="D843" s="519"/>
      <c r="E843" s="519"/>
      <c r="I843" s="519"/>
      <c r="J843" s="519"/>
      <c r="K843" s="519"/>
    </row>
    <row r="844">
      <c r="B844" s="519"/>
      <c r="C844" s="519"/>
      <c r="D844" s="519"/>
      <c r="E844" s="519"/>
      <c r="I844" s="519"/>
      <c r="J844" s="519"/>
      <c r="K844" s="519"/>
    </row>
    <row r="845">
      <c r="B845" s="519"/>
      <c r="C845" s="519"/>
      <c r="D845" s="519"/>
      <c r="E845" s="519"/>
      <c r="I845" s="519"/>
      <c r="J845" s="519"/>
      <c r="K845" s="519"/>
    </row>
    <row r="846">
      <c r="B846" s="519"/>
      <c r="C846" s="519"/>
      <c r="D846" s="519"/>
      <c r="E846" s="519"/>
      <c r="I846" s="519"/>
      <c r="J846" s="519"/>
      <c r="K846" s="519"/>
    </row>
    <row r="847">
      <c r="B847" s="519"/>
      <c r="C847" s="519"/>
      <c r="D847" s="519"/>
      <c r="E847" s="519"/>
      <c r="I847" s="519"/>
      <c r="J847" s="519"/>
      <c r="K847" s="519"/>
    </row>
    <row r="848">
      <c r="B848" s="519"/>
      <c r="C848" s="519"/>
      <c r="D848" s="519"/>
      <c r="E848" s="519"/>
      <c r="I848" s="519"/>
      <c r="J848" s="519"/>
      <c r="K848" s="519"/>
    </row>
    <row r="849">
      <c r="B849" s="519"/>
      <c r="C849" s="519"/>
      <c r="D849" s="519"/>
      <c r="E849" s="519"/>
      <c r="I849" s="519"/>
      <c r="J849" s="519"/>
      <c r="K849" s="519"/>
    </row>
    <row r="850">
      <c r="B850" s="519"/>
      <c r="C850" s="519"/>
      <c r="D850" s="519"/>
      <c r="E850" s="519"/>
      <c r="I850" s="519"/>
      <c r="J850" s="519"/>
      <c r="K850" s="519"/>
    </row>
    <row r="851">
      <c r="B851" s="519"/>
      <c r="C851" s="519"/>
      <c r="D851" s="519"/>
      <c r="E851" s="519"/>
      <c r="I851" s="519"/>
      <c r="J851" s="519"/>
      <c r="K851" s="519"/>
    </row>
    <row r="852">
      <c r="B852" s="519"/>
      <c r="C852" s="519"/>
      <c r="D852" s="519"/>
      <c r="E852" s="519"/>
      <c r="I852" s="519"/>
      <c r="J852" s="519"/>
      <c r="K852" s="519"/>
    </row>
    <row r="853">
      <c r="B853" s="519"/>
      <c r="C853" s="519"/>
      <c r="D853" s="519"/>
      <c r="E853" s="519"/>
      <c r="I853" s="519"/>
      <c r="J853" s="519"/>
      <c r="K853" s="519"/>
    </row>
    <row r="854">
      <c r="B854" s="519"/>
      <c r="C854" s="519"/>
      <c r="D854" s="519"/>
      <c r="E854" s="519"/>
      <c r="I854" s="519"/>
      <c r="J854" s="519"/>
      <c r="K854" s="519"/>
    </row>
    <row r="855">
      <c r="B855" s="519"/>
      <c r="C855" s="519"/>
      <c r="D855" s="519"/>
      <c r="E855" s="519"/>
      <c r="I855" s="519"/>
      <c r="J855" s="519"/>
      <c r="K855" s="519"/>
    </row>
    <row r="856">
      <c r="B856" s="519"/>
      <c r="C856" s="519"/>
      <c r="D856" s="519"/>
      <c r="E856" s="519"/>
      <c r="I856" s="519"/>
      <c r="J856" s="519"/>
      <c r="K856" s="519"/>
    </row>
    <row r="857">
      <c r="B857" s="519"/>
      <c r="C857" s="519"/>
      <c r="D857" s="519"/>
      <c r="E857" s="519"/>
      <c r="I857" s="519"/>
      <c r="J857" s="519"/>
      <c r="K857" s="519"/>
    </row>
    <row r="858">
      <c r="B858" s="519"/>
      <c r="C858" s="519"/>
      <c r="D858" s="519"/>
      <c r="E858" s="519"/>
      <c r="I858" s="519"/>
      <c r="J858" s="519"/>
      <c r="K858" s="519"/>
    </row>
    <row r="859">
      <c r="B859" s="519"/>
      <c r="C859" s="519"/>
      <c r="D859" s="519"/>
      <c r="E859" s="519"/>
      <c r="I859" s="519"/>
      <c r="J859" s="519"/>
      <c r="K859" s="519"/>
    </row>
    <row r="860">
      <c r="B860" s="519"/>
      <c r="C860" s="519"/>
      <c r="D860" s="519"/>
      <c r="E860" s="519"/>
      <c r="I860" s="519"/>
      <c r="J860" s="519"/>
      <c r="K860" s="519"/>
    </row>
    <row r="861">
      <c r="B861" s="519"/>
      <c r="C861" s="519"/>
      <c r="D861" s="519"/>
      <c r="E861" s="519"/>
      <c r="I861" s="519"/>
      <c r="J861" s="519"/>
      <c r="K861" s="519"/>
    </row>
    <row r="862">
      <c r="B862" s="519"/>
      <c r="C862" s="519"/>
      <c r="D862" s="519"/>
      <c r="E862" s="519"/>
      <c r="I862" s="519"/>
      <c r="J862" s="519"/>
      <c r="K862" s="519"/>
    </row>
    <row r="863">
      <c r="B863" s="519"/>
      <c r="C863" s="519"/>
      <c r="D863" s="519"/>
      <c r="E863" s="519"/>
      <c r="I863" s="519"/>
      <c r="J863" s="519"/>
      <c r="K863" s="519"/>
    </row>
    <row r="864">
      <c r="B864" s="519"/>
      <c r="C864" s="519"/>
      <c r="D864" s="519"/>
      <c r="E864" s="519"/>
      <c r="I864" s="519"/>
      <c r="J864" s="519"/>
      <c r="K864" s="519"/>
    </row>
    <row r="865">
      <c r="B865" s="519"/>
      <c r="C865" s="519"/>
      <c r="D865" s="519"/>
      <c r="E865" s="519"/>
      <c r="I865" s="519"/>
      <c r="J865" s="519"/>
      <c r="K865" s="519"/>
    </row>
    <row r="866">
      <c r="B866" s="519"/>
      <c r="C866" s="519"/>
      <c r="D866" s="519"/>
      <c r="E866" s="519"/>
      <c r="I866" s="519"/>
      <c r="J866" s="519"/>
      <c r="K866" s="519"/>
    </row>
    <row r="867">
      <c r="B867" s="519"/>
      <c r="C867" s="519"/>
      <c r="D867" s="519"/>
      <c r="E867" s="519"/>
      <c r="I867" s="519"/>
      <c r="J867" s="519"/>
      <c r="K867" s="519"/>
    </row>
    <row r="868">
      <c r="B868" s="519"/>
      <c r="C868" s="519"/>
      <c r="D868" s="519"/>
      <c r="E868" s="519"/>
      <c r="I868" s="519"/>
      <c r="J868" s="519"/>
      <c r="K868" s="519"/>
    </row>
    <row r="869">
      <c r="B869" s="519"/>
      <c r="C869" s="519"/>
      <c r="D869" s="519"/>
      <c r="E869" s="519"/>
      <c r="I869" s="519"/>
      <c r="J869" s="519"/>
      <c r="K869" s="519"/>
    </row>
    <row r="870">
      <c r="B870" s="519"/>
      <c r="C870" s="519"/>
      <c r="D870" s="519"/>
      <c r="E870" s="519"/>
      <c r="I870" s="519"/>
      <c r="J870" s="519"/>
      <c r="K870" s="519"/>
    </row>
    <row r="871">
      <c r="B871" s="519"/>
      <c r="C871" s="519"/>
      <c r="D871" s="519"/>
      <c r="E871" s="519"/>
      <c r="I871" s="519"/>
      <c r="J871" s="519"/>
      <c r="K871" s="519"/>
    </row>
    <row r="872">
      <c r="B872" s="519"/>
      <c r="C872" s="519"/>
      <c r="D872" s="519"/>
      <c r="E872" s="519"/>
      <c r="I872" s="519"/>
      <c r="J872" s="519"/>
      <c r="K872" s="519"/>
    </row>
    <row r="873">
      <c r="B873" s="519"/>
      <c r="C873" s="519"/>
      <c r="D873" s="519"/>
      <c r="E873" s="519"/>
      <c r="I873" s="519"/>
      <c r="J873" s="519"/>
      <c r="K873" s="519"/>
    </row>
    <row r="874">
      <c r="B874" s="519"/>
      <c r="C874" s="519"/>
      <c r="D874" s="519"/>
      <c r="E874" s="519"/>
      <c r="I874" s="519"/>
      <c r="J874" s="519"/>
      <c r="K874" s="519"/>
    </row>
    <row r="875">
      <c r="B875" s="519"/>
      <c r="C875" s="519"/>
      <c r="D875" s="519"/>
      <c r="E875" s="519"/>
      <c r="I875" s="519"/>
      <c r="J875" s="519"/>
      <c r="K875" s="519"/>
    </row>
    <row r="876">
      <c r="B876" s="519"/>
      <c r="C876" s="519"/>
      <c r="D876" s="519"/>
      <c r="E876" s="519"/>
      <c r="I876" s="519"/>
      <c r="J876" s="519"/>
      <c r="K876" s="519"/>
    </row>
    <row r="877">
      <c r="B877" s="519"/>
      <c r="C877" s="519"/>
      <c r="D877" s="519"/>
      <c r="E877" s="519"/>
      <c r="I877" s="519"/>
      <c r="J877" s="519"/>
      <c r="K877" s="519"/>
    </row>
    <row r="878">
      <c r="B878" s="519"/>
      <c r="C878" s="519"/>
      <c r="D878" s="519"/>
      <c r="E878" s="519"/>
      <c r="I878" s="519"/>
      <c r="J878" s="519"/>
      <c r="K878" s="519"/>
    </row>
    <row r="879">
      <c r="B879" s="519"/>
      <c r="C879" s="519"/>
      <c r="D879" s="519"/>
      <c r="E879" s="519"/>
      <c r="I879" s="519"/>
      <c r="J879" s="519"/>
      <c r="K879" s="519"/>
    </row>
    <row r="880">
      <c r="B880" s="519"/>
      <c r="C880" s="519"/>
      <c r="D880" s="519"/>
      <c r="E880" s="519"/>
      <c r="I880" s="519"/>
      <c r="J880" s="519"/>
      <c r="K880" s="519"/>
    </row>
    <row r="881">
      <c r="B881" s="519"/>
      <c r="C881" s="519"/>
      <c r="D881" s="519"/>
      <c r="E881" s="519"/>
      <c r="I881" s="519"/>
      <c r="J881" s="519"/>
      <c r="K881" s="519"/>
    </row>
    <row r="882">
      <c r="B882" s="519"/>
      <c r="C882" s="519"/>
      <c r="D882" s="519"/>
      <c r="E882" s="519"/>
      <c r="I882" s="519"/>
      <c r="J882" s="519"/>
      <c r="K882" s="519"/>
    </row>
    <row r="883">
      <c r="B883" s="519"/>
      <c r="C883" s="519"/>
      <c r="D883" s="519"/>
      <c r="E883" s="519"/>
      <c r="I883" s="519"/>
      <c r="J883" s="519"/>
      <c r="K883" s="519"/>
    </row>
    <row r="884">
      <c r="B884" s="519"/>
      <c r="C884" s="519"/>
      <c r="D884" s="519"/>
      <c r="E884" s="519"/>
      <c r="I884" s="519"/>
      <c r="J884" s="519"/>
      <c r="K884" s="519"/>
    </row>
    <row r="885">
      <c r="B885" s="519"/>
      <c r="C885" s="519"/>
      <c r="D885" s="519"/>
      <c r="E885" s="519"/>
      <c r="I885" s="519"/>
      <c r="J885" s="519"/>
      <c r="K885" s="519"/>
    </row>
    <row r="886">
      <c r="B886" s="519"/>
      <c r="C886" s="519"/>
      <c r="D886" s="519"/>
      <c r="E886" s="519"/>
      <c r="I886" s="519"/>
      <c r="J886" s="519"/>
      <c r="K886" s="519"/>
    </row>
    <row r="887">
      <c r="B887" s="519"/>
      <c r="C887" s="519"/>
      <c r="D887" s="519"/>
      <c r="E887" s="519"/>
      <c r="I887" s="519"/>
      <c r="J887" s="519"/>
      <c r="K887" s="519"/>
    </row>
    <row r="888">
      <c r="B888" s="519"/>
      <c r="C888" s="519"/>
      <c r="D888" s="519"/>
      <c r="E888" s="519"/>
      <c r="I888" s="519"/>
      <c r="J888" s="519"/>
      <c r="K888" s="519"/>
    </row>
    <row r="889">
      <c r="B889" s="519"/>
      <c r="C889" s="519"/>
      <c r="D889" s="519"/>
      <c r="E889" s="519"/>
      <c r="I889" s="519"/>
      <c r="J889" s="519"/>
      <c r="K889" s="519"/>
    </row>
    <row r="890">
      <c r="B890" s="519"/>
      <c r="C890" s="519"/>
      <c r="D890" s="519"/>
      <c r="E890" s="519"/>
      <c r="I890" s="519"/>
      <c r="J890" s="519"/>
      <c r="K890" s="519"/>
    </row>
    <row r="891">
      <c r="B891" s="519"/>
      <c r="C891" s="519"/>
      <c r="D891" s="519"/>
      <c r="E891" s="519"/>
      <c r="I891" s="519"/>
      <c r="J891" s="519"/>
      <c r="K891" s="519"/>
    </row>
    <row r="892">
      <c r="B892" s="519"/>
      <c r="C892" s="519"/>
      <c r="D892" s="519"/>
      <c r="E892" s="519"/>
      <c r="I892" s="519"/>
      <c r="J892" s="519"/>
      <c r="K892" s="519"/>
    </row>
    <row r="893">
      <c r="B893" s="519"/>
      <c r="C893" s="519"/>
      <c r="D893" s="519"/>
      <c r="E893" s="519"/>
      <c r="I893" s="519"/>
      <c r="J893" s="519"/>
      <c r="K893" s="519"/>
    </row>
    <row r="894">
      <c r="B894" s="519"/>
      <c r="C894" s="519"/>
      <c r="D894" s="519"/>
      <c r="E894" s="519"/>
      <c r="I894" s="519"/>
      <c r="J894" s="519"/>
      <c r="K894" s="519"/>
    </row>
    <row r="895">
      <c r="B895" s="519"/>
      <c r="C895" s="519"/>
      <c r="D895" s="519"/>
      <c r="E895" s="519"/>
      <c r="I895" s="519"/>
      <c r="J895" s="519"/>
      <c r="K895" s="519"/>
    </row>
    <row r="896">
      <c r="B896" s="519"/>
      <c r="C896" s="519"/>
      <c r="D896" s="519"/>
      <c r="E896" s="519"/>
      <c r="I896" s="519"/>
      <c r="J896" s="519"/>
      <c r="K896" s="519"/>
    </row>
    <row r="897">
      <c r="B897" s="519"/>
      <c r="C897" s="519"/>
      <c r="D897" s="519"/>
      <c r="E897" s="519"/>
      <c r="I897" s="519"/>
      <c r="J897" s="519"/>
      <c r="K897" s="519"/>
    </row>
    <row r="898">
      <c r="B898" s="519"/>
      <c r="C898" s="519"/>
      <c r="D898" s="519"/>
      <c r="E898" s="519"/>
      <c r="I898" s="519"/>
      <c r="J898" s="519"/>
      <c r="K898" s="519"/>
    </row>
    <row r="899">
      <c r="B899" s="519"/>
      <c r="C899" s="519"/>
      <c r="D899" s="519"/>
      <c r="E899" s="519"/>
      <c r="I899" s="519"/>
      <c r="J899" s="519"/>
      <c r="K899" s="519"/>
    </row>
    <row r="900">
      <c r="B900" s="519"/>
      <c r="C900" s="519"/>
      <c r="D900" s="519"/>
      <c r="E900" s="519"/>
      <c r="I900" s="519"/>
      <c r="J900" s="519"/>
      <c r="K900" s="519"/>
    </row>
    <row r="901">
      <c r="B901" s="519"/>
      <c r="C901" s="519"/>
      <c r="D901" s="519"/>
      <c r="E901" s="519"/>
      <c r="I901" s="519"/>
      <c r="J901" s="519"/>
      <c r="K901" s="519"/>
    </row>
    <row r="902">
      <c r="B902" s="519"/>
      <c r="C902" s="519"/>
      <c r="D902" s="519"/>
      <c r="E902" s="519"/>
      <c r="I902" s="519"/>
      <c r="J902" s="519"/>
      <c r="K902" s="519"/>
    </row>
    <row r="903">
      <c r="B903" s="519"/>
      <c r="C903" s="519"/>
      <c r="D903" s="519"/>
      <c r="E903" s="519"/>
      <c r="I903" s="519"/>
      <c r="J903" s="519"/>
      <c r="K903" s="519"/>
    </row>
    <row r="904">
      <c r="B904" s="519"/>
      <c r="C904" s="519"/>
      <c r="D904" s="519"/>
      <c r="E904" s="519"/>
      <c r="I904" s="519"/>
      <c r="J904" s="519"/>
      <c r="K904" s="519"/>
    </row>
    <row r="905">
      <c r="B905" s="519"/>
      <c r="C905" s="519"/>
      <c r="D905" s="519"/>
      <c r="E905" s="519"/>
      <c r="I905" s="519"/>
      <c r="J905" s="519"/>
      <c r="K905" s="519"/>
    </row>
    <row r="906">
      <c r="B906" s="519"/>
      <c r="C906" s="519"/>
      <c r="D906" s="519"/>
      <c r="E906" s="519"/>
      <c r="I906" s="519"/>
      <c r="J906" s="519"/>
      <c r="K906" s="519"/>
    </row>
    <row r="907">
      <c r="B907" s="519"/>
      <c r="C907" s="519"/>
      <c r="D907" s="519"/>
      <c r="E907" s="519"/>
      <c r="I907" s="519"/>
      <c r="J907" s="519"/>
      <c r="K907" s="519"/>
    </row>
    <row r="908">
      <c r="B908" s="519"/>
      <c r="C908" s="519"/>
      <c r="D908" s="519"/>
      <c r="E908" s="519"/>
      <c r="I908" s="519"/>
      <c r="J908" s="519"/>
      <c r="K908" s="519"/>
    </row>
    <row r="909">
      <c r="B909" s="519"/>
      <c r="C909" s="519"/>
      <c r="D909" s="519"/>
      <c r="E909" s="519"/>
      <c r="I909" s="519"/>
      <c r="J909" s="519"/>
      <c r="K909" s="519"/>
    </row>
    <row r="910">
      <c r="B910" s="519"/>
      <c r="C910" s="519"/>
      <c r="D910" s="519"/>
      <c r="E910" s="519"/>
      <c r="I910" s="519"/>
      <c r="J910" s="519"/>
      <c r="K910" s="519"/>
    </row>
    <row r="911">
      <c r="B911" s="519"/>
      <c r="C911" s="519"/>
      <c r="D911" s="519"/>
      <c r="E911" s="519"/>
      <c r="I911" s="519"/>
      <c r="J911" s="519"/>
      <c r="K911" s="519"/>
    </row>
    <row r="912">
      <c r="B912" s="519"/>
      <c r="C912" s="519"/>
      <c r="D912" s="519"/>
      <c r="E912" s="519"/>
      <c r="I912" s="519"/>
      <c r="J912" s="519"/>
      <c r="K912" s="519"/>
    </row>
    <row r="913">
      <c r="B913" s="519"/>
      <c r="C913" s="519"/>
      <c r="D913" s="519"/>
      <c r="E913" s="519"/>
      <c r="I913" s="519"/>
      <c r="J913" s="519"/>
      <c r="K913" s="519"/>
    </row>
    <row r="914">
      <c r="B914" s="519"/>
      <c r="C914" s="519"/>
      <c r="D914" s="519"/>
      <c r="E914" s="519"/>
      <c r="I914" s="519"/>
      <c r="J914" s="519"/>
      <c r="K914" s="519"/>
    </row>
    <row r="915">
      <c r="B915" s="519"/>
      <c r="C915" s="519"/>
      <c r="D915" s="519"/>
      <c r="E915" s="519"/>
      <c r="I915" s="519"/>
      <c r="J915" s="519"/>
      <c r="K915" s="519"/>
    </row>
    <row r="916">
      <c r="B916" s="519"/>
      <c r="C916" s="519"/>
      <c r="D916" s="519"/>
      <c r="E916" s="519"/>
      <c r="I916" s="519"/>
      <c r="J916" s="519"/>
      <c r="K916" s="519"/>
    </row>
    <row r="917">
      <c r="B917" s="519"/>
      <c r="C917" s="519"/>
      <c r="D917" s="519"/>
      <c r="E917" s="519"/>
      <c r="I917" s="519"/>
      <c r="J917" s="519"/>
      <c r="K917" s="519"/>
    </row>
    <row r="918">
      <c r="B918" s="519"/>
      <c r="C918" s="519"/>
      <c r="D918" s="519"/>
      <c r="E918" s="519"/>
      <c r="I918" s="519"/>
      <c r="J918" s="519"/>
      <c r="K918" s="519"/>
    </row>
    <row r="919">
      <c r="B919" s="519"/>
      <c r="C919" s="519"/>
      <c r="D919" s="519"/>
      <c r="E919" s="519"/>
      <c r="I919" s="519"/>
      <c r="J919" s="519"/>
      <c r="K919" s="519"/>
    </row>
    <row r="920">
      <c r="B920" s="519"/>
      <c r="C920" s="519"/>
      <c r="D920" s="519"/>
      <c r="E920" s="519"/>
      <c r="I920" s="519"/>
      <c r="J920" s="519"/>
      <c r="K920" s="519"/>
    </row>
    <row r="921">
      <c r="B921" s="519"/>
      <c r="C921" s="519"/>
      <c r="D921" s="519"/>
      <c r="E921" s="519"/>
      <c r="I921" s="519"/>
      <c r="J921" s="519"/>
      <c r="K921" s="519"/>
    </row>
    <row r="922">
      <c r="B922" s="519"/>
      <c r="C922" s="519"/>
      <c r="D922" s="519"/>
      <c r="E922" s="519"/>
      <c r="I922" s="519"/>
      <c r="J922" s="519"/>
      <c r="K922" s="519"/>
    </row>
    <row r="923">
      <c r="B923" s="519"/>
      <c r="C923" s="519"/>
      <c r="D923" s="519"/>
      <c r="E923" s="519"/>
      <c r="I923" s="519"/>
      <c r="J923" s="519"/>
      <c r="K923" s="519"/>
    </row>
    <row r="924">
      <c r="B924" s="519"/>
      <c r="C924" s="519"/>
      <c r="D924" s="519"/>
      <c r="E924" s="519"/>
      <c r="I924" s="519"/>
      <c r="J924" s="519"/>
      <c r="K924" s="519"/>
    </row>
    <row r="925">
      <c r="B925" s="519"/>
      <c r="C925" s="519"/>
      <c r="D925" s="519"/>
      <c r="E925" s="519"/>
      <c r="I925" s="519"/>
      <c r="J925" s="519"/>
      <c r="K925" s="519"/>
    </row>
    <row r="926">
      <c r="B926" s="519"/>
      <c r="C926" s="519"/>
      <c r="D926" s="519"/>
      <c r="E926" s="519"/>
      <c r="I926" s="519"/>
      <c r="J926" s="519"/>
      <c r="K926" s="519"/>
    </row>
    <row r="927">
      <c r="B927" s="519"/>
      <c r="C927" s="519"/>
      <c r="D927" s="519"/>
      <c r="E927" s="519"/>
      <c r="I927" s="519"/>
      <c r="J927" s="519"/>
      <c r="K927" s="519"/>
    </row>
    <row r="928">
      <c r="B928" s="519"/>
      <c r="C928" s="519"/>
      <c r="D928" s="519"/>
      <c r="E928" s="519"/>
      <c r="I928" s="519"/>
      <c r="J928" s="519"/>
      <c r="K928" s="519"/>
    </row>
    <row r="929">
      <c r="B929" s="519"/>
      <c r="C929" s="519"/>
      <c r="D929" s="519"/>
      <c r="E929" s="519"/>
      <c r="I929" s="519"/>
      <c r="J929" s="519"/>
      <c r="K929" s="519"/>
    </row>
    <row r="930">
      <c r="B930" s="519"/>
      <c r="C930" s="519"/>
      <c r="D930" s="519"/>
      <c r="E930" s="519"/>
      <c r="I930" s="519"/>
      <c r="J930" s="519"/>
      <c r="K930" s="519"/>
    </row>
    <row r="931">
      <c r="B931" s="519"/>
      <c r="C931" s="519"/>
      <c r="D931" s="519"/>
      <c r="E931" s="519"/>
      <c r="I931" s="519"/>
      <c r="J931" s="519"/>
      <c r="K931" s="519"/>
    </row>
    <row r="932">
      <c r="B932" s="519"/>
      <c r="C932" s="519"/>
      <c r="D932" s="519"/>
      <c r="E932" s="519"/>
      <c r="I932" s="519"/>
      <c r="J932" s="519"/>
      <c r="K932" s="519"/>
    </row>
    <row r="933">
      <c r="B933" s="519"/>
      <c r="C933" s="519"/>
      <c r="D933" s="519"/>
      <c r="E933" s="519"/>
      <c r="I933" s="519"/>
      <c r="J933" s="519"/>
      <c r="K933" s="519"/>
    </row>
    <row r="934">
      <c r="B934" s="519"/>
      <c r="C934" s="519"/>
      <c r="D934" s="519"/>
      <c r="E934" s="519"/>
      <c r="I934" s="519"/>
      <c r="J934" s="519"/>
      <c r="K934" s="519"/>
    </row>
    <row r="935">
      <c r="B935" s="519"/>
      <c r="C935" s="519"/>
      <c r="D935" s="519"/>
      <c r="E935" s="519"/>
      <c r="I935" s="519"/>
      <c r="J935" s="519"/>
      <c r="K935" s="519"/>
    </row>
    <row r="936">
      <c r="B936" s="519"/>
      <c r="C936" s="519"/>
      <c r="D936" s="519"/>
      <c r="E936" s="519"/>
      <c r="I936" s="519"/>
      <c r="J936" s="519"/>
      <c r="K936" s="519"/>
    </row>
    <row r="937">
      <c r="B937" s="519"/>
      <c r="C937" s="519"/>
      <c r="D937" s="519"/>
      <c r="E937" s="519"/>
      <c r="I937" s="519"/>
      <c r="J937" s="519"/>
      <c r="K937" s="519"/>
    </row>
    <row r="938">
      <c r="B938" s="519"/>
      <c r="C938" s="519"/>
      <c r="D938" s="519"/>
      <c r="E938" s="519"/>
      <c r="I938" s="519"/>
      <c r="J938" s="519"/>
      <c r="K938" s="519"/>
    </row>
    <row r="939">
      <c r="B939" s="519"/>
      <c r="C939" s="519"/>
      <c r="D939" s="519"/>
      <c r="E939" s="519"/>
      <c r="I939" s="519"/>
      <c r="J939" s="519"/>
      <c r="K939" s="519"/>
    </row>
    <row r="940">
      <c r="B940" s="519"/>
      <c r="C940" s="519"/>
      <c r="D940" s="519"/>
      <c r="E940" s="519"/>
      <c r="I940" s="519"/>
      <c r="J940" s="519"/>
      <c r="K940" s="519"/>
    </row>
    <row r="941">
      <c r="B941" s="519"/>
      <c r="C941" s="519"/>
      <c r="D941" s="519"/>
      <c r="E941" s="519"/>
      <c r="I941" s="519"/>
      <c r="J941" s="519"/>
      <c r="K941" s="519"/>
    </row>
    <row r="942">
      <c r="B942" s="519"/>
      <c r="C942" s="519"/>
      <c r="D942" s="519"/>
      <c r="E942" s="519"/>
      <c r="I942" s="519"/>
      <c r="J942" s="519"/>
      <c r="K942" s="519"/>
    </row>
    <row r="943">
      <c r="B943" s="519"/>
      <c r="C943" s="519"/>
      <c r="D943" s="519"/>
      <c r="E943" s="519"/>
      <c r="I943" s="519"/>
      <c r="J943" s="519"/>
      <c r="K943" s="519"/>
    </row>
    <row r="944">
      <c r="B944" s="519"/>
      <c r="C944" s="519"/>
      <c r="D944" s="519"/>
      <c r="E944" s="519"/>
      <c r="I944" s="519"/>
      <c r="J944" s="519"/>
      <c r="K944" s="519"/>
    </row>
    <row r="945">
      <c r="B945" s="519"/>
      <c r="C945" s="519"/>
      <c r="D945" s="519"/>
      <c r="E945" s="519"/>
      <c r="I945" s="519"/>
      <c r="J945" s="519"/>
      <c r="K945" s="519"/>
    </row>
    <row r="946">
      <c r="B946" s="519"/>
      <c r="C946" s="519"/>
      <c r="D946" s="519"/>
      <c r="E946" s="519"/>
      <c r="I946" s="519"/>
      <c r="J946" s="519"/>
      <c r="K946" s="519"/>
    </row>
    <row r="947">
      <c r="B947" s="519"/>
      <c r="C947" s="519"/>
      <c r="D947" s="519"/>
      <c r="E947" s="519"/>
      <c r="I947" s="519"/>
      <c r="J947" s="519"/>
      <c r="K947" s="519"/>
    </row>
    <row r="948">
      <c r="B948" s="519"/>
      <c r="C948" s="519"/>
      <c r="D948" s="519"/>
      <c r="E948" s="519"/>
      <c r="I948" s="519"/>
      <c r="J948" s="519"/>
      <c r="K948" s="519"/>
    </row>
    <row r="949">
      <c r="B949" s="519"/>
      <c r="C949" s="519"/>
      <c r="D949" s="519"/>
      <c r="E949" s="519"/>
      <c r="I949" s="519"/>
      <c r="J949" s="519"/>
      <c r="K949" s="519"/>
    </row>
    <row r="950">
      <c r="B950" s="519"/>
      <c r="C950" s="519"/>
      <c r="D950" s="519"/>
      <c r="E950" s="519"/>
      <c r="I950" s="519"/>
      <c r="J950" s="519"/>
      <c r="K950" s="519"/>
    </row>
    <row r="951">
      <c r="B951" s="519"/>
      <c r="C951" s="519"/>
      <c r="D951" s="519"/>
      <c r="E951" s="519"/>
      <c r="I951" s="519"/>
      <c r="J951" s="519"/>
      <c r="K951" s="519"/>
    </row>
    <row r="952">
      <c r="B952" s="519"/>
      <c r="C952" s="519"/>
      <c r="D952" s="519"/>
      <c r="E952" s="519"/>
      <c r="I952" s="519"/>
      <c r="J952" s="519"/>
      <c r="K952" s="519"/>
    </row>
    <row r="953">
      <c r="B953" s="519"/>
      <c r="C953" s="519"/>
      <c r="D953" s="519"/>
      <c r="E953" s="519"/>
      <c r="I953" s="519"/>
      <c r="J953" s="519"/>
      <c r="K953" s="519"/>
    </row>
    <row r="954">
      <c r="B954" s="519"/>
      <c r="C954" s="519"/>
      <c r="D954" s="519"/>
      <c r="E954" s="519"/>
      <c r="I954" s="519"/>
      <c r="J954" s="519"/>
      <c r="K954" s="519"/>
    </row>
    <row r="955">
      <c r="B955" s="519"/>
      <c r="C955" s="519"/>
      <c r="D955" s="519"/>
      <c r="E955" s="519"/>
      <c r="I955" s="519"/>
      <c r="J955" s="519"/>
      <c r="K955" s="519"/>
    </row>
    <row r="956">
      <c r="B956" s="519"/>
      <c r="C956" s="519"/>
      <c r="D956" s="519"/>
      <c r="E956" s="519"/>
      <c r="I956" s="519"/>
      <c r="J956" s="519"/>
      <c r="K956" s="519"/>
    </row>
    <row r="957">
      <c r="B957" s="519"/>
      <c r="C957" s="519"/>
      <c r="D957" s="519"/>
      <c r="E957" s="519"/>
      <c r="I957" s="519"/>
      <c r="J957" s="519"/>
      <c r="K957" s="519"/>
    </row>
    <row r="958">
      <c r="B958" s="519"/>
      <c r="C958" s="519"/>
      <c r="D958" s="519"/>
      <c r="E958" s="519"/>
      <c r="I958" s="519"/>
      <c r="J958" s="519"/>
      <c r="K958" s="519"/>
    </row>
    <row r="959">
      <c r="B959" s="519"/>
      <c r="C959" s="519"/>
      <c r="D959" s="519"/>
      <c r="E959" s="519"/>
      <c r="I959" s="519"/>
      <c r="J959" s="519"/>
      <c r="K959" s="519"/>
    </row>
    <row r="960">
      <c r="B960" s="519"/>
      <c r="C960" s="519"/>
      <c r="D960" s="519"/>
      <c r="E960" s="519"/>
      <c r="I960" s="519"/>
      <c r="J960" s="519"/>
      <c r="K960" s="519"/>
    </row>
    <row r="961">
      <c r="B961" s="519"/>
      <c r="C961" s="519"/>
      <c r="D961" s="519"/>
      <c r="E961" s="519"/>
      <c r="I961" s="519"/>
      <c r="J961" s="519"/>
      <c r="K961" s="519"/>
    </row>
    <row r="962">
      <c r="B962" s="519"/>
      <c r="C962" s="519"/>
      <c r="D962" s="519"/>
      <c r="E962" s="519"/>
      <c r="I962" s="519"/>
      <c r="J962" s="519"/>
      <c r="K962" s="519"/>
    </row>
    <row r="963">
      <c r="B963" s="519"/>
      <c r="C963" s="519"/>
      <c r="D963" s="519"/>
      <c r="E963" s="519"/>
      <c r="I963" s="519"/>
      <c r="J963" s="519"/>
      <c r="K963" s="519"/>
    </row>
    <row r="964">
      <c r="B964" s="519"/>
      <c r="C964" s="519"/>
      <c r="D964" s="519"/>
      <c r="E964" s="519"/>
      <c r="I964" s="519"/>
      <c r="J964" s="519"/>
      <c r="K964" s="519"/>
    </row>
    <row r="965">
      <c r="B965" s="519"/>
      <c r="C965" s="519"/>
      <c r="D965" s="519"/>
      <c r="E965" s="519"/>
      <c r="I965" s="519"/>
      <c r="J965" s="519"/>
      <c r="K965" s="519"/>
    </row>
    <row r="966">
      <c r="B966" s="519"/>
      <c r="C966" s="519"/>
      <c r="D966" s="519"/>
      <c r="E966" s="519"/>
      <c r="I966" s="519"/>
      <c r="J966" s="519"/>
      <c r="K966" s="519"/>
    </row>
    <row r="967">
      <c r="B967" s="519"/>
      <c r="C967" s="519"/>
      <c r="D967" s="519"/>
      <c r="E967" s="519"/>
      <c r="I967" s="519"/>
      <c r="J967" s="519"/>
      <c r="K967" s="519"/>
    </row>
    <row r="968">
      <c r="B968" s="519"/>
      <c r="C968" s="519"/>
      <c r="D968" s="519"/>
      <c r="E968" s="519"/>
      <c r="I968" s="519"/>
      <c r="J968" s="519"/>
      <c r="K968" s="519"/>
    </row>
    <row r="969">
      <c r="B969" s="519"/>
      <c r="C969" s="519"/>
      <c r="D969" s="519"/>
      <c r="E969" s="519"/>
      <c r="I969" s="519"/>
      <c r="J969" s="519"/>
      <c r="K969" s="519"/>
    </row>
    <row r="970">
      <c r="B970" s="519"/>
      <c r="C970" s="519"/>
      <c r="D970" s="519"/>
      <c r="E970" s="519"/>
      <c r="I970" s="519"/>
      <c r="J970" s="519"/>
      <c r="K970" s="519"/>
    </row>
    <row r="971">
      <c r="B971" s="519"/>
      <c r="C971" s="519"/>
      <c r="D971" s="519"/>
      <c r="E971" s="519"/>
      <c r="I971" s="519"/>
      <c r="J971" s="519"/>
      <c r="K971" s="519"/>
    </row>
    <row r="972">
      <c r="B972" s="519"/>
      <c r="C972" s="519"/>
      <c r="D972" s="519"/>
      <c r="E972" s="519"/>
      <c r="I972" s="519"/>
      <c r="J972" s="519"/>
      <c r="K972" s="519"/>
    </row>
    <row r="973">
      <c r="B973" s="519"/>
      <c r="C973" s="519"/>
      <c r="D973" s="519"/>
      <c r="E973" s="519"/>
      <c r="I973" s="519"/>
      <c r="J973" s="519"/>
      <c r="K973" s="519"/>
    </row>
    <row r="974">
      <c r="B974" s="519"/>
      <c r="C974" s="519"/>
      <c r="D974" s="519"/>
      <c r="E974" s="519"/>
      <c r="I974" s="519"/>
      <c r="J974" s="519"/>
      <c r="K974" s="519"/>
    </row>
    <row r="975">
      <c r="B975" s="519"/>
      <c r="C975" s="519"/>
      <c r="D975" s="519"/>
      <c r="E975" s="519"/>
      <c r="I975" s="519"/>
      <c r="J975" s="519"/>
      <c r="K975" s="519"/>
    </row>
    <row r="976">
      <c r="B976" s="519"/>
      <c r="C976" s="519"/>
      <c r="D976" s="519"/>
      <c r="E976" s="519"/>
      <c r="I976" s="519"/>
      <c r="J976" s="519"/>
      <c r="K976" s="519"/>
    </row>
    <row r="977">
      <c r="B977" s="519"/>
      <c r="C977" s="519"/>
      <c r="D977" s="519"/>
      <c r="E977" s="519"/>
      <c r="I977" s="519"/>
      <c r="J977" s="519"/>
      <c r="K977" s="519"/>
    </row>
    <row r="978">
      <c r="B978" s="519"/>
      <c r="C978" s="519"/>
      <c r="D978" s="519"/>
      <c r="E978" s="519"/>
      <c r="I978" s="519"/>
      <c r="J978" s="519"/>
      <c r="K978" s="519"/>
    </row>
    <row r="979">
      <c r="B979" s="519"/>
      <c r="C979" s="519"/>
      <c r="D979" s="519"/>
      <c r="E979" s="519"/>
      <c r="I979" s="519"/>
      <c r="J979" s="519"/>
      <c r="K979" s="519"/>
    </row>
    <row r="980">
      <c r="B980" s="519"/>
      <c r="C980" s="519"/>
      <c r="D980" s="519"/>
      <c r="E980" s="519"/>
      <c r="I980" s="519"/>
      <c r="J980" s="519"/>
      <c r="K980" s="519"/>
    </row>
    <row r="981">
      <c r="B981" s="519"/>
      <c r="C981" s="519"/>
      <c r="D981" s="519"/>
      <c r="E981" s="519"/>
      <c r="I981" s="519"/>
      <c r="J981" s="519"/>
      <c r="K981" s="519"/>
    </row>
    <row r="982">
      <c r="B982" s="519"/>
      <c r="C982" s="519"/>
      <c r="D982" s="519"/>
      <c r="E982" s="519"/>
      <c r="I982" s="519"/>
      <c r="J982" s="519"/>
      <c r="K982" s="519"/>
    </row>
    <row r="983">
      <c r="B983" s="519"/>
      <c r="C983" s="519"/>
      <c r="D983" s="519"/>
      <c r="E983" s="519"/>
      <c r="I983" s="519"/>
      <c r="J983" s="519"/>
      <c r="K983" s="519"/>
    </row>
    <row r="984">
      <c r="B984" s="519"/>
      <c r="C984" s="519"/>
      <c r="D984" s="519"/>
      <c r="E984" s="519"/>
      <c r="I984" s="519"/>
      <c r="J984" s="519"/>
      <c r="K984" s="519"/>
    </row>
    <row r="985">
      <c r="B985" s="519"/>
      <c r="C985" s="519"/>
      <c r="D985" s="519"/>
      <c r="E985" s="519"/>
      <c r="I985" s="519"/>
      <c r="J985" s="519"/>
      <c r="K985" s="519"/>
    </row>
    <row r="986">
      <c r="B986" s="519"/>
      <c r="C986" s="519"/>
      <c r="D986" s="519"/>
      <c r="E986" s="519"/>
      <c r="I986" s="519"/>
      <c r="J986" s="519"/>
      <c r="K986" s="519"/>
    </row>
    <row r="987">
      <c r="B987" s="519"/>
      <c r="C987" s="519"/>
      <c r="D987" s="519"/>
      <c r="E987" s="519"/>
      <c r="I987" s="519"/>
      <c r="J987" s="519"/>
      <c r="K987" s="519"/>
    </row>
    <row r="988">
      <c r="B988" s="519"/>
      <c r="C988" s="519"/>
      <c r="D988" s="519"/>
      <c r="E988" s="519"/>
      <c r="I988" s="519"/>
      <c r="J988" s="519"/>
      <c r="K988" s="519"/>
    </row>
    <row r="989">
      <c r="B989" s="519"/>
      <c r="C989" s="519"/>
      <c r="D989" s="519"/>
      <c r="E989" s="519"/>
      <c r="I989" s="519"/>
      <c r="J989" s="519"/>
      <c r="K989" s="519"/>
    </row>
    <row r="990">
      <c r="B990" s="519"/>
      <c r="C990" s="519"/>
      <c r="D990" s="519"/>
      <c r="E990" s="519"/>
      <c r="I990" s="519"/>
      <c r="J990" s="519"/>
      <c r="K990" s="519"/>
    </row>
    <row r="991">
      <c r="B991" s="519"/>
      <c r="C991" s="519"/>
      <c r="D991" s="519"/>
      <c r="E991" s="519"/>
      <c r="I991" s="519"/>
      <c r="J991" s="519"/>
      <c r="K991" s="519"/>
    </row>
    <row r="992">
      <c r="B992" s="519"/>
      <c r="C992" s="519"/>
      <c r="D992" s="519"/>
      <c r="E992" s="519"/>
      <c r="I992" s="519"/>
      <c r="J992" s="519"/>
      <c r="K992" s="519"/>
    </row>
    <row r="993">
      <c r="B993" s="519"/>
      <c r="C993" s="519"/>
      <c r="D993" s="519"/>
      <c r="E993" s="519"/>
      <c r="I993" s="519"/>
      <c r="J993" s="519"/>
      <c r="K993" s="519"/>
    </row>
    <row r="994">
      <c r="B994" s="519"/>
      <c r="C994" s="519"/>
      <c r="D994" s="519"/>
      <c r="E994" s="519"/>
      <c r="I994" s="519"/>
      <c r="J994" s="519"/>
      <c r="K994" s="519"/>
    </row>
    <row r="995">
      <c r="B995" s="519"/>
      <c r="C995" s="519"/>
      <c r="D995" s="519"/>
      <c r="E995" s="519"/>
      <c r="I995" s="519"/>
      <c r="J995" s="519"/>
      <c r="K995" s="519"/>
    </row>
    <row r="996">
      <c r="B996" s="519"/>
      <c r="C996" s="519"/>
      <c r="D996" s="519"/>
      <c r="E996" s="519"/>
      <c r="I996" s="519"/>
      <c r="J996" s="519"/>
      <c r="K996" s="519"/>
    </row>
    <row r="997">
      <c r="B997" s="519"/>
      <c r="C997" s="519"/>
      <c r="D997" s="519"/>
      <c r="E997" s="519"/>
      <c r="I997" s="519"/>
      <c r="J997" s="519"/>
      <c r="K997" s="519"/>
    </row>
    <row r="998">
      <c r="B998" s="519"/>
      <c r="C998" s="519"/>
      <c r="D998" s="519"/>
      <c r="E998" s="519"/>
      <c r="I998" s="519"/>
      <c r="J998" s="519"/>
      <c r="K998" s="519"/>
    </row>
    <row r="999">
      <c r="B999" s="519"/>
      <c r="C999" s="519"/>
      <c r="D999" s="519"/>
      <c r="E999" s="519"/>
      <c r="I999" s="519"/>
      <c r="J999" s="519"/>
      <c r="K999" s="519"/>
    </row>
    <row r="1000">
      <c r="B1000" s="519"/>
      <c r="C1000" s="519"/>
      <c r="D1000" s="519"/>
      <c r="E1000" s="519"/>
      <c r="I1000" s="519"/>
      <c r="J1000" s="519"/>
      <c r="K1000" s="519"/>
    </row>
    <row r="1001">
      <c r="B1001" s="519"/>
      <c r="C1001" s="519"/>
      <c r="D1001" s="519"/>
      <c r="E1001" s="519"/>
      <c r="I1001" s="519"/>
      <c r="J1001" s="519"/>
      <c r="K1001" s="519"/>
    </row>
    <row r="1002">
      <c r="B1002" s="519"/>
      <c r="C1002" s="519"/>
      <c r="D1002" s="519"/>
      <c r="E1002" s="519"/>
      <c r="I1002" s="519"/>
      <c r="J1002" s="519"/>
      <c r="K1002" s="519"/>
    </row>
    <row r="1003">
      <c r="B1003" s="519"/>
      <c r="C1003" s="519"/>
      <c r="D1003" s="519"/>
      <c r="E1003" s="519"/>
      <c r="I1003" s="519"/>
      <c r="J1003" s="519"/>
      <c r="K1003" s="519"/>
    </row>
    <row r="1004">
      <c r="B1004" s="519"/>
      <c r="C1004" s="519"/>
      <c r="D1004" s="519"/>
      <c r="E1004" s="519"/>
      <c r="I1004" s="519"/>
      <c r="J1004" s="519"/>
      <c r="K1004" s="519"/>
    </row>
    <row r="1005">
      <c r="B1005" s="519"/>
      <c r="C1005" s="519"/>
      <c r="D1005" s="519"/>
      <c r="E1005" s="519"/>
      <c r="I1005" s="519"/>
      <c r="J1005" s="519"/>
      <c r="K1005" s="519"/>
    </row>
    <row r="1006">
      <c r="B1006" s="519"/>
      <c r="C1006" s="519"/>
      <c r="D1006" s="519"/>
      <c r="E1006" s="519"/>
      <c r="I1006" s="519"/>
      <c r="J1006" s="519"/>
      <c r="K1006" s="519"/>
    </row>
  </sheetData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6.25"/>
  </cols>
  <sheetData>
    <row r="1">
      <c r="A1" s="710" t="s">
        <v>1089</v>
      </c>
      <c r="B1" s="773">
        <v>45258.0</v>
      </c>
      <c r="C1" s="710" t="s">
        <v>1090</v>
      </c>
      <c r="D1" s="4"/>
    </row>
    <row r="2">
      <c r="A2" s="4"/>
      <c r="B2" s="4"/>
      <c r="C2" s="4"/>
      <c r="D2" s="4"/>
    </row>
    <row r="3">
      <c r="A3" s="710" t="s">
        <v>1091</v>
      </c>
      <c r="B3" s="710" t="s">
        <v>1092</v>
      </c>
      <c r="C3" s="710" t="s">
        <v>1093</v>
      </c>
      <c r="D3" s="710">
        <v>17.0</v>
      </c>
    </row>
    <row r="4">
      <c r="A4" s="710" t="s">
        <v>1094</v>
      </c>
      <c r="B4" s="710" t="s">
        <v>1092</v>
      </c>
      <c r="C4" s="710" t="s">
        <v>1095</v>
      </c>
      <c r="D4" s="710">
        <v>13.0</v>
      </c>
    </row>
    <row r="5">
      <c r="A5" s="710" t="s">
        <v>1096</v>
      </c>
      <c r="B5" s="710" t="s">
        <v>1092</v>
      </c>
      <c r="C5" s="710" t="s">
        <v>1097</v>
      </c>
      <c r="D5" s="710">
        <v>13.0</v>
      </c>
    </row>
    <row r="6">
      <c r="A6" s="710" t="s">
        <v>1098</v>
      </c>
      <c r="B6" s="710" t="s">
        <v>1092</v>
      </c>
      <c r="C6" s="710" t="s">
        <v>1099</v>
      </c>
      <c r="D6" s="710">
        <v>13.0</v>
      </c>
    </row>
    <row r="7">
      <c r="A7" s="710" t="s">
        <v>1099</v>
      </c>
      <c r="B7" s="710" t="s">
        <v>1092</v>
      </c>
      <c r="C7" s="710" t="s">
        <v>1097</v>
      </c>
      <c r="D7" s="710">
        <v>13.0</v>
      </c>
    </row>
    <row r="8">
      <c r="A8" s="710" t="s">
        <v>1098</v>
      </c>
      <c r="B8" s="710" t="s">
        <v>1100</v>
      </c>
      <c r="C8" s="710" t="s">
        <v>1101</v>
      </c>
      <c r="D8" s="710">
        <v>13.0</v>
      </c>
    </row>
    <row r="9">
      <c r="A9" s="710" t="s">
        <v>1102</v>
      </c>
      <c r="B9" s="710" t="s">
        <v>1100</v>
      </c>
      <c r="C9" s="710" t="s">
        <v>1103</v>
      </c>
      <c r="D9" s="710">
        <v>17.0</v>
      </c>
    </row>
    <row r="10">
      <c r="A10" s="710" t="s">
        <v>1103</v>
      </c>
      <c r="B10" s="710" t="s">
        <v>1092</v>
      </c>
      <c r="C10" s="710" t="s">
        <v>1104</v>
      </c>
      <c r="D10" s="710">
        <v>13.0</v>
      </c>
    </row>
    <row r="11">
      <c r="A11" s="710" t="s">
        <v>1105</v>
      </c>
      <c r="B11" s="710" t="s">
        <v>1092</v>
      </c>
      <c r="C11" s="710" t="s">
        <v>1106</v>
      </c>
      <c r="D11" s="710">
        <v>13.0</v>
      </c>
    </row>
    <row r="12">
      <c r="A12" s="710" t="s">
        <v>1107</v>
      </c>
      <c r="B12" s="710" t="s">
        <v>1092</v>
      </c>
      <c r="C12" s="710" t="s">
        <v>1108</v>
      </c>
      <c r="D12" s="710">
        <v>13.0</v>
      </c>
    </row>
    <row r="13">
      <c r="A13" s="710" t="s">
        <v>1108</v>
      </c>
      <c r="B13" s="710" t="s">
        <v>1092</v>
      </c>
      <c r="C13" s="710" t="s">
        <v>1109</v>
      </c>
      <c r="D13" s="710">
        <v>13.0</v>
      </c>
    </row>
    <row r="14">
      <c r="A14" s="710" t="s">
        <v>1110</v>
      </c>
      <c r="B14" s="710" t="s">
        <v>1100</v>
      </c>
      <c r="C14" s="710" t="s">
        <v>1108</v>
      </c>
      <c r="D14" s="710">
        <v>13.0</v>
      </c>
    </row>
    <row r="15">
      <c r="A15" s="710" t="s">
        <v>1111</v>
      </c>
      <c r="B15" s="710" t="s">
        <v>1100</v>
      </c>
      <c r="C15" s="710" t="s">
        <v>1112</v>
      </c>
      <c r="D15" s="710">
        <v>13.0</v>
      </c>
    </row>
    <row r="16">
      <c r="A16" s="4"/>
      <c r="B16" s="618" t="s">
        <v>939</v>
      </c>
      <c r="C16" s="710" t="s">
        <v>1113</v>
      </c>
      <c r="D16" s="710">
        <v>95.0</v>
      </c>
    </row>
    <row r="17">
      <c r="A17" s="4"/>
      <c r="B17" s="774" t="s">
        <v>939</v>
      </c>
      <c r="C17" s="710" t="s">
        <v>1114</v>
      </c>
      <c r="D17" s="710">
        <v>20.0</v>
      </c>
    </row>
    <row r="18">
      <c r="A18" s="4"/>
      <c r="B18" s="774" t="s">
        <v>939</v>
      </c>
      <c r="C18" s="710" t="s">
        <v>1115</v>
      </c>
      <c r="D18" s="710">
        <v>140.0</v>
      </c>
    </row>
    <row r="19">
      <c r="A19" s="4"/>
      <c r="B19" s="4"/>
      <c r="C19" s="618" t="s">
        <v>20</v>
      </c>
      <c r="D19" s="4">
        <f>SUM(D3:D18)</f>
        <v>432</v>
      </c>
    </row>
    <row r="20">
      <c r="A20" s="225"/>
      <c r="B20" s="225"/>
      <c r="C20" s="225"/>
      <c r="D20" s="225"/>
    </row>
    <row r="21">
      <c r="A21" s="345" t="s">
        <v>1116</v>
      </c>
      <c r="B21" s="775">
        <v>45260.0</v>
      </c>
      <c r="C21" s="345" t="s">
        <v>1090</v>
      </c>
      <c r="D21" s="345" t="s">
        <v>100</v>
      </c>
    </row>
    <row r="22">
      <c r="A22" s="345" t="s">
        <v>1117</v>
      </c>
      <c r="B22" s="345" t="s">
        <v>1100</v>
      </c>
      <c r="C22" s="345" t="s">
        <v>1118</v>
      </c>
      <c r="D22" s="345">
        <v>15.0</v>
      </c>
    </row>
    <row r="23">
      <c r="A23" s="345" t="s">
        <v>1119</v>
      </c>
      <c r="B23" s="345" t="s">
        <v>1100</v>
      </c>
      <c r="C23" s="345" t="s">
        <v>1120</v>
      </c>
      <c r="D23" s="345">
        <v>14.0</v>
      </c>
    </row>
    <row r="24">
      <c r="A24" s="345" t="s">
        <v>1120</v>
      </c>
      <c r="B24" s="345" t="s">
        <v>1100</v>
      </c>
      <c r="C24" s="345" t="s">
        <v>1121</v>
      </c>
      <c r="D24" s="345">
        <v>20.0</v>
      </c>
    </row>
    <row r="25">
      <c r="A25" s="345" t="s">
        <v>1122</v>
      </c>
      <c r="B25" s="345" t="s">
        <v>1100</v>
      </c>
      <c r="C25" s="345" t="s">
        <v>1123</v>
      </c>
      <c r="D25" s="345">
        <v>12.0</v>
      </c>
    </row>
    <row r="26">
      <c r="A26" s="345" t="s">
        <v>1124</v>
      </c>
      <c r="B26" s="345" t="s">
        <v>1100</v>
      </c>
      <c r="C26" s="345" t="s">
        <v>1125</v>
      </c>
      <c r="D26" s="345">
        <v>11.0</v>
      </c>
    </row>
    <row r="27">
      <c r="A27" s="345" t="s">
        <v>1126</v>
      </c>
      <c r="B27" s="345" t="s">
        <v>1100</v>
      </c>
      <c r="C27" s="345" t="s">
        <v>1127</v>
      </c>
      <c r="D27" s="345">
        <v>12.0</v>
      </c>
    </row>
    <row r="28">
      <c r="A28" s="345" t="s">
        <v>1128</v>
      </c>
      <c r="B28" s="345" t="s">
        <v>1100</v>
      </c>
      <c r="C28" s="345" t="s">
        <v>1129</v>
      </c>
      <c r="D28" s="345">
        <v>13.0</v>
      </c>
    </row>
    <row r="29">
      <c r="A29" s="519"/>
      <c r="B29" s="342" t="s">
        <v>939</v>
      </c>
      <c r="C29" s="342" t="s">
        <v>1130</v>
      </c>
      <c r="D29" s="345">
        <v>75.0</v>
      </c>
    </row>
    <row r="30">
      <c r="A30" s="519"/>
      <c r="B30" s="519"/>
      <c r="C30" s="342" t="s">
        <v>1131</v>
      </c>
      <c r="D30" s="345">
        <v>40.0</v>
      </c>
    </row>
    <row r="31">
      <c r="A31" s="519"/>
      <c r="B31" s="519"/>
      <c r="C31" s="519"/>
      <c r="D31" s="519"/>
    </row>
    <row r="32">
      <c r="A32" s="519"/>
      <c r="B32" s="519"/>
      <c r="C32" s="342" t="s">
        <v>124</v>
      </c>
      <c r="D32" s="345">
        <v>212.0</v>
      </c>
    </row>
  </sheetData>
  <drawing r:id="rId1"/>
</worksheet>
</file>