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70"/>
  </bookViews>
  <sheets>
    <sheet name="Лист1" sheetId="1" r:id="rId1"/>
  </sheets>
  <definedNames>
    <definedName name="solver_adj" localSheetId="0" hidden="1">Лист1!$E$49:$G$49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Лист1!$A$49</definedName>
    <definedName name="solver_lhs2" localSheetId="0" hidden="1">Лист1!$B$49</definedName>
    <definedName name="solver_lhs3" localSheetId="0" hidden="1">Лист1!$B$50</definedName>
    <definedName name="solver_lhs4" localSheetId="0" hidden="1">Лист1!$C$49</definedName>
    <definedName name="solver_lhs5" localSheetId="0" hidden="1">Лист1!$M$48</definedName>
    <definedName name="solver_lhs6" localSheetId="0" hidden="1">Лист1!$M$49</definedName>
    <definedName name="solver_lhs7" localSheetId="0" hidden="1">Лист1!$M$50</definedName>
    <definedName name="solver_lhs8" localSheetId="0" hidden="1">Лист1!$M$51</definedName>
    <definedName name="solver_lhs9" localSheetId="0" hidden="1">Лист1!$M$52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Лист1!$K$49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2" localSheetId="0" hidden="1">0</definedName>
    <definedName name="solver_rhs3" localSheetId="0" hidden="1">1</definedName>
    <definedName name="solver_rhs4" localSheetId="0" hidden="1">0.01</definedName>
    <definedName name="solver_rhs5" localSheetId="0" hidden="1">Лист1!$F$9</definedName>
    <definedName name="solver_rhs6" localSheetId="0" hidden="1">Лист1!$F$10</definedName>
    <definedName name="solver_rhs7" localSheetId="0" hidden="1">Лист1!$F$11</definedName>
    <definedName name="solver_rhs8" localSheetId="0" hidden="1">Лист1!$F$12</definedName>
    <definedName name="solver_rhs9" localSheetId="0" hidden="1">Лист1!$F$13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P70" i="1" l="1"/>
  <c r="P69" i="1"/>
  <c r="P68" i="1"/>
  <c r="O70" i="1"/>
  <c r="O69" i="1"/>
  <c r="O68" i="1"/>
  <c r="N70" i="1"/>
  <c r="N69" i="1"/>
  <c r="N68" i="1"/>
  <c r="P75" i="1"/>
  <c r="P74" i="1"/>
  <c r="O75" i="1"/>
  <c r="O74" i="1"/>
  <c r="N75" i="1"/>
  <c r="N74" i="1"/>
  <c r="P67" i="1"/>
  <c r="P66" i="1"/>
  <c r="P65" i="1"/>
  <c r="O67" i="1"/>
  <c r="O66" i="1"/>
  <c r="O65" i="1"/>
  <c r="N67" i="1"/>
  <c r="N66" i="1"/>
  <c r="N65" i="1"/>
  <c r="M75" i="1"/>
  <c r="M70" i="1"/>
  <c r="M69" i="1"/>
  <c r="M68" i="1"/>
  <c r="M74" i="1"/>
  <c r="M67" i="1"/>
  <c r="M66" i="1"/>
  <c r="M65" i="1"/>
  <c r="L75" i="1"/>
  <c r="K75" i="1"/>
  <c r="L70" i="1"/>
  <c r="L69" i="1"/>
  <c r="L68" i="1"/>
  <c r="K70" i="1"/>
  <c r="K69" i="1"/>
  <c r="K68" i="1"/>
  <c r="L74" i="1"/>
  <c r="L67" i="1"/>
  <c r="L66" i="1"/>
  <c r="L65" i="1"/>
  <c r="K74" i="1"/>
  <c r="K67" i="1"/>
  <c r="K66" i="1"/>
  <c r="K65" i="1"/>
  <c r="J70" i="1"/>
  <c r="J69" i="1"/>
  <c r="J68" i="1"/>
  <c r="J75" i="1"/>
  <c r="J74" i="1"/>
  <c r="J65" i="1"/>
  <c r="I74" i="1"/>
  <c r="I75" i="1"/>
  <c r="I70" i="1"/>
  <c r="I69" i="1"/>
  <c r="I68" i="1"/>
  <c r="I65" i="1"/>
  <c r="H75" i="1"/>
  <c r="H74" i="1"/>
  <c r="H70" i="1"/>
  <c r="H69" i="1"/>
  <c r="H68" i="1"/>
  <c r="H65" i="1"/>
  <c r="J67" i="1"/>
  <c r="J66" i="1"/>
  <c r="I67" i="1"/>
  <c r="I66" i="1"/>
  <c r="H67" i="1"/>
  <c r="H66" i="1"/>
  <c r="C53" i="1" l="1"/>
  <c r="B53" i="1"/>
  <c r="A53" i="1"/>
  <c r="M52" i="1"/>
  <c r="M51" i="1"/>
  <c r="M50" i="1"/>
  <c r="M49" i="1"/>
  <c r="M48" i="1"/>
  <c r="C40" i="1"/>
  <c r="J18" i="1"/>
  <c r="B40" i="1"/>
  <c r="I18" i="1"/>
  <c r="A40" i="1"/>
  <c r="H18" i="1"/>
  <c r="H25" i="1"/>
  <c r="M39" i="1"/>
  <c r="M38" i="1"/>
  <c r="M37" i="1"/>
  <c r="M36" i="1"/>
  <c r="M35" i="1"/>
  <c r="J27" i="1"/>
  <c r="J26" i="1"/>
  <c r="J25" i="1"/>
  <c r="I27" i="1"/>
  <c r="I26" i="1"/>
  <c r="I25" i="1"/>
  <c r="H27" i="1"/>
  <c r="H26" i="1"/>
  <c r="M28" i="1"/>
  <c r="M27" i="1"/>
  <c r="M26" i="1"/>
  <c r="M25" i="1"/>
  <c r="M24" i="1"/>
  <c r="N28" i="1"/>
  <c r="N27" i="1"/>
  <c r="N26" i="1"/>
  <c r="N25" i="1"/>
  <c r="N24" i="1"/>
  <c r="O24" i="1"/>
  <c r="O25" i="1"/>
  <c r="O26" i="1"/>
  <c r="O28" i="1"/>
  <c r="O27" i="1"/>
  <c r="O21" i="1"/>
  <c r="O20" i="1"/>
  <c r="O19" i="1"/>
  <c r="O18" i="1"/>
  <c r="O17" i="1"/>
  <c r="N17" i="1"/>
  <c r="K18" i="1"/>
  <c r="J20" i="1"/>
  <c r="J19" i="1"/>
  <c r="I20" i="1"/>
  <c r="I19" i="1"/>
  <c r="H20" i="1"/>
  <c r="H19" i="1"/>
  <c r="N18" i="1"/>
  <c r="N19" i="1"/>
  <c r="N20" i="1"/>
  <c r="N21" i="1"/>
  <c r="B56" i="1" l="1"/>
  <c r="A49" i="1" s="1"/>
  <c r="H49" i="1" s="1"/>
  <c r="B43" i="1"/>
  <c r="A36" i="1" s="1"/>
  <c r="H36" i="1" s="1"/>
  <c r="K27" i="1"/>
  <c r="K26" i="1"/>
  <c r="K25" i="1"/>
  <c r="K20" i="1"/>
  <c r="K19" i="1"/>
  <c r="B49" i="1" l="1"/>
  <c r="I49" i="1" s="1"/>
  <c r="C49" i="1"/>
  <c r="J49" i="1" s="1"/>
  <c r="C36" i="1"/>
  <c r="J36" i="1" s="1"/>
  <c r="B36" i="1"/>
  <c r="I36" i="1" s="1"/>
  <c r="K49" i="1" l="1"/>
  <c r="B50" i="1"/>
  <c r="B37" i="1"/>
  <c r="K36" i="1"/>
  <c r="M21" i="1"/>
  <c r="M20" i="1"/>
  <c r="M19" i="1"/>
  <c r="M18" i="1"/>
  <c r="M17" i="1"/>
  <c r="L5" i="1" l="1"/>
  <c r="R9" i="1"/>
  <c r="R13" i="1"/>
  <c r="R12" i="1"/>
  <c r="R10" i="1"/>
  <c r="S13" i="1"/>
  <c r="S12" i="1"/>
  <c r="S11" i="1"/>
  <c r="S10" i="1"/>
  <c r="S9" i="1"/>
  <c r="R11" i="1"/>
  <c r="R5" i="1"/>
  <c r="L4" i="1"/>
  <c r="R4" i="1"/>
  <c r="R3" i="1"/>
  <c r="N13" i="1"/>
  <c r="N12" i="1"/>
  <c r="N11" i="1"/>
  <c r="N10" i="1"/>
  <c r="N9" i="1"/>
  <c r="L3" i="1"/>
  <c r="M13" i="1"/>
  <c r="M12" i="1"/>
  <c r="M11" i="1"/>
  <c r="M10" i="1"/>
  <c r="H9" i="1"/>
  <c r="I13" i="1"/>
  <c r="I12" i="1"/>
  <c r="I11" i="1"/>
  <c r="I10" i="1"/>
  <c r="I9" i="1"/>
  <c r="H13" i="1"/>
  <c r="H12" i="1"/>
  <c r="H11" i="1"/>
  <c r="H10" i="1"/>
</calcChain>
</file>

<file path=xl/sharedStrings.xml><?xml version="1.0" encoding="utf-8"?>
<sst xmlns="http://schemas.openxmlformats.org/spreadsheetml/2006/main" count="166" uniqueCount="71">
  <si>
    <t>L1</t>
  </si>
  <si>
    <t>L2</t>
  </si>
  <si>
    <t>L3</t>
  </si>
  <si>
    <t xml:space="preserve"> -&gt;</t>
  </si>
  <si>
    <t>max</t>
  </si>
  <si>
    <r>
      <t>x</t>
    </r>
    <r>
      <rPr>
        <sz val="6"/>
        <color theme="1"/>
        <rFont val="Times New Roman"/>
        <family val="1"/>
        <charset val="204"/>
      </rPr>
      <t>1</t>
    </r>
  </si>
  <si>
    <r>
      <t>x</t>
    </r>
    <r>
      <rPr>
        <sz val="6"/>
        <color theme="1"/>
        <rFont val="Times New Roman"/>
        <family val="1"/>
        <charset val="204"/>
      </rPr>
      <t>2</t>
    </r>
  </si>
  <si>
    <r>
      <t>x</t>
    </r>
    <r>
      <rPr>
        <sz val="6"/>
        <color theme="1"/>
        <rFont val="Times New Roman"/>
        <family val="1"/>
        <charset val="204"/>
      </rPr>
      <t>3</t>
    </r>
  </si>
  <si>
    <t>Целевые функции</t>
  </si>
  <si>
    <t>1 огр.</t>
  </si>
  <si>
    <t>2 огр.</t>
  </si>
  <si>
    <t>3 огр.</t>
  </si>
  <si>
    <t>4 огр.</t>
  </si>
  <si>
    <t>5 огр.</t>
  </si>
  <si>
    <t>&lt;=</t>
  </si>
  <si>
    <t>&gt;=</t>
  </si>
  <si>
    <t>Ограничения</t>
  </si>
  <si>
    <t>F1-&gt;max</t>
  </si>
  <si>
    <t>F1-&gt;min</t>
  </si>
  <si>
    <t>F2-&gt;max</t>
  </si>
  <si>
    <t>F3-&gt;max</t>
  </si>
  <si>
    <t>F</t>
  </si>
  <si>
    <t>F2-&gt;min</t>
  </si>
  <si>
    <t>F3-&gt;min</t>
  </si>
  <si>
    <t>MAX</t>
  </si>
  <si>
    <t>MIN</t>
  </si>
  <si>
    <t>Ограничения L1</t>
  </si>
  <si>
    <t>Знак</t>
  </si>
  <si>
    <t>b</t>
  </si>
  <si>
    <r>
      <t xml:space="preserve">Лев. часть </t>
    </r>
    <r>
      <rPr>
        <b/>
        <sz val="11"/>
        <color theme="9" tint="-0.499984740745262"/>
        <rFont val="Times New Roman"/>
        <family val="1"/>
        <charset val="204"/>
      </rPr>
      <t>max</t>
    </r>
  </si>
  <si>
    <r>
      <t xml:space="preserve">Лев. часть </t>
    </r>
    <r>
      <rPr>
        <b/>
        <sz val="11"/>
        <color rgb="FFC00000"/>
        <rFont val="Times New Roman"/>
        <family val="1"/>
        <charset val="204"/>
      </rPr>
      <t>min</t>
    </r>
  </si>
  <si>
    <t>Ограничения L2</t>
  </si>
  <si>
    <t>Ограничения L3</t>
  </si>
  <si>
    <t>p</t>
  </si>
  <si>
    <r>
      <t>p</t>
    </r>
    <r>
      <rPr>
        <sz val="7"/>
        <color theme="1"/>
        <rFont val="Times New Roman"/>
        <family val="1"/>
        <charset val="204"/>
      </rPr>
      <t>1</t>
    </r>
  </si>
  <si>
    <r>
      <t>p</t>
    </r>
    <r>
      <rPr>
        <sz val="7"/>
        <color theme="1"/>
        <rFont val="Times New Roman"/>
        <family val="1"/>
        <charset val="204"/>
      </rPr>
      <t>2</t>
    </r>
  </si>
  <si>
    <r>
      <rPr>
        <sz val="11"/>
        <color theme="1"/>
        <rFont val="Times New Roman"/>
        <family val="1"/>
        <charset val="204"/>
      </rPr>
      <t>p</t>
    </r>
    <r>
      <rPr>
        <sz val="7"/>
        <color theme="1"/>
        <rFont val="Times New Roman"/>
        <family val="1"/>
        <charset val="204"/>
      </rPr>
      <t>3</t>
    </r>
  </si>
  <si>
    <t>F-&gt;min</t>
  </si>
  <si>
    <r>
      <t>p</t>
    </r>
    <r>
      <rPr>
        <sz val="6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>w</t>
    </r>
    <r>
      <rPr>
        <sz val="6"/>
        <color theme="1"/>
        <rFont val="Times New Roman"/>
        <family val="1"/>
        <charset val="204"/>
      </rPr>
      <t>1</t>
    </r>
  </si>
  <si>
    <r>
      <t>p</t>
    </r>
    <r>
      <rPr>
        <sz val="6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w</t>
    </r>
    <r>
      <rPr>
        <sz val="6"/>
        <color theme="1"/>
        <rFont val="Times New Roman"/>
        <family val="1"/>
        <charset val="204"/>
      </rPr>
      <t>2</t>
    </r>
  </si>
  <si>
    <r>
      <t>p</t>
    </r>
    <r>
      <rPr>
        <sz val="6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w</t>
    </r>
    <r>
      <rPr>
        <sz val="6"/>
        <color theme="1"/>
        <rFont val="Times New Roman"/>
        <family val="1"/>
        <charset val="204"/>
      </rPr>
      <t>3</t>
    </r>
  </si>
  <si>
    <t>W1 при p(1)</t>
  </si>
  <si>
    <t>W1 при p(2)</t>
  </si>
  <si>
    <t>W1 при p(3)</t>
  </si>
  <si>
    <r>
      <t>Для W</t>
    </r>
    <r>
      <rPr>
        <sz val="6"/>
        <color theme="1"/>
        <rFont val="Calibri"/>
        <family val="2"/>
        <charset val="204"/>
        <scheme val="minor"/>
      </rPr>
      <t>1</t>
    </r>
  </si>
  <si>
    <t>λ </t>
  </si>
  <si>
    <t>λ2</t>
  </si>
  <si>
    <t>λ3</t>
  </si>
  <si>
    <t>λ1</t>
  </si>
  <si>
    <t>W3 при p(1)</t>
  </si>
  <si>
    <r>
      <t>Для W</t>
    </r>
    <r>
      <rPr>
        <sz val="6"/>
        <color theme="1"/>
        <rFont val="Times New Roman"/>
        <family val="1"/>
        <charset val="204"/>
      </rPr>
      <t>3</t>
    </r>
  </si>
  <si>
    <r>
      <t>Для W</t>
    </r>
    <r>
      <rPr>
        <sz val="6"/>
        <color theme="1"/>
        <rFont val="Calibri"/>
        <family val="2"/>
        <charset val="204"/>
        <scheme val="minor"/>
      </rPr>
      <t>3</t>
    </r>
  </si>
  <si>
    <t>Результирующая таблица</t>
  </si>
  <si>
    <t>p1</t>
  </si>
  <si>
    <t>p2</t>
  </si>
  <si>
    <t>p3</t>
  </si>
  <si>
    <t>x*</t>
  </si>
  <si>
    <t>f1(x*)</t>
  </si>
  <si>
    <t>f2(x*)</t>
  </si>
  <si>
    <t>f3(x*)</t>
  </si>
  <si>
    <t>w1(x*)</t>
  </si>
  <si>
    <t>w2(x*)</t>
  </si>
  <si>
    <t>w3(x*)</t>
  </si>
  <si>
    <t>p1w1(x*)</t>
  </si>
  <si>
    <t>p2w2(x*)</t>
  </si>
  <si>
    <t>p3w3(x*)</t>
  </si>
  <si>
    <t>F(x)</t>
  </si>
  <si>
    <t>x1*</t>
  </si>
  <si>
    <t>x2*</t>
  </si>
  <si>
    <t>x3*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</si>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</sst>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  <font>
      <sz val="11"/>
      <color rgb="FF222222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rgb="FFC0C0C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0" fillId="0" borderId="8" xfId="0" applyBorder="1"/>
    <xf numFmtId="0" fontId="7" fillId="0" borderId="0" xfId="0" applyFont="1" applyBorder="1" applyAlignment="1"/>
    <xf numFmtId="0" fontId="6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27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"/>
  <sheetViews>
    <sheetView tabSelected="1" zoomScale="80" zoomScaleNormal="80" workbookViewId="0">
      <selection activeCell="M10" sqref="M10"/>
    </sheetView>
  </sheetViews>
  <sheetFormatPr defaultRowHeight="15" x14ac:dyDescent="0.25"/>
  <cols>
    <col min="8" max="8" width="14.85546875" customWidth="1"/>
    <col min="9" max="9" width="14.42578125" customWidth="1"/>
    <col min="11" max="11" width="9.140625" customWidth="1"/>
    <col min="12" max="12" width="10.5703125" customWidth="1"/>
    <col min="13" max="13" width="15" customWidth="1"/>
    <col min="14" max="14" width="14.7109375" customWidth="1"/>
    <col min="15" max="15" width="12.5703125" customWidth="1"/>
    <col min="18" max="18" width="14.7109375" customWidth="1"/>
    <col min="19" max="19" width="14.42578125" customWidth="1"/>
  </cols>
  <sheetData>
    <row r="1" spans="1:21" x14ac:dyDescent="0.25">
      <c r="A1" s="9"/>
      <c r="B1" s="73" t="s">
        <v>8</v>
      </c>
      <c r="C1" s="73"/>
      <c r="D1" s="73"/>
      <c r="E1" s="9"/>
      <c r="F1" s="9"/>
      <c r="G1" s="1"/>
      <c r="I1" s="72" t="s">
        <v>24</v>
      </c>
      <c r="J1" s="72"/>
      <c r="K1" s="72"/>
      <c r="L1" s="72"/>
      <c r="M1" s="20"/>
      <c r="N1" s="1"/>
      <c r="O1" s="71" t="s">
        <v>25</v>
      </c>
      <c r="P1" s="71"/>
      <c r="Q1" s="71"/>
      <c r="R1" s="71"/>
      <c r="S1" s="19"/>
      <c r="U1" s="1"/>
    </row>
    <row r="2" spans="1:21" x14ac:dyDescent="0.25">
      <c r="A2" s="1"/>
      <c r="B2" s="2" t="s">
        <v>5</v>
      </c>
      <c r="C2" s="2" t="s">
        <v>6</v>
      </c>
      <c r="D2" s="4" t="s">
        <v>7</v>
      </c>
      <c r="E2" s="8"/>
      <c r="F2" s="7"/>
      <c r="G2" s="1"/>
      <c r="I2" s="13" t="s">
        <v>5</v>
      </c>
      <c r="J2" s="13" t="s">
        <v>6</v>
      </c>
      <c r="K2" s="14" t="s">
        <v>7</v>
      </c>
      <c r="L2" s="23" t="s">
        <v>21</v>
      </c>
      <c r="M2" s="18"/>
      <c r="N2" s="1"/>
      <c r="O2" s="13" t="s">
        <v>5</v>
      </c>
      <c r="P2" s="13" t="s">
        <v>6</v>
      </c>
      <c r="Q2" s="14" t="s">
        <v>7</v>
      </c>
      <c r="R2" s="23" t="s">
        <v>21</v>
      </c>
      <c r="S2" s="18"/>
      <c r="U2" s="1"/>
    </row>
    <row r="3" spans="1:21" x14ac:dyDescent="0.25">
      <c r="A3" s="3" t="s">
        <v>0</v>
      </c>
      <c r="B3" s="10">
        <v>2</v>
      </c>
      <c r="C3" s="10">
        <v>0</v>
      </c>
      <c r="D3" s="10">
        <v>1</v>
      </c>
      <c r="E3" s="5" t="s">
        <v>3</v>
      </c>
      <c r="F3" s="5" t="s">
        <v>4</v>
      </c>
      <c r="G3" s="1"/>
      <c r="H3" s="6" t="s">
        <v>17</v>
      </c>
      <c r="I3" s="15">
        <v>5</v>
      </c>
      <c r="J3" s="15">
        <v>0</v>
      </c>
      <c r="K3" s="15">
        <v>2</v>
      </c>
      <c r="L3" s="24">
        <f>SUMPRODUCT(B3:D3,I3:K3)</f>
        <v>12</v>
      </c>
      <c r="N3" s="1" t="s">
        <v>18</v>
      </c>
      <c r="O3" s="16">
        <v>0</v>
      </c>
      <c r="P3" s="16">
        <v>0</v>
      </c>
      <c r="Q3" s="16">
        <v>0</v>
      </c>
      <c r="R3" s="26">
        <f>SUMPRODUCT(B3:D3,O3:Q3)</f>
        <v>0</v>
      </c>
      <c r="U3" s="1"/>
    </row>
    <row r="4" spans="1:21" x14ac:dyDescent="0.25">
      <c r="A4" s="3" t="s">
        <v>1</v>
      </c>
      <c r="B4" s="10">
        <v>1</v>
      </c>
      <c r="C4" s="10">
        <v>3</v>
      </c>
      <c r="D4" s="10">
        <v>1</v>
      </c>
      <c r="E4" s="2" t="s">
        <v>3</v>
      </c>
      <c r="F4" s="2" t="s">
        <v>4</v>
      </c>
      <c r="G4" s="1"/>
      <c r="H4" s="6" t="s">
        <v>19</v>
      </c>
      <c r="I4" s="15">
        <v>0</v>
      </c>
      <c r="J4" s="15">
        <v>2.5</v>
      </c>
      <c r="K4" s="15">
        <v>3.25</v>
      </c>
      <c r="L4" s="25">
        <f>SUMPRODUCT(B4:D4,I4:K4)</f>
        <v>10.75</v>
      </c>
      <c r="N4" s="1" t="s">
        <v>22</v>
      </c>
      <c r="O4" s="16">
        <v>0</v>
      </c>
      <c r="P4" s="16">
        <v>0</v>
      </c>
      <c r="Q4" s="16">
        <v>0</v>
      </c>
      <c r="R4" s="27">
        <f>SUMPRODUCT(B4:D4,O4:Q4)</f>
        <v>0</v>
      </c>
      <c r="U4" s="1"/>
    </row>
    <row r="5" spans="1:21" x14ac:dyDescent="0.25">
      <c r="A5" s="3" t="s">
        <v>2</v>
      </c>
      <c r="B5" s="10">
        <v>0</v>
      </c>
      <c r="C5" s="10">
        <v>1</v>
      </c>
      <c r="D5" s="10">
        <v>2</v>
      </c>
      <c r="E5" s="2" t="s">
        <v>3</v>
      </c>
      <c r="F5" s="2" t="s">
        <v>4</v>
      </c>
      <c r="G5" s="1"/>
      <c r="H5" s="6" t="s">
        <v>20</v>
      </c>
      <c r="I5" s="15">
        <v>0</v>
      </c>
      <c r="J5" s="15">
        <v>0</v>
      </c>
      <c r="K5" s="15">
        <v>7</v>
      </c>
      <c r="L5" s="25">
        <f>SUMPRODUCT(B5:D5,I5:K5)</f>
        <v>14</v>
      </c>
      <c r="N5" s="1" t="s">
        <v>23</v>
      </c>
      <c r="O5" s="16">
        <v>0</v>
      </c>
      <c r="P5" s="16">
        <v>0</v>
      </c>
      <c r="Q5" s="16">
        <v>0</v>
      </c>
      <c r="R5" s="27">
        <f>SUMPRODUCT(B5:D5,O5:Q5)</f>
        <v>0</v>
      </c>
      <c r="U5" s="1"/>
    </row>
    <row r="6" spans="1:21" x14ac:dyDescent="0.25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G7" s="1"/>
      <c r="H7" s="73" t="s">
        <v>26</v>
      </c>
      <c r="I7" s="73"/>
      <c r="J7" s="73"/>
      <c r="K7" s="73"/>
      <c r="L7" s="1"/>
      <c r="M7" s="73" t="s">
        <v>31</v>
      </c>
      <c r="N7" s="73"/>
      <c r="O7" s="73"/>
      <c r="P7" s="73"/>
      <c r="Q7" s="1"/>
      <c r="R7" s="73" t="s">
        <v>32</v>
      </c>
      <c r="S7" s="73"/>
      <c r="T7" s="73"/>
      <c r="U7" s="73"/>
    </row>
    <row r="8" spans="1:21" x14ac:dyDescent="0.25">
      <c r="B8" s="73" t="s">
        <v>16</v>
      </c>
      <c r="C8" s="73"/>
      <c r="D8" s="73"/>
      <c r="E8" s="17"/>
      <c r="F8" s="17"/>
      <c r="G8" s="1"/>
      <c r="H8" s="3" t="s">
        <v>29</v>
      </c>
      <c r="I8" s="2" t="s">
        <v>30</v>
      </c>
      <c r="J8" s="12" t="s">
        <v>27</v>
      </c>
      <c r="K8" s="12" t="s">
        <v>28</v>
      </c>
      <c r="L8" s="1"/>
      <c r="M8" s="3" t="s">
        <v>29</v>
      </c>
      <c r="N8" s="2" t="s">
        <v>30</v>
      </c>
      <c r="O8" s="12" t="s">
        <v>27</v>
      </c>
      <c r="P8" s="12" t="s">
        <v>28</v>
      </c>
      <c r="Q8" s="1"/>
      <c r="R8" s="3" t="s">
        <v>29</v>
      </c>
      <c r="S8" s="2" t="s">
        <v>30</v>
      </c>
      <c r="T8" s="12" t="s">
        <v>27</v>
      </c>
      <c r="U8" s="12" t="s">
        <v>28</v>
      </c>
    </row>
    <row r="9" spans="1:21" x14ac:dyDescent="0.25">
      <c r="A9" s="3" t="s">
        <v>9</v>
      </c>
      <c r="B9" s="11">
        <v>2</v>
      </c>
      <c r="C9" s="11">
        <v>3</v>
      </c>
      <c r="D9" s="11">
        <v>2</v>
      </c>
      <c r="E9" s="10" t="s">
        <v>14</v>
      </c>
      <c r="F9" s="10">
        <v>14</v>
      </c>
      <c r="G9" s="1"/>
      <c r="H9" s="3">
        <f>SUMPRODUCT(B9:D9,I3:K3)</f>
        <v>14</v>
      </c>
      <c r="I9" s="3">
        <f>SUMPRODUCT(B9:D9,O3:Q3)</f>
        <v>0</v>
      </c>
      <c r="J9" s="10" t="s">
        <v>14</v>
      </c>
      <c r="K9" s="2">
        <v>14</v>
      </c>
      <c r="L9" s="1"/>
      <c r="M9" s="3">
        <f>SUMPRODUCT(B9:D9,I4:K4)</f>
        <v>14</v>
      </c>
      <c r="N9" s="3">
        <f>SUMPRODUCT(B9:D9,O4:Q4)</f>
        <v>0</v>
      </c>
      <c r="O9" s="10" t="s">
        <v>14</v>
      </c>
      <c r="P9" s="2">
        <v>14</v>
      </c>
      <c r="Q9" s="1"/>
      <c r="R9" s="3">
        <f>SUMPRODUCT(B9:D9,I5:K5)</f>
        <v>14</v>
      </c>
      <c r="S9" s="3">
        <f>SUMPRODUCT(B9:D9,O5:Q5)</f>
        <v>0</v>
      </c>
      <c r="T9" s="10" t="s">
        <v>14</v>
      </c>
      <c r="U9" s="2">
        <v>14</v>
      </c>
    </row>
    <row r="10" spans="1:21" x14ac:dyDescent="0.25">
      <c r="A10" s="3" t="s">
        <v>10</v>
      </c>
      <c r="B10" s="10">
        <v>1</v>
      </c>
      <c r="C10" s="10">
        <v>2</v>
      </c>
      <c r="D10" s="10">
        <v>0</v>
      </c>
      <c r="E10" s="10" t="s">
        <v>14</v>
      </c>
      <c r="F10" s="10">
        <v>5</v>
      </c>
      <c r="G10" s="1"/>
      <c r="H10" s="3">
        <f>SUMPRODUCT(B10:D10,I3:K3)</f>
        <v>5</v>
      </c>
      <c r="I10" s="3">
        <f>SUMPRODUCT(B10:D10,O3:Q3)</f>
        <v>0</v>
      </c>
      <c r="J10" s="10" t="s">
        <v>14</v>
      </c>
      <c r="K10" s="2">
        <v>5</v>
      </c>
      <c r="L10" s="1"/>
      <c r="M10" s="3">
        <f>SUMPRODUCT(B10:D10,I4:K4)</f>
        <v>5</v>
      </c>
      <c r="N10" s="3">
        <f>SUMPRODUCT(B10:D10,O4:Q4)</f>
        <v>0</v>
      </c>
      <c r="O10" s="10" t="s">
        <v>14</v>
      </c>
      <c r="P10" s="2">
        <v>5</v>
      </c>
      <c r="Q10" s="1"/>
      <c r="R10" s="3">
        <f>SUMPRODUCT(B10:D10,I5:K5)</f>
        <v>0</v>
      </c>
      <c r="S10" s="3">
        <f>SUMPRODUCT(B10:D10,O5:Q5)</f>
        <v>0</v>
      </c>
      <c r="T10" s="10" t="s">
        <v>14</v>
      </c>
      <c r="U10" s="2">
        <v>5</v>
      </c>
    </row>
    <row r="11" spans="1:21" x14ac:dyDescent="0.25">
      <c r="A11" s="3" t="s">
        <v>11</v>
      </c>
      <c r="B11" s="10">
        <v>1</v>
      </c>
      <c r="C11" s="10">
        <v>0</v>
      </c>
      <c r="D11" s="10">
        <v>0</v>
      </c>
      <c r="E11" s="10" t="s">
        <v>15</v>
      </c>
      <c r="F11" s="10">
        <v>0</v>
      </c>
      <c r="G11" s="1"/>
      <c r="H11" s="3">
        <f>SUMPRODUCT(B11:D11,I3:K3)</f>
        <v>5</v>
      </c>
      <c r="I11" s="3">
        <f>SUMPRODUCT(B11:D11,O3:Q3)</f>
        <v>0</v>
      </c>
      <c r="J11" s="10" t="s">
        <v>15</v>
      </c>
      <c r="K11" s="2">
        <v>0</v>
      </c>
      <c r="L11" s="1"/>
      <c r="M11" s="3">
        <f>SUMPRODUCT(B11:D11,I4:K4)</f>
        <v>0</v>
      </c>
      <c r="N11" s="3">
        <f>SUMPRODUCT(B11:D11,O4:Q4)</f>
        <v>0</v>
      </c>
      <c r="O11" s="10" t="s">
        <v>15</v>
      </c>
      <c r="P11" s="2">
        <v>0</v>
      </c>
      <c r="Q11" s="1"/>
      <c r="R11" s="3">
        <f>SUMPRODUCT(B11:D11,I5:K5)</f>
        <v>0</v>
      </c>
      <c r="S11" s="3">
        <f>SUMPRODUCT(B11:D11,O5:Q5)</f>
        <v>0</v>
      </c>
      <c r="T11" s="10" t="s">
        <v>15</v>
      </c>
      <c r="U11" s="2">
        <v>0</v>
      </c>
    </row>
    <row r="12" spans="1:21" x14ac:dyDescent="0.25">
      <c r="A12" s="3" t="s">
        <v>12</v>
      </c>
      <c r="B12" s="10">
        <v>0</v>
      </c>
      <c r="C12" s="10">
        <v>1</v>
      </c>
      <c r="D12" s="10">
        <v>0</v>
      </c>
      <c r="E12" s="10" t="s">
        <v>15</v>
      </c>
      <c r="F12" s="10">
        <v>0</v>
      </c>
      <c r="G12" s="1"/>
      <c r="H12" s="3">
        <f>SUMPRODUCT(B12:D12,I3:K3)</f>
        <v>0</v>
      </c>
      <c r="I12" s="3">
        <f>SUMPRODUCT(B12:D12,O3:Q3)</f>
        <v>0</v>
      </c>
      <c r="J12" s="10" t="s">
        <v>15</v>
      </c>
      <c r="K12" s="2">
        <v>0</v>
      </c>
      <c r="L12" s="1"/>
      <c r="M12" s="3">
        <f>SUMPRODUCT(B12:D12,I4:K4)</f>
        <v>2.5</v>
      </c>
      <c r="N12" s="3">
        <f>SUMPRODUCT(B12:D12,O4:Q4)</f>
        <v>0</v>
      </c>
      <c r="O12" s="10" t="s">
        <v>15</v>
      </c>
      <c r="P12" s="2">
        <v>0</v>
      </c>
      <c r="Q12" s="1"/>
      <c r="R12" s="3">
        <f>SUMPRODUCT(B12:D12,I5:K5)</f>
        <v>0</v>
      </c>
      <c r="S12" s="3">
        <f>SUMPRODUCT(B12:D12,O5:Q5)</f>
        <v>0</v>
      </c>
      <c r="T12" s="10" t="s">
        <v>15</v>
      </c>
      <c r="U12" s="2">
        <v>0</v>
      </c>
    </row>
    <row r="13" spans="1:21" x14ac:dyDescent="0.25">
      <c r="A13" s="3" t="s">
        <v>13</v>
      </c>
      <c r="B13" s="10">
        <v>0</v>
      </c>
      <c r="C13" s="10">
        <v>0</v>
      </c>
      <c r="D13" s="10">
        <v>1</v>
      </c>
      <c r="E13" s="10" t="s">
        <v>15</v>
      </c>
      <c r="F13" s="10">
        <v>0</v>
      </c>
      <c r="G13" s="1"/>
      <c r="H13" s="3">
        <f>SUMPRODUCT(B13:D13,I3:K3)</f>
        <v>2</v>
      </c>
      <c r="I13" s="3">
        <f>SUMPRODUCT(B13:D13,O3:Q3)</f>
        <v>0</v>
      </c>
      <c r="J13" s="10" t="s">
        <v>15</v>
      </c>
      <c r="K13" s="2">
        <v>0</v>
      </c>
      <c r="L13" s="1"/>
      <c r="M13" s="3">
        <f>SUMPRODUCT(B13:D13,I4:K4)</f>
        <v>3.25</v>
      </c>
      <c r="N13" s="3">
        <f>SUMPRODUCT(B13:D13,O4:Q4)</f>
        <v>0</v>
      </c>
      <c r="O13" s="10" t="s">
        <v>15</v>
      </c>
      <c r="P13" s="2">
        <v>0</v>
      </c>
      <c r="Q13" s="1"/>
      <c r="R13" s="3">
        <f>SUMPRODUCT(B13:D13,I5:K5)</f>
        <v>7</v>
      </c>
      <c r="S13" s="3">
        <f>SUMPRODUCT(B13:D13,O5:Q5)</f>
        <v>0</v>
      </c>
      <c r="T13" s="10" t="s">
        <v>15</v>
      </c>
      <c r="U13" s="2">
        <v>0</v>
      </c>
    </row>
    <row r="14" spans="1:21" x14ac:dyDescent="0.25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x14ac:dyDescent="0.25">
      <c r="A16" s="69" t="s">
        <v>33</v>
      </c>
      <c r="B16" s="69"/>
      <c r="C16" s="69"/>
      <c r="D16" s="1"/>
      <c r="E16" s="64" t="s">
        <v>44</v>
      </c>
      <c r="F16" s="64"/>
      <c r="G16" s="64"/>
      <c r="H16" s="64"/>
      <c r="I16" s="64"/>
      <c r="J16" s="64"/>
      <c r="K16" s="64"/>
      <c r="L16" s="9"/>
      <c r="M16" s="3" t="s">
        <v>41</v>
      </c>
      <c r="N16" s="3" t="s">
        <v>42</v>
      </c>
      <c r="O16" s="3" t="s">
        <v>43</v>
      </c>
      <c r="P16" s="1"/>
      <c r="Q16" s="1"/>
      <c r="R16" s="1"/>
      <c r="S16" s="1"/>
    </row>
    <row r="17" spans="1:54" x14ac:dyDescent="0.25">
      <c r="A17" s="2" t="s">
        <v>34</v>
      </c>
      <c r="B17" s="2" t="s">
        <v>35</v>
      </c>
      <c r="C17" s="22" t="s">
        <v>36</v>
      </c>
      <c r="D17" s="1"/>
      <c r="E17" s="21" t="s">
        <v>5</v>
      </c>
      <c r="F17" s="21" t="s">
        <v>6</v>
      </c>
      <c r="G17" s="21" t="s">
        <v>7</v>
      </c>
      <c r="H17" s="21" t="s">
        <v>38</v>
      </c>
      <c r="I17" s="21" t="s">
        <v>39</v>
      </c>
      <c r="J17" s="21" t="s">
        <v>40</v>
      </c>
      <c r="K17" s="29" t="s">
        <v>37</v>
      </c>
      <c r="L17" s="28"/>
      <c r="M17" s="3">
        <f>SUMPRODUCT(B9:D9,E18:G18)</f>
        <v>13.999999999999996</v>
      </c>
      <c r="N17" s="3">
        <f>SUMPRODUCT(B9:D9,E19:G19)</f>
        <v>14</v>
      </c>
      <c r="O17" s="3">
        <f>SUMPRODUCT(B9:D9,E20:G20)</f>
        <v>14</v>
      </c>
      <c r="P17" s="1"/>
      <c r="Q17" s="1"/>
      <c r="R17" s="1"/>
      <c r="S17" s="1"/>
    </row>
    <row r="18" spans="1:54" x14ac:dyDescent="0.25">
      <c r="A18" s="21">
        <v>0.6</v>
      </c>
      <c r="B18" s="21">
        <v>0.2</v>
      </c>
      <c r="C18" s="21">
        <v>0.2</v>
      </c>
      <c r="D18" s="1"/>
      <c r="E18" s="3">
        <v>3.181818864971059</v>
      </c>
      <c r="F18" s="12">
        <v>0</v>
      </c>
      <c r="G18" s="12">
        <v>3.8181811350289396</v>
      </c>
      <c r="H18" s="12">
        <f>A18*((12-2*E18-G18)/12)</f>
        <v>9.0909056751447115E-2</v>
      </c>
      <c r="I18" s="12">
        <f>B18*((10.75-E18-3*F18-G18)/10.75)</f>
        <v>6.9767441860465143E-2</v>
      </c>
      <c r="J18" s="12">
        <f>C18*((14-F18-2*G18)/14)</f>
        <v>9.0909110427744577E-2</v>
      </c>
      <c r="K18" s="29">
        <f>MAX(H18:J18)</f>
        <v>9.0909110427744577E-2</v>
      </c>
      <c r="L18" s="28"/>
      <c r="M18" s="3">
        <f>SUMPRODUCT(B10:D10,E18:G18)</f>
        <v>3.181818864971059</v>
      </c>
      <c r="N18" s="3">
        <f>SUMPRODUCT(B10:D10,E19:G19)</f>
        <v>1.8421051715250489</v>
      </c>
      <c r="O18" s="3">
        <f>SUMPRODUCT(B10:D10,E20:G20)</f>
        <v>4.643620912373982</v>
      </c>
      <c r="P18" s="1"/>
      <c r="Q18" s="1"/>
      <c r="R18" s="1"/>
      <c r="S18" s="1"/>
    </row>
    <row r="19" spans="1:54" x14ac:dyDescent="0.25">
      <c r="A19" s="21">
        <v>0.4</v>
      </c>
      <c r="B19" s="21">
        <v>0.2</v>
      </c>
      <c r="C19" s="21">
        <v>0.4</v>
      </c>
      <c r="D19" s="1"/>
      <c r="E19" s="3">
        <v>1.8421051715250489</v>
      </c>
      <c r="F19" s="12">
        <v>0</v>
      </c>
      <c r="G19" s="12">
        <v>5.1578948284749506</v>
      </c>
      <c r="H19" s="12">
        <f>A19*((12-2*E19-G19)/12)</f>
        <v>0.10526316094916509</v>
      </c>
      <c r="I19" s="12">
        <f>B19*((10.75-E19-3*F19-G19)/10.75)</f>
        <v>6.9767441860465129E-2</v>
      </c>
      <c r="J19" s="12">
        <f>C19*((14-F19-2*G19)/14)</f>
        <v>0.10526315265857425</v>
      </c>
      <c r="K19" s="29">
        <f>MAX(H19:J19)</f>
        <v>0.10526316094916509</v>
      </c>
      <c r="L19" s="28"/>
      <c r="M19" s="3">
        <f>SUMPRODUCT(B11:D11,E18:G18)</f>
        <v>3.181818864971059</v>
      </c>
      <c r="N19" s="3">
        <f>SUMPRODUCT(B11:D11,E19:G19)</f>
        <v>1.8421051715250489</v>
      </c>
      <c r="O19" s="3">
        <f>SUMPRODUCT(B11:D11,E20:G20)</f>
        <v>0.72159073320444256</v>
      </c>
      <c r="P19" s="1"/>
      <c r="Q19" s="1"/>
      <c r="R19" s="1"/>
      <c r="S19" s="1"/>
    </row>
    <row r="20" spans="1:54" x14ac:dyDescent="0.25">
      <c r="A20" s="21">
        <v>0.1</v>
      </c>
      <c r="B20" s="21">
        <v>0.8</v>
      </c>
      <c r="C20" s="21">
        <v>0.1</v>
      </c>
      <c r="D20" s="1"/>
      <c r="E20" s="3">
        <v>0.72159073320444256</v>
      </c>
      <c r="F20" s="12">
        <v>1.9610150895847696</v>
      </c>
      <c r="G20" s="12">
        <v>3.3368866324184037</v>
      </c>
      <c r="H20" s="12">
        <f>A20*((12-2*E20-G20)/12)</f>
        <v>6.016609917643926E-2</v>
      </c>
      <c r="I20" s="12">
        <f>B20*((10.75-E20-3*F20-G20)/10.75)</f>
        <v>6.0165757441700142E-2</v>
      </c>
      <c r="J20" s="12">
        <f>C20*((14-F20-2*G20)/14)</f>
        <v>3.8322940325560169E-2</v>
      </c>
      <c r="K20" s="29">
        <f>MAX(H20:J20)</f>
        <v>6.016609917643926E-2</v>
      </c>
      <c r="L20" s="28"/>
      <c r="M20" s="3">
        <f>SUMPRODUCT(B12:D12,E18:G18)</f>
        <v>0</v>
      </c>
      <c r="N20" s="3">
        <f>SUMPRODUCT(B12:D12,E19:G19)</f>
        <v>0</v>
      </c>
      <c r="O20" s="3">
        <f>SUMPRODUCT(B12:D12,E20:G20)</f>
        <v>1.9610150895847696</v>
      </c>
      <c r="P20" s="1"/>
      <c r="Q20" s="1"/>
      <c r="R20" s="1"/>
      <c r="S20" s="1"/>
    </row>
    <row r="21" spans="1:5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>
        <f>SUMPRODUCT(B13:D13,E18:G18)</f>
        <v>3.8181811350289396</v>
      </c>
      <c r="N21" s="3">
        <f>SUMPRODUCT(B13:D13,E19:G19)</f>
        <v>5.1578948284749506</v>
      </c>
      <c r="O21" s="3">
        <f>SUMPRODUCT(B13:D13,E20:G20)</f>
        <v>3.3368866324184037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70" t="s">
        <v>50</v>
      </c>
      <c r="F23" s="70"/>
      <c r="G23" s="70"/>
      <c r="H23" s="70"/>
      <c r="I23" s="70"/>
      <c r="J23" s="70"/>
      <c r="K23" s="70"/>
      <c r="L23" s="1"/>
      <c r="M23" s="3" t="s">
        <v>41</v>
      </c>
      <c r="N23" s="3" t="s">
        <v>42</v>
      </c>
      <c r="O23" s="3" t="s">
        <v>43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21" t="s">
        <v>5</v>
      </c>
      <c r="F24" s="21" t="s">
        <v>6</v>
      </c>
      <c r="G24" s="21" t="s">
        <v>7</v>
      </c>
      <c r="H24" s="21" t="s">
        <v>38</v>
      </c>
      <c r="I24" s="21" t="s">
        <v>39</v>
      </c>
      <c r="J24" s="21" t="s">
        <v>40</v>
      </c>
      <c r="K24" s="30" t="s">
        <v>37</v>
      </c>
      <c r="L24" s="1"/>
      <c r="M24" s="3">
        <f>SUMPRODUCT(B9:D9,E25:G25)</f>
        <v>14.00000002892396</v>
      </c>
      <c r="N24" s="3">
        <f>SUMPRODUCT(B9:D9,E26:G26)</f>
        <v>14.000000000000002</v>
      </c>
      <c r="O24" s="3">
        <f>SUMPRODUCT(B9:D9,E27:G27)</f>
        <v>13.999999999999996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3">
        <v>2.5128869167790331</v>
      </c>
      <c r="F25" s="3">
        <v>0</v>
      </c>
      <c r="G25" s="3">
        <v>4.487113097682947</v>
      </c>
      <c r="H25" s="3">
        <f>A18*((12-2*E25-G25)/12)^2</f>
        <v>2.5773880903298938E-2</v>
      </c>
      <c r="I25" s="3">
        <f>B18*((10.75-E25-3*F25-G25)/10.75)^2</f>
        <v>2.433747953105056E-2</v>
      </c>
      <c r="J25" s="3">
        <f>C18*((14-F25-2*G25)/14)^2</f>
        <v>2.5773879934026911E-2</v>
      </c>
      <c r="K25" s="31">
        <f>MAX(H25:J25)</f>
        <v>2.5773880903298938E-2</v>
      </c>
      <c r="L25" s="1"/>
      <c r="M25" s="3">
        <f>SUMPRODUCT(B10:D10,E25:G25)</f>
        <v>2.5128869167790331</v>
      </c>
      <c r="N25" s="3">
        <f>SUMPRODUCT(B10:D10,E26:G26)</f>
        <v>1.8421046895311373</v>
      </c>
      <c r="O25" s="3">
        <f>SUMPRODUCT(B10:D10,E27:G27)</f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3">
        <v>1.8421046895311373</v>
      </c>
      <c r="F26" s="3">
        <v>0</v>
      </c>
      <c r="G26" s="3">
        <v>5.1578953104688638</v>
      </c>
      <c r="H26" s="3">
        <f>A19*((12-2*E26-G26)/12)^2</f>
        <v>2.770084108855897E-2</v>
      </c>
      <c r="I26" s="3">
        <f>B19*((10.75-E26-3*F26-G26)/10.75)^2</f>
        <v>2.4337479718766888E-2</v>
      </c>
      <c r="J26" s="3">
        <f>C19*((14-F26-2*G26)/14)^2</f>
        <v>2.7700813773000849E-2</v>
      </c>
      <c r="K26" s="31">
        <f>MAX(H26:J26)</f>
        <v>2.770084108855897E-2</v>
      </c>
      <c r="L26" s="1"/>
      <c r="M26" s="3">
        <f>SUMPRODUCT(B11:D11,E25:G25)</f>
        <v>2.5128869167790331</v>
      </c>
      <c r="N26" s="3">
        <f>SUMPRODUCT(B11:D11,E26:G26)</f>
        <v>1.8421046895311373</v>
      </c>
      <c r="O26" s="3">
        <f>SUMPRODUCT(B11:D11,E27:G27)</f>
        <v>1.7123340588747289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3">
        <v>1.7123340588747289</v>
      </c>
      <c r="F27" s="3">
        <v>1.6438329705626353</v>
      </c>
      <c r="G27" s="3">
        <v>2.8219164852813163</v>
      </c>
      <c r="H27" s="3">
        <f>A20*((12-2*E27-G27)/12)^2</f>
        <v>2.2987353284779546E-2</v>
      </c>
      <c r="I27" s="3">
        <f>B20*((10.75-E27-3*F27-G27)/10.75)^2</f>
        <v>1.1417540881618907E-2</v>
      </c>
      <c r="J27" s="3">
        <f>C20*((14-F27-2*G27)/14)^2</f>
        <v>2.2987463529555996E-2</v>
      </c>
      <c r="K27" s="31">
        <f>MAX(H27:J27)</f>
        <v>2.2987463529555996E-2</v>
      </c>
      <c r="L27" s="1"/>
      <c r="M27" s="3">
        <f>SUMPRODUCT(B12:D12,E25:G25)</f>
        <v>0</v>
      </c>
      <c r="N27" s="3">
        <f>SUMPRODUCT(B12:D12,E26:G26)</f>
        <v>0</v>
      </c>
      <c r="O27" s="3">
        <f>SUMPRODUCT(B12:D12,E27:G27)</f>
        <v>1.6438329705626353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>
        <f>SUMPRODUCT(B13:D13,E25:G25)</f>
        <v>4.487113097682947</v>
      </c>
      <c r="N28" s="3">
        <f>SUMPRODUCT(B13:D13,E26:G26)</f>
        <v>5.1578953104688638</v>
      </c>
      <c r="O28" s="3">
        <f>SUMPRODUCT(B13:D13,E27:G27)</f>
        <v>2.8219164852813163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N30" s="6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N31" s="6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N32" s="6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6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69" t="s">
        <v>33</v>
      </c>
      <c r="B34" s="69"/>
      <c r="C34" s="69"/>
      <c r="D34" s="1"/>
      <c r="E34" s="64" t="s">
        <v>44</v>
      </c>
      <c r="F34" s="64"/>
      <c r="G34" s="64"/>
      <c r="H34" s="64"/>
      <c r="I34" s="64"/>
      <c r="J34" s="64"/>
      <c r="K34" s="64"/>
      <c r="L34" s="9"/>
      <c r="M34" s="3" t="s">
        <v>41</v>
      </c>
      <c r="N34" s="6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21" t="s">
        <v>34</v>
      </c>
      <c r="B35" s="21" t="s">
        <v>35</v>
      </c>
      <c r="C35" s="22" t="s">
        <v>36</v>
      </c>
      <c r="D35" s="1"/>
      <c r="E35" s="21" t="s">
        <v>5</v>
      </c>
      <c r="F35" s="21" t="s">
        <v>6</v>
      </c>
      <c r="G35" s="21" t="s">
        <v>7</v>
      </c>
      <c r="H35" s="21" t="s">
        <v>38</v>
      </c>
      <c r="I35" s="21" t="s">
        <v>39</v>
      </c>
      <c r="J35" s="21" t="s">
        <v>40</v>
      </c>
      <c r="K35" s="29" t="s">
        <v>37</v>
      </c>
      <c r="L35" s="28"/>
      <c r="M35" s="3">
        <f>SUMPRODUCT(B9:D9,E36:G36)</f>
        <v>14</v>
      </c>
      <c r="N35" s="6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3">
        <f>A40/B43</f>
        <v>0.7340064564428086</v>
      </c>
      <c r="B36" s="13">
        <f>B40/B43</f>
        <v>0.1659936336730102</v>
      </c>
      <c r="C36" s="13">
        <f>C40/B43</f>
        <v>9.999990988418124E-2</v>
      </c>
      <c r="D36" s="1"/>
      <c r="E36" s="34">
        <v>4.0533365679686142</v>
      </c>
      <c r="F36" s="35">
        <v>0</v>
      </c>
      <c r="G36" s="35">
        <v>2.9466634320313858</v>
      </c>
      <c r="H36" s="35">
        <f>A36*((12-2*E36-G36)/12)</f>
        <v>5.7904755932445422E-2</v>
      </c>
      <c r="I36" s="35">
        <f>B36*((10.75-E36-3*F36-G36)/10.75)</f>
        <v>5.7904755932445422E-2</v>
      </c>
      <c r="J36" s="35">
        <f>C36*((14-F36-2*G36)/14)</f>
        <v>5.7904755932445415E-2</v>
      </c>
      <c r="K36" s="36">
        <f>MAX(H36:J36)</f>
        <v>5.7904755932445422E-2</v>
      </c>
      <c r="L36" s="28"/>
      <c r="M36" s="3">
        <f>SUMPRODUCT(B10:D10,E36:G36)</f>
        <v>4.0533365679686142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33"/>
      <c r="B37" s="21">
        <f>SUM(A36:C36)</f>
        <v>1</v>
      </c>
      <c r="C37" s="33"/>
      <c r="D37" s="1"/>
      <c r="E37" s="37"/>
      <c r="F37" s="38"/>
      <c r="G37" s="38"/>
      <c r="H37" s="38"/>
      <c r="I37" s="38"/>
      <c r="J37" s="38"/>
      <c r="K37" s="39"/>
      <c r="L37" s="28"/>
      <c r="M37" s="3">
        <f>SUMPRODUCT(B11:D11,E36:G36)</f>
        <v>4.0533365679686142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32"/>
      <c r="C38" s="32"/>
      <c r="D38" s="1"/>
      <c r="E38" s="40"/>
      <c r="F38" s="41"/>
      <c r="G38" s="41"/>
      <c r="H38" s="41"/>
      <c r="I38" s="41"/>
      <c r="J38" s="41"/>
      <c r="K38" s="42"/>
      <c r="L38" s="28"/>
      <c r="M38" s="3">
        <f>SUMPRODUCT(B12:D12,E36:G36)</f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21" t="s">
        <v>48</v>
      </c>
      <c r="B39" s="45" t="s">
        <v>46</v>
      </c>
      <c r="C39" s="21" t="s">
        <v>47</v>
      </c>
      <c r="D39" s="1"/>
      <c r="E39" s="1"/>
      <c r="F39" s="1"/>
      <c r="G39" s="1"/>
      <c r="H39" s="1"/>
      <c r="I39" s="1"/>
      <c r="J39" s="1"/>
      <c r="K39" s="1"/>
      <c r="L39" s="1"/>
      <c r="M39" s="3">
        <f>SUMPRODUCT(B13:D13,E36:G36)</f>
        <v>2.9466634320313858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21">
        <f>1/((12-2*E36-G36)/12)</f>
        <v>12.676099650590656</v>
      </c>
      <c r="B40" s="21">
        <f>1/((10.75-E36-3*F36-G36)/10.75)</f>
        <v>2.8666666666666667</v>
      </c>
      <c r="C40" s="21">
        <f>1/((14-F36-2*G36)/14)</f>
        <v>1.7269723060545517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43" t="s">
        <v>45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21">
        <f>SUM(A40:C40)</f>
        <v>17.269738623311873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69" t="s">
        <v>33</v>
      </c>
      <c r="B47" s="69"/>
      <c r="C47" s="69"/>
      <c r="D47" s="1"/>
      <c r="E47" s="64" t="s">
        <v>51</v>
      </c>
      <c r="F47" s="64"/>
      <c r="G47" s="64"/>
      <c r="H47" s="64"/>
      <c r="I47" s="64"/>
      <c r="J47" s="64"/>
      <c r="K47" s="64"/>
      <c r="L47" s="9"/>
      <c r="M47" s="3" t="s">
        <v>49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21" t="s">
        <v>34</v>
      </c>
      <c r="B48" s="21" t="s">
        <v>35</v>
      </c>
      <c r="C48" s="22" t="s">
        <v>36</v>
      </c>
      <c r="D48" s="1"/>
      <c r="E48" s="21" t="s">
        <v>5</v>
      </c>
      <c r="F48" s="21" t="s">
        <v>6</v>
      </c>
      <c r="G48" s="21" t="s">
        <v>7</v>
      </c>
      <c r="H48" s="21" t="s">
        <v>38</v>
      </c>
      <c r="I48" s="21" t="s">
        <v>39</v>
      </c>
      <c r="J48" s="21" t="s">
        <v>40</v>
      </c>
      <c r="K48" s="29" t="s">
        <v>37</v>
      </c>
      <c r="L48" s="28"/>
      <c r="M48" s="3">
        <f>SUMPRODUCT(B9:D9,E49:G49)</f>
        <v>14.000000000000124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3">
        <f>A53/B56</f>
        <v>2.139682224350676E-3</v>
      </c>
      <c r="B49" s="13">
        <f>B53/B56</f>
        <v>0.98786037887362366</v>
      </c>
      <c r="C49" s="13">
        <f>C53/B56</f>
        <v>9.999938902025652E-3</v>
      </c>
      <c r="D49" s="1"/>
      <c r="E49" s="34">
        <v>0</v>
      </c>
      <c r="F49" s="35">
        <v>2.2665297838995158</v>
      </c>
      <c r="G49" s="35">
        <v>3.6002053241507883</v>
      </c>
      <c r="H49" s="35">
        <f>A49*((12-2*E49-G49)/12)^2</f>
        <v>1.0483930355740913E-3</v>
      </c>
      <c r="I49" s="35">
        <f>B49*((10.75-E49-3*F49-G49)/10.75)^2</f>
        <v>1.0483930355740913E-3</v>
      </c>
      <c r="J49" s="35">
        <f>C49*((14-F49-2*G49)/14)^2</f>
        <v>1.0483930355740913E-3</v>
      </c>
      <c r="K49" s="36">
        <f>MAX(H49:J49)</f>
        <v>1.0483930355740913E-3</v>
      </c>
      <c r="L49" s="28"/>
      <c r="M49" s="3">
        <f>SUMPRODUCT(B10:D10,E49:G49)</f>
        <v>4.5330595677990315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33"/>
      <c r="B50" s="21">
        <f>SUM(A49:C49)</f>
        <v>1</v>
      </c>
      <c r="C50" s="33"/>
      <c r="D50" s="1"/>
      <c r="E50" s="37"/>
      <c r="F50" s="38"/>
      <c r="G50" s="38"/>
      <c r="H50" s="38"/>
      <c r="I50" s="38"/>
      <c r="J50" s="38"/>
      <c r="K50" s="39"/>
      <c r="L50" s="28"/>
      <c r="M50" s="3">
        <f>SUMPRODUCT(B11:D11,E49:G49)</f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32"/>
      <c r="C51" s="32"/>
      <c r="D51" s="1"/>
      <c r="E51" s="40"/>
      <c r="F51" s="41"/>
      <c r="G51" s="41"/>
      <c r="H51" s="41"/>
      <c r="I51" s="41"/>
      <c r="J51" s="41"/>
      <c r="K51" s="42"/>
      <c r="L51" s="28"/>
      <c r="M51" s="3">
        <f>SUMPRODUCT(B12:D12,E49:G49)</f>
        <v>2.2665297838995158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21" t="s">
        <v>48</v>
      </c>
      <c r="B52" s="45" t="s">
        <v>46</v>
      </c>
      <c r="C52" s="21" t="s">
        <v>47</v>
      </c>
      <c r="D52" s="1"/>
      <c r="E52" s="1"/>
      <c r="F52" s="1"/>
      <c r="G52" s="1"/>
      <c r="H52" s="1"/>
      <c r="I52" s="1"/>
      <c r="J52" s="1"/>
      <c r="K52" s="1"/>
      <c r="L52" s="1"/>
      <c r="M52" s="3">
        <f>SUMPRODUCT(B13:D13,E49:G49)</f>
        <v>3.6002053241507883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21">
        <f>1/((12-2*E49-G49)/12)^2</f>
        <v>2.0409160989695092</v>
      </c>
      <c r="B53" s="21">
        <f>1/((10.75-E49-3*F49-G49)/10.75)^2</f>
        <v>942.26148529561681</v>
      </c>
      <c r="C53" s="21">
        <f>1/((14-F49-2*G49)/14)^2</f>
        <v>9.5383492284930806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43" t="s">
        <v>45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21">
        <f>SUM(A53:C53)</f>
        <v>953.84075062307943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H61" s="68" t="s">
        <v>52</v>
      </c>
      <c r="I61" s="68"/>
      <c r="J61" s="68"/>
      <c r="K61" s="68"/>
      <c r="L61" s="68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B62" s="46"/>
      <c r="C62" s="46"/>
      <c r="D62" s="4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47"/>
      <c r="B63" s="59" t="s">
        <v>53</v>
      </c>
      <c r="C63" s="59" t="s">
        <v>54</v>
      </c>
      <c r="D63" s="59" t="s">
        <v>55</v>
      </c>
      <c r="E63" s="65" t="s">
        <v>56</v>
      </c>
      <c r="F63" s="66"/>
      <c r="G63" s="67"/>
      <c r="H63" s="59" t="s">
        <v>57</v>
      </c>
      <c r="I63" s="59" t="s">
        <v>58</v>
      </c>
      <c r="J63" s="59" t="s">
        <v>59</v>
      </c>
      <c r="K63" s="59" t="s">
        <v>60</v>
      </c>
      <c r="L63" s="59" t="s">
        <v>61</v>
      </c>
      <c r="M63" s="59" t="s">
        <v>62</v>
      </c>
      <c r="N63" s="59" t="s">
        <v>63</v>
      </c>
      <c r="O63" s="59" t="s">
        <v>64</v>
      </c>
      <c r="P63" s="59" t="s">
        <v>65</v>
      </c>
      <c r="Q63" s="60" t="s">
        <v>66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47"/>
      <c r="B64" s="59"/>
      <c r="C64" s="59"/>
      <c r="D64" s="59"/>
      <c r="E64" s="48" t="s">
        <v>67</v>
      </c>
      <c r="F64" s="48" t="s">
        <v>68</v>
      </c>
      <c r="G64" s="48" t="s">
        <v>69</v>
      </c>
      <c r="H64" s="59"/>
      <c r="I64" s="59"/>
      <c r="J64" s="59"/>
      <c r="K64" s="59"/>
      <c r="L64" s="59"/>
      <c r="M64" s="59"/>
      <c r="N64" s="59"/>
      <c r="O64" s="59"/>
      <c r="P64" s="59"/>
      <c r="Q64" s="63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59">
        <v>1</v>
      </c>
      <c r="B65" s="21">
        <v>0.6</v>
      </c>
      <c r="C65" s="21">
        <v>0.2</v>
      </c>
      <c r="D65" s="21">
        <v>0.2</v>
      </c>
      <c r="E65" s="3">
        <v>3.181818864971059</v>
      </c>
      <c r="F65" s="12">
        <v>0</v>
      </c>
      <c r="G65" s="12">
        <v>3.8181811350289396</v>
      </c>
      <c r="H65" s="48">
        <f t="shared" ref="H65:H70" si="0">2*E65+G65</f>
        <v>10.181818864971058</v>
      </c>
      <c r="I65" s="48">
        <f t="shared" ref="I65:I70" si="1">E65+3*F65+G65</f>
        <v>6.9999999999999982</v>
      </c>
      <c r="J65" s="48">
        <f t="shared" ref="J65:J70" si="2">F65+2*G65</f>
        <v>7.6363622700578793</v>
      </c>
      <c r="K65" s="48">
        <f>(12-2*E65-G65)/12</f>
        <v>0.15151509458574519</v>
      </c>
      <c r="L65" s="48">
        <f>(10.75-E65-3*F65-G65)/10.75</f>
        <v>0.3488372093023257</v>
      </c>
      <c r="M65" s="48">
        <f>(14-F65-2*G65)/14</f>
        <v>0.45454555213872289</v>
      </c>
      <c r="N65" s="48">
        <f t="shared" ref="N65:P70" si="3">B65*K65</f>
        <v>9.0909056751447115E-2</v>
      </c>
      <c r="O65" s="48">
        <f t="shared" si="3"/>
        <v>6.9767441860465143E-2</v>
      </c>
      <c r="P65" s="48">
        <f t="shared" si="3"/>
        <v>9.0909110427744577E-2</v>
      </c>
      <c r="Q65" s="48">
        <v>9.0910000000000005E-2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59"/>
      <c r="B66" s="21">
        <v>0.4</v>
      </c>
      <c r="C66" s="21">
        <v>0.2</v>
      </c>
      <c r="D66" s="21">
        <v>0.4</v>
      </c>
      <c r="E66" s="3">
        <v>1.8421051715250489</v>
      </c>
      <c r="F66" s="12">
        <v>0</v>
      </c>
      <c r="G66" s="12">
        <v>5.1578948284749506</v>
      </c>
      <c r="H66" s="48">
        <f t="shared" si="0"/>
        <v>8.8421051715250485</v>
      </c>
      <c r="I66" s="48">
        <f t="shared" si="1"/>
        <v>7</v>
      </c>
      <c r="J66" s="48">
        <f t="shared" si="2"/>
        <v>10.315789656949901</v>
      </c>
      <c r="K66" s="48">
        <f>(12-2*E66-G66)/12</f>
        <v>0.2631579023729127</v>
      </c>
      <c r="L66" s="48">
        <f>(10.75-E66-3*F66-G66)/10.75</f>
        <v>0.34883720930232565</v>
      </c>
      <c r="M66" s="48">
        <f>(14-F66-2*G66)/14</f>
        <v>0.26315788164643561</v>
      </c>
      <c r="N66" s="48">
        <f t="shared" si="3"/>
        <v>0.10526316094916509</v>
      </c>
      <c r="O66" s="48">
        <f t="shared" si="3"/>
        <v>6.9767441860465129E-2</v>
      </c>
      <c r="P66" s="48">
        <f t="shared" si="3"/>
        <v>0.10526315265857425</v>
      </c>
      <c r="Q66" s="49">
        <v>0.10526000000000001</v>
      </c>
    </row>
    <row r="67" spans="1:54" ht="15.75" thickBot="1" x14ac:dyDescent="0.3">
      <c r="A67" s="62"/>
      <c r="B67" s="55">
        <v>0.1</v>
      </c>
      <c r="C67" s="55">
        <v>0.8</v>
      </c>
      <c r="D67" s="55">
        <v>0.1</v>
      </c>
      <c r="E67" s="56">
        <v>0.72159073320444256</v>
      </c>
      <c r="F67" s="57">
        <v>1.9610150895847696</v>
      </c>
      <c r="G67" s="57">
        <v>3.3368866324184037</v>
      </c>
      <c r="H67" s="50">
        <f t="shared" si="0"/>
        <v>4.7800680988272886</v>
      </c>
      <c r="I67" s="50">
        <f t="shared" si="1"/>
        <v>9.9415226343771543</v>
      </c>
      <c r="J67" s="50">
        <f t="shared" si="2"/>
        <v>8.6347883544215769</v>
      </c>
      <c r="K67" s="50">
        <f>(12-2*E67-G67)/12</f>
        <v>0.60166099176439258</v>
      </c>
      <c r="L67" s="50">
        <f>(10.75-E67-3*F67-G67)/10.75</f>
        <v>7.5207196802125176E-2</v>
      </c>
      <c r="M67" s="50">
        <f>(14-F67-2*G67)/14</f>
        <v>0.38322940325560167</v>
      </c>
      <c r="N67" s="50">
        <f t="shared" si="3"/>
        <v>6.016609917643926E-2</v>
      </c>
      <c r="O67" s="50">
        <f t="shared" si="3"/>
        <v>6.0165757441700142E-2</v>
      </c>
      <c r="P67" s="50">
        <f t="shared" si="3"/>
        <v>3.8322940325560169E-2</v>
      </c>
      <c r="Q67" s="50">
        <v>6.0170000000000001E-2</v>
      </c>
    </row>
    <row r="68" spans="1:54" x14ac:dyDescent="0.25">
      <c r="A68" s="63">
        <v>3</v>
      </c>
      <c r="B68" s="51">
        <v>0.6</v>
      </c>
      <c r="C68" s="51">
        <v>0.2</v>
      </c>
      <c r="D68" s="51">
        <v>0.2</v>
      </c>
      <c r="E68" s="58">
        <v>2.5128869167790331</v>
      </c>
      <c r="F68" s="58">
        <v>0</v>
      </c>
      <c r="G68" s="58">
        <v>4.487113097682947</v>
      </c>
      <c r="H68" s="52">
        <f t="shared" si="0"/>
        <v>9.5128869312410131</v>
      </c>
      <c r="I68" s="52">
        <f t="shared" si="1"/>
        <v>7.0000000144619801</v>
      </c>
      <c r="J68" s="52">
        <f t="shared" si="2"/>
        <v>8.9742261953658939</v>
      </c>
      <c r="K68" s="52">
        <f>((12-2*E68-G68)/12)^2</f>
        <v>4.2956468172164898E-2</v>
      </c>
      <c r="L68" s="52">
        <f>((10.75-E68-3*F68-G68)/10.75)^2</f>
        <v>0.12168739765525279</v>
      </c>
      <c r="M68" s="52">
        <f>((14-F68-2*G68)/14)^2</f>
        <v>0.12886939967013455</v>
      </c>
      <c r="N68" s="52">
        <f t="shared" si="3"/>
        <v>2.5773880903298938E-2</v>
      </c>
      <c r="O68" s="52">
        <f t="shared" si="3"/>
        <v>2.433747953105056E-2</v>
      </c>
      <c r="P68" s="52">
        <f t="shared" si="3"/>
        <v>2.5773879934026911E-2</v>
      </c>
      <c r="Q68" s="44">
        <v>2.5770000000000001E-2</v>
      </c>
    </row>
    <row r="69" spans="1:54" x14ac:dyDescent="0.25">
      <c r="A69" s="59"/>
      <c r="B69" s="21">
        <v>0.4</v>
      </c>
      <c r="C69" s="21">
        <v>0.2</v>
      </c>
      <c r="D69" s="21">
        <v>0.4</v>
      </c>
      <c r="E69" s="3">
        <v>1.8421046895311373</v>
      </c>
      <c r="F69" s="3">
        <v>0</v>
      </c>
      <c r="G69" s="3">
        <v>5.1578953104688638</v>
      </c>
      <c r="H69" s="48">
        <f t="shared" si="0"/>
        <v>8.8421046895311388</v>
      </c>
      <c r="I69" s="48">
        <f t="shared" si="1"/>
        <v>7.0000000000000009</v>
      </c>
      <c r="J69" s="48">
        <f t="shared" si="2"/>
        <v>10.315790620937728</v>
      </c>
      <c r="K69" s="48">
        <f>((12-2*E69-G69)/12)^2</f>
        <v>6.9252102721397424E-2</v>
      </c>
      <c r="L69" s="48">
        <f>((10.75-E69-3*F69-G69)/10.75)^2</f>
        <v>0.12168739859383443</v>
      </c>
      <c r="M69" s="48">
        <f>((14-F69-2*G69)/14)^2</f>
        <v>6.9252034432502121E-2</v>
      </c>
      <c r="N69" s="48">
        <f t="shared" si="3"/>
        <v>2.770084108855897E-2</v>
      </c>
      <c r="O69" s="48">
        <f t="shared" si="3"/>
        <v>2.4337479718766888E-2</v>
      </c>
      <c r="P69" s="48">
        <f t="shared" si="3"/>
        <v>2.7700813773000849E-2</v>
      </c>
      <c r="Q69" s="48">
        <v>2.7699999999999999E-2</v>
      </c>
    </row>
    <row r="70" spans="1:54" x14ac:dyDescent="0.25">
      <c r="A70" s="59"/>
      <c r="B70" s="21">
        <v>0.1</v>
      </c>
      <c r="C70" s="21">
        <v>0.8</v>
      </c>
      <c r="D70" s="21">
        <v>0.1</v>
      </c>
      <c r="E70" s="3">
        <v>1.7123340588747289</v>
      </c>
      <c r="F70" s="3">
        <v>1.6438329705626353</v>
      </c>
      <c r="G70" s="3">
        <v>2.8219164852813163</v>
      </c>
      <c r="H70" s="48">
        <f t="shared" si="0"/>
        <v>6.2465846030307741</v>
      </c>
      <c r="I70" s="48">
        <f t="shared" si="1"/>
        <v>9.4657494558439517</v>
      </c>
      <c r="J70" s="48">
        <f t="shared" si="2"/>
        <v>7.287665941125268</v>
      </c>
      <c r="K70" s="48">
        <f>((12-2*E70-G70)/12)^2</f>
        <v>0.22987353284779544</v>
      </c>
      <c r="L70" s="48">
        <f>((10.75-E70-3*F70-G70)/10.75)^2</f>
        <v>1.4271926102023633E-2</v>
      </c>
      <c r="M70" s="48">
        <f>((14-F70-2*G70)/14)^2</f>
        <v>0.22987463529555993</v>
      </c>
      <c r="N70" s="48">
        <f t="shared" si="3"/>
        <v>2.2987353284779546E-2</v>
      </c>
      <c r="O70" s="48">
        <f t="shared" si="3"/>
        <v>1.1417540881618907E-2</v>
      </c>
      <c r="P70" s="48">
        <f t="shared" si="3"/>
        <v>2.2987463529555996E-2</v>
      </c>
      <c r="Q70" s="48">
        <v>2.299E-2</v>
      </c>
    </row>
    <row r="72" spans="1:54" x14ac:dyDescent="0.25">
      <c r="B72" s="64" t="s">
        <v>70</v>
      </c>
      <c r="C72" s="64"/>
      <c r="D72" s="64"/>
      <c r="E72" s="65" t="s">
        <v>56</v>
      </c>
      <c r="F72" s="66"/>
      <c r="G72" s="67"/>
      <c r="H72" s="59" t="s">
        <v>57</v>
      </c>
      <c r="I72" s="59" t="s">
        <v>58</v>
      </c>
      <c r="J72" s="59" t="s">
        <v>59</v>
      </c>
      <c r="K72" s="59" t="s">
        <v>60</v>
      </c>
      <c r="L72" s="59" t="s">
        <v>61</v>
      </c>
      <c r="M72" s="59" t="s">
        <v>62</v>
      </c>
      <c r="N72" s="59" t="s">
        <v>63</v>
      </c>
      <c r="O72" s="59" t="s">
        <v>64</v>
      </c>
      <c r="P72" s="59" t="s">
        <v>65</v>
      </c>
      <c r="Q72" s="60" t="s">
        <v>66</v>
      </c>
    </row>
    <row r="73" spans="1:54" x14ac:dyDescent="0.25">
      <c r="B73" s="53" t="s">
        <v>53</v>
      </c>
      <c r="C73" s="53" t="s">
        <v>54</v>
      </c>
      <c r="D73" s="53" t="s">
        <v>55</v>
      </c>
      <c r="E73" s="54" t="s">
        <v>67</v>
      </c>
      <c r="F73" s="54" t="s">
        <v>68</v>
      </c>
      <c r="G73" s="54" t="s">
        <v>69</v>
      </c>
      <c r="H73" s="60"/>
      <c r="I73" s="60"/>
      <c r="J73" s="60"/>
      <c r="K73" s="60"/>
      <c r="L73" s="60"/>
      <c r="M73" s="60"/>
      <c r="N73" s="60"/>
      <c r="O73" s="60"/>
      <c r="P73" s="60"/>
      <c r="Q73" s="61"/>
    </row>
    <row r="74" spans="1:54" x14ac:dyDescent="0.25">
      <c r="A74" s="45">
        <v>1</v>
      </c>
      <c r="B74" s="13">
        <v>0.73401000000000005</v>
      </c>
      <c r="C74" s="13">
        <v>0.16599</v>
      </c>
      <c r="D74" s="13">
        <v>0.1</v>
      </c>
      <c r="E74" s="34">
        <v>4.0533365679686142</v>
      </c>
      <c r="F74" s="35">
        <v>0</v>
      </c>
      <c r="G74" s="35">
        <v>2.9466634320313858</v>
      </c>
      <c r="H74" s="45">
        <f>2*E74+G74</f>
        <v>11.053336567968614</v>
      </c>
      <c r="I74" s="45">
        <f>E74+3*F74+G74</f>
        <v>7</v>
      </c>
      <c r="J74" s="45">
        <f>F74+2*G74</f>
        <v>5.8933268640627716</v>
      </c>
      <c r="K74" s="45">
        <f>(12-2*E74-G74)/12</f>
        <v>7.8888619335948817E-2</v>
      </c>
      <c r="L74" s="45">
        <f>(10.75-E74-3*F74-G74)/10.75</f>
        <v>0.34883720930232559</v>
      </c>
      <c r="M74" s="45">
        <f>(14-F74-2*G74)/14</f>
        <v>0.57904808113837347</v>
      </c>
      <c r="N74" s="45">
        <f t="shared" ref="N74:P75" si="4">B74*K74</f>
        <v>5.7905035478779794E-2</v>
      </c>
      <c r="O74" s="45">
        <f t="shared" si="4"/>
        <v>5.7903488372093026E-2</v>
      </c>
      <c r="P74" s="45">
        <f t="shared" si="4"/>
        <v>5.7904808113837351E-2</v>
      </c>
      <c r="Q74" s="45">
        <v>5.79E-2</v>
      </c>
    </row>
    <row r="75" spans="1:54" x14ac:dyDescent="0.25">
      <c r="A75" s="45">
        <v>3</v>
      </c>
      <c r="B75" s="45">
        <v>2.14E-3</v>
      </c>
      <c r="C75" s="45">
        <v>0.98785999999999996</v>
      </c>
      <c r="D75" s="45">
        <v>0.01</v>
      </c>
      <c r="E75" s="3">
        <v>0</v>
      </c>
      <c r="F75" s="12">
        <v>2.2665297838995158</v>
      </c>
      <c r="G75" s="12">
        <v>3.6002053241507883</v>
      </c>
      <c r="H75" s="45">
        <f>2*E75+G75</f>
        <v>3.6002053241507883</v>
      </c>
      <c r="I75" s="45">
        <f>E75+3*F75+G75</f>
        <v>10.399794675849336</v>
      </c>
      <c r="J75" s="45">
        <f>F75+2*G75</f>
        <v>9.4669404322010919</v>
      </c>
      <c r="K75" s="45">
        <f>((12-2*E75-G75)/12)^2</f>
        <v>0.48997604580850523</v>
      </c>
      <c r="L75" s="45">
        <f>((10.75-E75-3*F75-G75)/10.75)^2</f>
        <v>1.0612765305654712E-3</v>
      </c>
      <c r="M75" s="45">
        <f>((14-F75-2*G75)/14)^2</f>
        <v>0.10483994410823071</v>
      </c>
      <c r="N75" s="45">
        <f t="shared" si="4"/>
        <v>1.0485487380302012E-3</v>
      </c>
      <c r="O75" s="45">
        <f t="shared" si="4"/>
        <v>1.0483926334844064E-3</v>
      </c>
      <c r="P75" s="45">
        <f t="shared" si="4"/>
        <v>1.0483994410823072E-3</v>
      </c>
      <c r="Q75" s="45">
        <v>1.0499999999999999E-3</v>
      </c>
    </row>
  </sheetData>
  <mergeCells count="43">
    <mergeCell ref="O1:R1"/>
    <mergeCell ref="I1:L1"/>
    <mergeCell ref="A16:C16"/>
    <mergeCell ref="B1:D1"/>
    <mergeCell ref="B8:D8"/>
    <mergeCell ref="H7:K7"/>
    <mergeCell ref="M7:P7"/>
    <mergeCell ref="R7:U7"/>
    <mergeCell ref="E16:K16"/>
    <mergeCell ref="A34:C34"/>
    <mergeCell ref="E34:K34"/>
    <mergeCell ref="A47:C47"/>
    <mergeCell ref="E47:K47"/>
    <mergeCell ref="E23:K23"/>
    <mergeCell ref="H61:L61"/>
    <mergeCell ref="B63:B64"/>
    <mergeCell ref="C63:C64"/>
    <mergeCell ref="D63:D64"/>
    <mergeCell ref="E63:G63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A65:A67"/>
    <mergeCell ref="A68:A70"/>
    <mergeCell ref="B72:D72"/>
    <mergeCell ref="E72:G72"/>
    <mergeCell ref="H72:H73"/>
    <mergeCell ref="N72:N73"/>
    <mergeCell ref="O72:O73"/>
    <mergeCell ref="P72:P73"/>
    <mergeCell ref="Q72:Q73"/>
    <mergeCell ref="I72:I73"/>
    <mergeCell ref="J72:J73"/>
    <mergeCell ref="K72:K73"/>
    <mergeCell ref="L72:L73"/>
    <mergeCell ref="M72:M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2019-10-19T14:27:34Z</dcterms:modified>
</cp:coreProperties>
</file>