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5" activeTab="26"/>
  </bookViews>
  <sheets>
    <sheet name="Answer Report 1" sheetId="2" state="hidden" r:id="rId1"/>
    <sheet name="Sensitivity Report 1" sheetId="3" state="hidden" r:id="rId2"/>
    <sheet name="Limits Report 1" sheetId="4" state="hidden" r:id="rId3"/>
    <sheet name="Answer Report 2" sheetId="5" state="hidden" r:id="rId4"/>
    <sheet name="Sensitivity Report 2" sheetId="6" state="hidden" r:id="rId5"/>
    <sheet name="Limits Report 2" sheetId="7" state="hidden" r:id="rId6"/>
    <sheet name="Limit Report Задача 8" sheetId="24" r:id="rId7"/>
    <sheet name="Sensitivity Report Задача 8" sheetId="23" r:id="rId8"/>
    <sheet name="Sensitivity Report (Задача 2)" sheetId="10" r:id="rId9"/>
    <sheet name="Limits Report (Задача 2)" sheetId="11" r:id="rId10"/>
    <sheet name="Answer Report (Задача 2)" sheetId="9" r:id="rId11"/>
    <sheet name="Answer Report (Задача 1)" sheetId="13" r:id="rId12"/>
    <sheet name="Sensitivity Report (Задача 1)" sheetId="14" r:id="rId13"/>
    <sheet name="Limits Report (Задача 1)" sheetId="15" r:id="rId14"/>
    <sheet name="Answer Report Задача 8" sheetId="22" r:id="rId15"/>
    <sheet name="Answer Report 6" sheetId="19" r:id="rId16"/>
    <sheet name="Задача1" sheetId="1" r:id="rId17"/>
    <sheet name="Задача 2" sheetId="8" r:id="rId18"/>
    <sheet name="Задача 3" sheetId="12" r:id="rId19"/>
    <sheet name="Задача 4" sheetId="16" r:id="rId20"/>
    <sheet name="Задача 5" sheetId="17" r:id="rId21"/>
    <sheet name="Задача 6" sheetId="18" r:id="rId22"/>
    <sheet name="Задача 7" sheetId="20" r:id="rId23"/>
    <sheet name="Задача 8" sheetId="21" r:id="rId24"/>
    <sheet name="Задача 9" sheetId="25" r:id="rId25"/>
    <sheet name="Задача 10" sheetId="26" r:id="rId26"/>
    <sheet name="Задача 11" sheetId="27" r:id="rId27"/>
    <sheet name="Задача 12" sheetId="28" r:id="rId28"/>
  </sheets>
  <definedNames>
    <definedName name="solver_adj" localSheetId="25" hidden="1">'Задача 10'!$B$11:$E$11</definedName>
    <definedName name="solver_adj" localSheetId="26" hidden="1">'Задача 11'!$B$10:$G$10</definedName>
    <definedName name="solver_adj" localSheetId="27" hidden="1">'Задача 12'!$B$9:$F$9</definedName>
    <definedName name="solver_adj" localSheetId="17" hidden="1">'Задача 2'!$B$9:$C$9</definedName>
    <definedName name="solver_adj" localSheetId="18" hidden="1">'Задача 3'!$C$3:$C$5</definedName>
    <definedName name="solver_adj" localSheetId="21" hidden="1">'Задача 6'!$C$15:$C$17</definedName>
    <definedName name="solver_adj" localSheetId="22" hidden="1">'Задача 7'!$B$9:$D$9</definedName>
    <definedName name="solver_adj" localSheetId="23" hidden="1">'Задача 8'!$A$3:$C$3</definedName>
    <definedName name="solver_adj" localSheetId="24" hidden="1">'Задача 9'!$B$9:$E$9</definedName>
    <definedName name="solver_adj" localSheetId="16" hidden="1">Задача1!$B$13:$D$13</definedName>
    <definedName name="solver_cvg" localSheetId="25" hidden="1">0.0001</definedName>
    <definedName name="solver_cvg" localSheetId="26" hidden="1">0.0001</definedName>
    <definedName name="solver_cvg" localSheetId="27" hidden="1">0.0001</definedName>
    <definedName name="solver_cvg" localSheetId="17" hidden="1">0.0001</definedName>
    <definedName name="solver_cvg" localSheetId="18" hidden="1">0.0001</definedName>
    <definedName name="solver_cvg" localSheetId="21" hidden="1">0.0001</definedName>
    <definedName name="solver_cvg" localSheetId="22" hidden="1">0.0001</definedName>
    <definedName name="solver_cvg" localSheetId="23" hidden="1">0.0001</definedName>
    <definedName name="solver_cvg" localSheetId="24" hidden="1">0.0001</definedName>
    <definedName name="solver_cvg" localSheetId="16" hidden="1">0.0001</definedName>
    <definedName name="solver_drv" localSheetId="25" hidden="1">1</definedName>
    <definedName name="solver_drv" localSheetId="26" hidden="1">1</definedName>
    <definedName name="solver_drv" localSheetId="27" hidden="1">1</definedName>
    <definedName name="solver_drv" localSheetId="17" hidden="1">1</definedName>
    <definedName name="solver_drv" localSheetId="18" hidden="1">1</definedName>
    <definedName name="solver_drv" localSheetId="21" hidden="1">1</definedName>
    <definedName name="solver_drv" localSheetId="22" hidden="1">2</definedName>
    <definedName name="solver_drv" localSheetId="23" hidden="1">1</definedName>
    <definedName name="solver_drv" localSheetId="24" hidden="1">1</definedName>
    <definedName name="solver_drv" localSheetId="16" hidden="1">1</definedName>
    <definedName name="solver_eng" localSheetId="25" hidden="1">2</definedName>
    <definedName name="solver_eng" localSheetId="26" hidden="1">1</definedName>
    <definedName name="solver_eng" localSheetId="27" hidden="1">2</definedName>
    <definedName name="solver_eng" localSheetId="17" hidden="1">1</definedName>
    <definedName name="solver_eng" localSheetId="18" hidden="1">1</definedName>
    <definedName name="solver_eng" localSheetId="21" hidden="1">1</definedName>
    <definedName name="solver_eng" localSheetId="22" hidden="1">1</definedName>
    <definedName name="solver_eng" localSheetId="23" hidden="1">2</definedName>
    <definedName name="solver_eng" localSheetId="24" hidden="1">3</definedName>
    <definedName name="solver_eng" localSheetId="16" hidden="1">2</definedName>
    <definedName name="solver_est" localSheetId="25" hidden="1">1</definedName>
    <definedName name="solver_est" localSheetId="26" hidden="1">1</definedName>
    <definedName name="solver_est" localSheetId="27" hidden="1">1</definedName>
    <definedName name="solver_est" localSheetId="17" hidden="1">1</definedName>
    <definedName name="solver_est" localSheetId="18" hidden="1">1</definedName>
    <definedName name="solver_est" localSheetId="21" hidden="1">1</definedName>
    <definedName name="solver_est" localSheetId="22" hidden="1">1</definedName>
    <definedName name="solver_est" localSheetId="23" hidden="1">1</definedName>
    <definedName name="solver_est" localSheetId="24" hidden="1">1</definedName>
    <definedName name="solver_est" localSheetId="16" hidden="1">1</definedName>
    <definedName name="solver_itr" localSheetId="25" hidden="1">2147483647</definedName>
    <definedName name="solver_itr" localSheetId="26" hidden="1">2147483647</definedName>
    <definedName name="solver_itr" localSheetId="27" hidden="1">2147483647</definedName>
    <definedName name="solver_itr" localSheetId="17" hidden="1">2147483647</definedName>
    <definedName name="solver_itr" localSheetId="18" hidden="1">2147483647</definedName>
    <definedName name="solver_itr" localSheetId="21" hidden="1">2147483647</definedName>
    <definedName name="solver_itr" localSheetId="22" hidden="1">2147483647</definedName>
    <definedName name="solver_itr" localSheetId="23" hidden="1">2147483647</definedName>
    <definedName name="solver_itr" localSheetId="24" hidden="1">2147483647</definedName>
    <definedName name="solver_itr" localSheetId="16" hidden="1">2147483647</definedName>
    <definedName name="solver_lhs1" localSheetId="25" hidden="1">'Задача 10'!$B$11:$E$11</definedName>
    <definedName name="solver_lhs1" localSheetId="26" hidden="1">'Задача 11'!$A$13</definedName>
    <definedName name="solver_lhs1" localSheetId="27" hidden="1">'Задача 12'!$A$16</definedName>
    <definedName name="solver_lhs1" localSheetId="17" hidden="1">'Задача 2'!$B$9:$C$9</definedName>
    <definedName name="solver_lhs1" localSheetId="18" hidden="1">'Задача 3'!$B$12:$B$16</definedName>
    <definedName name="solver_lhs1" localSheetId="21" hidden="1">'Задача 6'!$B$4:$B$6</definedName>
    <definedName name="solver_lhs1" localSheetId="22" hidden="1">'Задача 7'!$B$9</definedName>
    <definedName name="solver_lhs1" localSheetId="23" hidden="1">'Задача 8'!$A$6:$A$8</definedName>
    <definedName name="solver_lhs1" localSheetId="24" hidden="1">'Задача 9'!$B$13</definedName>
    <definedName name="solver_lhs1" localSheetId="16" hidden="1">Задача1!$B$18:$B$21</definedName>
    <definedName name="solver_lhs2" localSheetId="25" hidden="1">'Задача 10'!$B$15:$B$19</definedName>
    <definedName name="solver_lhs2" localSheetId="26" hidden="1">'Задача 11'!$B$10:$G$10</definedName>
    <definedName name="solver_lhs2" localSheetId="27" hidden="1">'Задача 12'!$B$18</definedName>
    <definedName name="solver_lhs2" localSheetId="17" hidden="1">'Задача 2'!$E$15:$E$18</definedName>
    <definedName name="solver_lhs2" localSheetId="18" hidden="1">'Задача 3'!$B$14:$B$16</definedName>
    <definedName name="solver_lhs2" localSheetId="21" hidden="1">'Задача 6'!$C$15:$C$17</definedName>
    <definedName name="solver_lhs2" localSheetId="22" hidden="1">'Задача 7'!$B$9:$D$9</definedName>
    <definedName name="solver_lhs2" localSheetId="24" hidden="1">'Задача 9'!$B$14</definedName>
    <definedName name="solver_lhs3" localSheetId="17" hidden="1">'Задача 2'!$E$19</definedName>
    <definedName name="solver_lhs3" localSheetId="18" hidden="1">'Задача 3'!$B$14:$B$16</definedName>
    <definedName name="solver_lhs3" localSheetId="21" hidden="1">'Задача 6'!$C$15:$C$17</definedName>
    <definedName name="solver_lhs3" localSheetId="22" hidden="1">'Задача 7'!$C$9</definedName>
    <definedName name="solver_lhs3" localSheetId="24" hidden="1">'Задача 9'!$B$15</definedName>
    <definedName name="solver_lhs4" localSheetId="17" hidden="1">'Задача 2'!$E$20</definedName>
    <definedName name="solver_lhs4" localSheetId="18" hidden="1">'Задача 3'!$B$14:$B$16</definedName>
    <definedName name="solver_lhs4" localSheetId="21" hidden="1">'Задача 6'!$C$3:$F$3</definedName>
    <definedName name="solver_lhs4" localSheetId="22" hidden="1">'Задача 7'!$D$8</definedName>
    <definedName name="solver_lhs4" localSheetId="24" hidden="1">'Задача 9'!$B$9:$E$9</definedName>
    <definedName name="solver_lhs5" localSheetId="22" hidden="1">'Задача 7'!$G$9</definedName>
    <definedName name="solver_mip" localSheetId="25" hidden="1">2147483647</definedName>
    <definedName name="solver_mip" localSheetId="26" hidden="1">2147483647</definedName>
    <definedName name="solver_mip" localSheetId="27" hidden="1">2147483647</definedName>
    <definedName name="solver_mip" localSheetId="17" hidden="1">2147483647</definedName>
    <definedName name="solver_mip" localSheetId="18" hidden="1">2147483647</definedName>
    <definedName name="solver_mip" localSheetId="21" hidden="1">2147483647</definedName>
    <definedName name="solver_mip" localSheetId="22" hidden="1">2147483647</definedName>
    <definedName name="solver_mip" localSheetId="23" hidden="1">2147483647</definedName>
    <definedName name="solver_mip" localSheetId="24" hidden="1">2147483647</definedName>
    <definedName name="solver_mip" localSheetId="16" hidden="1">2147483647</definedName>
    <definedName name="solver_mni" localSheetId="25" hidden="1">30</definedName>
    <definedName name="solver_mni" localSheetId="26" hidden="1">30</definedName>
    <definedName name="solver_mni" localSheetId="27" hidden="1">30</definedName>
    <definedName name="solver_mni" localSheetId="17" hidden="1">30</definedName>
    <definedName name="solver_mni" localSheetId="18" hidden="1">30</definedName>
    <definedName name="solver_mni" localSheetId="21" hidden="1">30</definedName>
    <definedName name="solver_mni" localSheetId="22" hidden="1">30</definedName>
    <definedName name="solver_mni" localSheetId="23" hidden="1">30</definedName>
    <definedName name="solver_mni" localSheetId="24" hidden="1">30</definedName>
    <definedName name="solver_mni" localSheetId="16" hidden="1">30</definedName>
    <definedName name="solver_mrt" localSheetId="25" hidden="1">0.075</definedName>
    <definedName name="solver_mrt" localSheetId="26" hidden="1">0.075</definedName>
    <definedName name="solver_mrt" localSheetId="27" hidden="1">0.075</definedName>
    <definedName name="solver_mrt" localSheetId="17" hidden="1">0.075</definedName>
    <definedName name="solver_mrt" localSheetId="18" hidden="1">0.075</definedName>
    <definedName name="solver_mrt" localSheetId="21" hidden="1">0.075</definedName>
    <definedName name="solver_mrt" localSheetId="22" hidden="1">0.075</definedName>
    <definedName name="solver_mrt" localSheetId="23" hidden="1">0.075</definedName>
    <definedName name="solver_mrt" localSheetId="24" hidden="1">0.075</definedName>
    <definedName name="solver_mrt" localSheetId="16" hidden="1">0.075</definedName>
    <definedName name="solver_msl" localSheetId="25" hidden="1">2</definedName>
    <definedName name="solver_msl" localSheetId="26" hidden="1">2</definedName>
    <definedName name="solver_msl" localSheetId="27" hidden="1">2</definedName>
    <definedName name="solver_msl" localSheetId="17" hidden="1">2</definedName>
    <definedName name="solver_msl" localSheetId="18" hidden="1">2</definedName>
    <definedName name="solver_msl" localSheetId="21" hidden="1">2</definedName>
    <definedName name="solver_msl" localSheetId="22" hidden="1">2</definedName>
    <definedName name="solver_msl" localSheetId="23" hidden="1">2</definedName>
    <definedName name="solver_msl" localSheetId="24" hidden="1">2</definedName>
    <definedName name="solver_msl" localSheetId="16" hidden="1">2</definedName>
    <definedName name="solver_neg" localSheetId="25" hidden="1">1</definedName>
    <definedName name="solver_neg" localSheetId="26" hidden="1">1</definedName>
    <definedName name="solver_neg" localSheetId="27" hidden="1">1</definedName>
    <definedName name="solver_neg" localSheetId="17" hidden="1">1</definedName>
    <definedName name="solver_neg" localSheetId="18" hidden="1">1</definedName>
    <definedName name="solver_neg" localSheetId="21" hidden="1">1</definedName>
    <definedName name="solver_neg" localSheetId="22" hidden="1">1</definedName>
    <definedName name="solver_neg" localSheetId="23" hidden="1">1</definedName>
    <definedName name="solver_neg" localSheetId="24" hidden="1">1</definedName>
    <definedName name="solver_neg" localSheetId="16" hidden="1">1</definedName>
    <definedName name="solver_nod" localSheetId="25" hidden="1">2147483647</definedName>
    <definedName name="solver_nod" localSheetId="26" hidden="1">2147483647</definedName>
    <definedName name="solver_nod" localSheetId="27" hidden="1">2147483647</definedName>
    <definedName name="solver_nod" localSheetId="17" hidden="1">2147483647</definedName>
    <definedName name="solver_nod" localSheetId="18" hidden="1">2147483647</definedName>
    <definedName name="solver_nod" localSheetId="21" hidden="1">2147483647</definedName>
    <definedName name="solver_nod" localSheetId="22" hidden="1">2147483647</definedName>
    <definedName name="solver_nod" localSheetId="23" hidden="1">2147483647</definedName>
    <definedName name="solver_nod" localSheetId="24" hidden="1">2147483647</definedName>
    <definedName name="solver_nod" localSheetId="16" hidden="1">2147483647</definedName>
    <definedName name="solver_num" localSheetId="25" hidden="1">2</definedName>
    <definedName name="solver_num" localSheetId="26" hidden="1">2</definedName>
    <definedName name="solver_num" localSheetId="27" hidden="1">2</definedName>
    <definedName name="solver_num" localSheetId="17" hidden="1">4</definedName>
    <definedName name="solver_num" localSheetId="18" hidden="1">1</definedName>
    <definedName name="solver_num" localSheetId="21" hidden="1">4</definedName>
    <definedName name="solver_num" localSheetId="22" hidden="1">5</definedName>
    <definedName name="solver_num" localSheetId="23" hidden="1">1</definedName>
    <definedName name="solver_num" localSheetId="24" hidden="1">4</definedName>
    <definedName name="solver_num" localSheetId="16" hidden="1">1</definedName>
    <definedName name="solver_nwt" localSheetId="25" hidden="1">1</definedName>
    <definedName name="solver_nwt" localSheetId="26" hidden="1">1</definedName>
    <definedName name="solver_nwt" localSheetId="27" hidden="1">1</definedName>
    <definedName name="solver_nwt" localSheetId="17" hidden="1">1</definedName>
    <definedName name="solver_nwt" localSheetId="18" hidden="1">1</definedName>
    <definedName name="solver_nwt" localSheetId="21" hidden="1">1</definedName>
    <definedName name="solver_nwt" localSheetId="22" hidden="1">1</definedName>
    <definedName name="solver_nwt" localSheetId="23" hidden="1">1</definedName>
    <definedName name="solver_nwt" localSheetId="24" hidden="1">1</definedName>
    <definedName name="solver_nwt" localSheetId="16" hidden="1">1</definedName>
    <definedName name="solver_opt" localSheetId="25" hidden="1">'Задача 10'!$B$13</definedName>
    <definedName name="solver_opt" localSheetId="26" hidden="1">'Задача 11'!$C$16</definedName>
    <definedName name="solver_opt" localSheetId="27" hidden="1">'Задача 12'!$B$12</definedName>
    <definedName name="solver_opt" localSheetId="17" hidden="1">'Задача 2'!$E$11</definedName>
    <definedName name="solver_opt" localSheetId="18" hidden="1">'Задача 3'!$C$10</definedName>
    <definedName name="solver_opt" localSheetId="21" hidden="1">'Задача 6'!$B$18</definedName>
    <definedName name="solver_opt" localSheetId="22" hidden="1">'Задача 7'!$B$10</definedName>
    <definedName name="solver_opt" localSheetId="23" hidden="1">'Задача 8'!$B$4</definedName>
    <definedName name="solver_opt" localSheetId="24" hidden="1">'Задача 9'!$B$11</definedName>
    <definedName name="solver_opt" localSheetId="16" hidden="1">Задача1!$B$26</definedName>
    <definedName name="solver_pre" localSheetId="25" hidden="1">0.000001</definedName>
    <definedName name="solver_pre" localSheetId="26" hidden="1">0.000001</definedName>
    <definedName name="solver_pre" localSheetId="27" hidden="1">0.000001</definedName>
    <definedName name="solver_pre" localSheetId="17" hidden="1">0.000001</definedName>
    <definedName name="solver_pre" localSheetId="18" hidden="1">0.000001</definedName>
    <definedName name="solver_pre" localSheetId="21" hidden="1">0.000001</definedName>
    <definedName name="solver_pre" localSheetId="22" hidden="1">0.000001</definedName>
    <definedName name="solver_pre" localSheetId="23" hidden="1">0.000001</definedName>
    <definedName name="solver_pre" localSheetId="24" hidden="1">0.000001</definedName>
    <definedName name="solver_pre" localSheetId="16" hidden="1">0.000001</definedName>
    <definedName name="solver_rbv" localSheetId="25" hidden="1">1</definedName>
    <definedName name="solver_rbv" localSheetId="26" hidden="1">1</definedName>
    <definedName name="solver_rbv" localSheetId="27" hidden="1">1</definedName>
    <definedName name="solver_rbv" localSheetId="17" hidden="1">1</definedName>
    <definedName name="solver_rbv" localSheetId="18" hidden="1">1</definedName>
    <definedName name="solver_rbv" localSheetId="21" hidden="1">1</definedName>
    <definedName name="solver_rbv" localSheetId="22" hidden="1">2</definedName>
    <definedName name="solver_rbv" localSheetId="23" hidden="1">1</definedName>
    <definedName name="solver_rbv" localSheetId="24" hidden="1">1</definedName>
    <definedName name="solver_rbv" localSheetId="16" hidden="1">1</definedName>
    <definedName name="solver_rel1" localSheetId="25" hidden="1">4</definedName>
    <definedName name="solver_rel1" localSheetId="26" hidden="1">1</definedName>
    <definedName name="solver_rel1" localSheetId="27" hidden="1">1</definedName>
    <definedName name="solver_rel1" localSheetId="17" hidden="1">3</definedName>
    <definedName name="solver_rel1" localSheetId="18" hidden="1">1</definedName>
    <definedName name="solver_rel1" localSheetId="21" hidden="1">2</definedName>
    <definedName name="solver_rel1" localSheetId="22" hidden="1">2</definedName>
    <definedName name="solver_rel1" localSheetId="23" hidden="1">1</definedName>
    <definedName name="solver_rel1" localSheetId="24" hidden="1">2</definedName>
    <definedName name="solver_rel1" localSheetId="16" hidden="1">1</definedName>
    <definedName name="solver_rel2" localSheetId="25" hidden="1">3</definedName>
    <definedName name="solver_rel2" localSheetId="26" hidden="1">5</definedName>
    <definedName name="solver_rel2" localSheetId="27" hidden="1">1</definedName>
    <definedName name="solver_rel2" localSheetId="17" hidden="1">1</definedName>
    <definedName name="solver_rel2" localSheetId="18" hidden="1">3</definedName>
    <definedName name="solver_rel2" localSheetId="21" hidden="1">4</definedName>
    <definedName name="solver_rel2" localSheetId="22" hidden="1">4</definedName>
    <definedName name="solver_rel2" localSheetId="24" hidden="1">3</definedName>
    <definedName name="solver_rel3" localSheetId="17" hidden="1">3</definedName>
    <definedName name="solver_rel3" localSheetId="18" hidden="1">3</definedName>
    <definedName name="solver_rel3" localSheetId="21" hidden="1">3</definedName>
    <definedName name="solver_rel3" localSheetId="22" hidden="1">2</definedName>
    <definedName name="solver_rel3" localSheetId="24" hidden="1">1</definedName>
    <definedName name="solver_rel4" localSheetId="17" hidden="1">1</definedName>
    <definedName name="solver_rel4" localSheetId="18" hidden="1">3</definedName>
    <definedName name="solver_rel4" localSheetId="21" hidden="1">2</definedName>
    <definedName name="solver_rel4" localSheetId="22" hidden="1">2</definedName>
    <definedName name="solver_rel4" localSheetId="24" hidden="1">3</definedName>
    <definedName name="solver_rel5" localSheetId="22" hidden="1">2</definedName>
    <definedName name="solver_rhs1" localSheetId="25" hidden="1">integer</definedName>
    <definedName name="solver_rhs1" localSheetId="26" hidden="1">'Задача 11'!$B$13</definedName>
    <definedName name="solver_rhs1" localSheetId="27" hidden="1">'Задача 12'!$C$16</definedName>
    <definedName name="solver_rhs1" localSheetId="17" hidden="1">0</definedName>
    <definedName name="solver_rhs1" localSheetId="18" hidden="1">'Задача 3'!$D$12:$D$16</definedName>
    <definedName name="solver_rhs1" localSheetId="21" hidden="1">'Задача 6'!$B$15:$B$17</definedName>
    <definedName name="solver_rhs1" localSheetId="22" hidden="1">'Задача 7'!$B$2-'Задача 7'!$B$8</definedName>
    <definedName name="solver_rhs1" localSheetId="23" hidden="1">'Задача 8'!$B$6:$B$8</definedName>
    <definedName name="solver_rhs1" localSheetId="24" hidden="1">'Задача 9'!$D$13</definedName>
    <definedName name="solver_rhs1" localSheetId="16" hidden="1">Задача1!$D$18:$D$21</definedName>
    <definedName name="solver_rhs2" localSheetId="25" hidden="1">'Задача 10'!$D$15:$D$19</definedName>
    <definedName name="solver_rhs2" localSheetId="26" hidden="1">binary</definedName>
    <definedName name="solver_rhs2" localSheetId="27" hidden="1">'Задача 12'!$B$12</definedName>
    <definedName name="solver_rhs2" localSheetId="17" hidden="1">'Задача 2'!$G$15:$G$18</definedName>
    <definedName name="solver_rhs2" localSheetId="18" hidden="1">0</definedName>
    <definedName name="solver_rhs2" localSheetId="21" hidden="1">integer</definedName>
    <definedName name="solver_rhs2" localSheetId="22" hidden="1">integer</definedName>
    <definedName name="solver_rhs2" localSheetId="24" hidden="1">'Задача 9'!$D$14</definedName>
    <definedName name="solver_rhs3" localSheetId="17" hidden="1">'Задача 2'!$G$19</definedName>
    <definedName name="solver_rhs3" localSheetId="18" hidden="1">0</definedName>
    <definedName name="solver_rhs3" localSheetId="21" hidden="1">0</definedName>
    <definedName name="solver_rhs3" localSheetId="22" hidden="1">'Задача 7'!$C$2-'Задача 7'!$C$8</definedName>
    <definedName name="solver_rhs3" localSheetId="24" hidden="1">'Задача 9'!$D$15</definedName>
    <definedName name="solver_rhs4" localSheetId="17" hidden="1">'Задача 2'!$G$20</definedName>
    <definedName name="solver_rhs4" localSheetId="18" hidden="1">0</definedName>
    <definedName name="solver_rhs4" localSheetId="21" hidden="1">'Задача 6'!$C$14:$F$14</definedName>
    <definedName name="solver_rhs4" localSheetId="22" hidden="1">'Задача 7'!$D$2-'Задача 7'!$D$8</definedName>
    <definedName name="solver_rhs4" localSheetId="24" hidden="1">0</definedName>
    <definedName name="solver_rhs5" localSheetId="22" hidden="1">'Задача 7'!$E$9</definedName>
    <definedName name="solver_rlx" localSheetId="25" hidden="1">2</definedName>
    <definedName name="solver_rlx" localSheetId="26" hidden="1">2</definedName>
    <definedName name="solver_rlx" localSheetId="27" hidden="1">2</definedName>
    <definedName name="solver_rlx" localSheetId="17" hidden="1">2</definedName>
    <definedName name="solver_rlx" localSheetId="18" hidden="1">2</definedName>
    <definedName name="solver_rlx" localSheetId="21" hidden="1">2</definedName>
    <definedName name="solver_rlx" localSheetId="22" hidden="1">2</definedName>
    <definedName name="solver_rlx" localSheetId="23" hidden="1">2</definedName>
    <definedName name="solver_rlx" localSheetId="24" hidden="1">2</definedName>
    <definedName name="solver_rlx" localSheetId="16" hidden="1">2</definedName>
    <definedName name="solver_rsd" localSheetId="25" hidden="1">0</definedName>
    <definedName name="solver_rsd" localSheetId="26" hidden="1">0</definedName>
    <definedName name="solver_rsd" localSheetId="27" hidden="1">0</definedName>
    <definedName name="solver_rsd" localSheetId="17" hidden="1">0</definedName>
    <definedName name="solver_rsd" localSheetId="18" hidden="1">0</definedName>
    <definedName name="solver_rsd" localSheetId="21" hidden="1">0</definedName>
    <definedName name="solver_rsd" localSheetId="22" hidden="1">0</definedName>
    <definedName name="solver_rsd" localSheetId="23" hidden="1">0</definedName>
    <definedName name="solver_rsd" localSheetId="24" hidden="1">0</definedName>
    <definedName name="solver_rsd" localSheetId="16" hidden="1">0</definedName>
    <definedName name="solver_scl" localSheetId="25" hidden="1">1</definedName>
    <definedName name="solver_scl" localSheetId="26" hidden="1">1</definedName>
    <definedName name="solver_scl" localSheetId="27" hidden="1">1</definedName>
    <definedName name="solver_scl" localSheetId="17" hidden="1">1</definedName>
    <definedName name="solver_scl" localSheetId="18" hidden="1">1</definedName>
    <definedName name="solver_scl" localSheetId="21" hidden="1">1</definedName>
    <definedName name="solver_scl" localSheetId="22" hidden="1">2</definedName>
    <definedName name="solver_scl" localSheetId="23" hidden="1">1</definedName>
    <definedName name="solver_scl" localSheetId="24" hidden="1">1</definedName>
    <definedName name="solver_scl" localSheetId="16" hidden="1">1</definedName>
    <definedName name="solver_sho" localSheetId="6" hidden="1">2</definedName>
    <definedName name="solver_sho" localSheetId="13" hidden="1">2</definedName>
    <definedName name="solver_sho" localSheetId="9" hidden="1">2</definedName>
    <definedName name="solver_sho" localSheetId="2" hidden="1">2</definedName>
    <definedName name="solver_sho" localSheetId="5" hidden="1">2</definedName>
    <definedName name="solver_sho" localSheetId="25" hidden="1">2</definedName>
    <definedName name="solver_sho" localSheetId="26" hidden="1">2</definedName>
    <definedName name="solver_sho" localSheetId="27" hidden="1">2</definedName>
    <definedName name="solver_sho" localSheetId="17" hidden="1">2</definedName>
    <definedName name="solver_sho" localSheetId="18" hidden="1">2</definedName>
    <definedName name="solver_sho" localSheetId="21" hidden="1">2</definedName>
    <definedName name="solver_sho" localSheetId="22" hidden="1">2</definedName>
    <definedName name="solver_sho" localSheetId="23" hidden="1">2</definedName>
    <definedName name="solver_sho" localSheetId="24" hidden="1">2</definedName>
    <definedName name="solver_sho" localSheetId="16" hidden="1">2</definedName>
    <definedName name="solver_ssz" localSheetId="25" hidden="1">100</definedName>
    <definedName name="solver_ssz" localSheetId="26" hidden="1">100</definedName>
    <definedName name="solver_ssz" localSheetId="27" hidden="1">100</definedName>
    <definedName name="solver_ssz" localSheetId="17" hidden="1">100</definedName>
    <definedName name="solver_ssz" localSheetId="18" hidden="1">100</definedName>
    <definedName name="solver_ssz" localSheetId="21" hidden="1">100</definedName>
    <definedName name="solver_ssz" localSheetId="22" hidden="1">100</definedName>
    <definedName name="solver_ssz" localSheetId="23" hidden="1">100</definedName>
    <definedName name="solver_ssz" localSheetId="24" hidden="1">100</definedName>
    <definedName name="solver_ssz" localSheetId="16" hidden="1">100</definedName>
    <definedName name="solver_tim" localSheetId="25" hidden="1">2147483647</definedName>
    <definedName name="solver_tim" localSheetId="26" hidden="1">2147483647</definedName>
    <definedName name="solver_tim" localSheetId="27" hidden="1">2147483647</definedName>
    <definedName name="solver_tim" localSheetId="17" hidden="1">2147483647</definedName>
    <definedName name="solver_tim" localSheetId="18" hidden="1">2147483647</definedName>
    <definedName name="solver_tim" localSheetId="21" hidden="1">2147483647</definedName>
    <definedName name="solver_tim" localSheetId="22" hidden="1">2147483647</definedName>
    <definedName name="solver_tim" localSheetId="23" hidden="1">2147483647</definedName>
    <definedName name="solver_tim" localSheetId="24" hidden="1">2147483647</definedName>
    <definedName name="solver_tim" localSheetId="16" hidden="1">2147483647</definedName>
    <definedName name="solver_tol" localSheetId="25" hidden="1">0.01</definedName>
    <definedName name="solver_tol" localSheetId="26" hidden="1">0.01</definedName>
    <definedName name="solver_tol" localSheetId="27" hidden="1">0.01</definedName>
    <definedName name="solver_tol" localSheetId="17" hidden="1">0.01</definedName>
    <definedName name="solver_tol" localSheetId="18" hidden="1">0.01</definedName>
    <definedName name="solver_tol" localSheetId="21" hidden="1">0.01</definedName>
    <definedName name="solver_tol" localSheetId="22" hidden="1">0.01</definedName>
    <definedName name="solver_tol" localSheetId="23" hidden="1">0.01</definedName>
    <definedName name="solver_tol" localSheetId="24" hidden="1">0.01</definedName>
    <definedName name="solver_tol" localSheetId="16" hidden="1">0.01</definedName>
    <definedName name="solver_typ" localSheetId="25" hidden="1">2</definedName>
    <definedName name="solver_typ" localSheetId="26" hidden="1">1</definedName>
    <definedName name="solver_typ" localSheetId="27" hidden="1">1</definedName>
    <definedName name="solver_typ" localSheetId="17" hidden="1">1</definedName>
    <definedName name="solver_typ" localSheetId="18" hidden="1">1</definedName>
    <definedName name="solver_typ" localSheetId="21" hidden="1">2</definedName>
    <definedName name="solver_typ" localSheetId="22" hidden="1">2</definedName>
    <definedName name="solver_typ" localSheetId="23" hidden="1">1</definedName>
    <definedName name="solver_typ" localSheetId="24" hidden="1">2</definedName>
    <definedName name="solver_typ" localSheetId="16" hidden="1">1</definedName>
    <definedName name="solver_val" localSheetId="25" hidden="1">0</definedName>
    <definedName name="solver_val" localSheetId="26" hidden="1">0</definedName>
    <definedName name="solver_val" localSheetId="27" hidden="1">0</definedName>
    <definedName name="solver_val" localSheetId="17" hidden="1">0</definedName>
    <definedName name="solver_val" localSheetId="18" hidden="1">0</definedName>
    <definedName name="solver_val" localSheetId="21" hidden="1">0</definedName>
    <definedName name="solver_val" localSheetId="22" hidden="1">0</definedName>
    <definedName name="solver_val" localSheetId="23" hidden="1">0</definedName>
    <definedName name="solver_val" localSheetId="24" hidden="1">0</definedName>
    <definedName name="solver_val" localSheetId="16" hidden="1">0</definedName>
    <definedName name="solver_ver" localSheetId="25" hidden="1">3</definedName>
    <definedName name="solver_ver" localSheetId="26" hidden="1">3</definedName>
    <definedName name="solver_ver" localSheetId="27" hidden="1">3</definedName>
    <definedName name="solver_ver" localSheetId="17" hidden="1">3</definedName>
    <definedName name="solver_ver" localSheetId="18" hidden="1">3</definedName>
    <definedName name="solver_ver" localSheetId="21" hidden="1">3</definedName>
    <definedName name="solver_ver" localSheetId="22" hidden="1">3</definedName>
    <definedName name="solver_ver" localSheetId="23" hidden="1">3</definedName>
    <definedName name="solver_ver" localSheetId="24" hidden="1">3</definedName>
    <definedName name="solver_ver" localSheetId="1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7" l="1"/>
  <c r="A16" i="27"/>
  <c r="A13" i="27"/>
  <c r="B11" i="25" l="1"/>
  <c r="A16" i="28"/>
  <c r="B12" i="28"/>
  <c r="B18" i="28"/>
  <c r="D19" i="26"/>
  <c r="B19" i="26"/>
  <c r="D18" i="26"/>
  <c r="B18" i="26"/>
  <c r="D17" i="26"/>
  <c r="B17" i="26"/>
  <c r="D16" i="26"/>
  <c r="B16" i="26"/>
  <c r="D15" i="26"/>
  <c r="B15" i="26"/>
  <c r="B13" i="26"/>
  <c r="B15" i="25"/>
  <c r="B13" i="25"/>
  <c r="B14" i="25"/>
  <c r="A8" i="21"/>
  <c r="A7" i="21"/>
  <c r="A6" i="21"/>
  <c r="B4" i="21"/>
  <c r="G9" i="20" l="1"/>
  <c r="B10" i="20"/>
  <c r="G8" i="20"/>
  <c r="F8" i="20"/>
  <c r="E2" i="20"/>
  <c r="B18" i="18"/>
  <c r="B17" i="18"/>
  <c r="B16" i="18"/>
  <c r="F14" i="18"/>
  <c r="E14" i="18"/>
  <c r="D14" i="18"/>
  <c r="C14" i="18"/>
  <c r="B15" i="18"/>
  <c r="B8" i="18"/>
  <c r="G3" i="18"/>
  <c r="B7" i="18"/>
  <c r="D11" i="17"/>
  <c r="F11" i="17" s="1"/>
  <c r="D10" i="17"/>
  <c r="F10" i="17" s="1"/>
  <c r="D9" i="17"/>
  <c r="F9" i="17" s="1"/>
  <c r="D8" i="17"/>
  <c r="F8" i="17" s="1"/>
  <c r="D7" i="17"/>
  <c r="F7" i="17" s="1"/>
  <c r="D6" i="17"/>
  <c r="F6" i="17" s="1"/>
  <c r="D5" i="17"/>
  <c r="F5" i="17" s="1"/>
  <c r="D4" i="17"/>
  <c r="F4" i="17" s="1"/>
  <c r="D11" i="16"/>
  <c r="F11" i="16" s="1"/>
  <c r="D10" i="16"/>
  <c r="F10" i="16" s="1"/>
  <c r="D9" i="16"/>
  <c r="F9" i="16" s="1"/>
  <c r="D8" i="16"/>
  <c r="F8" i="16" s="1"/>
  <c r="D7" i="16"/>
  <c r="F7" i="16" s="1"/>
  <c r="D6" i="16"/>
  <c r="F6" i="16" s="1"/>
  <c r="D5" i="16"/>
  <c r="F5" i="16" s="1"/>
  <c r="D4" i="16"/>
  <c r="F4" i="16" s="1"/>
  <c r="F12" i="17" l="1"/>
  <c r="F12" i="16"/>
  <c r="B16" i="12"/>
  <c r="B15" i="12"/>
  <c r="B14" i="12"/>
  <c r="B13" i="12"/>
  <c r="B12" i="12"/>
  <c r="C10" i="12"/>
  <c r="D16" i="12"/>
  <c r="D15" i="12"/>
  <c r="D14" i="12"/>
  <c r="D13" i="12"/>
  <c r="D12" i="12"/>
  <c r="L18" i="8"/>
  <c r="L17" i="8"/>
  <c r="L16" i="8"/>
  <c r="L15" i="8"/>
  <c r="K28" i="8"/>
  <c r="K27" i="8"/>
  <c r="K26" i="8"/>
  <c r="K25" i="8"/>
  <c r="G28" i="8"/>
  <c r="G27" i="8"/>
  <c r="G26" i="8"/>
  <c r="G25" i="8"/>
  <c r="C28" i="8"/>
  <c r="C27" i="8"/>
  <c r="C26" i="8"/>
  <c r="C25" i="8"/>
  <c r="E20" i="8"/>
  <c r="J20" i="8" s="1"/>
  <c r="E19" i="8"/>
  <c r="J19" i="8" s="1"/>
  <c r="E18" i="8"/>
  <c r="I18" i="8" s="1"/>
  <c r="E17" i="8"/>
  <c r="I17" i="8" s="1"/>
  <c r="E16" i="8"/>
  <c r="I16" i="8" s="1"/>
  <c r="E15" i="8"/>
  <c r="J15" i="8" s="1"/>
  <c r="E11" i="8"/>
  <c r="J17" i="8" l="1"/>
  <c r="I19" i="8"/>
  <c r="I15" i="8"/>
  <c r="I20" i="8"/>
  <c r="J16" i="8"/>
  <c r="J18" i="8"/>
  <c r="B26" i="1"/>
  <c r="B21" i="1" l="1"/>
  <c r="B20" i="1"/>
  <c r="B19" i="1"/>
  <c r="B18" i="1"/>
</calcChain>
</file>

<file path=xl/sharedStrings.xml><?xml version="1.0" encoding="utf-8"?>
<sst xmlns="http://schemas.openxmlformats.org/spreadsheetml/2006/main" count="973" uniqueCount="326">
  <si>
    <t>Ресурси</t>
  </si>
  <si>
    <t>Норми витрат ресурсів на одиницю продукції</t>
  </si>
  <si>
    <t>1й вид</t>
  </si>
  <si>
    <t>2й вид</t>
  </si>
  <si>
    <t>3й вид</t>
  </si>
  <si>
    <t>Запаси</t>
  </si>
  <si>
    <t>Праця</t>
  </si>
  <si>
    <t>Сировина 1</t>
  </si>
  <si>
    <t>Сировина 2</t>
  </si>
  <si>
    <t>Устаткування</t>
  </si>
  <si>
    <t>Ціна, грн</t>
  </si>
  <si>
    <t>1. Приймаємо початкове рішення</t>
  </si>
  <si>
    <t>Кількість продукції</t>
  </si>
  <si>
    <t>1го виду</t>
  </si>
  <si>
    <t>2го виду</t>
  </si>
  <si>
    <t>3го виду</t>
  </si>
  <si>
    <t>2. Фактично використовувана кількість ресурсів: (повинні бути менше або дорівнювати запасам цих ресурсів)</t>
  </si>
  <si>
    <t>з праці</t>
  </si>
  <si>
    <t>по сировині 1</t>
  </si>
  <si>
    <t>по сировині 2</t>
  </si>
  <si>
    <t>по устаткуванню</t>
  </si>
  <si>
    <t>&lt;=</t>
  </si>
  <si>
    <t>3. Знаходимо дохід від продажу продукції:</t>
  </si>
  <si>
    <t>Цільова функція</t>
  </si>
  <si>
    <t>Microsoft Excel 16.0 Answer Report</t>
  </si>
  <si>
    <t>Worksheet: [lab. w. №2.xlsx]Задача1</t>
  </si>
  <si>
    <t>Report Created: 10/29/2019 4:59:57 PM</t>
  </si>
  <si>
    <t>Result: Solver found a solution.  All Constraints and optimality conditions are satisfied.</t>
  </si>
  <si>
    <t>Solver Engine</t>
  </si>
  <si>
    <t>Engine: Simplex LP</t>
  </si>
  <si>
    <t>Solution Time: 0.25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</si>
  <si>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</si>
  <si>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</si>
  <si>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</si>
  <si>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</si>
  <si>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</si>
  <si>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</si>
  <si>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</si>
  <si>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</si>
  <si>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</si>
  <si>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</si>
  <si>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</si>
  <si>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</si>
  <si>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</si>
  <si>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</si>
  <si>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</si>
  <si>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</si>
  <si>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$B$26</t>
  </si>
  <si>
    <t>Цільова функція 1го виду</t>
  </si>
  <si>
    <t>$B$13</t>
  </si>
  <si>
    <t>Contin</t>
  </si>
  <si>
    <t>$C$13</t>
  </si>
  <si>
    <t>$D$13</t>
  </si>
  <si>
    <t>$B$18</t>
  </si>
  <si>
    <t>з праці 1го виду</t>
  </si>
  <si>
    <t>$B$18&lt;=$D$18</t>
  </si>
  <si>
    <t>Binding</t>
  </si>
  <si>
    <t>$B$19</t>
  </si>
  <si>
    <t>по сировині 1 1го виду</t>
  </si>
  <si>
    <t>$B$19&lt;=$D$19</t>
  </si>
  <si>
    <t>Not Binding</t>
  </si>
  <si>
    <t>$B$20</t>
  </si>
  <si>
    <t>по сировині 2 1го виду</t>
  </si>
  <si>
    <t>$B$20&lt;=$D$20</t>
  </si>
  <si>
    <t>$B$21</t>
  </si>
  <si>
    <t>по устаткуванню 1го виду</t>
  </si>
  <si>
    <t>$B$21&lt;=$D$21</t>
  </si>
  <si>
    <t>$B$13:$D$13</t>
  </si>
  <si>
    <t>$B$18:$B$21 &lt;= $D$18:$D$21</t>
  </si>
  <si>
    <t>Microsoft Excel 16.0 Sensitivity Report</t>
  </si>
  <si>
    <t>Report Created: 10/29/2019 4:59:58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</si>
  <si>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</si>
  <si>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</si>
  <si>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</si>
  <si>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</si>
  <si>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</si>
  <si>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</si>
  <si>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</si>
  <si>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</si>
  <si>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</si>
  <si>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</si>
  <si>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</si>
  <si>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</si>
  <si>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</si>
  <si>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</si>
  <si>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</si>
  <si>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</si>
  <si>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</si>
  <si>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</si>
  <si>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</si>
  <si>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10/29/2019 5:12:55 PM</t>
  </si>
  <si>
    <t>Solution Time: 0.172 Seconds.</t>
  </si>
  <si>
    <t>Report Created: 10/29/2019 5:12:56 PM</t>
  </si>
  <si>
    <t>Найменування</t>
  </si>
  <si>
    <t>Запас ресурсу</t>
  </si>
  <si>
    <t>Ціна одиниці</t>
  </si>
  <si>
    <t>Норми витрати ресурсу на виробництво
продукції виду</t>
  </si>
  <si>
    <r>
      <t>Сировина С</t>
    </r>
    <r>
      <rPr>
        <sz val="8"/>
        <color theme="1"/>
        <rFont val="Calibri"/>
        <family val="2"/>
        <charset val="204"/>
        <scheme val="minor"/>
      </rPr>
      <t>1</t>
    </r>
  </si>
  <si>
    <r>
      <t>Сировина С</t>
    </r>
    <r>
      <rPr>
        <sz val="8"/>
        <color theme="1"/>
        <rFont val="Calibri"/>
        <family val="2"/>
        <charset val="204"/>
        <scheme val="minor"/>
      </rPr>
      <t>2</t>
    </r>
  </si>
  <si>
    <t>Верстати</t>
  </si>
  <si>
    <t>Труд. Ресурси</t>
  </si>
  <si>
    <t>Змінні</t>
  </si>
  <si>
    <t>Значення</t>
  </si>
  <si>
    <t>Х1</t>
  </si>
  <si>
    <t>Х2</t>
  </si>
  <si>
    <t>коеф. ЦФ</t>
  </si>
  <si>
    <t>Прибуток F</t>
  </si>
  <si>
    <t>Обмеження</t>
  </si>
  <si>
    <r>
      <t>С</t>
    </r>
    <r>
      <rPr>
        <sz val="8"/>
        <color theme="1"/>
        <rFont val="Calibri"/>
        <family val="2"/>
        <charset val="204"/>
        <scheme val="minor"/>
      </rPr>
      <t>1</t>
    </r>
  </si>
  <si>
    <r>
      <t>С</t>
    </r>
    <r>
      <rPr>
        <sz val="8"/>
        <color theme="1"/>
        <rFont val="Calibri"/>
        <family val="2"/>
        <charset val="204"/>
        <scheme val="minor"/>
      </rPr>
      <t>2</t>
    </r>
  </si>
  <si>
    <t>труд. Рес.</t>
  </si>
  <si>
    <t>План</t>
  </si>
  <si>
    <t>Реалізація</t>
  </si>
  <si>
    <t>Витрати</t>
  </si>
  <si>
    <t>Знак</t>
  </si>
  <si>
    <t>Запас</t>
  </si>
  <si>
    <t>Залишок</t>
  </si>
  <si>
    <t>Залишок, %</t>
  </si>
  <si>
    <t>Нові запаси</t>
  </si>
  <si>
    <t>Фінансова перевірка</t>
  </si>
  <si>
    <t>Продаж</t>
  </si>
  <si>
    <t>Ресурс</t>
  </si>
  <si>
    <t>С1</t>
  </si>
  <si>
    <t>С2</t>
  </si>
  <si>
    <t>труд.рес.</t>
  </si>
  <si>
    <t>Ціна 1</t>
  </si>
  <si>
    <t>Вартість</t>
  </si>
  <si>
    <t>Труд.рес.</t>
  </si>
  <si>
    <t>Гроші, вкладені
в рес.</t>
  </si>
  <si>
    <t>Звільнилося засобів</t>
  </si>
  <si>
    <t>Продано</t>
  </si>
  <si>
    <t>Гроші</t>
  </si>
  <si>
    <t>верстати</t>
  </si>
  <si>
    <t>Купівля</t>
  </si>
  <si>
    <t>Придбано</t>
  </si>
  <si>
    <t>Витрачено</t>
  </si>
  <si>
    <t>&gt;=</t>
  </si>
  <si>
    <t>Worksheet: [lab. w. №2.xlsx]Задача 2</t>
  </si>
  <si>
    <t>Report Created: 11/5/2019 2:08:33 PM</t>
  </si>
  <si>
    <t>Engine: GRG Nonlinear</t>
  </si>
  <si>
    <t>Solution Time: 0.015 Seconds.</t>
  </si>
  <si>
    <t>Iterations: 0 Subproblems: 0</t>
  </si>
  <si>
    <t xml:space="preserve"> Convergence 0.0001, Population Size 100, Random Seed 0, Derivatives Forward, Require Bounds</t>
  </si>
  <si>
    <t>$E$11</t>
  </si>
  <si>
    <t>коеф. ЦФ Прибуток F</t>
  </si>
  <si>
    <t>$B$9</t>
  </si>
  <si>
    <t>Значення Х1</t>
  </si>
  <si>
    <t>$C$9</t>
  </si>
  <si>
    <t>Значення Х2</t>
  </si>
  <si>
    <t>$E$15</t>
  </si>
  <si>
    <t>С1 Витрати</t>
  </si>
  <si>
    <t>$E$15&lt;=$G$15</t>
  </si>
  <si>
    <t>$E$16</t>
  </si>
  <si>
    <t>С2 Витрати</t>
  </si>
  <si>
    <t>$E$16&lt;=$G$16</t>
  </si>
  <si>
    <t>$E$17</t>
  </si>
  <si>
    <t>Верстати Витрати</t>
  </si>
  <si>
    <t>$E$17&lt;=$G$17</t>
  </si>
  <si>
    <t>$E$18</t>
  </si>
  <si>
    <t>труд. Рес. Витрати</t>
  </si>
  <si>
    <t>$E$18&lt;=$G$18</t>
  </si>
  <si>
    <t>$E$19</t>
  </si>
  <si>
    <t>План Витрати</t>
  </si>
  <si>
    <t>$E$19&gt;=$G$19</t>
  </si>
  <si>
    <t>$E$20</t>
  </si>
  <si>
    <t>Реалізація Витрати</t>
  </si>
  <si>
    <t>$E$20&lt;=$G$20</t>
  </si>
  <si>
    <t>$B$9&gt;=0</t>
  </si>
  <si>
    <t>$C$9&gt;=0</t>
  </si>
  <si>
    <t>Gradient</t>
  </si>
  <si>
    <t>Lagrange</t>
  </si>
  <si>
    <t>Multiplier</t>
  </si>
  <si>
    <t>Report Created: 11/5/2019 2:11:48 PM</t>
  </si>
  <si>
    <t>Solution Time: 0.031 Seconds.</t>
  </si>
  <si>
    <t>Report Created: 11/5/2019 2:11:49 PM</t>
  </si>
  <si>
    <t>Цибуля</t>
  </si>
  <si>
    <t>Морква</t>
  </si>
  <si>
    <t>Буряк</t>
  </si>
  <si>
    <t>кг</t>
  </si>
  <si>
    <t>кг/м^2</t>
  </si>
  <si>
    <t>год/кг</t>
  </si>
  <si>
    <t>грн/кг</t>
  </si>
  <si>
    <t>S</t>
  </si>
  <si>
    <t>Всего год</t>
  </si>
  <si>
    <t>Прибуток</t>
  </si>
  <si>
    <t>m^2</t>
  </si>
  <si>
    <t>Посада</t>
  </si>
  <si>
    <t>Коеф</t>
  </si>
  <si>
    <t>Зарплата</t>
  </si>
  <si>
    <t>Кількість</t>
  </si>
  <si>
    <t>Сумарна</t>
  </si>
  <si>
    <t>Штатний розклад лікарні</t>
  </si>
  <si>
    <t>А</t>
  </si>
  <si>
    <t>В</t>
  </si>
  <si>
    <t>співробітників</t>
  </si>
  <si>
    <t>зарплата</t>
  </si>
  <si>
    <t>Санітарка</t>
  </si>
  <si>
    <t>Медсестра</t>
  </si>
  <si>
    <t>Лікар</t>
  </si>
  <si>
    <t>Зав відділенням</t>
  </si>
  <si>
    <t>Зав аптекою</t>
  </si>
  <si>
    <t>Завгосп</t>
  </si>
  <si>
    <t>Голов лікар</t>
  </si>
  <si>
    <t>Зав лікарнею</t>
  </si>
  <si>
    <t>Місячний фонд зарплати</t>
  </si>
  <si>
    <t>Зарплата санітарки</t>
  </si>
  <si>
    <t>Штатний розклад торгового підприємства</t>
  </si>
  <si>
    <t>Подсібний робітник</t>
  </si>
  <si>
    <t>Продавець</t>
  </si>
  <si>
    <t>Робітник-фахівець</t>
  </si>
  <si>
    <t>Менеджер</t>
  </si>
  <si>
    <t>Зав виробництвом</t>
  </si>
  <si>
    <t>Зав складом</t>
  </si>
  <si>
    <t>Бухгалтер</t>
  </si>
  <si>
    <t>Директор</t>
  </si>
  <si>
    <t>Зарплата посіб роб</t>
  </si>
  <si>
    <t>Постачальники</t>
  </si>
  <si>
    <t>Пропозиція
постачальників</t>
  </si>
  <si>
    <t>Споживчий попит</t>
  </si>
  <si>
    <t>Баланс</t>
  </si>
  <si>
    <t>Worksheet: [lab. w. №2.xlsx]Задача 6</t>
  </si>
  <si>
    <t>Report Created: 11/14/2019 3:55:16 PM</t>
  </si>
  <si>
    <t>Objective Cell (Min)</t>
  </si>
  <si>
    <t>Витрати Пропозиція
постачальників</t>
  </si>
  <si>
    <t>$C$15</t>
  </si>
  <si>
    <t>$C$16</t>
  </si>
  <si>
    <t>$C$17</t>
  </si>
  <si>
    <t>$B$4</t>
  </si>
  <si>
    <t>$B$4=$B$15</t>
  </si>
  <si>
    <t>$B$5</t>
  </si>
  <si>
    <t>$B$5=$B$16</t>
  </si>
  <si>
    <t>$B$6</t>
  </si>
  <si>
    <t>$B$6=$B$17</t>
  </si>
  <si>
    <t>$C$3</t>
  </si>
  <si>
    <t>$C$3=$C$14</t>
  </si>
  <si>
    <t>$D$3</t>
  </si>
  <si>
    <t>$D$3=$D$14</t>
  </si>
  <si>
    <t>$E$3</t>
  </si>
  <si>
    <t>$E$3=$E$14</t>
  </si>
  <si>
    <t>$F$3</t>
  </si>
  <si>
    <t>$F$3=$F$14</t>
  </si>
  <si>
    <t>$C$15&gt;=0</t>
  </si>
  <si>
    <t>$C$16&gt;=0</t>
  </si>
  <si>
    <t>$C$17&gt;=0</t>
  </si>
  <si>
    <t>$C$15:$C$17=Integer</t>
  </si>
  <si>
    <t>$C$15:$C$17</t>
  </si>
  <si>
    <t>$B$4:$B$6 = $B$15:$B$17</t>
  </si>
  <si>
    <t>$C$3:$F$3 = $C$14:$F$14</t>
  </si>
  <si>
    <t>$C$15:$C$17 &gt;= 0</t>
  </si>
  <si>
    <t>Склади</t>
  </si>
  <si>
    <t>Наявність вантажу на складі</t>
  </si>
  <si>
    <t>Склад 1</t>
  </si>
  <si>
    <t>Склад 2</t>
  </si>
  <si>
    <t>Склад 3</t>
  </si>
  <si>
    <t>Пункт 1</t>
  </si>
  <si>
    <t>Пункт 2</t>
  </si>
  <si>
    <t>Затрати</t>
  </si>
  <si>
    <t>Одиниць</t>
  </si>
  <si>
    <t>х1</t>
  </si>
  <si>
    <t>х2</t>
  </si>
  <si>
    <t>х3</t>
  </si>
  <si>
    <t>Worksheet: [lab. w. №2.xlsx]Задача 8</t>
  </si>
  <si>
    <t>Report Created: 11/19/2019 11:27:52 AM</t>
  </si>
  <si>
    <t>Solution Time: 0.046 Seconds.</t>
  </si>
  <si>
    <t>Iterations: 2 Subproblems: 0</t>
  </si>
  <si>
    <t>Цільова функція х2</t>
  </si>
  <si>
    <t>$A$3</t>
  </si>
  <si>
    <t>$B$3</t>
  </si>
  <si>
    <t>$A$6</t>
  </si>
  <si>
    <t>$A$6&lt;=$B$6</t>
  </si>
  <si>
    <t>$A$7</t>
  </si>
  <si>
    <t>$A$7&lt;=$B$7</t>
  </si>
  <si>
    <t>$A$8</t>
  </si>
  <si>
    <t>$A$8&lt;=$B$8</t>
  </si>
  <si>
    <t>Report Created: 11/19/2019 11:27:53 AM</t>
  </si>
  <si>
    <t>Характеристики бензину</t>
  </si>
  <si>
    <t>Компоненти автомобільного бензину</t>
  </si>
  <si>
    <t>№1</t>
  </si>
  <si>
    <t>№2</t>
  </si>
  <si>
    <t>№3</t>
  </si>
  <si>
    <t>№4</t>
  </si>
  <si>
    <t>Октанове число</t>
  </si>
  <si>
    <t>Вміст сірки, %</t>
  </si>
  <si>
    <t>Запаси ресурсу, т</t>
  </si>
  <si>
    <t>Собівартість, грош.од./т.</t>
  </si>
  <si>
    <t>х4</t>
  </si>
  <si>
    <t>Ограничения</t>
  </si>
  <si>
    <t xml:space="preserve"> =</t>
  </si>
  <si>
    <t>Компоненти суміші</t>
  </si>
  <si>
    <t>Одиниця ваги</t>
  </si>
  <si>
    <t>Зерна 1</t>
  </si>
  <si>
    <t>Зерна 2</t>
  </si>
  <si>
    <t>Зерна 3</t>
  </si>
  <si>
    <t>Зерна 4</t>
  </si>
  <si>
    <t>Мінімальні потреби на
планований період</t>
  </si>
  <si>
    <t>Інгрідієнт А</t>
  </si>
  <si>
    <t>Інгрідієнт В</t>
  </si>
  <si>
    <t>Інгрідієнт С</t>
  </si>
  <si>
    <t>Інгрідієнт D</t>
  </si>
  <si>
    <t>Інгрідієнт Е</t>
  </si>
  <si>
    <t>Витрати в розрахунку
на од.ваги(ціна)</t>
  </si>
  <si>
    <t>min</t>
  </si>
  <si>
    <t>Вибір проектів для інвестування</t>
  </si>
  <si>
    <t>Параметри проектів</t>
  </si>
  <si>
    <t>Номер проекту</t>
  </si>
  <si>
    <t>Початкові витрати</t>
  </si>
  <si>
    <t>Очікуваний дохід</t>
  </si>
  <si>
    <t>Ефективність вкладення</t>
  </si>
  <si>
    <t>Рішення про інвестування</t>
  </si>
  <si>
    <t>Обмеження бюджету</t>
  </si>
  <si>
    <t>Вкладено коштів</t>
  </si>
  <si>
    <t>Бюджет</t>
  </si>
  <si>
    <t>Сумарний очікуваний дохід</t>
  </si>
  <si>
    <t>Параметри контракту</t>
  </si>
  <si>
    <t>Фірми-партнери</t>
  </si>
  <si>
    <t>Стік С</t>
  </si>
  <si>
    <t>КомплектТ</t>
  </si>
  <si>
    <t>Тетрон</t>
  </si>
  <si>
    <t>ЕлекТ</t>
  </si>
  <si>
    <t>Играм</t>
  </si>
  <si>
    <t>Максимальна сума контракту
з фірмою, у.о.</t>
  </si>
  <si>
    <t>Очікуваний прибуток, %</t>
  </si>
  <si>
    <t>Можливі збитки (ризики), %</t>
  </si>
  <si>
    <t>х5</t>
  </si>
  <si>
    <t>Вкладено</t>
  </si>
  <si>
    <t>Ризики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</si>
</sst>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2" workbookViewId="0">
      <selection activeCell="H14" sqref="H14"/>
    </sheetView>
  </sheetViews>
  <sheetFormatPr defaultRowHeight="15" outlineLevelRow="1" x14ac:dyDescent="0.25"/>
  <cols>
    <col min="1" max="1" width="2.28515625" customWidth="1"/>
    <col min="2" max="2" width="6.140625" customWidth="1"/>
    <col min="3" max="3" width="24.57031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3" t="s">
        <v>24</v>
      </c>
    </row>
    <row r="2" spans="1:5" x14ac:dyDescent="0.25">
      <c r="A2" s="3" t="s">
        <v>25</v>
      </c>
    </row>
    <row r="3" spans="1:5" x14ac:dyDescent="0.25">
      <c r="A3" s="3" t="s">
        <v>26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hidden="1" outlineLevel="1" x14ac:dyDescent="0.25">
      <c r="A6" s="3"/>
      <c r="B6" t="s">
        <v>29</v>
      </c>
    </row>
    <row r="7" spans="1:5" hidden="1" outlineLevel="1" x14ac:dyDescent="0.25">
      <c r="A7" s="3"/>
      <c r="B7" t="s">
        <v>30</v>
      </c>
    </row>
    <row r="8" spans="1:5" hidden="1" outlineLevel="1" x14ac:dyDescent="0.25">
      <c r="A8" s="3"/>
      <c r="B8" t="s">
        <v>31</v>
      </c>
    </row>
    <row r="9" spans="1:5" collapsed="1" x14ac:dyDescent="0.25">
      <c r="A9" s="3" t="s">
        <v>32</v>
      </c>
    </row>
    <row r="10" spans="1:5" hidden="1" outlineLevel="1" x14ac:dyDescent="0.25">
      <c r="B10" t="s">
        <v>33</v>
      </c>
    </row>
    <row r="11" spans="1:5" hidden="1" outlineLevel="1" x14ac:dyDescent="0.25">
      <c r="B11" t="s">
        <v>34</v>
      </c>
    </row>
    <row r="12" spans="1:5" collapsed="1" x14ac:dyDescent="0.25"/>
    <row r="14" spans="1:5" ht="15.75" thickBot="1" x14ac:dyDescent="0.3">
      <c r="A14" t="s">
        <v>35</v>
      </c>
    </row>
    <row r="15" spans="1:5" ht="15.75" thickBot="1" x14ac:dyDescent="0.3">
      <c r="B15" s="5" t="s">
        <v>36</v>
      </c>
      <c r="C15" s="5" t="s">
        <v>37</v>
      </c>
      <c r="D15" s="5" t="s">
        <v>38</v>
      </c>
      <c r="E15" s="5" t="s">
        <v>39</v>
      </c>
    </row>
    <row r="16" spans="1:5" ht="15.75" thickBot="1" x14ac:dyDescent="0.3">
      <c r="B16" s="4" t="s">
        <v>47</v>
      </c>
      <c r="C16" s="4" t="s">
        <v>48</v>
      </c>
      <c r="D16" s="8">
        <v>0</v>
      </c>
      <c r="E16" s="8">
        <v>4110.0000000000009</v>
      </c>
    </row>
    <row r="19" spans="1:7" ht="15.75" thickBot="1" x14ac:dyDescent="0.3">
      <c r="A19" t="s">
        <v>40</v>
      </c>
    </row>
    <row r="20" spans="1:7" ht="15.75" thickBot="1" x14ac:dyDescent="0.3">
      <c r="B20" s="5" t="s">
        <v>36</v>
      </c>
      <c r="C20" s="5" t="s">
        <v>37</v>
      </c>
      <c r="D20" s="5" t="s">
        <v>38</v>
      </c>
      <c r="E20" s="5" t="s">
        <v>39</v>
      </c>
      <c r="F20" s="5" t="s">
        <v>41</v>
      </c>
    </row>
    <row r="21" spans="1:7" x14ac:dyDescent="0.25">
      <c r="B21" s="12" t="s">
        <v>67</v>
      </c>
      <c r="C21" s="11"/>
      <c r="D21" s="11"/>
      <c r="E21" s="11"/>
      <c r="F21" s="11"/>
    </row>
    <row r="22" spans="1:7" hidden="1" outlineLevel="1" x14ac:dyDescent="0.25">
      <c r="B22" s="7" t="s">
        <v>49</v>
      </c>
      <c r="C22" s="7" t="s">
        <v>13</v>
      </c>
      <c r="D22" s="9">
        <v>0</v>
      </c>
      <c r="E22" s="9">
        <v>520.00000000000011</v>
      </c>
      <c r="F22" s="7" t="s">
        <v>50</v>
      </c>
    </row>
    <row r="23" spans="1:7" hidden="1" outlineLevel="1" x14ac:dyDescent="0.25">
      <c r="B23" s="7" t="s">
        <v>51</v>
      </c>
      <c r="C23" s="7" t="s">
        <v>14</v>
      </c>
      <c r="D23" s="9">
        <v>0</v>
      </c>
      <c r="E23" s="9">
        <v>0</v>
      </c>
      <c r="F23" s="7" t="s">
        <v>50</v>
      </c>
    </row>
    <row r="24" spans="1:7" ht="15.75" hidden="1" outlineLevel="1" thickBot="1" x14ac:dyDescent="0.3">
      <c r="B24" s="4" t="s">
        <v>52</v>
      </c>
      <c r="C24" s="4" t="s">
        <v>15</v>
      </c>
      <c r="D24" s="8">
        <v>0</v>
      </c>
      <c r="E24" s="8">
        <v>109.99999999999996</v>
      </c>
      <c r="F24" s="4" t="s">
        <v>50</v>
      </c>
    </row>
    <row r="25" spans="1:7" collapsed="1" x14ac:dyDescent="0.25">
      <c r="B25" s="6"/>
      <c r="C25" s="6"/>
      <c r="D25" s="10"/>
      <c r="E25" s="10"/>
      <c r="F25" s="6"/>
    </row>
    <row r="28" spans="1:7" ht="15.75" thickBot="1" x14ac:dyDescent="0.3">
      <c r="A28" t="s">
        <v>42</v>
      </c>
    </row>
    <row r="29" spans="1:7" ht="15.75" thickBot="1" x14ac:dyDescent="0.3">
      <c r="B29" s="5" t="s">
        <v>36</v>
      </c>
      <c r="C29" s="5" t="s">
        <v>37</v>
      </c>
      <c r="D29" s="5" t="s">
        <v>43</v>
      </c>
      <c r="E29" s="5" t="s">
        <v>44</v>
      </c>
      <c r="F29" s="5" t="s">
        <v>45</v>
      </c>
      <c r="G29" s="5" t="s">
        <v>46</v>
      </c>
    </row>
    <row r="30" spans="1:7" x14ac:dyDescent="0.25">
      <c r="B30" s="12" t="s">
        <v>68</v>
      </c>
      <c r="C30" s="11"/>
      <c r="D30" s="11"/>
      <c r="E30" s="11"/>
      <c r="F30" s="11"/>
      <c r="G30" s="11"/>
    </row>
    <row r="31" spans="1:7" hidden="1" outlineLevel="1" x14ac:dyDescent="0.25">
      <c r="B31" s="7" t="s">
        <v>53</v>
      </c>
      <c r="C31" s="7" t="s">
        <v>54</v>
      </c>
      <c r="D31" s="9">
        <v>2000.0000000000002</v>
      </c>
      <c r="E31" s="7" t="s">
        <v>55</v>
      </c>
      <c r="F31" s="7" t="s">
        <v>56</v>
      </c>
      <c r="G31" s="7">
        <v>0</v>
      </c>
    </row>
    <row r="32" spans="1:7" hidden="1" outlineLevel="1" x14ac:dyDescent="0.25">
      <c r="B32" s="7" t="s">
        <v>57</v>
      </c>
      <c r="C32" s="7" t="s">
        <v>58</v>
      </c>
      <c r="D32" s="9">
        <v>12600</v>
      </c>
      <c r="E32" s="7" t="s">
        <v>59</v>
      </c>
      <c r="F32" s="7" t="s">
        <v>60</v>
      </c>
      <c r="G32" s="7">
        <v>2400</v>
      </c>
    </row>
    <row r="33" spans="2:7" hidden="1" outlineLevel="1" x14ac:dyDescent="0.25">
      <c r="B33" s="7" t="s">
        <v>61</v>
      </c>
      <c r="C33" s="7" t="s">
        <v>62</v>
      </c>
      <c r="D33" s="9">
        <v>7400</v>
      </c>
      <c r="E33" s="7" t="s">
        <v>63</v>
      </c>
      <c r="F33" s="7" t="s">
        <v>56</v>
      </c>
      <c r="G33" s="7">
        <v>0</v>
      </c>
    </row>
    <row r="34" spans="2:7" ht="15.75" hidden="1" outlineLevel="1" thickBot="1" x14ac:dyDescent="0.3">
      <c r="B34" s="4" t="s">
        <v>64</v>
      </c>
      <c r="C34" s="4" t="s">
        <v>65</v>
      </c>
      <c r="D34" s="8">
        <v>549.99999999999977</v>
      </c>
      <c r="E34" s="4" t="s">
        <v>66</v>
      </c>
      <c r="F34" s="4" t="s">
        <v>60</v>
      </c>
      <c r="G34" s="4">
        <v>950.00000000000023</v>
      </c>
    </row>
    <row r="35" spans="2:7" collapsed="1" x14ac:dyDescent="0.25">
      <c r="B35" s="6"/>
      <c r="C35" s="6"/>
      <c r="D35" s="10"/>
      <c r="E35" s="6"/>
      <c r="F35" s="6"/>
      <c r="G3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0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84</v>
      </c>
    </row>
    <row r="2" spans="1:10" x14ac:dyDescent="0.25">
      <c r="A2" s="3" t="s">
        <v>137</v>
      </c>
    </row>
    <row r="3" spans="1:10" x14ac:dyDescent="0.25">
      <c r="A3" s="3" t="s">
        <v>138</v>
      </c>
    </row>
    <row r="5" spans="1:10" ht="15.75" thickBot="1" x14ac:dyDescent="0.3"/>
    <row r="6" spans="1:10" x14ac:dyDescent="0.25">
      <c r="B6" s="19"/>
      <c r="C6" s="19" t="s">
        <v>75</v>
      </c>
      <c r="D6" s="19"/>
    </row>
    <row r="7" spans="1:10" ht="15.75" thickBot="1" x14ac:dyDescent="0.3">
      <c r="B7" s="20" t="s">
        <v>36</v>
      </c>
      <c r="C7" s="20" t="s">
        <v>37</v>
      </c>
      <c r="D7" s="20" t="s">
        <v>72</v>
      </c>
    </row>
    <row r="8" spans="1:10" ht="15.75" thickBot="1" x14ac:dyDescent="0.3">
      <c r="B8" s="4" t="s">
        <v>143</v>
      </c>
      <c r="C8" s="4" t="s">
        <v>144</v>
      </c>
      <c r="D8" s="8">
        <v>7183</v>
      </c>
    </row>
    <row r="10" spans="1:10" ht="15.75" thickBot="1" x14ac:dyDescent="0.3"/>
    <row r="11" spans="1:10" x14ac:dyDescent="0.25">
      <c r="B11" s="19"/>
      <c r="C11" s="19" t="s">
        <v>85</v>
      </c>
      <c r="D11" s="19"/>
      <c r="F11" s="19" t="s">
        <v>86</v>
      </c>
      <c r="G11" s="19" t="s">
        <v>75</v>
      </c>
      <c r="I11" s="19" t="s">
        <v>89</v>
      </c>
      <c r="J11" s="19" t="s">
        <v>75</v>
      </c>
    </row>
    <row r="12" spans="1:10" ht="15.75" thickBot="1" x14ac:dyDescent="0.3">
      <c r="B12" s="20" t="s">
        <v>36</v>
      </c>
      <c r="C12" s="20" t="s">
        <v>37</v>
      </c>
      <c r="D12" s="20" t="s">
        <v>72</v>
      </c>
      <c r="F12" s="20" t="s">
        <v>87</v>
      </c>
      <c r="G12" s="20" t="s">
        <v>88</v>
      </c>
      <c r="I12" s="20" t="s">
        <v>87</v>
      </c>
      <c r="J12" s="20" t="s">
        <v>88</v>
      </c>
    </row>
    <row r="13" spans="1:10" x14ac:dyDescent="0.25">
      <c r="B13" s="7" t="s">
        <v>145</v>
      </c>
      <c r="C13" s="7" t="s">
        <v>146</v>
      </c>
      <c r="D13" s="9">
        <v>10</v>
      </c>
      <c r="F13" s="9">
        <v>10</v>
      </c>
      <c r="G13" s="9">
        <v>7183</v>
      </c>
      <c r="I13" s="9">
        <v>10</v>
      </c>
      <c r="J13" s="9">
        <v>7183</v>
      </c>
    </row>
    <row r="14" spans="1:10" ht="15.75" thickBot="1" x14ac:dyDescent="0.3">
      <c r="B14" s="4" t="s">
        <v>147</v>
      </c>
      <c r="C14" s="4" t="s">
        <v>148</v>
      </c>
      <c r="D14" s="8">
        <v>15.1</v>
      </c>
      <c r="F14" s="8">
        <v>0</v>
      </c>
      <c r="G14" s="8">
        <v>2200</v>
      </c>
      <c r="I14" s="8">
        <v>15.100000000000001</v>
      </c>
      <c r="J14" s="8">
        <v>7183.0000000000009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2" workbookViewId="0"/>
  </sheetViews>
  <sheetFormatPr defaultRowHeight="15" x14ac:dyDescent="0.25"/>
  <cols>
    <col min="1" max="1" width="2.28515625" customWidth="1"/>
    <col min="2" max="2" width="6" customWidth="1"/>
    <col min="3" max="3" width="20.2851562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24</v>
      </c>
    </row>
    <row r="2" spans="1:5" x14ac:dyDescent="0.25">
      <c r="A2" s="3" t="s">
        <v>137</v>
      </c>
    </row>
    <row r="3" spans="1:5" x14ac:dyDescent="0.25">
      <c r="A3" s="3" t="s">
        <v>138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139</v>
      </c>
    </row>
    <row r="7" spans="1:5" x14ac:dyDescent="0.25">
      <c r="A7" s="3"/>
      <c r="B7" t="s">
        <v>140</v>
      </c>
    </row>
    <row r="8" spans="1:5" x14ac:dyDescent="0.25">
      <c r="A8" s="3"/>
      <c r="B8" t="s">
        <v>141</v>
      </c>
    </row>
    <row r="9" spans="1:5" x14ac:dyDescent="0.25">
      <c r="A9" s="3" t="s">
        <v>32</v>
      </c>
    </row>
    <row r="10" spans="1:5" x14ac:dyDescent="0.25">
      <c r="B10" t="s">
        <v>33</v>
      </c>
    </row>
    <row r="11" spans="1:5" x14ac:dyDescent="0.25">
      <c r="B11" t="s">
        <v>142</v>
      </c>
    </row>
    <row r="12" spans="1:5" x14ac:dyDescent="0.25">
      <c r="B12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18" t="s">
        <v>36</v>
      </c>
      <c r="C15" s="18" t="s">
        <v>37</v>
      </c>
      <c r="D15" s="18" t="s">
        <v>38</v>
      </c>
      <c r="E15" s="18" t="s">
        <v>39</v>
      </c>
    </row>
    <row r="16" spans="1:5" ht="15.75" thickBot="1" x14ac:dyDescent="0.3">
      <c r="B16" s="4" t="s">
        <v>143</v>
      </c>
      <c r="C16" s="4" t="s">
        <v>144</v>
      </c>
      <c r="D16" s="8">
        <v>7183</v>
      </c>
      <c r="E16" s="8">
        <v>7183</v>
      </c>
    </row>
    <row r="19" spans="1:7" ht="15.75" thickBot="1" x14ac:dyDescent="0.3">
      <c r="A19" t="s">
        <v>40</v>
      </c>
    </row>
    <row r="20" spans="1:7" ht="15.75" thickBot="1" x14ac:dyDescent="0.3">
      <c r="B20" s="18" t="s">
        <v>36</v>
      </c>
      <c r="C20" s="18" t="s">
        <v>37</v>
      </c>
      <c r="D20" s="18" t="s">
        <v>38</v>
      </c>
      <c r="E20" s="18" t="s">
        <v>39</v>
      </c>
      <c r="F20" s="18" t="s">
        <v>41</v>
      </c>
    </row>
    <row r="21" spans="1:7" x14ac:dyDescent="0.25">
      <c r="B21" s="7" t="s">
        <v>145</v>
      </c>
      <c r="C21" s="7" t="s">
        <v>146</v>
      </c>
      <c r="D21" s="9">
        <v>10</v>
      </c>
      <c r="E21" s="9">
        <v>10</v>
      </c>
      <c r="F21" s="7" t="s">
        <v>50</v>
      </c>
    </row>
    <row r="22" spans="1:7" ht="15.75" thickBot="1" x14ac:dyDescent="0.3">
      <c r="B22" s="4" t="s">
        <v>147</v>
      </c>
      <c r="C22" s="4" t="s">
        <v>148</v>
      </c>
      <c r="D22" s="8">
        <v>15.1</v>
      </c>
      <c r="E22" s="8">
        <v>15.1</v>
      </c>
      <c r="F22" s="4" t="s">
        <v>50</v>
      </c>
    </row>
    <row r="25" spans="1:7" ht="15.75" thickBot="1" x14ac:dyDescent="0.3">
      <c r="A25" t="s">
        <v>42</v>
      </c>
    </row>
    <row r="26" spans="1:7" ht="15.75" thickBot="1" x14ac:dyDescent="0.3">
      <c r="B26" s="18" t="s">
        <v>36</v>
      </c>
      <c r="C26" s="18" t="s">
        <v>37</v>
      </c>
      <c r="D26" s="18" t="s">
        <v>43</v>
      </c>
      <c r="E26" s="18" t="s">
        <v>44</v>
      </c>
      <c r="F26" s="18" t="s">
        <v>45</v>
      </c>
      <c r="G26" s="18" t="s">
        <v>46</v>
      </c>
    </row>
    <row r="27" spans="1:7" x14ac:dyDescent="0.25">
      <c r="B27" s="7" t="s">
        <v>149</v>
      </c>
      <c r="C27" s="7" t="s">
        <v>150</v>
      </c>
      <c r="D27" s="9">
        <v>170.8</v>
      </c>
      <c r="E27" s="7" t="s">
        <v>151</v>
      </c>
      <c r="F27" s="7" t="s">
        <v>60</v>
      </c>
      <c r="G27" s="7">
        <v>19.199999999999989</v>
      </c>
    </row>
    <row r="28" spans="1:7" x14ac:dyDescent="0.25">
      <c r="B28" s="7" t="s">
        <v>152</v>
      </c>
      <c r="C28" s="7" t="s">
        <v>153</v>
      </c>
      <c r="D28" s="9">
        <v>175.5</v>
      </c>
      <c r="E28" s="7" t="s">
        <v>154</v>
      </c>
      <c r="F28" s="7" t="s">
        <v>60</v>
      </c>
      <c r="G28" s="7">
        <v>24.5</v>
      </c>
    </row>
    <row r="29" spans="1:7" x14ac:dyDescent="0.25">
      <c r="B29" s="7" t="s">
        <v>155</v>
      </c>
      <c r="C29" s="7" t="s">
        <v>156</v>
      </c>
      <c r="D29" s="9">
        <v>602</v>
      </c>
      <c r="E29" s="7" t="s">
        <v>157</v>
      </c>
      <c r="F29" s="7" t="s">
        <v>60</v>
      </c>
      <c r="G29" s="7">
        <v>302</v>
      </c>
    </row>
    <row r="30" spans="1:7" x14ac:dyDescent="0.25">
      <c r="B30" s="7" t="s">
        <v>158</v>
      </c>
      <c r="C30" s="7" t="s">
        <v>159</v>
      </c>
      <c r="D30" s="9">
        <v>4520</v>
      </c>
      <c r="E30" s="7" t="s">
        <v>160</v>
      </c>
      <c r="F30" s="7" t="s">
        <v>56</v>
      </c>
      <c r="G30" s="7">
        <v>0</v>
      </c>
    </row>
    <row r="31" spans="1:7" x14ac:dyDescent="0.25">
      <c r="B31" s="7" t="s">
        <v>161</v>
      </c>
      <c r="C31" s="7" t="s">
        <v>162</v>
      </c>
      <c r="D31" s="9">
        <v>10</v>
      </c>
      <c r="E31" s="7" t="s">
        <v>163</v>
      </c>
      <c r="F31" s="7" t="s">
        <v>56</v>
      </c>
      <c r="G31" s="9">
        <v>0</v>
      </c>
    </row>
    <row r="32" spans="1:7" x14ac:dyDescent="0.25">
      <c r="B32" s="7" t="s">
        <v>164</v>
      </c>
      <c r="C32" s="7" t="s">
        <v>165</v>
      </c>
      <c r="D32" s="9">
        <v>15.1</v>
      </c>
      <c r="E32" s="7" t="s">
        <v>166</v>
      </c>
      <c r="F32" s="7" t="s">
        <v>60</v>
      </c>
      <c r="G32" s="7">
        <v>14.9</v>
      </c>
    </row>
    <row r="33" spans="2:7" x14ac:dyDescent="0.25">
      <c r="B33" s="7" t="s">
        <v>145</v>
      </c>
      <c r="C33" s="7" t="s">
        <v>146</v>
      </c>
      <c r="D33" s="9">
        <v>10</v>
      </c>
      <c r="E33" s="7" t="s">
        <v>167</v>
      </c>
      <c r="F33" s="7" t="s">
        <v>60</v>
      </c>
      <c r="G33" s="9">
        <v>10</v>
      </c>
    </row>
    <row r="34" spans="2:7" ht="15.75" thickBot="1" x14ac:dyDescent="0.3">
      <c r="B34" s="4" t="s">
        <v>147</v>
      </c>
      <c r="C34" s="4" t="s">
        <v>148</v>
      </c>
      <c r="D34" s="8">
        <v>15.1</v>
      </c>
      <c r="E34" s="4" t="s">
        <v>168</v>
      </c>
      <c r="F34" s="4" t="s">
        <v>60</v>
      </c>
      <c r="G34" s="8">
        <v>15.1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4" workbookViewId="0"/>
  </sheetViews>
  <sheetFormatPr defaultRowHeight="15" x14ac:dyDescent="0.25"/>
  <cols>
    <col min="1" max="1" width="2.28515625" customWidth="1"/>
    <col min="2" max="2" width="6.140625" customWidth="1"/>
    <col min="3" max="3" width="24.57031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3" t="s">
        <v>24</v>
      </c>
    </row>
    <row r="2" spans="1:5" x14ac:dyDescent="0.25">
      <c r="A2" s="3" t="s">
        <v>25</v>
      </c>
    </row>
    <row r="3" spans="1:5" x14ac:dyDescent="0.25">
      <c r="A3" s="3" t="s">
        <v>172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173</v>
      </c>
    </row>
    <row r="8" spans="1:5" x14ac:dyDescent="0.25">
      <c r="A8" s="3"/>
      <c r="B8" t="s">
        <v>31</v>
      </c>
    </row>
    <row r="9" spans="1:5" x14ac:dyDescent="0.25">
      <c r="A9" s="3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18" t="s">
        <v>36</v>
      </c>
      <c r="C15" s="18" t="s">
        <v>37</v>
      </c>
      <c r="D15" s="18" t="s">
        <v>38</v>
      </c>
      <c r="E15" s="18" t="s">
        <v>39</v>
      </c>
    </row>
    <row r="16" spans="1:5" ht="15.75" thickBot="1" x14ac:dyDescent="0.3">
      <c r="B16" s="4" t="s">
        <v>47</v>
      </c>
      <c r="C16" s="4" t="s">
        <v>48</v>
      </c>
      <c r="D16" s="8">
        <v>4110.0000000000009</v>
      </c>
      <c r="E16" s="8">
        <v>4110.0000000000009</v>
      </c>
    </row>
    <row r="19" spans="1:7" ht="15.75" thickBot="1" x14ac:dyDescent="0.3">
      <c r="A19" t="s">
        <v>40</v>
      </c>
    </row>
    <row r="20" spans="1:7" ht="15.75" thickBot="1" x14ac:dyDescent="0.3">
      <c r="B20" s="18" t="s">
        <v>36</v>
      </c>
      <c r="C20" s="18" t="s">
        <v>37</v>
      </c>
      <c r="D20" s="18" t="s">
        <v>38</v>
      </c>
      <c r="E20" s="18" t="s">
        <v>39</v>
      </c>
      <c r="F20" s="18" t="s">
        <v>41</v>
      </c>
    </row>
    <row r="21" spans="1:7" x14ac:dyDescent="0.25">
      <c r="B21" s="7" t="s">
        <v>49</v>
      </c>
      <c r="C21" s="7" t="s">
        <v>13</v>
      </c>
      <c r="D21" s="9">
        <v>520.00000000000011</v>
      </c>
      <c r="E21" s="9">
        <v>520.00000000000011</v>
      </c>
      <c r="F21" s="7" t="s">
        <v>50</v>
      </c>
    </row>
    <row r="22" spans="1:7" x14ac:dyDescent="0.25">
      <c r="B22" s="7" t="s">
        <v>51</v>
      </c>
      <c r="C22" s="7" t="s">
        <v>14</v>
      </c>
      <c r="D22" s="9">
        <v>0</v>
      </c>
      <c r="E22" s="9">
        <v>0</v>
      </c>
      <c r="F22" s="7" t="s">
        <v>50</v>
      </c>
    </row>
    <row r="23" spans="1:7" ht="15.75" thickBot="1" x14ac:dyDescent="0.3">
      <c r="B23" s="4" t="s">
        <v>52</v>
      </c>
      <c r="C23" s="4" t="s">
        <v>15</v>
      </c>
      <c r="D23" s="8">
        <v>109.99999999999996</v>
      </c>
      <c r="E23" s="8">
        <v>109.99999999999996</v>
      </c>
      <c r="F23" s="4" t="s">
        <v>50</v>
      </c>
    </row>
    <row r="26" spans="1:7" ht="15.75" thickBot="1" x14ac:dyDescent="0.3">
      <c r="A26" t="s">
        <v>42</v>
      </c>
    </row>
    <row r="27" spans="1:7" ht="15.75" thickBot="1" x14ac:dyDescent="0.3">
      <c r="B27" s="18" t="s">
        <v>36</v>
      </c>
      <c r="C27" s="18" t="s">
        <v>37</v>
      </c>
      <c r="D27" s="18" t="s">
        <v>43</v>
      </c>
      <c r="E27" s="18" t="s">
        <v>44</v>
      </c>
      <c r="F27" s="18" t="s">
        <v>45</v>
      </c>
      <c r="G27" s="18" t="s">
        <v>46</v>
      </c>
    </row>
    <row r="28" spans="1:7" x14ac:dyDescent="0.25">
      <c r="B28" s="7" t="s">
        <v>53</v>
      </c>
      <c r="C28" s="7" t="s">
        <v>54</v>
      </c>
      <c r="D28" s="9">
        <v>2000.0000000000002</v>
      </c>
      <c r="E28" s="7" t="s">
        <v>55</v>
      </c>
      <c r="F28" s="7" t="s">
        <v>56</v>
      </c>
      <c r="G28" s="7">
        <v>0</v>
      </c>
    </row>
    <row r="29" spans="1:7" x14ac:dyDescent="0.25">
      <c r="B29" s="7" t="s">
        <v>57</v>
      </c>
      <c r="C29" s="7" t="s">
        <v>58</v>
      </c>
      <c r="D29" s="9">
        <v>12600</v>
      </c>
      <c r="E29" s="7" t="s">
        <v>59</v>
      </c>
      <c r="F29" s="7" t="s">
        <v>60</v>
      </c>
      <c r="G29" s="7">
        <v>2400</v>
      </c>
    </row>
    <row r="30" spans="1:7" x14ac:dyDescent="0.25">
      <c r="B30" s="7" t="s">
        <v>61</v>
      </c>
      <c r="C30" s="7" t="s">
        <v>62</v>
      </c>
      <c r="D30" s="9">
        <v>7400</v>
      </c>
      <c r="E30" s="7" t="s">
        <v>63</v>
      </c>
      <c r="F30" s="7" t="s">
        <v>56</v>
      </c>
      <c r="G30" s="7">
        <v>0</v>
      </c>
    </row>
    <row r="31" spans="1:7" ht="15.75" thickBot="1" x14ac:dyDescent="0.3">
      <c r="B31" s="4" t="s">
        <v>64</v>
      </c>
      <c r="C31" s="4" t="s">
        <v>65</v>
      </c>
      <c r="D31" s="8">
        <v>549.99999999999977</v>
      </c>
      <c r="E31" s="4" t="s">
        <v>66</v>
      </c>
      <c r="F31" s="4" t="s">
        <v>60</v>
      </c>
      <c r="G31" s="4">
        <v>950.00000000000023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69</v>
      </c>
    </row>
    <row r="2" spans="1:8" x14ac:dyDescent="0.25">
      <c r="A2" s="3" t="s">
        <v>25</v>
      </c>
    </row>
    <row r="3" spans="1:8" x14ac:dyDescent="0.25">
      <c r="A3" s="3" t="s">
        <v>174</v>
      </c>
    </row>
    <row r="6" spans="1:8" ht="15.75" thickBot="1" x14ac:dyDescent="0.3">
      <c r="A6" t="s">
        <v>40</v>
      </c>
    </row>
    <row r="7" spans="1:8" x14ac:dyDescent="0.25">
      <c r="B7" s="19"/>
      <c r="C7" s="19"/>
      <c r="D7" s="19" t="s">
        <v>71</v>
      </c>
      <c r="E7" s="19" t="s">
        <v>73</v>
      </c>
      <c r="F7" s="19" t="s">
        <v>75</v>
      </c>
      <c r="G7" s="19" t="s">
        <v>77</v>
      </c>
      <c r="H7" s="19" t="s">
        <v>77</v>
      </c>
    </row>
    <row r="8" spans="1:8" ht="15.75" thickBot="1" x14ac:dyDescent="0.3">
      <c r="B8" s="20" t="s">
        <v>36</v>
      </c>
      <c r="C8" s="20" t="s">
        <v>37</v>
      </c>
      <c r="D8" s="20" t="s">
        <v>72</v>
      </c>
      <c r="E8" s="20" t="s">
        <v>74</v>
      </c>
      <c r="F8" s="20" t="s">
        <v>76</v>
      </c>
      <c r="G8" s="20" t="s">
        <v>78</v>
      </c>
      <c r="H8" s="20" t="s">
        <v>79</v>
      </c>
    </row>
    <row r="9" spans="1:8" x14ac:dyDescent="0.25">
      <c r="B9" s="7" t="s">
        <v>49</v>
      </c>
      <c r="C9" s="7" t="s">
        <v>13</v>
      </c>
      <c r="D9" s="7">
        <v>520.00000000000011</v>
      </c>
      <c r="E9" s="7">
        <v>0</v>
      </c>
      <c r="F9" s="7">
        <v>6</v>
      </c>
      <c r="G9" s="7">
        <v>0.74999999999999989</v>
      </c>
      <c r="H9" s="7">
        <v>0.41666666666666652</v>
      </c>
    </row>
    <row r="10" spans="1:8" x14ac:dyDescent="0.25">
      <c r="B10" s="7" t="s">
        <v>51</v>
      </c>
      <c r="C10" s="7" t="s">
        <v>14</v>
      </c>
      <c r="D10" s="7">
        <v>0</v>
      </c>
      <c r="E10" s="7">
        <v>-1.25</v>
      </c>
      <c r="F10" s="7">
        <v>10</v>
      </c>
      <c r="G10" s="7">
        <v>1.25</v>
      </c>
      <c r="H10" s="7">
        <v>1E+30</v>
      </c>
    </row>
    <row r="11" spans="1:8" ht="15.75" thickBot="1" x14ac:dyDescent="0.3">
      <c r="B11" s="4" t="s">
        <v>52</v>
      </c>
      <c r="C11" s="4" t="s">
        <v>15</v>
      </c>
      <c r="D11" s="4">
        <v>109.99999999999996</v>
      </c>
      <c r="E11" s="4">
        <v>0</v>
      </c>
      <c r="F11" s="4">
        <v>9</v>
      </c>
      <c r="G11" s="4">
        <v>1.6666666666666661</v>
      </c>
      <c r="H11" s="4">
        <v>1.0000000000000002</v>
      </c>
    </row>
    <row r="13" spans="1:8" ht="15.75" thickBot="1" x14ac:dyDescent="0.3">
      <c r="A13" t="s">
        <v>42</v>
      </c>
    </row>
    <row r="14" spans="1:8" x14ac:dyDescent="0.25">
      <c r="B14" s="19"/>
      <c r="C14" s="19"/>
      <c r="D14" s="19" t="s">
        <v>71</v>
      </c>
      <c r="E14" s="19" t="s">
        <v>80</v>
      </c>
      <c r="F14" s="19" t="s">
        <v>82</v>
      </c>
      <c r="G14" s="19" t="s">
        <v>77</v>
      </c>
      <c r="H14" s="19" t="s">
        <v>77</v>
      </c>
    </row>
    <row r="15" spans="1:8" ht="15.75" thickBot="1" x14ac:dyDescent="0.3">
      <c r="B15" s="20" t="s">
        <v>36</v>
      </c>
      <c r="C15" s="20" t="s">
        <v>37</v>
      </c>
      <c r="D15" s="20" t="s">
        <v>72</v>
      </c>
      <c r="E15" s="20" t="s">
        <v>81</v>
      </c>
      <c r="F15" s="20" t="s">
        <v>83</v>
      </c>
      <c r="G15" s="20" t="s">
        <v>78</v>
      </c>
      <c r="H15" s="20" t="s">
        <v>79</v>
      </c>
    </row>
    <row r="16" spans="1:8" x14ac:dyDescent="0.25">
      <c r="B16" s="7" t="s">
        <v>53</v>
      </c>
      <c r="C16" s="7" t="s">
        <v>54</v>
      </c>
      <c r="D16" s="7">
        <v>2000.0000000000002</v>
      </c>
      <c r="E16" s="7">
        <v>1.4999999999999998</v>
      </c>
      <c r="F16" s="7">
        <v>2000</v>
      </c>
      <c r="G16" s="7">
        <v>219.99999999999986</v>
      </c>
      <c r="H16" s="7">
        <v>379.99999999999994</v>
      </c>
    </row>
    <row r="17" spans="2:8" x14ac:dyDescent="0.25">
      <c r="B17" s="7" t="s">
        <v>57</v>
      </c>
      <c r="C17" s="7" t="s">
        <v>58</v>
      </c>
      <c r="D17" s="7">
        <v>12600</v>
      </c>
      <c r="E17" s="7">
        <v>0</v>
      </c>
      <c r="F17" s="7">
        <v>15000</v>
      </c>
      <c r="G17" s="7">
        <v>1E+30</v>
      </c>
      <c r="H17" s="7">
        <v>2399.9999999999991</v>
      </c>
    </row>
    <row r="18" spans="2:8" x14ac:dyDescent="0.25">
      <c r="B18" s="7" t="s">
        <v>61</v>
      </c>
      <c r="C18" s="7" t="s">
        <v>62</v>
      </c>
      <c r="D18" s="7">
        <v>7400</v>
      </c>
      <c r="E18" s="7">
        <v>0.15000000000000005</v>
      </c>
      <c r="F18" s="7">
        <v>7400</v>
      </c>
      <c r="G18" s="7">
        <v>1266.6666666666667</v>
      </c>
      <c r="H18" s="7">
        <v>733.33333333333292</v>
      </c>
    </row>
    <row r="19" spans="2:8" ht="15.75" thickBot="1" x14ac:dyDescent="0.3">
      <c r="B19" s="4" t="s">
        <v>64</v>
      </c>
      <c r="C19" s="4" t="s">
        <v>65</v>
      </c>
      <c r="D19" s="4">
        <v>549.99999999999977</v>
      </c>
      <c r="E19" s="4">
        <v>0</v>
      </c>
      <c r="F19" s="4">
        <v>1500</v>
      </c>
      <c r="G19" s="4">
        <v>1E+30</v>
      </c>
      <c r="H19" s="4">
        <v>950.00000000000034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84</v>
      </c>
    </row>
    <row r="2" spans="1:10" x14ac:dyDescent="0.25">
      <c r="A2" s="3" t="s">
        <v>25</v>
      </c>
    </row>
    <row r="3" spans="1:10" x14ac:dyDescent="0.25">
      <c r="A3" s="3" t="s">
        <v>174</v>
      </c>
    </row>
    <row r="5" spans="1:10" ht="15.75" thickBot="1" x14ac:dyDescent="0.3"/>
    <row r="6" spans="1:10" x14ac:dyDescent="0.25">
      <c r="B6" s="19"/>
      <c r="C6" s="19" t="s">
        <v>75</v>
      </c>
      <c r="D6" s="19"/>
    </row>
    <row r="7" spans="1:10" ht="15.75" thickBot="1" x14ac:dyDescent="0.3">
      <c r="B7" s="20" t="s">
        <v>36</v>
      </c>
      <c r="C7" s="20" t="s">
        <v>37</v>
      </c>
      <c r="D7" s="20" t="s">
        <v>72</v>
      </c>
    </row>
    <row r="8" spans="1:10" ht="15.75" thickBot="1" x14ac:dyDescent="0.3">
      <c r="B8" s="4" t="s">
        <v>47</v>
      </c>
      <c r="C8" s="4" t="s">
        <v>48</v>
      </c>
      <c r="D8" s="8">
        <v>4110.0000000000009</v>
      </c>
    </row>
    <row r="10" spans="1:10" ht="15.75" thickBot="1" x14ac:dyDescent="0.3"/>
    <row r="11" spans="1:10" x14ac:dyDescent="0.25">
      <c r="B11" s="19"/>
      <c r="C11" s="19" t="s">
        <v>85</v>
      </c>
      <c r="D11" s="19"/>
      <c r="F11" s="19" t="s">
        <v>86</v>
      </c>
      <c r="G11" s="19" t="s">
        <v>75</v>
      </c>
      <c r="I11" s="19" t="s">
        <v>89</v>
      </c>
      <c r="J11" s="19" t="s">
        <v>75</v>
      </c>
    </row>
    <row r="12" spans="1:10" ht="15.75" thickBot="1" x14ac:dyDescent="0.3">
      <c r="B12" s="20" t="s">
        <v>36</v>
      </c>
      <c r="C12" s="20" t="s">
        <v>37</v>
      </c>
      <c r="D12" s="20" t="s">
        <v>72</v>
      </c>
      <c r="F12" s="20" t="s">
        <v>87</v>
      </c>
      <c r="G12" s="20" t="s">
        <v>88</v>
      </c>
      <c r="I12" s="20" t="s">
        <v>87</v>
      </c>
      <c r="J12" s="20" t="s">
        <v>88</v>
      </c>
    </row>
    <row r="13" spans="1:10" x14ac:dyDescent="0.25">
      <c r="B13" s="7" t="s">
        <v>49</v>
      </c>
      <c r="C13" s="7" t="s">
        <v>13</v>
      </c>
      <c r="D13" s="9">
        <v>520.00000000000011</v>
      </c>
      <c r="F13" s="9">
        <v>0</v>
      </c>
      <c r="G13" s="9">
        <v>989.99999999999966</v>
      </c>
      <c r="I13" s="9">
        <v>520.00000000000011</v>
      </c>
      <c r="J13" s="9">
        <v>4110.0000000000009</v>
      </c>
    </row>
    <row r="14" spans="1:10" x14ac:dyDescent="0.25">
      <c r="B14" s="7" t="s">
        <v>51</v>
      </c>
      <c r="C14" s="7" t="s">
        <v>14</v>
      </c>
      <c r="D14" s="9">
        <v>0</v>
      </c>
      <c r="F14" s="9">
        <v>0</v>
      </c>
      <c r="G14" s="9">
        <v>4110.0000000000009</v>
      </c>
      <c r="I14" s="9">
        <v>0</v>
      </c>
      <c r="J14" s="9">
        <v>4110.0000000000009</v>
      </c>
    </row>
    <row r="15" spans="1:10" ht="15.75" thickBot="1" x14ac:dyDescent="0.3">
      <c r="B15" s="4" t="s">
        <v>52</v>
      </c>
      <c r="C15" s="4" t="s">
        <v>15</v>
      </c>
      <c r="D15" s="8">
        <v>109.99999999999996</v>
      </c>
      <c r="F15" s="8">
        <v>0</v>
      </c>
      <c r="G15" s="8">
        <v>3120.0000000000009</v>
      </c>
      <c r="I15" s="8">
        <v>109.99999999999989</v>
      </c>
      <c r="J15" s="8">
        <v>4110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28515625" customWidth="1"/>
    <col min="3" max="3" width="18.5703125" bestFit="1" customWidth="1"/>
    <col min="4" max="4" width="13.7109375" bestFit="1" customWidth="1"/>
    <col min="5" max="5" width="11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24</v>
      </c>
    </row>
    <row r="2" spans="1:5" x14ac:dyDescent="0.25">
      <c r="A2" s="3" t="s">
        <v>261</v>
      </c>
    </row>
    <row r="3" spans="1:5" x14ac:dyDescent="0.25">
      <c r="A3" s="3" t="s">
        <v>262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263</v>
      </c>
    </row>
    <row r="8" spans="1:5" x14ac:dyDescent="0.25">
      <c r="A8" s="3"/>
      <c r="B8" t="s">
        <v>264</v>
      </c>
    </row>
    <row r="9" spans="1:5" x14ac:dyDescent="0.25">
      <c r="A9" s="3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38" t="s">
        <v>36</v>
      </c>
      <c r="C15" s="38" t="s">
        <v>37</v>
      </c>
      <c r="D15" s="38" t="s">
        <v>38</v>
      </c>
      <c r="E15" s="38" t="s">
        <v>39</v>
      </c>
    </row>
    <row r="16" spans="1:5" ht="15.75" thickBot="1" x14ac:dyDescent="0.3">
      <c r="B16" s="4" t="s">
        <v>227</v>
      </c>
      <c r="C16" s="4" t="s">
        <v>265</v>
      </c>
      <c r="D16" s="8">
        <v>72</v>
      </c>
      <c r="E16" s="8">
        <v>25960</v>
      </c>
    </row>
    <row r="19" spans="1:7" ht="15.75" thickBot="1" x14ac:dyDescent="0.3">
      <c r="A19" t="s">
        <v>40</v>
      </c>
    </row>
    <row r="20" spans="1:7" ht="15.75" thickBot="1" x14ac:dyDescent="0.3">
      <c r="B20" s="38" t="s">
        <v>36</v>
      </c>
      <c r="C20" s="38" t="s">
        <v>37</v>
      </c>
      <c r="D20" s="38" t="s">
        <v>38</v>
      </c>
      <c r="E20" s="38" t="s">
        <v>39</v>
      </c>
      <c r="F20" s="38" t="s">
        <v>41</v>
      </c>
    </row>
    <row r="21" spans="1:7" x14ac:dyDescent="0.25">
      <c r="B21" s="7" t="s">
        <v>266</v>
      </c>
      <c r="C21" s="7" t="s">
        <v>258</v>
      </c>
      <c r="D21" s="9">
        <v>1</v>
      </c>
      <c r="E21" s="9">
        <v>920</v>
      </c>
      <c r="F21" s="7" t="s">
        <v>50</v>
      </c>
    </row>
    <row r="22" spans="1:7" x14ac:dyDescent="0.25">
      <c r="B22" s="7" t="s">
        <v>267</v>
      </c>
      <c r="C22" s="7" t="s">
        <v>259</v>
      </c>
      <c r="D22" s="9">
        <v>1</v>
      </c>
      <c r="E22" s="9">
        <v>0</v>
      </c>
      <c r="F22" s="7" t="s">
        <v>50</v>
      </c>
    </row>
    <row r="23" spans="1:7" ht="15.75" thickBot="1" x14ac:dyDescent="0.3">
      <c r="B23" s="4" t="s">
        <v>233</v>
      </c>
      <c r="C23" s="4" t="s">
        <v>260</v>
      </c>
      <c r="D23" s="8">
        <v>1</v>
      </c>
      <c r="E23" s="8">
        <v>270</v>
      </c>
      <c r="F23" s="4" t="s">
        <v>50</v>
      </c>
    </row>
    <row r="26" spans="1:7" ht="15.75" thickBot="1" x14ac:dyDescent="0.3">
      <c r="A26" t="s">
        <v>42</v>
      </c>
    </row>
    <row r="27" spans="1:7" ht="15.75" thickBot="1" x14ac:dyDescent="0.3">
      <c r="B27" s="38" t="s">
        <v>36</v>
      </c>
      <c r="C27" s="38" t="s">
        <v>37</v>
      </c>
      <c r="D27" s="38" t="s">
        <v>43</v>
      </c>
      <c r="E27" s="38" t="s">
        <v>44</v>
      </c>
      <c r="F27" s="38" t="s">
        <v>45</v>
      </c>
      <c r="G27" s="38" t="s">
        <v>46</v>
      </c>
    </row>
    <row r="28" spans="1:7" x14ac:dyDescent="0.25">
      <c r="B28" s="7" t="s">
        <v>268</v>
      </c>
      <c r="C28" s="7" t="s">
        <v>107</v>
      </c>
      <c r="D28" s="9">
        <v>2650</v>
      </c>
      <c r="E28" s="7" t="s">
        <v>269</v>
      </c>
      <c r="F28" s="7" t="s">
        <v>60</v>
      </c>
      <c r="G28" s="7">
        <v>10</v>
      </c>
    </row>
    <row r="29" spans="1:7" x14ac:dyDescent="0.25">
      <c r="B29" s="7" t="s">
        <v>270</v>
      </c>
      <c r="C29" s="7" t="s">
        <v>107</v>
      </c>
      <c r="D29" s="9">
        <v>2000</v>
      </c>
      <c r="E29" s="7" t="s">
        <v>271</v>
      </c>
      <c r="F29" s="7" t="s">
        <v>56</v>
      </c>
      <c r="G29" s="7">
        <v>0</v>
      </c>
    </row>
    <row r="30" spans="1:7" ht="15.75" thickBot="1" x14ac:dyDescent="0.3">
      <c r="B30" s="4" t="s">
        <v>272</v>
      </c>
      <c r="C30" s="4" t="s">
        <v>107</v>
      </c>
      <c r="D30" s="8">
        <v>3030</v>
      </c>
      <c r="E30" s="4" t="s">
        <v>273</v>
      </c>
      <c r="F30" s="4" t="s">
        <v>56</v>
      </c>
      <c r="G3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/>
  </sheetViews>
  <sheetFormatPr defaultRowHeight="15" outlineLevelRow="1" x14ac:dyDescent="0.25"/>
  <cols>
    <col min="1" max="1" width="2.28515625" customWidth="1"/>
    <col min="2" max="2" width="19.5703125" customWidth="1"/>
    <col min="3" max="3" width="17.42578125" customWidth="1"/>
    <col min="4" max="4" width="13.7109375" bestFit="1" customWidth="1"/>
    <col min="5" max="5" width="11.5703125" bestFit="1" customWidth="1"/>
    <col min="6" max="6" width="11.42578125" customWidth="1"/>
    <col min="7" max="7" width="5.42578125" customWidth="1"/>
  </cols>
  <sheetData>
    <row r="1" spans="1:5" x14ac:dyDescent="0.25">
      <c r="A1" s="3" t="s">
        <v>24</v>
      </c>
    </row>
    <row r="2" spans="1:5" x14ac:dyDescent="0.25">
      <c r="A2" s="3" t="s">
        <v>220</v>
      </c>
    </row>
    <row r="3" spans="1:5" x14ac:dyDescent="0.25">
      <c r="A3" s="3" t="s">
        <v>221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hidden="1" outlineLevel="1" x14ac:dyDescent="0.25">
      <c r="A6" s="3"/>
      <c r="B6" t="s">
        <v>139</v>
      </c>
    </row>
    <row r="7" spans="1:5" hidden="1" outlineLevel="1" x14ac:dyDescent="0.25">
      <c r="A7" s="3"/>
      <c r="B7" t="s">
        <v>173</v>
      </c>
    </row>
    <row r="8" spans="1:5" hidden="1" outlineLevel="1" x14ac:dyDescent="0.25">
      <c r="A8" s="3"/>
      <c r="B8" t="s">
        <v>141</v>
      </c>
    </row>
    <row r="9" spans="1:5" collapsed="1" x14ac:dyDescent="0.25">
      <c r="A9" s="3" t="s">
        <v>32</v>
      </c>
    </row>
    <row r="10" spans="1:5" hidden="1" outlineLevel="1" x14ac:dyDescent="0.25">
      <c r="B10" t="s">
        <v>33</v>
      </c>
    </row>
    <row r="11" spans="1:5" hidden="1" outlineLevel="1" x14ac:dyDescent="0.25">
      <c r="B11" t="s">
        <v>142</v>
      </c>
    </row>
    <row r="12" spans="1:5" hidden="1" outlineLevel="1" x14ac:dyDescent="0.25">
      <c r="B12" t="s">
        <v>34</v>
      </c>
    </row>
    <row r="13" spans="1:5" collapsed="1" x14ac:dyDescent="0.25"/>
    <row r="14" spans="1:5" ht="15.75" thickBot="1" x14ac:dyDescent="0.3">
      <c r="A14" t="s">
        <v>222</v>
      </c>
    </row>
    <row r="15" spans="1:5" ht="15.75" thickBot="1" x14ac:dyDescent="0.3">
      <c r="B15" s="30" t="s">
        <v>36</v>
      </c>
      <c r="C15" s="30" t="s">
        <v>37</v>
      </c>
      <c r="D15" s="30" t="s">
        <v>38</v>
      </c>
      <c r="E15" s="30" t="s">
        <v>39</v>
      </c>
    </row>
    <row r="16" spans="1:5" ht="45.75" thickBot="1" x14ac:dyDescent="0.3">
      <c r="B16" s="4" t="s">
        <v>53</v>
      </c>
      <c r="C16" s="31" t="s">
        <v>223</v>
      </c>
      <c r="D16" s="8">
        <v>665</v>
      </c>
      <c r="E16" s="8">
        <v>665</v>
      </c>
    </row>
    <row r="19" spans="1:7" ht="15.75" thickBot="1" x14ac:dyDescent="0.3">
      <c r="A19" t="s">
        <v>40</v>
      </c>
    </row>
    <row r="20" spans="1:7" ht="15.75" thickBot="1" x14ac:dyDescent="0.3">
      <c r="B20" s="30" t="s">
        <v>36</v>
      </c>
      <c r="C20" s="30" t="s">
        <v>37</v>
      </c>
      <c r="D20" s="30" t="s">
        <v>38</v>
      </c>
      <c r="E20" s="30" t="s">
        <v>39</v>
      </c>
      <c r="F20" s="30" t="s">
        <v>41</v>
      </c>
    </row>
    <row r="21" spans="1:7" x14ac:dyDescent="0.25">
      <c r="B21" s="12" t="s">
        <v>245</v>
      </c>
      <c r="C21" s="33"/>
      <c r="D21" s="33"/>
      <c r="E21" s="33"/>
      <c r="F21" s="33"/>
    </row>
    <row r="22" spans="1:7" hidden="1" outlineLevel="1" x14ac:dyDescent="0.25">
      <c r="B22" s="7" t="s">
        <v>224</v>
      </c>
      <c r="C22" s="7" t="s">
        <v>218</v>
      </c>
      <c r="D22" s="9">
        <v>0</v>
      </c>
      <c r="E22" s="9">
        <v>0</v>
      </c>
      <c r="F22" s="7" t="s">
        <v>41</v>
      </c>
    </row>
    <row r="23" spans="1:7" hidden="1" outlineLevel="1" x14ac:dyDescent="0.25">
      <c r="B23" s="7" t="s">
        <v>225</v>
      </c>
      <c r="C23" s="7" t="s">
        <v>218</v>
      </c>
      <c r="D23" s="9">
        <v>75</v>
      </c>
      <c r="E23" s="9">
        <v>75</v>
      </c>
      <c r="F23" s="7" t="s">
        <v>41</v>
      </c>
    </row>
    <row r="24" spans="1:7" ht="15.75" hidden="1" outlineLevel="1" thickBot="1" x14ac:dyDescent="0.3">
      <c r="B24" s="4" t="s">
        <v>226</v>
      </c>
      <c r="C24" s="4" t="s">
        <v>218</v>
      </c>
      <c r="D24" s="8">
        <v>0</v>
      </c>
      <c r="E24" s="8">
        <v>0</v>
      </c>
      <c r="F24" s="4" t="s">
        <v>41</v>
      </c>
    </row>
    <row r="25" spans="1:7" collapsed="1" x14ac:dyDescent="0.25">
      <c r="B25" s="6"/>
      <c r="C25" s="6"/>
      <c r="D25" s="10"/>
      <c r="E25" s="10"/>
      <c r="F25" s="6"/>
    </row>
    <row r="28" spans="1:7" ht="15.75" thickBot="1" x14ac:dyDescent="0.3">
      <c r="A28" t="s">
        <v>42</v>
      </c>
    </row>
    <row r="29" spans="1:7" ht="15.75" thickBot="1" x14ac:dyDescent="0.3">
      <c r="B29" s="30" t="s">
        <v>36</v>
      </c>
      <c r="C29" s="30" t="s">
        <v>37</v>
      </c>
      <c r="D29" s="30" t="s">
        <v>43</v>
      </c>
      <c r="E29" s="30" t="s">
        <v>44</v>
      </c>
      <c r="F29" s="30" t="s">
        <v>45</v>
      </c>
      <c r="G29" s="30" t="s">
        <v>46</v>
      </c>
    </row>
    <row r="30" spans="1:7" x14ac:dyDescent="0.25">
      <c r="B30" s="12" t="s">
        <v>246</v>
      </c>
      <c r="C30" s="33"/>
      <c r="D30" s="33"/>
      <c r="E30" s="33"/>
      <c r="F30" s="33"/>
      <c r="G30" s="33"/>
    </row>
    <row r="31" spans="1:7" ht="30" hidden="1" outlineLevel="1" x14ac:dyDescent="0.25">
      <c r="B31" s="7" t="s">
        <v>227</v>
      </c>
      <c r="C31" s="32" t="s">
        <v>217</v>
      </c>
      <c r="D31" s="9">
        <v>100</v>
      </c>
      <c r="E31" s="7" t="s">
        <v>228</v>
      </c>
      <c r="F31" s="7" t="s">
        <v>56</v>
      </c>
      <c r="G31" s="7">
        <v>0</v>
      </c>
    </row>
    <row r="32" spans="1:7" ht="30" hidden="1" outlineLevel="1" x14ac:dyDescent="0.25">
      <c r="B32" s="7" t="s">
        <v>229</v>
      </c>
      <c r="C32" s="32" t="s">
        <v>217</v>
      </c>
      <c r="D32" s="9">
        <v>150</v>
      </c>
      <c r="E32" s="7" t="s">
        <v>230</v>
      </c>
      <c r="F32" s="7" t="s">
        <v>56</v>
      </c>
      <c r="G32" s="7">
        <v>0</v>
      </c>
    </row>
    <row r="33" spans="2:7" ht="30" hidden="1" outlineLevel="1" x14ac:dyDescent="0.25">
      <c r="B33" s="7" t="s">
        <v>231</v>
      </c>
      <c r="C33" s="32" t="s">
        <v>217</v>
      </c>
      <c r="D33" s="9">
        <v>50</v>
      </c>
      <c r="E33" s="7" t="s">
        <v>232</v>
      </c>
      <c r="F33" s="7" t="s">
        <v>56</v>
      </c>
      <c r="G33" s="7">
        <v>0</v>
      </c>
    </row>
    <row r="34" spans="2:7" collapsed="1" x14ac:dyDescent="0.25">
      <c r="B34" s="7"/>
      <c r="C34" s="32"/>
      <c r="D34" s="9"/>
      <c r="E34" s="7"/>
      <c r="F34" s="7"/>
      <c r="G34" s="7"/>
    </row>
    <row r="35" spans="2:7" x14ac:dyDescent="0.25">
      <c r="B35" s="34" t="s">
        <v>247</v>
      </c>
      <c r="C35" s="32"/>
      <c r="D35" s="9"/>
      <c r="E35" s="7"/>
      <c r="F35" s="7"/>
      <c r="G35" s="7"/>
    </row>
    <row r="36" spans="2:7" hidden="1" outlineLevel="1" x14ac:dyDescent="0.25">
      <c r="B36" s="7" t="s">
        <v>233</v>
      </c>
      <c r="C36" s="7" t="s">
        <v>218</v>
      </c>
      <c r="D36" s="9">
        <v>75</v>
      </c>
      <c r="E36" s="7" t="s">
        <v>234</v>
      </c>
      <c r="F36" s="7" t="s">
        <v>56</v>
      </c>
      <c r="G36" s="7">
        <v>0</v>
      </c>
    </row>
    <row r="37" spans="2:7" hidden="1" outlineLevel="1" x14ac:dyDescent="0.25">
      <c r="B37" s="7" t="s">
        <v>235</v>
      </c>
      <c r="C37" s="7"/>
      <c r="D37" s="9">
        <v>80</v>
      </c>
      <c r="E37" s="7" t="s">
        <v>236</v>
      </c>
      <c r="F37" s="7" t="s">
        <v>56</v>
      </c>
      <c r="G37" s="7">
        <v>0</v>
      </c>
    </row>
    <row r="38" spans="2:7" hidden="1" outlineLevel="1" x14ac:dyDescent="0.25">
      <c r="B38" s="7" t="s">
        <v>237</v>
      </c>
      <c r="C38" s="7"/>
      <c r="D38" s="9">
        <v>60</v>
      </c>
      <c r="E38" s="7" t="s">
        <v>238</v>
      </c>
      <c r="F38" s="7" t="s">
        <v>56</v>
      </c>
      <c r="G38" s="7">
        <v>0</v>
      </c>
    </row>
    <row r="39" spans="2:7" hidden="1" outlineLevel="1" x14ac:dyDescent="0.25">
      <c r="B39" s="7" t="s">
        <v>239</v>
      </c>
      <c r="C39" s="7"/>
      <c r="D39" s="9">
        <v>85</v>
      </c>
      <c r="E39" s="7" t="s">
        <v>240</v>
      </c>
      <c r="F39" s="7" t="s">
        <v>56</v>
      </c>
      <c r="G39" s="7">
        <v>0</v>
      </c>
    </row>
    <row r="40" spans="2:7" collapsed="1" x14ac:dyDescent="0.25">
      <c r="B40" s="7"/>
      <c r="C40" s="7"/>
      <c r="D40" s="9"/>
      <c r="E40" s="7"/>
      <c r="F40" s="7"/>
      <c r="G40" s="7"/>
    </row>
    <row r="41" spans="2:7" x14ac:dyDescent="0.25">
      <c r="B41" s="34" t="s">
        <v>248</v>
      </c>
      <c r="C41" s="7"/>
      <c r="D41" s="9"/>
      <c r="E41" s="7"/>
      <c r="F41" s="7"/>
      <c r="G41" s="7"/>
    </row>
    <row r="42" spans="2:7" hidden="1" outlineLevel="1" x14ac:dyDescent="0.25">
      <c r="B42" s="7" t="s">
        <v>224</v>
      </c>
      <c r="C42" s="7" t="s">
        <v>218</v>
      </c>
      <c r="D42" s="9">
        <v>0</v>
      </c>
      <c r="E42" s="7" t="s">
        <v>241</v>
      </c>
      <c r="F42" s="7" t="s">
        <v>56</v>
      </c>
      <c r="G42" s="9">
        <v>0</v>
      </c>
    </row>
    <row r="43" spans="2:7" hidden="1" outlineLevel="1" x14ac:dyDescent="0.25">
      <c r="B43" s="7" t="s">
        <v>225</v>
      </c>
      <c r="C43" s="7" t="s">
        <v>218</v>
      </c>
      <c r="D43" s="9">
        <v>75</v>
      </c>
      <c r="E43" s="7" t="s">
        <v>242</v>
      </c>
      <c r="F43" s="7" t="s">
        <v>60</v>
      </c>
      <c r="G43" s="9">
        <v>75</v>
      </c>
    </row>
    <row r="44" spans="2:7" hidden="1" outlineLevel="1" x14ac:dyDescent="0.25">
      <c r="B44" s="7" t="s">
        <v>226</v>
      </c>
      <c r="C44" s="7" t="s">
        <v>218</v>
      </c>
      <c r="D44" s="9">
        <v>0</v>
      </c>
      <c r="E44" s="7" t="s">
        <v>243</v>
      </c>
      <c r="F44" s="7" t="s">
        <v>56</v>
      </c>
      <c r="G44" s="9">
        <v>0</v>
      </c>
    </row>
    <row r="45" spans="2:7" collapsed="1" x14ac:dyDescent="0.25">
      <c r="B45" s="7"/>
      <c r="C45" s="7"/>
      <c r="D45" s="9"/>
      <c r="E45" s="7"/>
      <c r="F45" s="7"/>
      <c r="G45" s="9"/>
    </row>
    <row r="46" spans="2:7" ht="15.75" thickBot="1" x14ac:dyDescent="0.3">
      <c r="B46" s="4" t="s">
        <v>244</v>
      </c>
      <c r="C46" s="4"/>
      <c r="D46" s="4"/>
      <c r="E46" s="4"/>
      <c r="F46" s="4"/>
      <c r="G46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2" zoomScale="90" zoomScaleNormal="90" workbookViewId="0">
      <selection activeCell="J18" sqref="J18:L21"/>
    </sheetView>
  </sheetViews>
  <sheetFormatPr defaultRowHeight="15" x14ac:dyDescent="0.25"/>
  <cols>
    <col min="1" max="1" width="18.140625" customWidth="1"/>
    <col min="2" max="3" width="14.7109375" customWidth="1"/>
    <col min="4" max="4" width="15.42578125" customWidth="1"/>
    <col min="5" max="5" width="15" customWidth="1"/>
    <col min="9" max="9" width="18.5703125" customWidth="1"/>
    <col min="10" max="10" width="14.28515625" customWidth="1"/>
    <col min="11" max="11" width="14" customWidth="1"/>
    <col min="12" max="12" width="13.7109375" customWidth="1"/>
    <col min="13" max="13" width="13.85546875" customWidth="1"/>
  </cols>
  <sheetData>
    <row r="1" spans="1:16" x14ac:dyDescent="0.25">
      <c r="A1" s="45" t="s">
        <v>0</v>
      </c>
      <c r="B1" s="45" t="s">
        <v>1</v>
      </c>
      <c r="C1" s="45"/>
      <c r="D1" s="45"/>
      <c r="E1" s="45" t="s">
        <v>5</v>
      </c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5"/>
      <c r="B2" s="2" t="s">
        <v>2</v>
      </c>
      <c r="C2" s="2" t="s">
        <v>3</v>
      </c>
      <c r="D2" s="2" t="s">
        <v>4</v>
      </c>
      <c r="E2" s="45"/>
      <c r="I2" s="15"/>
      <c r="J2" s="15"/>
      <c r="K2" s="15"/>
      <c r="L2" s="15"/>
      <c r="M2" s="15"/>
      <c r="N2" s="15"/>
      <c r="O2" s="15"/>
      <c r="P2" s="15"/>
    </row>
    <row r="3" spans="1:16" x14ac:dyDescent="0.25">
      <c r="A3" s="2" t="s">
        <v>6</v>
      </c>
      <c r="B3" s="2">
        <v>3</v>
      </c>
      <c r="C3" s="2">
        <v>6</v>
      </c>
      <c r="D3" s="2">
        <v>4</v>
      </c>
      <c r="E3" s="2">
        <v>2000</v>
      </c>
      <c r="I3" s="15"/>
      <c r="J3" s="15"/>
      <c r="K3" s="15"/>
      <c r="L3" s="15"/>
      <c r="M3" s="15"/>
      <c r="N3" s="15"/>
      <c r="O3" s="15"/>
      <c r="P3" s="15"/>
    </row>
    <row r="4" spans="1:16" x14ac:dyDescent="0.25">
      <c r="A4" s="2" t="s">
        <v>7</v>
      </c>
      <c r="B4" s="2">
        <v>20</v>
      </c>
      <c r="C4" s="2">
        <v>15</v>
      </c>
      <c r="D4" s="2">
        <v>20</v>
      </c>
      <c r="E4" s="2">
        <v>15000</v>
      </c>
      <c r="I4" s="15"/>
      <c r="J4" s="15"/>
      <c r="K4" s="15"/>
      <c r="L4" s="15"/>
      <c r="M4" s="15"/>
      <c r="N4" s="15"/>
      <c r="O4" s="15"/>
      <c r="P4" s="15"/>
    </row>
    <row r="5" spans="1:16" x14ac:dyDescent="0.25">
      <c r="A5" s="2" t="s">
        <v>8</v>
      </c>
      <c r="B5" s="2">
        <v>10</v>
      </c>
      <c r="C5" s="2">
        <v>15</v>
      </c>
      <c r="D5" s="2">
        <v>20</v>
      </c>
      <c r="E5" s="2">
        <v>7400</v>
      </c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2" t="s">
        <v>9</v>
      </c>
      <c r="B6" s="2">
        <v>0</v>
      </c>
      <c r="C6" s="2">
        <v>3</v>
      </c>
      <c r="D6" s="2">
        <v>5</v>
      </c>
      <c r="E6" s="2">
        <v>1500</v>
      </c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2" t="s">
        <v>10</v>
      </c>
      <c r="B7" s="2">
        <v>6</v>
      </c>
      <c r="C7" s="2">
        <v>10</v>
      </c>
      <c r="D7" s="2">
        <v>9</v>
      </c>
      <c r="E7" s="2"/>
      <c r="I7" s="15"/>
      <c r="J7" s="15"/>
      <c r="K7" s="15"/>
      <c r="L7" s="15"/>
      <c r="M7" s="15"/>
      <c r="N7" s="15"/>
      <c r="O7" s="15"/>
      <c r="P7" s="15"/>
    </row>
    <row r="8" spans="1:16" x14ac:dyDescent="0.25">
      <c r="I8" s="15"/>
      <c r="J8" s="15"/>
      <c r="K8" s="15"/>
      <c r="L8" s="15"/>
      <c r="M8" s="15"/>
      <c r="N8" s="15"/>
      <c r="O8" s="15"/>
      <c r="P8" s="15"/>
    </row>
    <row r="9" spans="1:16" x14ac:dyDescent="0.25">
      <c r="I9" s="15"/>
      <c r="J9" s="15"/>
      <c r="K9" s="15"/>
      <c r="L9" s="15"/>
      <c r="M9" s="15"/>
      <c r="N9" s="15"/>
      <c r="O9" s="15"/>
      <c r="P9" s="15"/>
    </row>
    <row r="10" spans="1:16" x14ac:dyDescent="0.25">
      <c r="A10" s="46" t="s">
        <v>11</v>
      </c>
      <c r="B10" s="46"/>
      <c r="C10" s="46"/>
      <c r="I10" s="15"/>
      <c r="J10" s="15"/>
      <c r="K10" s="15"/>
      <c r="L10" s="15"/>
      <c r="M10" s="15"/>
      <c r="N10" s="15"/>
      <c r="O10" s="15"/>
      <c r="P10" s="15"/>
    </row>
    <row r="11" spans="1:16" x14ac:dyDescent="0.25">
      <c r="B11" s="44" t="s">
        <v>12</v>
      </c>
      <c r="C11" s="44"/>
      <c r="D11" s="44"/>
      <c r="I11" s="15"/>
      <c r="J11" s="15"/>
      <c r="K11" s="15"/>
      <c r="L11" s="15"/>
      <c r="M11" s="15"/>
      <c r="N11" s="15"/>
      <c r="O11" s="15"/>
      <c r="P11" s="15"/>
    </row>
    <row r="12" spans="1:16" x14ac:dyDescent="0.25">
      <c r="B12" s="2" t="s">
        <v>13</v>
      </c>
      <c r="C12" s="2" t="s">
        <v>14</v>
      </c>
      <c r="D12" s="2" t="s">
        <v>15</v>
      </c>
      <c r="I12" s="15"/>
      <c r="J12" s="15"/>
      <c r="K12" s="15"/>
      <c r="L12" s="15"/>
      <c r="M12" s="15"/>
      <c r="N12" s="15"/>
      <c r="O12" s="15"/>
      <c r="P12" s="15"/>
    </row>
    <row r="13" spans="1:16" x14ac:dyDescent="0.25">
      <c r="B13" s="2">
        <v>520.00000000000011</v>
      </c>
      <c r="C13" s="2">
        <v>0</v>
      </c>
      <c r="D13" s="2">
        <v>109.99999999999996</v>
      </c>
      <c r="I13" s="15"/>
      <c r="J13" s="15"/>
      <c r="K13" s="15"/>
      <c r="L13" s="15"/>
      <c r="M13" s="15"/>
      <c r="N13" s="15"/>
      <c r="O13" s="15"/>
      <c r="P13" s="15"/>
    </row>
    <row r="14" spans="1:16" x14ac:dyDescent="0.25">
      <c r="I14" s="15"/>
      <c r="J14" s="15"/>
      <c r="K14" s="15"/>
      <c r="L14" s="15"/>
      <c r="M14" s="15"/>
      <c r="N14" s="15"/>
      <c r="O14" s="15"/>
      <c r="P14" s="15"/>
    </row>
    <row r="15" spans="1:16" x14ac:dyDescent="0.25">
      <c r="A15" t="s">
        <v>16</v>
      </c>
      <c r="I15" s="15"/>
      <c r="J15" s="15"/>
      <c r="K15" s="15"/>
      <c r="L15" s="15"/>
      <c r="M15" s="15"/>
      <c r="N15" s="15"/>
      <c r="O15" s="15"/>
      <c r="P15" s="15"/>
    </row>
    <row r="16" spans="1:16" x14ac:dyDescent="0.25">
      <c r="I16" s="15"/>
      <c r="J16" s="15"/>
      <c r="K16" s="15"/>
      <c r="L16" s="15"/>
      <c r="M16" s="15"/>
      <c r="N16" s="15"/>
      <c r="O16" s="15"/>
      <c r="P16" s="15"/>
    </row>
    <row r="17" spans="1:16" x14ac:dyDescent="0.25">
      <c r="I17" s="15"/>
      <c r="J17" s="15"/>
      <c r="K17" s="15"/>
      <c r="L17" s="15"/>
      <c r="M17" s="15"/>
      <c r="N17" s="15"/>
      <c r="O17" s="15"/>
      <c r="P17" s="15"/>
    </row>
    <row r="18" spans="1:16" x14ac:dyDescent="0.25">
      <c r="A18" s="1" t="s">
        <v>17</v>
      </c>
      <c r="B18" s="1">
        <f>B13*B3+C13*C3+D13*D3</f>
        <v>2000.0000000000002</v>
      </c>
      <c r="C18" s="1" t="s">
        <v>21</v>
      </c>
      <c r="D18" s="1">
        <v>2000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1" t="s">
        <v>18</v>
      </c>
      <c r="B19" s="1">
        <f>B13*B4+C13*C4+D13*D4</f>
        <v>12600</v>
      </c>
      <c r="C19" s="1" t="s">
        <v>21</v>
      </c>
      <c r="D19" s="1">
        <v>15000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25">
      <c r="A20" s="1" t="s">
        <v>19</v>
      </c>
      <c r="B20" s="1">
        <f>B13*B5+C13*C5+D13*D5</f>
        <v>7400</v>
      </c>
      <c r="C20" s="1" t="s">
        <v>21</v>
      </c>
      <c r="D20" s="1">
        <v>7400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25">
      <c r="A21" s="1" t="s">
        <v>20</v>
      </c>
      <c r="B21" s="1">
        <f>B13*B6+C13*C6+D13*D6</f>
        <v>549.99999999999977</v>
      </c>
      <c r="C21" s="1" t="s">
        <v>21</v>
      </c>
      <c r="D21" s="1">
        <v>1500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25">
      <c r="I22" s="15"/>
      <c r="J22" s="15"/>
      <c r="K22" s="15"/>
      <c r="L22" s="15"/>
      <c r="M22" s="15"/>
      <c r="N22" s="15"/>
      <c r="O22" s="15"/>
      <c r="P22" s="15"/>
    </row>
    <row r="23" spans="1:16" x14ac:dyDescent="0.25">
      <c r="I23" s="15"/>
      <c r="J23" s="15"/>
      <c r="K23" s="15"/>
      <c r="L23" s="15"/>
      <c r="M23" s="15"/>
      <c r="N23" s="15"/>
      <c r="O23" s="15"/>
      <c r="P23" s="15"/>
    </row>
    <row r="24" spans="1:16" x14ac:dyDescent="0.25">
      <c r="A24" s="44" t="s">
        <v>22</v>
      </c>
      <c r="B24" s="44"/>
      <c r="C24" s="44"/>
      <c r="I24" s="15"/>
      <c r="J24" s="15"/>
      <c r="K24" s="15"/>
      <c r="L24" s="15"/>
      <c r="M24" s="15"/>
      <c r="N24" s="15"/>
      <c r="O24" s="15"/>
      <c r="P24" s="15"/>
    </row>
    <row r="25" spans="1:16" x14ac:dyDescent="0.25"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t="s">
        <v>23</v>
      </c>
      <c r="B26">
        <f>B13*B7+C13*C7+D13*D7</f>
        <v>4110.0000000000009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25">
      <c r="I27" s="15"/>
      <c r="J27" s="15"/>
      <c r="K27" s="15"/>
      <c r="L27" s="15"/>
      <c r="M27" s="15"/>
      <c r="N27" s="15"/>
      <c r="O27" s="15"/>
      <c r="P27" s="15"/>
    </row>
  </sheetData>
  <mergeCells count="6">
    <mergeCell ref="A24:C24"/>
    <mergeCell ref="A1:A2"/>
    <mergeCell ref="B1:D1"/>
    <mergeCell ref="E1:E2"/>
    <mergeCell ref="B11:D11"/>
    <mergeCell ref="A10:C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zoomScale="90" zoomScaleNormal="90" workbookViewId="0">
      <selection activeCell="G11" sqref="G11"/>
    </sheetView>
  </sheetViews>
  <sheetFormatPr defaultRowHeight="15" x14ac:dyDescent="0.25"/>
  <cols>
    <col min="1" max="1" width="15" customWidth="1"/>
    <col min="2" max="2" width="18.42578125" customWidth="1"/>
    <col min="3" max="3" width="18.140625" customWidth="1"/>
    <col min="4" max="4" width="5.5703125" customWidth="1"/>
    <col min="5" max="5" width="21.28515625" customWidth="1"/>
    <col min="8" max="8" width="3.85546875" customWidth="1"/>
    <col min="9" max="9" width="10.28515625" customWidth="1"/>
    <col min="10" max="10" width="11.85546875" customWidth="1"/>
    <col min="12" max="12" width="13.85546875" customWidth="1"/>
  </cols>
  <sheetData>
    <row r="1" spans="1:12" ht="30" customHeight="1" x14ac:dyDescent="0.25">
      <c r="A1" s="2" t="s">
        <v>93</v>
      </c>
      <c r="B1" s="2" t="s">
        <v>94</v>
      </c>
      <c r="C1" s="2" t="s">
        <v>95</v>
      </c>
      <c r="D1" s="47" t="s">
        <v>96</v>
      </c>
      <c r="E1" s="47"/>
    </row>
    <row r="2" spans="1:12" x14ac:dyDescent="0.25">
      <c r="A2" s="16" t="s">
        <v>97</v>
      </c>
      <c r="B2" s="16">
        <v>190</v>
      </c>
      <c r="C2" s="16">
        <v>20</v>
      </c>
      <c r="D2" s="16">
        <v>5</v>
      </c>
      <c r="E2" s="16">
        <v>8</v>
      </c>
    </row>
    <row r="3" spans="1:12" x14ac:dyDescent="0.25">
      <c r="A3" s="16" t="s">
        <v>98</v>
      </c>
      <c r="B3" s="16">
        <v>200</v>
      </c>
      <c r="C3" s="16">
        <v>30</v>
      </c>
      <c r="D3" s="16">
        <v>10</v>
      </c>
      <c r="E3" s="16">
        <v>5</v>
      </c>
    </row>
    <row r="4" spans="1:12" x14ac:dyDescent="0.25">
      <c r="A4" s="16" t="s">
        <v>99</v>
      </c>
      <c r="B4" s="16">
        <v>904</v>
      </c>
      <c r="C4" s="16">
        <v>20</v>
      </c>
      <c r="D4" s="16">
        <v>30</v>
      </c>
      <c r="E4" s="16">
        <v>20</v>
      </c>
    </row>
    <row r="5" spans="1:12" x14ac:dyDescent="0.25">
      <c r="A5" s="16" t="s">
        <v>100</v>
      </c>
      <c r="B5" s="16">
        <v>4520</v>
      </c>
      <c r="C5" s="16">
        <v>10</v>
      </c>
      <c r="D5" s="16">
        <v>150</v>
      </c>
      <c r="E5" s="16">
        <v>200</v>
      </c>
    </row>
    <row r="7" spans="1:12" x14ac:dyDescent="0.25">
      <c r="A7" s="44" t="s">
        <v>101</v>
      </c>
      <c r="B7" s="44"/>
      <c r="C7" s="44"/>
      <c r="D7" s="44"/>
      <c r="E7" s="44"/>
    </row>
    <row r="8" spans="1:12" x14ac:dyDescent="0.25">
      <c r="B8" t="s">
        <v>103</v>
      </c>
      <c r="C8" t="s">
        <v>104</v>
      </c>
      <c r="E8" t="s">
        <v>106</v>
      </c>
    </row>
    <row r="9" spans="1:12" x14ac:dyDescent="0.25">
      <c r="A9" t="s">
        <v>102</v>
      </c>
      <c r="B9">
        <v>10</v>
      </c>
      <c r="C9">
        <v>15.1</v>
      </c>
    </row>
    <row r="11" spans="1:12" x14ac:dyDescent="0.25">
      <c r="A11" t="s">
        <v>105</v>
      </c>
      <c r="B11">
        <v>220</v>
      </c>
      <c r="C11">
        <v>330</v>
      </c>
      <c r="E11">
        <f>SUMPRODUCT(B9:C9,B11:C11)</f>
        <v>7183</v>
      </c>
    </row>
    <row r="13" spans="1:12" x14ac:dyDescent="0.25">
      <c r="A13" s="44" t="s">
        <v>107</v>
      </c>
      <c r="B13" s="44"/>
      <c r="C13" s="44"/>
    </row>
    <row r="14" spans="1:12" x14ac:dyDescent="0.25">
      <c r="A14" t="s">
        <v>0</v>
      </c>
      <c r="E14" t="s">
        <v>113</v>
      </c>
      <c r="F14" t="s">
        <v>114</v>
      </c>
      <c r="G14" t="s">
        <v>115</v>
      </c>
      <c r="I14" t="s">
        <v>116</v>
      </c>
      <c r="J14" t="s">
        <v>117</v>
      </c>
      <c r="L14" t="s">
        <v>118</v>
      </c>
    </row>
    <row r="15" spans="1:12" x14ac:dyDescent="0.25">
      <c r="A15" t="s">
        <v>108</v>
      </c>
      <c r="B15">
        <v>5</v>
      </c>
      <c r="C15">
        <v>8</v>
      </c>
      <c r="E15">
        <f>SUMPRODUCT(B9:C9,B15:C15)</f>
        <v>170.8</v>
      </c>
      <c r="F15" t="s">
        <v>21</v>
      </c>
      <c r="G15">
        <v>190</v>
      </c>
      <c r="I15">
        <f t="shared" ref="I15:I20" si="0">G15-E15</f>
        <v>19.199999999999989</v>
      </c>
      <c r="J15">
        <f t="shared" ref="J15:J20" si="1">(G15-E15)/G15*100</f>
        <v>10.105263157894731</v>
      </c>
      <c r="L15">
        <f>G15-F25+J25</f>
        <v>205</v>
      </c>
    </row>
    <row r="16" spans="1:12" x14ac:dyDescent="0.25">
      <c r="A16" t="s">
        <v>109</v>
      </c>
      <c r="B16">
        <v>10</v>
      </c>
      <c r="C16">
        <v>5</v>
      </c>
      <c r="E16">
        <f>SUMPRODUCT(B9:C9,B16:C16)</f>
        <v>175.5</v>
      </c>
      <c r="F16" t="s">
        <v>21</v>
      </c>
      <c r="G16">
        <v>200</v>
      </c>
      <c r="I16">
        <f t="shared" si="0"/>
        <v>24.5</v>
      </c>
      <c r="J16">
        <f t="shared" si="1"/>
        <v>12.25</v>
      </c>
      <c r="L16">
        <f>G16-F26+J26</f>
        <v>190</v>
      </c>
    </row>
    <row r="17" spans="1:12" x14ac:dyDescent="0.25">
      <c r="A17" t="s">
        <v>99</v>
      </c>
      <c r="B17">
        <v>30</v>
      </c>
      <c r="C17">
        <v>20</v>
      </c>
      <c r="E17">
        <f>SUMPRODUCT(B9:C9,B17:C17)</f>
        <v>602</v>
      </c>
      <c r="F17" t="s">
        <v>21</v>
      </c>
      <c r="G17">
        <v>904</v>
      </c>
      <c r="I17">
        <f t="shared" si="0"/>
        <v>302</v>
      </c>
      <c r="J17">
        <f t="shared" si="1"/>
        <v>33.407079646017699</v>
      </c>
      <c r="L17">
        <f>G17-F27+J27</f>
        <v>904</v>
      </c>
    </row>
    <row r="18" spans="1:12" x14ac:dyDescent="0.25">
      <c r="A18" t="s">
        <v>110</v>
      </c>
      <c r="B18">
        <v>150</v>
      </c>
      <c r="C18">
        <v>200</v>
      </c>
      <c r="E18">
        <f>SUMPRODUCT(B9:C9,B18:C18)</f>
        <v>4520</v>
      </c>
      <c r="F18" t="s">
        <v>21</v>
      </c>
      <c r="G18">
        <v>4520</v>
      </c>
      <c r="I18">
        <f t="shared" si="0"/>
        <v>0</v>
      </c>
      <c r="J18">
        <f t="shared" si="1"/>
        <v>0</v>
      </c>
      <c r="L18">
        <f>G18-F28+J28</f>
        <v>4520</v>
      </c>
    </row>
    <row r="19" spans="1:12" x14ac:dyDescent="0.25">
      <c r="A19" t="s">
        <v>111</v>
      </c>
      <c r="B19">
        <v>1</v>
      </c>
      <c r="C19">
        <v>0</v>
      </c>
      <c r="E19">
        <f>SUMPRODUCT(B9:C9,B19:C19)</f>
        <v>10</v>
      </c>
      <c r="F19" t="s">
        <v>136</v>
      </c>
      <c r="G19">
        <v>10</v>
      </c>
      <c r="I19">
        <f t="shared" si="0"/>
        <v>0</v>
      </c>
      <c r="J19">
        <f t="shared" si="1"/>
        <v>0</v>
      </c>
      <c r="L19">
        <v>10</v>
      </c>
    </row>
    <row r="20" spans="1:12" x14ac:dyDescent="0.25">
      <c r="A20" t="s">
        <v>112</v>
      </c>
      <c r="B20">
        <v>0</v>
      </c>
      <c r="C20">
        <v>1</v>
      </c>
      <c r="E20">
        <f>SUMPRODUCT(B9:C9,B20:C20)</f>
        <v>15.1</v>
      </c>
      <c r="F20" t="s">
        <v>21</v>
      </c>
      <c r="G20">
        <v>30</v>
      </c>
      <c r="I20">
        <f t="shared" si="0"/>
        <v>14.9</v>
      </c>
      <c r="J20">
        <f t="shared" si="1"/>
        <v>49.666666666666671</v>
      </c>
      <c r="L20">
        <v>30</v>
      </c>
    </row>
    <row r="22" spans="1:12" x14ac:dyDescent="0.25">
      <c r="A22" s="44" t="s">
        <v>119</v>
      </c>
      <c r="B22" s="44"/>
      <c r="C22" s="44"/>
      <c r="E22" t="s">
        <v>120</v>
      </c>
      <c r="I22" t="s">
        <v>133</v>
      </c>
    </row>
    <row r="24" spans="1:12" x14ac:dyDescent="0.25">
      <c r="A24" t="s">
        <v>121</v>
      </c>
      <c r="B24" t="s">
        <v>125</v>
      </c>
      <c r="C24" t="s">
        <v>126</v>
      </c>
      <c r="E24" t="s">
        <v>121</v>
      </c>
      <c r="F24" t="s">
        <v>130</v>
      </c>
      <c r="G24" t="s">
        <v>131</v>
      </c>
      <c r="I24" t="s">
        <v>0</v>
      </c>
      <c r="J24" t="s">
        <v>134</v>
      </c>
      <c r="K24" t="s">
        <v>131</v>
      </c>
    </row>
    <row r="25" spans="1:12" x14ac:dyDescent="0.25">
      <c r="A25" t="s">
        <v>122</v>
      </c>
      <c r="B25">
        <v>20</v>
      </c>
      <c r="C25">
        <f>B25*G15</f>
        <v>3800</v>
      </c>
      <c r="E25" t="s">
        <v>122</v>
      </c>
      <c r="G25">
        <f>F25*B25</f>
        <v>0</v>
      </c>
      <c r="I25" t="s">
        <v>122</v>
      </c>
      <c r="J25">
        <v>15</v>
      </c>
      <c r="K25">
        <f>J25*B25</f>
        <v>300</v>
      </c>
    </row>
    <row r="26" spans="1:12" x14ac:dyDescent="0.25">
      <c r="A26" t="s">
        <v>123</v>
      </c>
      <c r="B26">
        <v>30</v>
      </c>
      <c r="C26">
        <f>B26*G16</f>
        <v>6000</v>
      </c>
      <c r="E26" t="s">
        <v>123</v>
      </c>
      <c r="F26">
        <v>10</v>
      </c>
      <c r="G26">
        <f>F26*B26</f>
        <v>300</v>
      </c>
      <c r="I26" t="s">
        <v>123</v>
      </c>
      <c r="K26">
        <f>J26*B26</f>
        <v>0</v>
      </c>
    </row>
    <row r="27" spans="1:12" x14ac:dyDescent="0.25">
      <c r="A27" t="s">
        <v>113</v>
      </c>
      <c r="B27">
        <v>20</v>
      </c>
      <c r="C27">
        <f>B27*G17</f>
        <v>18080</v>
      </c>
      <c r="E27" t="s">
        <v>99</v>
      </c>
      <c r="G27">
        <f>F27*B27</f>
        <v>0</v>
      </c>
      <c r="I27" t="s">
        <v>132</v>
      </c>
      <c r="K27">
        <f>J27*B27</f>
        <v>0</v>
      </c>
    </row>
    <row r="28" spans="1:12" x14ac:dyDescent="0.25">
      <c r="A28" t="s">
        <v>124</v>
      </c>
      <c r="B28">
        <v>10</v>
      </c>
      <c r="C28">
        <f>B28*G18</f>
        <v>45200</v>
      </c>
      <c r="E28" t="s">
        <v>127</v>
      </c>
      <c r="G28">
        <f>F28*B28</f>
        <v>0</v>
      </c>
      <c r="I28" t="s">
        <v>124</v>
      </c>
      <c r="K28">
        <f>J28*B28</f>
        <v>0</v>
      </c>
    </row>
    <row r="30" spans="1:12" ht="45" x14ac:dyDescent="0.25">
      <c r="A30" s="17" t="s">
        <v>128</v>
      </c>
      <c r="C30">
        <v>73080</v>
      </c>
      <c r="D30" s="44" t="s">
        <v>129</v>
      </c>
      <c r="E30" s="44"/>
      <c r="G30">
        <v>300</v>
      </c>
      <c r="I30" t="s">
        <v>135</v>
      </c>
      <c r="K30">
        <v>300</v>
      </c>
    </row>
  </sheetData>
  <mergeCells count="5">
    <mergeCell ref="D30:E30"/>
    <mergeCell ref="D1:E1"/>
    <mergeCell ref="A7:E7"/>
    <mergeCell ref="A13:C13"/>
    <mergeCell ref="A22:C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H19" sqref="H19"/>
    </sheetView>
  </sheetViews>
  <sheetFormatPr defaultRowHeight="15" x14ac:dyDescent="0.25"/>
  <cols>
    <col min="2" max="2" width="9.7109375" customWidth="1"/>
  </cols>
  <sheetData>
    <row r="2" spans="1:7" x14ac:dyDescent="0.25">
      <c r="C2" t="s">
        <v>185</v>
      </c>
      <c r="D2" t="s">
        <v>179</v>
      </c>
      <c r="E2" t="s">
        <v>180</v>
      </c>
      <c r="F2" t="s">
        <v>178</v>
      </c>
      <c r="G2" t="s">
        <v>181</v>
      </c>
    </row>
    <row r="3" spans="1:7" x14ac:dyDescent="0.25">
      <c r="A3" s="44" t="s">
        <v>175</v>
      </c>
      <c r="B3" s="44"/>
      <c r="C3">
        <v>30</v>
      </c>
      <c r="D3">
        <v>3</v>
      </c>
      <c r="E3">
        <v>0.2</v>
      </c>
      <c r="F3">
        <v>90</v>
      </c>
      <c r="G3">
        <v>8</v>
      </c>
    </row>
    <row r="4" spans="1:7" x14ac:dyDescent="0.25">
      <c r="A4" s="44" t="s">
        <v>176</v>
      </c>
      <c r="B4" s="44"/>
      <c r="C4">
        <v>50</v>
      </c>
      <c r="D4">
        <v>4</v>
      </c>
      <c r="E4">
        <v>0.25</v>
      </c>
      <c r="F4">
        <v>200</v>
      </c>
      <c r="G4">
        <v>12</v>
      </c>
    </row>
    <row r="5" spans="1:7" x14ac:dyDescent="0.25">
      <c r="A5" s="44" t="s">
        <v>177</v>
      </c>
      <c r="B5" s="44"/>
      <c r="C5">
        <v>33.333333333333336</v>
      </c>
      <c r="D5">
        <v>3</v>
      </c>
      <c r="E5">
        <v>0.22</v>
      </c>
      <c r="F5">
        <v>100</v>
      </c>
      <c r="G5">
        <v>15</v>
      </c>
    </row>
    <row r="7" spans="1:7" x14ac:dyDescent="0.25">
      <c r="B7" t="s">
        <v>182</v>
      </c>
      <c r="C7">
        <v>120</v>
      </c>
    </row>
    <row r="8" spans="1:7" x14ac:dyDescent="0.25">
      <c r="B8" t="s">
        <v>183</v>
      </c>
      <c r="C8">
        <v>90</v>
      </c>
    </row>
    <row r="10" spans="1:7" x14ac:dyDescent="0.25">
      <c r="B10" t="s">
        <v>184</v>
      </c>
      <c r="C10">
        <f>D3*G3*C3+D4*G4*C4+D5*G5*C5</f>
        <v>4620</v>
      </c>
    </row>
    <row r="12" spans="1:7" x14ac:dyDescent="0.25">
      <c r="B12">
        <f>C3+C4+C5</f>
        <v>113.33333333333334</v>
      </c>
      <c r="C12" t="s">
        <v>21</v>
      </c>
      <c r="D12">
        <f>C7</f>
        <v>120</v>
      </c>
    </row>
    <row r="13" spans="1:7" x14ac:dyDescent="0.25">
      <c r="B13">
        <f>D3*E3*C3+D4*E4*C4+D5*E5*C5</f>
        <v>90</v>
      </c>
      <c r="C13" t="s">
        <v>21</v>
      </c>
      <c r="D13">
        <f>C8</f>
        <v>90</v>
      </c>
    </row>
    <row r="14" spans="1:7" x14ac:dyDescent="0.25">
      <c r="B14">
        <f>D3*C3</f>
        <v>90</v>
      </c>
      <c r="C14" t="s">
        <v>21</v>
      </c>
      <c r="D14">
        <f>F3</f>
        <v>90</v>
      </c>
    </row>
    <row r="15" spans="1:7" x14ac:dyDescent="0.25">
      <c r="B15">
        <f>D4*C4</f>
        <v>200</v>
      </c>
      <c r="C15" t="s">
        <v>21</v>
      </c>
      <c r="D15">
        <f>F4</f>
        <v>200</v>
      </c>
    </row>
    <row r="16" spans="1:7" x14ac:dyDescent="0.25">
      <c r="B16">
        <f>D5*C5</f>
        <v>100</v>
      </c>
      <c r="C16" t="s">
        <v>21</v>
      </c>
      <c r="D16">
        <f>F5</f>
        <v>100</v>
      </c>
    </row>
  </sheetData>
  <mergeCells count="3"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4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69</v>
      </c>
    </row>
    <row r="2" spans="1:8" x14ac:dyDescent="0.25">
      <c r="A2" s="3" t="s">
        <v>25</v>
      </c>
    </row>
    <row r="3" spans="1:8" x14ac:dyDescent="0.25">
      <c r="A3" s="3" t="s">
        <v>70</v>
      </c>
    </row>
    <row r="6" spans="1:8" ht="15.75" thickBot="1" x14ac:dyDescent="0.3">
      <c r="A6" t="s">
        <v>40</v>
      </c>
    </row>
    <row r="7" spans="1:8" x14ac:dyDescent="0.25">
      <c r="B7" s="13"/>
      <c r="C7" s="13"/>
      <c r="D7" s="13" t="s">
        <v>71</v>
      </c>
      <c r="E7" s="13" t="s">
        <v>73</v>
      </c>
      <c r="F7" s="13" t="s">
        <v>75</v>
      </c>
      <c r="G7" s="13" t="s">
        <v>77</v>
      </c>
      <c r="H7" s="13" t="s">
        <v>77</v>
      </c>
    </row>
    <row r="8" spans="1:8" ht="15.75" thickBot="1" x14ac:dyDescent="0.3">
      <c r="B8" s="14" t="s">
        <v>36</v>
      </c>
      <c r="C8" s="14" t="s">
        <v>37</v>
      </c>
      <c r="D8" s="14" t="s">
        <v>72</v>
      </c>
      <c r="E8" s="14" t="s">
        <v>74</v>
      </c>
      <c r="F8" s="14" t="s">
        <v>76</v>
      </c>
      <c r="G8" s="14" t="s">
        <v>78</v>
      </c>
      <c r="H8" s="14" t="s">
        <v>79</v>
      </c>
    </row>
    <row r="9" spans="1:8" x14ac:dyDescent="0.25">
      <c r="B9" s="12" t="s">
        <v>67</v>
      </c>
      <c r="C9" s="11"/>
      <c r="D9" s="11"/>
      <c r="E9" s="11"/>
      <c r="F9" s="11"/>
      <c r="G9" s="11"/>
      <c r="H9" s="11"/>
    </row>
    <row r="10" spans="1:8" hidden="1" outlineLevel="1" x14ac:dyDescent="0.25">
      <c r="B10" s="7" t="s">
        <v>49</v>
      </c>
      <c r="C10" s="7" t="s">
        <v>13</v>
      </c>
      <c r="D10" s="7">
        <v>520.00000000000011</v>
      </c>
      <c r="E10" s="7">
        <v>0</v>
      </c>
      <c r="F10" s="7">
        <v>6</v>
      </c>
      <c r="G10" s="7">
        <v>0.74999999999999989</v>
      </c>
      <c r="H10" s="7">
        <v>0.41666666666666652</v>
      </c>
    </row>
    <row r="11" spans="1:8" hidden="1" outlineLevel="1" x14ac:dyDescent="0.25">
      <c r="B11" s="7" t="s">
        <v>51</v>
      </c>
      <c r="C11" s="7" t="s">
        <v>14</v>
      </c>
      <c r="D11" s="7">
        <v>0</v>
      </c>
      <c r="E11" s="7">
        <v>-1.25</v>
      </c>
      <c r="F11" s="7">
        <v>10</v>
      </c>
      <c r="G11" s="7">
        <v>1.25</v>
      </c>
      <c r="H11" s="7">
        <v>1E+30</v>
      </c>
    </row>
    <row r="12" spans="1:8" ht="15.75" hidden="1" outlineLevel="1" thickBot="1" x14ac:dyDescent="0.3">
      <c r="B12" s="4" t="s">
        <v>52</v>
      </c>
      <c r="C12" s="4" t="s">
        <v>15</v>
      </c>
      <c r="D12" s="4">
        <v>109.99999999999996</v>
      </c>
      <c r="E12" s="4">
        <v>0</v>
      </c>
      <c r="F12" s="4">
        <v>9</v>
      </c>
      <c r="G12" s="4">
        <v>1.6666666666666661</v>
      </c>
      <c r="H12" s="4">
        <v>1.0000000000000002</v>
      </c>
    </row>
    <row r="13" spans="1:8" collapsed="1" x14ac:dyDescent="0.25">
      <c r="B13" s="6"/>
      <c r="C13" s="6"/>
      <c r="D13" s="6"/>
      <c r="E13" s="6"/>
      <c r="F13" s="6"/>
      <c r="G13" s="6"/>
      <c r="H13" s="6"/>
    </row>
    <row r="15" spans="1:8" ht="15.75" thickBot="1" x14ac:dyDescent="0.3">
      <c r="A15" t="s">
        <v>42</v>
      </c>
    </row>
    <row r="16" spans="1:8" x14ac:dyDescent="0.25">
      <c r="B16" s="13"/>
      <c r="C16" s="13"/>
      <c r="D16" s="13" t="s">
        <v>71</v>
      </c>
      <c r="E16" s="13" t="s">
        <v>80</v>
      </c>
      <c r="F16" s="13" t="s">
        <v>82</v>
      </c>
      <c r="G16" s="13" t="s">
        <v>77</v>
      </c>
      <c r="H16" s="13" t="s">
        <v>77</v>
      </c>
    </row>
    <row r="17" spans="2:8" ht="15.75" thickBot="1" x14ac:dyDescent="0.3">
      <c r="B17" s="14" t="s">
        <v>36</v>
      </c>
      <c r="C17" s="14" t="s">
        <v>37</v>
      </c>
      <c r="D17" s="14" t="s">
        <v>72</v>
      </c>
      <c r="E17" s="14" t="s">
        <v>81</v>
      </c>
      <c r="F17" s="14" t="s">
        <v>83</v>
      </c>
      <c r="G17" s="14" t="s">
        <v>78</v>
      </c>
      <c r="H17" s="14" t="s">
        <v>79</v>
      </c>
    </row>
    <row r="18" spans="2:8" x14ac:dyDescent="0.25">
      <c r="B18" s="12" t="s">
        <v>68</v>
      </c>
      <c r="C18" s="11"/>
      <c r="D18" s="11"/>
      <c r="E18" s="11"/>
      <c r="F18" s="11"/>
      <c r="G18" s="11"/>
      <c r="H18" s="11"/>
    </row>
    <row r="19" spans="2:8" hidden="1" outlineLevel="1" x14ac:dyDescent="0.25">
      <c r="B19" s="7" t="s">
        <v>53</v>
      </c>
      <c r="C19" s="7" t="s">
        <v>54</v>
      </c>
      <c r="D19" s="7">
        <v>2000.0000000000002</v>
      </c>
      <c r="E19" s="7">
        <v>1.4999999999999998</v>
      </c>
      <c r="F19" s="7">
        <v>2000</v>
      </c>
      <c r="G19" s="7">
        <v>219.99999999999986</v>
      </c>
      <c r="H19" s="7">
        <v>379.99999999999994</v>
      </c>
    </row>
    <row r="20" spans="2:8" hidden="1" outlineLevel="1" x14ac:dyDescent="0.25">
      <c r="B20" s="7" t="s">
        <v>57</v>
      </c>
      <c r="C20" s="7" t="s">
        <v>58</v>
      </c>
      <c r="D20" s="7">
        <v>12600</v>
      </c>
      <c r="E20" s="7">
        <v>0</v>
      </c>
      <c r="F20" s="7">
        <v>15000</v>
      </c>
      <c r="G20" s="7">
        <v>1E+30</v>
      </c>
      <c r="H20" s="7">
        <v>2399.9999999999991</v>
      </c>
    </row>
    <row r="21" spans="2:8" hidden="1" outlineLevel="1" x14ac:dyDescent="0.25">
      <c r="B21" s="7" t="s">
        <v>61</v>
      </c>
      <c r="C21" s="7" t="s">
        <v>62</v>
      </c>
      <c r="D21" s="7">
        <v>7400</v>
      </c>
      <c r="E21" s="7">
        <v>0.15000000000000005</v>
      </c>
      <c r="F21" s="7">
        <v>7400</v>
      </c>
      <c r="G21" s="7">
        <v>1266.6666666666667</v>
      </c>
      <c r="H21" s="7">
        <v>733.33333333333292</v>
      </c>
    </row>
    <row r="22" spans="2:8" ht="15.75" hidden="1" outlineLevel="1" thickBot="1" x14ac:dyDescent="0.3">
      <c r="B22" s="4" t="s">
        <v>64</v>
      </c>
      <c r="C22" s="4" t="s">
        <v>65</v>
      </c>
      <c r="D22" s="4">
        <v>549.99999999999977</v>
      </c>
      <c r="E22" s="4">
        <v>0</v>
      </c>
      <c r="F22" s="4">
        <v>1500</v>
      </c>
      <c r="G22" s="4">
        <v>1E+30</v>
      </c>
      <c r="H22" s="4">
        <v>950.00000000000034</v>
      </c>
    </row>
    <row r="23" spans="2:8" collapsed="1" x14ac:dyDescent="0.25">
      <c r="B23" s="6"/>
      <c r="C23" s="6"/>
      <c r="D23" s="6"/>
      <c r="E23" s="6"/>
      <c r="F23" s="6"/>
      <c r="G23" s="6"/>
      <c r="H23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8" sqref="D18"/>
    </sheetView>
  </sheetViews>
  <sheetFormatPr defaultRowHeight="15" x14ac:dyDescent="0.25"/>
  <cols>
    <col min="1" max="1" width="15.5703125" customWidth="1"/>
    <col min="4" max="4" width="15" customWidth="1"/>
    <col min="5" max="5" width="14.28515625" customWidth="1"/>
  </cols>
  <sheetData>
    <row r="1" spans="1:9" x14ac:dyDescent="0.25">
      <c r="A1" s="48" t="s">
        <v>191</v>
      </c>
      <c r="B1" s="49"/>
      <c r="C1" s="49"/>
      <c r="D1" s="49"/>
      <c r="E1" s="49"/>
      <c r="F1" s="50"/>
    </row>
    <row r="2" spans="1:9" x14ac:dyDescent="0.25">
      <c r="A2" s="23" t="s">
        <v>186</v>
      </c>
      <c r="B2" s="28" t="s">
        <v>187</v>
      </c>
      <c r="C2" s="28" t="s">
        <v>187</v>
      </c>
      <c r="D2" s="28" t="s">
        <v>188</v>
      </c>
      <c r="E2" s="24" t="s">
        <v>189</v>
      </c>
      <c r="F2" s="28" t="s">
        <v>190</v>
      </c>
    </row>
    <row r="3" spans="1:9" x14ac:dyDescent="0.25">
      <c r="A3" s="25"/>
      <c r="B3" s="29" t="s">
        <v>192</v>
      </c>
      <c r="C3" s="29" t="s">
        <v>193</v>
      </c>
      <c r="D3" s="29" t="s">
        <v>194</v>
      </c>
      <c r="E3" s="26" t="s">
        <v>194</v>
      </c>
      <c r="F3" s="29" t="s">
        <v>195</v>
      </c>
    </row>
    <row r="4" spans="1:9" x14ac:dyDescent="0.25">
      <c r="A4" s="16" t="s">
        <v>196</v>
      </c>
      <c r="B4" s="16">
        <v>1</v>
      </c>
      <c r="C4" s="16">
        <v>0</v>
      </c>
      <c r="D4" s="16">
        <f>B4*H7+C4</f>
        <v>138.73239436619713</v>
      </c>
      <c r="E4" s="16">
        <v>7</v>
      </c>
      <c r="F4" s="16">
        <f t="shared" ref="F4:F11" si="0">D4*E4</f>
        <v>971.12676056337989</v>
      </c>
    </row>
    <row r="5" spans="1:9" x14ac:dyDescent="0.25">
      <c r="A5" s="16" t="s">
        <v>197</v>
      </c>
      <c r="B5" s="16">
        <v>1.5</v>
      </c>
      <c r="C5" s="16">
        <v>0</v>
      </c>
      <c r="D5" s="16">
        <f>B5*H7+C5</f>
        <v>208.09859154929569</v>
      </c>
      <c r="E5" s="16">
        <v>9</v>
      </c>
      <c r="F5" s="16">
        <f t="shared" si="0"/>
        <v>1872.8873239436612</v>
      </c>
    </row>
    <row r="6" spans="1:9" x14ac:dyDescent="0.25">
      <c r="A6" s="16" t="s">
        <v>198</v>
      </c>
      <c r="B6" s="16">
        <v>3</v>
      </c>
      <c r="C6" s="16">
        <v>0</v>
      </c>
      <c r="D6" s="16">
        <f>B6*H7+C6</f>
        <v>416.19718309859138</v>
      </c>
      <c r="E6" s="16">
        <v>10</v>
      </c>
      <c r="F6" s="16">
        <f t="shared" si="0"/>
        <v>4161.9718309859136</v>
      </c>
      <c r="H6" s="48" t="s">
        <v>205</v>
      </c>
      <c r="I6" s="50"/>
    </row>
    <row r="7" spans="1:9" x14ac:dyDescent="0.25">
      <c r="A7" s="16" t="s">
        <v>199</v>
      </c>
      <c r="B7" s="16">
        <v>3</v>
      </c>
      <c r="C7" s="16">
        <v>30</v>
      </c>
      <c r="D7" s="16">
        <f>B7*H7+C7</f>
        <v>446.19718309859138</v>
      </c>
      <c r="E7" s="16">
        <v>3</v>
      </c>
      <c r="F7" s="16">
        <f t="shared" si="0"/>
        <v>1338.5915492957743</v>
      </c>
      <c r="H7" s="25">
        <v>138.73239436619713</v>
      </c>
      <c r="I7" s="27"/>
    </row>
    <row r="8" spans="1:9" x14ac:dyDescent="0.25">
      <c r="A8" s="16" t="s">
        <v>200</v>
      </c>
      <c r="B8" s="16">
        <v>2</v>
      </c>
      <c r="C8" s="16">
        <v>0</v>
      </c>
      <c r="D8" s="16">
        <f>B8*H7+C8</f>
        <v>277.46478873239425</v>
      </c>
      <c r="E8" s="16">
        <v>1</v>
      </c>
      <c r="F8" s="16">
        <f t="shared" si="0"/>
        <v>277.46478873239425</v>
      </c>
    </row>
    <row r="9" spans="1:9" x14ac:dyDescent="0.25">
      <c r="A9" s="16" t="s">
        <v>201</v>
      </c>
      <c r="B9" s="16">
        <v>1.5</v>
      </c>
      <c r="C9" s="16">
        <v>40</v>
      </c>
      <c r="D9" s="16">
        <f>B9*H7+C9</f>
        <v>248.09859154929569</v>
      </c>
      <c r="E9" s="16">
        <v>1</v>
      </c>
      <c r="F9" s="16">
        <f t="shared" si="0"/>
        <v>248.09859154929569</v>
      </c>
    </row>
    <row r="10" spans="1:9" x14ac:dyDescent="0.25">
      <c r="A10" s="16" t="s">
        <v>202</v>
      </c>
      <c r="B10" s="16">
        <v>4</v>
      </c>
      <c r="C10" s="16">
        <v>0</v>
      </c>
      <c r="D10" s="16">
        <f>B10*H7+C10</f>
        <v>554.92957746478851</v>
      </c>
      <c r="E10" s="16">
        <v>1</v>
      </c>
      <c r="F10" s="16">
        <f t="shared" si="0"/>
        <v>554.92957746478851</v>
      </c>
    </row>
    <row r="11" spans="1:9" x14ac:dyDescent="0.25">
      <c r="A11" s="16" t="s">
        <v>203</v>
      </c>
      <c r="B11" s="16">
        <v>4</v>
      </c>
      <c r="C11" s="16">
        <v>20</v>
      </c>
      <c r="D11" s="16">
        <f>B11*H7+C11</f>
        <v>574.92957746478851</v>
      </c>
      <c r="E11" s="16">
        <v>1</v>
      </c>
      <c r="F11" s="16">
        <f t="shared" si="0"/>
        <v>574.92957746478851</v>
      </c>
    </row>
    <row r="12" spans="1:9" x14ac:dyDescent="0.25">
      <c r="C12" s="51" t="s">
        <v>204</v>
      </c>
      <c r="D12" s="51"/>
      <c r="E12" s="51"/>
      <c r="F12">
        <f>SUM(F4:F11)</f>
        <v>9999.9999999999964</v>
      </c>
    </row>
  </sheetData>
  <mergeCells count="3">
    <mergeCell ref="A1:F1"/>
    <mergeCell ref="C12:E12"/>
    <mergeCell ref="H6:I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7" sqref="C7"/>
    </sheetView>
  </sheetViews>
  <sheetFormatPr defaultRowHeight="15" x14ac:dyDescent="0.25"/>
  <cols>
    <col min="1" max="1" width="19.140625" customWidth="1"/>
    <col min="4" max="4" width="14.5703125" customWidth="1"/>
    <col min="5" max="5" width="15" customWidth="1"/>
  </cols>
  <sheetData>
    <row r="1" spans="1:9" x14ac:dyDescent="0.25">
      <c r="A1" s="48" t="s">
        <v>206</v>
      </c>
      <c r="B1" s="49"/>
      <c r="C1" s="49"/>
      <c r="D1" s="49"/>
      <c r="E1" s="49"/>
      <c r="F1" s="50"/>
    </row>
    <row r="2" spans="1:9" x14ac:dyDescent="0.25">
      <c r="A2" s="23" t="s">
        <v>186</v>
      </c>
      <c r="B2" s="28" t="s">
        <v>187</v>
      </c>
      <c r="C2" s="28" t="s">
        <v>187</v>
      </c>
      <c r="D2" s="28" t="s">
        <v>188</v>
      </c>
      <c r="E2" s="24" t="s">
        <v>189</v>
      </c>
      <c r="F2" s="28" t="s">
        <v>190</v>
      </c>
    </row>
    <row r="3" spans="1:9" x14ac:dyDescent="0.25">
      <c r="A3" s="25"/>
      <c r="B3" s="29" t="s">
        <v>192</v>
      </c>
      <c r="C3" s="29" t="s">
        <v>193</v>
      </c>
      <c r="D3" s="29" t="s">
        <v>194</v>
      </c>
      <c r="E3" s="26" t="s">
        <v>194</v>
      </c>
      <c r="F3" s="29" t="s">
        <v>195</v>
      </c>
    </row>
    <row r="4" spans="1:9" x14ac:dyDescent="0.25">
      <c r="A4" s="16" t="s">
        <v>207</v>
      </c>
      <c r="B4" s="16">
        <v>1</v>
      </c>
      <c r="C4" s="16">
        <v>0</v>
      </c>
      <c r="D4" s="16">
        <f>B4*H7+C4</f>
        <v>137.02127659574469</v>
      </c>
      <c r="E4" s="16">
        <v>6</v>
      </c>
      <c r="F4" s="16">
        <f t="shared" ref="F4:F11" si="0">D4*E4</f>
        <v>822.12765957446823</v>
      </c>
    </row>
    <row r="5" spans="1:9" x14ac:dyDescent="0.25">
      <c r="A5" s="16" t="s">
        <v>208</v>
      </c>
      <c r="B5" s="16">
        <v>1.5</v>
      </c>
      <c r="C5" s="16">
        <v>0</v>
      </c>
      <c r="D5" s="16">
        <f>B5*H7+C5</f>
        <v>205.53191489361706</v>
      </c>
      <c r="E5" s="16">
        <v>8</v>
      </c>
      <c r="F5" s="16">
        <f t="shared" si="0"/>
        <v>1644.2553191489365</v>
      </c>
    </row>
    <row r="6" spans="1:9" x14ac:dyDescent="0.25">
      <c r="A6" s="16" t="s">
        <v>209</v>
      </c>
      <c r="B6" s="16">
        <v>3</v>
      </c>
      <c r="C6" s="16">
        <v>0</v>
      </c>
      <c r="D6" s="16">
        <f>B6*H7+C6</f>
        <v>411.06382978723411</v>
      </c>
      <c r="E6" s="16">
        <v>10</v>
      </c>
      <c r="F6" s="16">
        <f t="shared" si="0"/>
        <v>4110.6382978723414</v>
      </c>
      <c r="H6" s="48" t="s">
        <v>215</v>
      </c>
      <c r="I6" s="50"/>
    </row>
    <row r="7" spans="1:9" x14ac:dyDescent="0.25">
      <c r="A7" s="16" t="s">
        <v>210</v>
      </c>
      <c r="B7" s="16">
        <v>3</v>
      </c>
      <c r="C7" s="16">
        <v>30</v>
      </c>
      <c r="D7" s="16">
        <f>B7*H7+C7</f>
        <v>441.06382978723411</v>
      </c>
      <c r="E7" s="16">
        <v>3</v>
      </c>
      <c r="F7" s="16">
        <f t="shared" si="0"/>
        <v>1323.1914893617022</v>
      </c>
      <c r="H7" s="25">
        <v>137.02127659574469</v>
      </c>
      <c r="I7" s="27"/>
    </row>
    <row r="8" spans="1:9" x14ac:dyDescent="0.25">
      <c r="A8" s="16" t="s">
        <v>211</v>
      </c>
      <c r="B8" s="16">
        <v>2</v>
      </c>
      <c r="C8" s="16">
        <v>0</v>
      </c>
      <c r="D8" s="16">
        <f>B8*H7+C8</f>
        <v>274.04255319148939</v>
      </c>
      <c r="E8" s="16">
        <v>1</v>
      </c>
      <c r="F8" s="16">
        <f t="shared" si="0"/>
        <v>274.04255319148939</v>
      </c>
    </row>
    <row r="9" spans="1:9" x14ac:dyDescent="0.25">
      <c r="A9" s="16" t="s">
        <v>212</v>
      </c>
      <c r="B9" s="16">
        <v>1.5</v>
      </c>
      <c r="C9" s="16">
        <v>50</v>
      </c>
      <c r="D9" s="16">
        <f>B9*H7+C9</f>
        <v>255.53191489361706</v>
      </c>
      <c r="E9" s="16">
        <v>1</v>
      </c>
      <c r="F9" s="16">
        <f t="shared" si="0"/>
        <v>255.53191489361706</v>
      </c>
    </row>
    <row r="10" spans="1:9" x14ac:dyDescent="0.25">
      <c r="A10" s="16" t="s">
        <v>213</v>
      </c>
      <c r="B10" s="16">
        <v>5</v>
      </c>
      <c r="C10" s="16">
        <v>0</v>
      </c>
      <c r="D10" s="16">
        <f>B10*H7+C10</f>
        <v>685.10638297872345</v>
      </c>
      <c r="E10" s="16">
        <v>1</v>
      </c>
      <c r="F10" s="16">
        <f t="shared" si="0"/>
        <v>685.10638297872345</v>
      </c>
    </row>
    <row r="11" spans="1:9" x14ac:dyDescent="0.25">
      <c r="A11" s="16" t="s">
        <v>214</v>
      </c>
      <c r="B11" s="16">
        <v>5</v>
      </c>
      <c r="C11" s="16">
        <v>200</v>
      </c>
      <c r="D11" s="16">
        <f>B11*H7+C11</f>
        <v>885.10638297872345</v>
      </c>
      <c r="E11" s="16">
        <v>1</v>
      </c>
      <c r="F11" s="16">
        <f t="shared" si="0"/>
        <v>885.10638297872345</v>
      </c>
    </row>
    <row r="12" spans="1:9" x14ac:dyDescent="0.25">
      <c r="C12" s="51" t="s">
        <v>204</v>
      </c>
      <c r="D12" s="51"/>
      <c r="E12" s="51"/>
      <c r="F12">
        <f>SUM(F4:F11)</f>
        <v>10000.000000000002</v>
      </c>
    </row>
  </sheetData>
  <mergeCells count="3">
    <mergeCell ref="A1:F1"/>
    <mergeCell ref="H6:I6"/>
    <mergeCell ref="C12:E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21" sqref="I21"/>
    </sheetView>
  </sheetViews>
  <sheetFormatPr defaultRowHeight="15" x14ac:dyDescent="0.25"/>
  <cols>
    <col min="1" max="1" width="14.42578125" customWidth="1"/>
    <col min="2" max="2" width="18.140625" customWidth="1"/>
  </cols>
  <sheetData>
    <row r="1" spans="1:8" x14ac:dyDescent="0.25">
      <c r="A1" s="45" t="s">
        <v>216</v>
      </c>
      <c r="B1" s="47" t="s">
        <v>217</v>
      </c>
      <c r="C1" s="45" t="s">
        <v>218</v>
      </c>
      <c r="D1" s="45"/>
      <c r="E1" s="45"/>
      <c r="F1" s="45"/>
    </row>
    <row r="2" spans="1:8" x14ac:dyDescent="0.25">
      <c r="A2" s="45"/>
      <c r="B2" s="45"/>
      <c r="C2" s="16">
        <v>1</v>
      </c>
      <c r="D2" s="16">
        <v>2</v>
      </c>
      <c r="E2" s="16">
        <v>3</v>
      </c>
      <c r="F2" s="16">
        <v>4</v>
      </c>
    </row>
    <row r="3" spans="1:8" x14ac:dyDescent="0.25">
      <c r="A3" s="45"/>
      <c r="B3" s="45"/>
      <c r="C3" s="16">
        <v>75</v>
      </c>
      <c r="D3" s="16">
        <v>80</v>
      </c>
      <c r="E3" s="16">
        <v>60</v>
      </c>
      <c r="F3" s="16">
        <v>85</v>
      </c>
      <c r="G3">
        <f>SUM(C3:F3)</f>
        <v>300</v>
      </c>
    </row>
    <row r="4" spans="1:8" x14ac:dyDescent="0.25">
      <c r="A4" s="16">
        <v>1</v>
      </c>
      <c r="B4" s="16">
        <v>100</v>
      </c>
      <c r="C4" s="16">
        <v>6</v>
      </c>
      <c r="D4" s="16">
        <v>7</v>
      </c>
      <c r="E4" s="16">
        <v>3</v>
      </c>
      <c r="F4" s="16">
        <v>5</v>
      </c>
    </row>
    <row r="5" spans="1:8" x14ac:dyDescent="0.25">
      <c r="A5" s="16">
        <v>2</v>
      </c>
      <c r="B5" s="16">
        <v>150</v>
      </c>
      <c r="C5" s="16">
        <v>1</v>
      </c>
      <c r="D5" s="16">
        <v>2</v>
      </c>
      <c r="E5" s="16">
        <v>5</v>
      </c>
      <c r="F5" s="16">
        <v>6</v>
      </c>
    </row>
    <row r="6" spans="1:8" x14ac:dyDescent="0.25">
      <c r="A6" s="16">
        <v>3</v>
      </c>
      <c r="B6" s="16">
        <v>50</v>
      </c>
      <c r="C6" s="16">
        <v>8</v>
      </c>
      <c r="D6" s="16">
        <v>10</v>
      </c>
      <c r="E6" s="16">
        <v>20</v>
      </c>
      <c r="F6" s="16">
        <v>1</v>
      </c>
    </row>
    <row r="7" spans="1:8" x14ac:dyDescent="0.25">
      <c r="B7">
        <f>SUM(B4:B6)</f>
        <v>300</v>
      </c>
    </row>
    <row r="8" spans="1:8" x14ac:dyDescent="0.25">
      <c r="A8" t="s">
        <v>219</v>
      </c>
      <c r="B8" t="str">
        <f>IF(B7=G3,"Баланс є","Баланса немає")</f>
        <v>Баланс є</v>
      </c>
    </row>
    <row r="12" spans="1:8" x14ac:dyDescent="0.25">
      <c r="A12" s="45" t="s">
        <v>216</v>
      </c>
      <c r="B12" s="47" t="s">
        <v>217</v>
      </c>
      <c r="C12" s="45" t="s">
        <v>218</v>
      </c>
      <c r="D12" s="45"/>
      <c r="E12" s="45"/>
      <c r="F12" s="45"/>
    </row>
    <row r="13" spans="1:8" x14ac:dyDescent="0.25">
      <c r="A13" s="45"/>
      <c r="B13" s="45"/>
      <c r="C13" s="16">
        <v>1</v>
      </c>
      <c r="D13" s="16">
        <v>2</v>
      </c>
      <c r="E13" s="16">
        <v>3</v>
      </c>
      <c r="F13" s="16">
        <v>4</v>
      </c>
      <c r="H13" s="16"/>
    </row>
    <row r="14" spans="1:8" x14ac:dyDescent="0.25">
      <c r="A14" s="45"/>
      <c r="B14" s="45"/>
      <c r="C14" s="16">
        <f>SUM(C15:C17)</f>
        <v>75</v>
      </c>
      <c r="D14" s="16">
        <f>SUM(D15:D17)</f>
        <v>80</v>
      </c>
      <c r="E14" s="16">
        <f>SUM(E15:E17)</f>
        <v>60</v>
      </c>
      <c r="F14" s="16">
        <f>SUM(F15:F17)</f>
        <v>85</v>
      </c>
    </row>
    <row r="15" spans="1:8" x14ac:dyDescent="0.25">
      <c r="A15" s="16">
        <v>1</v>
      </c>
      <c r="B15" s="16">
        <f>SUM(C15:F15)</f>
        <v>100</v>
      </c>
      <c r="C15" s="16">
        <v>0</v>
      </c>
      <c r="D15" s="16">
        <v>5</v>
      </c>
      <c r="E15" s="16">
        <v>60</v>
      </c>
      <c r="F15" s="16">
        <v>35</v>
      </c>
    </row>
    <row r="16" spans="1:8" x14ac:dyDescent="0.25">
      <c r="A16" s="16">
        <v>2</v>
      </c>
      <c r="B16" s="16">
        <f>SUM(C16:F16)</f>
        <v>150</v>
      </c>
      <c r="C16" s="16">
        <v>75</v>
      </c>
      <c r="D16" s="16">
        <v>75</v>
      </c>
      <c r="E16" s="16">
        <v>0</v>
      </c>
      <c r="F16" s="16">
        <v>0</v>
      </c>
    </row>
    <row r="17" spans="1:6" x14ac:dyDescent="0.25">
      <c r="A17" s="16">
        <v>3</v>
      </c>
      <c r="B17" s="16">
        <f>SUM(C17:F17)</f>
        <v>50</v>
      </c>
      <c r="C17" s="16">
        <v>0</v>
      </c>
      <c r="D17" s="16">
        <v>0</v>
      </c>
      <c r="E17" s="16">
        <v>0</v>
      </c>
      <c r="F17" s="16">
        <v>50</v>
      </c>
    </row>
    <row r="18" spans="1:6" x14ac:dyDescent="0.25">
      <c r="A18" s="16" t="s">
        <v>113</v>
      </c>
      <c r="B18" s="45">
        <f>SUMPRODUCT(C4:C6,C15:C17)+SUMPRODUCT(D4:D6,D15:D17)+SUMPRODUCT(E4:E6,E15:E17)+SUMPRODUCT(F4:F6,F15:F17)</f>
        <v>665</v>
      </c>
      <c r="C18" s="45"/>
      <c r="D18" s="45"/>
      <c r="E18" s="45"/>
      <c r="F18" s="45"/>
    </row>
  </sheetData>
  <mergeCells count="7">
    <mergeCell ref="B18:F18"/>
    <mergeCell ref="A1:A3"/>
    <mergeCell ref="B1:B3"/>
    <mergeCell ref="C1:F1"/>
    <mergeCell ref="A12:A14"/>
    <mergeCell ref="B12:B14"/>
    <mergeCell ref="C12:F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8" sqref="D18"/>
    </sheetView>
  </sheetViews>
  <sheetFormatPr defaultRowHeight="15" x14ac:dyDescent="0.25"/>
  <cols>
    <col min="1" max="1" width="27.5703125" customWidth="1"/>
  </cols>
  <sheetData>
    <row r="1" spans="1:7" x14ac:dyDescent="0.25">
      <c r="A1" s="16" t="s">
        <v>249</v>
      </c>
      <c r="B1" s="16" t="s">
        <v>251</v>
      </c>
      <c r="C1" s="16" t="s">
        <v>252</v>
      </c>
      <c r="D1" s="16" t="s">
        <v>253</v>
      </c>
    </row>
    <row r="2" spans="1:7" x14ac:dyDescent="0.25">
      <c r="A2" s="16" t="s">
        <v>250</v>
      </c>
      <c r="B2" s="16">
        <v>18</v>
      </c>
      <c r="C2" s="16">
        <v>75</v>
      </c>
      <c r="D2" s="16">
        <v>31</v>
      </c>
      <c r="E2">
        <f>SUM(B2:D2)</f>
        <v>124</v>
      </c>
    </row>
    <row r="3" spans="1:7" x14ac:dyDescent="0.25">
      <c r="A3" s="16" t="s">
        <v>254</v>
      </c>
      <c r="B3" s="16">
        <v>17</v>
      </c>
      <c r="C3" s="16">
        <v>12</v>
      </c>
      <c r="D3" s="16">
        <v>9</v>
      </c>
    </row>
    <row r="4" spans="1:7" x14ac:dyDescent="0.25">
      <c r="A4" s="35" t="s">
        <v>255</v>
      </c>
      <c r="B4" s="35">
        <v>6</v>
      </c>
      <c r="C4" s="35">
        <v>13</v>
      </c>
      <c r="D4" s="16">
        <v>8</v>
      </c>
    </row>
    <row r="5" spans="1:7" x14ac:dyDescent="0.25">
      <c r="A5" s="52" t="s">
        <v>126</v>
      </c>
      <c r="B5" s="52"/>
      <c r="C5" s="52"/>
      <c r="D5" s="52"/>
    </row>
    <row r="6" spans="1:7" x14ac:dyDescent="0.25">
      <c r="A6" s="15"/>
      <c r="B6" s="45" t="s">
        <v>189</v>
      </c>
      <c r="C6" s="45"/>
      <c r="D6" s="45"/>
      <c r="E6" s="54" t="s">
        <v>257</v>
      </c>
    </row>
    <row r="7" spans="1:7" x14ac:dyDescent="0.25">
      <c r="B7" s="35" t="s">
        <v>251</v>
      </c>
      <c r="C7" s="35" t="s">
        <v>252</v>
      </c>
      <c r="D7" s="16" t="s">
        <v>253</v>
      </c>
      <c r="E7" s="55"/>
    </row>
    <row r="8" spans="1:7" x14ac:dyDescent="0.25">
      <c r="A8" s="35" t="s">
        <v>254</v>
      </c>
      <c r="B8" s="16">
        <v>0</v>
      </c>
      <c r="C8" s="16">
        <v>14</v>
      </c>
      <c r="D8" s="16">
        <v>31</v>
      </c>
      <c r="E8" s="16">
        <v>45</v>
      </c>
      <c r="F8">
        <f>SUM(E8:E9)</f>
        <v>124</v>
      </c>
      <c r="G8">
        <f>SUM(B8:D8)</f>
        <v>45</v>
      </c>
    </row>
    <row r="9" spans="1:7" x14ac:dyDescent="0.25">
      <c r="A9" s="36" t="s">
        <v>255</v>
      </c>
      <c r="B9" s="16">
        <v>18</v>
      </c>
      <c r="C9" s="16">
        <v>60.999999999999986</v>
      </c>
      <c r="D9" s="16">
        <v>0</v>
      </c>
      <c r="E9" s="16">
        <v>79</v>
      </c>
      <c r="G9">
        <f>SUM(B9:D9)</f>
        <v>78.999999999999986</v>
      </c>
    </row>
    <row r="10" spans="1:7" x14ac:dyDescent="0.25">
      <c r="A10" s="16" t="s">
        <v>256</v>
      </c>
      <c r="B10" s="53">
        <f>SUMPRODUCT(B3:D3,B8:D8)+SUMPRODUCT(B4:D4,B9:D9)</f>
        <v>1347.9999999999998</v>
      </c>
      <c r="C10" s="53"/>
      <c r="D10" s="53"/>
    </row>
  </sheetData>
  <mergeCells count="4">
    <mergeCell ref="A5:D5"/>
    <mergeCell ref="B6:D6"/>
    <mergeCell ref="B10:D10"/>
    <mergeCell ref="E6:E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defaultRowHeight="15" x14ac:dyDescent="0.25"/>
  <cols>
    <col min="1" max="2" width="27.5703125" customWidth="1"/>
    <col min="3" max="3" width="27.28515625" customWidth="1"/>
  </cols>
  <sheetData>
    <row r="1" spans="1:3" x14ac:dyDescent="0.25">
      <c r="A1" s="44" t="s">
        <v>101</v>
      </c>
      <c r="B1" s="44"/>
      <c r="C1" s="44"/>
    </row>
    <row r="2" spans="1:3" x14ac:dyDescent="0.25">
      <c r="A2" s="16" t="s">
        <v>258</v>
      </c>
      <c r="B2" s="16" t="s">
        <v>259</v>
      </c>
      <c r="C2" s="16" t="s">
        <v>260</v>
      </c>
    </row>
    <row r="3" spans="1:3" x14ac:dyDescent="0.25">
      <c r="A3" s="16">
        <v>920</v>
      </c>
      <c r="B3" s="16">
        <v>0</v>
      </c>
      <c r="C3" s="16">
        <v>270</v>
      </c>
    </row>
    <row r="4" spans="1:3" x14ac:dyDescent="0.25">
      <c r="A4" s="16" t="s">
        <v>23</v>
      </c>
      <c r="B4" s="16">
        <f>20*A3+24*B3+28*C3</f>
        <v>25960</v>
      </c>
    </row>
    <row r="5" spans="1:3" x14ac:dyDescent="0.25">
      <c r="A5" s="44" t="s">
        <v>107</v>
      </c>
      <c r="B5" s="44"/>
      <c r="C5" s="44"/>
    </row>
    <row r="6" spans="1:3" x14ac:dyDescent="0.25">
      <c r="A6" s="16">
        <f>2*A3+B3+C3*3</f>
        <v>2650</v>
      </c>
      <c r="B6" s="16">
        <v>2660</v>
      </c>
    </row>
    <row r="7" spans="1:3" x14ac:dyDescent="0.25">
      <c r="A7" s="16">
        <f>A3+3*B3+4*C3</f>
        <v>2000</v>
      </c>
      <c r="B7" s="16">
        <v>2000</v>
      </c>
    </row>
    <row r="8" spans="1:3" x14ac:dyDescent="0.25">
      <c r="A8" s="16">
        <f>3*A3+2*B3+C3</f>
        <v>3030</v>
      </c>
      <c r="B8" s="16">
        <v>3030</v>
      </c>
    </row>
  </sheetData>
  <mergeCells count="2">
    <mergeCell ref="A1:C1"/>
    <mergeCell ref="A5:C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3" sqref="H13"/>
    </sheetView>
  </sheetViews>
  <sheetFormatPr defaultRowHeight="15" x14ac:dyDescent="0.25"/>
  <cols>
    <col min="1" max="1" width="23.140625" customWidth="1"/>
  </cols>
  <sheetData>
    <row r="1" spans="1:5" x14ac:dyDescent="0.25">
      <c r="A1" s="45" t="s">
        <v>275</v>
      </c>
      <c r="B1" s="53" t="s">
        <v>276</v>
      </c>
      <c r="C1" s="53"/>
      <c r="D1" s="53"/>
      <c r="E1" s="53"/>
    </row>
    <row r="2" spans="1:5" x14ac:dyDescent="0.25">
      <c r="A2" s="45"/>
      <c r="B2" s="37" t="s">
        <v>277</v>
      </c>
      <c r="C2" s="37" t="s">
        <v>278</v>
      </c>
      <c r="D2" s="37" t="s">
        <v>279</v>
      </c>
      <c r="E2" s="37" t="s">
        <v>280</v>
      </c>
    </row>
    <row r="3" spans="1:5" x14ac:dyDescent="0.25">
      <c r="A3" s="21" t="s">
        <v>281</v>
      </c>
      <c r="B3" s="21">
        <v>68</v>
      </c>
      <c r="C3" s="21">
        <v>72</v>
      </c>
      <c r="D3" s="21">
        <v>80</v>
      </c>
      <c r="E3" s="21">
        <v>90</v>
      </c>
    </row>
    <row r="4" spans="1:5" x14ac:dyDescent="0.25">
      <c r="A4" s="21" t="s">
        <v>282</v>
      </c>
      <c r="B4" s="21">
        <v>0.35</v>
      </c>
      <c r="C4" s="21">
        <v>0.35</v>
      </c>
      <c r="D4" s="21">
        <v>0.3</v>
      </c>
      <c r="E4" s="21">
        <v>0.2</v>
      </c>
    </row>
    <row r="5" spans="1:5" x14ac:dyDescent="0.25">
      <c r="A5" s="21" t="s">
        <v>283</v>
      </c>
      <c r="B5" s="21">
        <v>700</v>
      </c>
      <c r="C5" s="21">
        <v>600</v>
      </c>
      <c r="D5" s="21">
        <v>500</v>
      </c>
      <c r="E5" s="21">
        <v>300</v>
      </c>
    </row>
    <row r="6" spans="1:5" x14ac:dyDescent="0.25">
      <c r="A6" s="21" t="s">
        <v>284</v>
      </c>
      <c r="B6" s="21">
        <v>40</v>
      </c>
      <c r="C6" s="21">
        <v>45</v>
      </c>
      <c r="D6" s="21">
        <v>60</v>
      </c>
      <c r="E6" s="21">
        <v>90</v>
      </c>
    </row>
    <row r="8" spans="1:5" x14ac:dyDescent="0.25">
      <c r="A8" s="41" t="s">
        <v>101</v>
      </c>
      <c r="B8" s="16" t="s">
        <v>258</v>
      </c>
      <c r="C8" s="16" t="s">
        <v>259</v>
      </c>
      <c r="D8" s="16" t="s">
        <v>260</v>
      </c>
      <c r="E8" s="16" t="s">
        <v>285</v>
      </c>
    </row>
    <row r="9" spans="1:5" x14ac:dyDescent="0.25">
      <c r="B9" s="42">
        <v>571</v>
      </c>
      <c r="C9" s="42">
        <v>0</v>
      </c>
      <c r="D9" s="42">
        <v>144</v>
      </c>
      <c r="E9" s="42">
        <v>285</v>
      </c>
    </row>
    <row r="11" spans="1:5" x14ac:dyDescent="0.25">
      <c r="A11" s="42" t="s">
        <v>23</v>
      </c>
      <c r="B11" s="16">
        <f>1/1000*(40*B9+45*C9+60*D9+90*E9)</f>
        <v>57.13</v>
      </c>
    </row>
    <row r="13" spans="1:5" x14ac:dyDescent="0.25">
      <c r="A13" t="s">
        <v>286</v>
      </c>
      <c r="B13" s="43">
        <f>B9+C9+D9+E9</f>
        <v>1000</v>
      </c>
      <c r="C13" s="43" t="s">
        <v>287</v>
      </c>
      <c r="D13" s="43">
        <v>1000</v>
      </c>
    </row>
    <row r="14" spans="1:5" x14ac:dyDescent="0.25">
      <c r="B14" s="43">
        <f>(B3*B9+C3*C9+D3*D9+E3*E9)/1000</f>
        <v>75.998000000000005</v>
      </c>
      <c r="C14" s="43" t="s">
        <v>136</v>
      </c>
      <c r="D14" s="43">
        <v>76</v>
      </c>
    </row>
    <row r="15" spans="1:5" x14ac:dyDescent="0.25">
      <c r="B15" s="43">
        <f>(B4*B9+C4*C9+D4*D9+E4*E9)/1000</f>
        <v>0.30004999999999993</v>
      </c>
      <c r="C15" s="43" t="s">
        <v>21</v>
      </c>
      <c r="D15" s="43">
        <v>0.03</v>
      </c>
    </row>
    <row r="16" spans="1:5" x14ac:dyDescent="0.25">
      <c r="B16" s="43"/>
      <c r="C16" s="43"/>
      <c r="D16" s="43"/>
    </row>
    <row r="17" spans="2:4" x14ac:dyDescent="0.25">
      <c r="B17" s="43"/>
      <c r="C17" s="43"/>
      <c r="D17" s="43"/>
    </row>
  </sheetData>
  <mergeCells count="2">
    <mergeCell ref="A1:A2"/>
    <mergeCell ref="B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0" sqref="D20"/>
    </sheetView>
  </sheetViews>
  <sheetFormatPr defaultRowHeight="15" x14ac:dyDescent="0.25"/>
  <cols>
    <col min="1" max="1" width="25.42578125" customWidth="1"/>
    <col min="6" max="6" width="26.140625" customWidth="1"/>
  </cols>
  <sheetData>
    <row r="1" spans="1:6" x14ac:dyDescent="0.25">
      <c r="A1" s="45" t="s">
        <v>288</v>
      </c>
      <c r="B1" s="45" t="s">
        <v>289</v>
      </c>
      <c r="C1" s="45"/>
      <c r="D1" s="45"/>
      <c r="E1" s="45"/>
      <c r="F1" s="47" t="s">
        <v>294</v>
      </c>
    </row>
    <row r="2" spans="1:6" x14ac:dyDescent="0.25">
      <c r="A2" s="45"/>
      <c r="B2" s="21" t="s">
        <v>290</v>
      </c>
      <c r="C2" s="21" t="s">
        <v>291</v>
      </c>
      <c r="D2" s="21" t="s">
        <v>292</v>
      </c>
      <c r="E2" s="21" t="s">
        <v>293</v>
      </c>
      <c r="F2" s="45"/>
    </row>
    <row r="3" spans="1:6" x14ac:dyDescent="0.25">
      <c r="A3" s="21" t="s">
        <v>295</v>
      </c>
      <c r="B3" s="21">
        <v>2</v>
      </c>
      <c r="C3" s="21">
        <v>3</v>
      </c>
      <c r="D3" s="21">
        <v>6</v>
      </c>
      <c r="E3" s="21">
        <v>1</v>
      </c>
      <c r="F3" s="21">
        <v>1450</v>
      </c>
    </row>
    <row r="4" spans="1:6" x14ac:dyDescent="0.25">
      <c r="A4" s="21" t="s">
        <v>296</v>
      </c>
      <c r="B4" s="21">
        <v>1</v>
      </c>
      <c r="C4" s="21">
        <v>0.7</v>
      </c>
      <c r="D4" s="21">
        <v>0</v>
      </c>
      <c r="E4" s="21">
        <v>2.2999999999999998</v>
      </c>
      <c r="F4" s="21">
        <v>550</v>
      </c>
    </row>
    <row r="5" spans="1:6" x14ac:dyDescent="0.25">
      <c r="A5" s="21" t="s">
        <v>297</v>
      </c>
      <c r="B5" s="21">
        <v>4.5</v>
      </c>
      <c r="C5" s="21">
        <v>2</v>
      </c>
      <c r="D5" s="21">
        <v>0.2</v>
      </c>
      <c r="E5" s="21">
        <v>1.2</v>
      </c>
      <c r="F5" s="21">
        <v>800</v>
      </c>
    </row>
    <row r="6" spans="1:6" x14ac:dyDescent="0.25">
      <c r="A6" s="21" t="s">
        <v>298</v>
      </c>
      <c r="B6" s="21">
        <v>0.6</v>
      </c>
      <c r="C6" s="21">
        <v>0.8</v>
      </c>
      <c r="D6" s="21">
        <v>0.7</v>
      </c>
      <c r="E6" s="21">
        <v>1.4</v>
      </c>
      <c r="F6" s="21">
        <v>350</v>
      </c>
    </row>
    <row r="7" spans="1:6" x14ac:dyDescent="0.25">
      <c r="A7" s="21" t="s">
        <v>299</v>
      </c>
      <c r="B7" s="21">
        <v>1.5</v>
      </c>
      <c r="C7" s="21">
        <v>1.8</v>
      </c>
      <c r="D7" s="21">
        <v>0.1</v>
      </c>
      <c r="E7" s="21">
        <v>0.4</v>
      </c>
      <c r="F7" s="21">
        <v>700</v>
      </c>
    </row>
    <row r="8" spans="1:6" ht="29.25" customHeight="1" x14ac:dyDescent="0.25">
      <c r="A8" s="22" t="s">
        <v>300</v>
      </c>
      <c r="B8" s="21">
        <v>40</v>
      </c>
      <c r="C8" s="21">
        <v>32</v>
      </c>
      <c r="D8" s="21">
        <v>46</v>
      </c>
      <c r="E8" s="21">
        <v>41</v>
      </c>
      <c r="F8" s="21" t="s">
        <v>301</v>
      </c>
    </row>
    <row r="10" spans="1:6" x14ac:dyDescent="0.25">
      <c r="B10" t="s">
        <v>258</v>
      </c>
      <c r="C10" t="s">
        <v>259</v>
      </c>
      <c r="D10" t="s">
        <v>260</v>
      </c>
      <c r="E10" t="s">
        <v>285</v>
      </c>
    </row>
    <row r="11" spans="1:6" x14ac:dyDescent="0.25">
      <c r="B11" s="41">
        <v>0</v>
      </c>
      <c r="C11" s="41">
        <v>438</v>
      </c>
      <c r="D11" s="41">
        <v>5</v>
      </c>
      <c r="E11" s="41">
        <v>106</v>
      </c>
    </row>
    <row r="13" spans="1:6" x14ac:dyDescent="0.25">
      <c r="A13" t="s">
        <v>23</v>
      </c>
      <c r="B13">
        <f>B8*B11+C8*C11+D8*D11+E8*E11</f>
        <v>18592</v>
      </c>
    </row>
    <row r="15" spans="1:6" x14ac:dyDescent="0.25">
      <c r="A15" t="s">
        <v>107</v>
      </c>
      <c r="B15" s="43">
        <f>B11*B3+C3*C11+D3*D11+E3*E11</f>
        <v>1450</v>
      </c>
      <c r="C15" s="43" t="s">
        <v>136</v>
      </c>
      <c r="D15" s="43">
        <f>F3</f>
        <v>1450</v>
      </c>
    </row>
    <row r="16" spans="1:6" x14ac:dyDescent="0.25">
      <c r="B16" s="43">
        <f>B4*B11+C4*C11+D4*D11+E4*E11</f>
        <v>550.4</v>
      </c>
      <c r="C16" s="43" t="s">
        <v>136</v>
      </c>
      <c r="D16" s="43">
        <f>F4</f>
        <v>550</v>
      </c>
    </row>
    <row r="17" spans="2:4" x14ac:dyDescent="0.25">
      <c r="B17" s="43">
        <f>B5*B11+C5*C11+D5*D11+E5*E11</f>
        <v>1004.2</v>
      </c>
      <c r="C17" s="43" t="s">
        <v>136</v>
      </c>
      <c r="D17" s="43">
        <f>F5</f>
        <v>800</v>
      </c>
    </row>
    <row r="18" spans="2:4" x14ac:dyDescent="0.25">
      <c r="B18" s="43">
        <f>B6*B11+C6*C11+D6*D11+E6*E11</f>
        <v>502.3</v>
      </c>
      <c r="C18" s="43" t="s">
        <v>136</v>
      </c>
      <c r="D18" s="43">
        <f>F6</f>
        <v>350</v>
      </c>
    </row>
    <row r="19" spans="2:4" x14ac:dyDescent="0.25">
      <c r="B19" s="43">
        <f>B7*B11+C7*C11+D7*D11+E7*E11</f>
        <v>831.3</v>
      </c>
      <c r="C19" s="43" t="s">
        <v>136</v>
      </c>
      <c r="D19" s="43">
        <f>F7</f>
        <v>700</v>
      </c>
    </row>
    <row r="20" spans="2:4" x14ac:dyDescent="0.25">
      <c r="B20" s="43"/>
      <c r="C20" s="43"/>
      <c r="D20" s="43"/>
    </row>
    <row r="21" spans="2:4" x14ac:dyDescent="0.25">
      <c r="B21" s="43"/>
      <c r="C21" s="43"/>
      <c r="D21" s="43"/>
    </row>
  </sheetData>
  <mergeCells count="3">
    <mergeCell ref="A1:A2"/>
    <mergeCell ref="B1:E1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21" sqref="C21"/>
    </sheetView>
  </sheetViews>
  <sheetFormatPr defaultRowHeight="15" x14ac:dyDescent="0.25"/>
  <cols>
    <col min="1" max="1" width="26.5703125" customWidth="1"/>
  </cols>
  <sheetData>
    <row r="1" spans="1:7" x14ac:dyDescent="0.25">
      <c r="A1" s="56" t="s">
        <v>302</v>
      </c>
      <c r="B1" s="56"/>
      <c r="C1" s="56"/>
      <c r="D1" s="56"/>
      <c r="E1" s="56"/>
      <c r="F1" s="56"/>
      <c r="G1" s="56"/>
    </row>
    <row r="3" spans="1:7" x14ac:dyDescent="0.25">
      <c r="A3" t="s">
        <v>303</v>
      </c>
    </row>
    <row r="4" spans="1:7" x14ac:dyDescent="0.25">
      <c r="A4" s="16" t="s">
        <v>304</v>
      </c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</row>
    <row r="5" spans="1:7" x14ac:dyDescent="0.25">
      <c r="A5" s="16" t="s">
        <v>305</v>
      </c>
      <c r="B5" s="16">
        <v>1.5</v>
      </c>
      <c r="C5" s="16">
        <v>1.8</v>
      </c>
      <c r="D5" s="16">
        <v>3.2</v>
      </c>
      <c r="E5" s="16">
        <v>4</v>
      </c>
      <c r="F5" s="16">
        <v>3.5</v>
      </c>
      <c r="G5" s="16">
        <v>2.5</v>
      </c>
    </row>
    <row r="6" spans="1:7" x14ac:dyDescent="0.25">
      <c r="A6" s="16" t="s">
        <v>306</v>
      </c>
      <c r="B6" s="16">
        <v>3.5</v>
      </c>
      <c r="C6" s="16">
        <v>4</v>
      </c>
      <c r="D6" s="16">
        <v>7.3</v>
      </c>
      <c r="E6" s="16">
        <v>9</v>
      </c>
      <c r="F6" s="16">
        <v>8.6999999999999993</v>
      </c>
      <c r="G6" s="16">
        <v>6.1</v>
      </c>
    </row>
    <row r="7" spans="1:7" x14ac:dyDescent="0.25">
      <c r="A7" s="16" t="s">
        <v>307</v>
      </c>
      <c r="B7" s="16">
        <v>2.33</v>
      </c>
      <c r="C7" s="16">
        <v>2.2200000000000002</v>
      </c>
      <c r="D7" s="16">
        <v>2.2799999999999998</v>
      </c>
      <c r="E7" s="16">
        <v>2.25</v>
      </c>
      <c r="F7" s="16">
        <v>2.4900000000000002</v>
      </c>
      <c r="G7" s="16">
        <v>2.44</v>
      </c>
    </row>
    <row r="9" spans="1:7" x14ac:dyDescent="0.25">
      <c r="A9" t="s">
        <v>308</v>
      </c>
    </row>
    <row r="10" spans="1:7" x14ac:dyDescent="0.25">
      <c r="B10" s="16">
        <v>1</v>
      </c>
      <c r="C10" s="16">
        <v>0</v>
      </c>
      <c r="D10" s="16">
        <v>1</v>
      </c>
      <c r="E10" s="16">
        <v>0</v>
      </c>
      <c r="F10" s="16">
        <v>1</v>
      </c>
      <c r="G10" s="16">
        <v>1</v>
      </c>
    </row>
    <row r="11" spans="1:7" x14ac:dyDescent="0.25">
      <c r="A11" t="s">
        <v>309</v>
      </c>
    </row>
    <row r="12" spans="1:7" x14ac:dyDescent="0.25">
      <c r="A12" s="16" t="s">
        <v>310</v>
      </c>
      <c r="B12" s="16" t="s">
        <v>311</v>
      </c>
    </row>
    <row r="13" spans="1:7" x14ac:dyDescent="0.25">
      <c r="A13" s="16">
        <f>SUMPRODUCT(B10:G10,B5:G5)</f>
        <v>10.7</v>
      </c>
      <c r="B13" s="16">
        <v>12</v>
      </c>
    </row>
    <row r="15" spans="1:7" x14ac:dyDescent="0.25">
      <c r="A15" s="16" t="s">
        <v>312</v>
      </c>
    </row>
    <row r="16" spans="1:7" x14ac:dyDescent="0.25">
      <c r="A16" s="16">
        <f>SUMPRODUCT(B10:G10,B6:G6)</f>
        <v>25.6</v>
      </c>
      <c r="C16">
        <f>SUMPRODUCT(B10:G10,B7:G7)</f>
        <v>9.5399999999999991</v>
      </c>
    </row>
  </sheetData>
  <mergeCells count="1">
    <mergeCell ref="A1: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0" sqref="D20"/>
    </sheetView>
  </sheetViews>
  <sheetFormatPr defaultRowHeight="15" x14ac:dyDescent="0.25"/>
  <cols>
    <col min="1" max="1" width="27.42578125" customWidth="1"/>
    <col min="3" max="3" width="10.7109375" customWidth="1"/>
  </cols>
  <sheetData>
    <row r="1" spans="1:6" x14ac:dyDescent="0.25">
      <c r="A1" s="45" t="s">
        <v>313</v>
      </c>
      <c r="B1" s="45" t="s">
        <v>314</v>
      </c>
      <c r="C1" s="45"/>
      <c r="D1" s="45"/>
      <c r="E1" s="45"/>
      <c r="F1" s="45"/>
    </row>
    <row r="2" spans="1:6" x14ac:dyDescent="0.25">
      <c r="A2" s="45"/>
      <c r="B2" s="35" t="s">
        <v>315</v>
      </c>
      <c r="C2" s="35" t="s">
        <v>316</v>
      </c>
      <c r="D2" s="35" t="s">
        <v>317</v>
      </c>
      <c r="E2" s="35" t="s">
        <v>318</v>
      </c>
      <c r="F2" s="35" t="s">
        <v>319</v>
      </c>
    </row>
    <row r="3" spans="1:6" ht="42" customHeight="1" x14ac:dyDescent="0.25">
      <c r="A3" s="22" t="s">
        <v>320</v>
      </c>
      <c r="B3" s="21">
        <v>30000</v>
      </c>
      <c r="C3" s="21">
        <v>70000</v>
      </c>
      <c r="D3" s="21">
        <v>45000</v>
      </c>
      <c r="E3" s="21">
        <v>55000</v>
      </c>
      <c r="F3" s="21">
        <v>40000</v>
      </c>
    </row>
    <row r="4" spans="1:6" x14ac:dyDescent="0.25">
      <c r="A4" s="21" t="s">
        <v>321</v>
      </c>
      <c r="B4" s="21">
        <v>10</v>
      </c>
      <c r="C4" s="21">
        <v>11</v>
      </c>
      <c r="D4" s="21">
        <v>11.8</v>
      </c>
      <c r="E4" s="21">
        <v>10</v>
      </c>
      <c r="F4" s="21">
        <v>12</v>
      </c>
    </row>
    <row r="5" spans="1:6" x14ac:dyDescent="0.25">
      <c r="A5" s="21" t="s">
        <v>322</v>
      </c>
      <c r="B5" s="21">
        <v>8</v>
      </c>
      <c r="C5" s="21">
        <v>12.5</v>
      </c>
      <c r="D5" s="21">
        <v>8.85</v>
      </c>
      <c r="E5" s="21">
        <v>11.2</v>
      </c>
      <c r="F5" s="21">
        <v>3</v>
      </c>
    </row>
    <row r="8" spans="1:6" x14ac:dyDescent="0.25">
      <c r="B8" s="16" t="s">
        <v>258</v>
      </c>
      <c r="C8" s="16" t="s">
        <v>259</v>
      </c>
      <c r="D8" s="16" t="s">
        <v>260</v>
      </c>
      <c r="E8" s="16" t="s">
        <v>285</v>
      </c>
      <c r="F8" s="16" t="s">
        <v>323</v>
      </c>
    </row>
    <row r="9" spans="1:6" x14ac:dyDescent="0.25">
      <c r="B9" s="16">
        <v>1</v>
      </c>
      <c r="C9" s="16">
        <v>0</v>
      </c>
      <c r="D9" s="16">
        <v>0.66666669999999995</v>
      </c>
      <c r="E9" s="16">
        <v>0</v>
      </c>
      <c r="F9" s="16">
        <v>1</v>
      </c>
    </row>
    <row r="12" spans="1:6" x14ac:dyDescent="0.25">
      <c r="A12" t="s">
        <v>23</v>
      </c>
      <c r="B12">
        <f>SUMPRODUCT(B9:F9,B4:F4)</f>
        <v>29.866667060000001</v>
      </c>
    </row>
    <row r="14" spans="1:6" x14ac:dyDescent="0.25">
      <c r="A14" t="s">
        <v>309</v>
      </c>
    </row>
    <row r="15" spans="1:6" x14ac:dyDescent="0.25">
      <c r="A15" t="s">
        <v>324</v>
      </c>
      <c r="C15" t="s">
        <v>311</v>
      </c>
    </row>
    <row r="16" spans="1:6" x14ac:dyDescent="0.25">
      <c r="A16">
        <f>SUMPRODUCT(B9:F9,B3:F3)</f>
        <v>100000.0015</v>
      </c>
      <c r="C16">
        <v>100000</v>
      </c>
    </row>
    <row r="18" spans="1:2" x14ac:dyDescent="0.25">
      <c r="A18" t="s">
        <v>325</v>
      </c>
      <c r="B18">
        <f>SUMPRODUCT(B9:F9,B5:F5)</f>
        <v>16.900000294999998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4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84</v>
      </c>
    </row>
    <row r="2" spans="1:10" x14ac:dyDescent="0.25">
      <c r="A2" s="3" t="s">
        <v>25</v>
      </c>
    </row>
    <row r="3" spans="1:10" x14ac:dyDescent="0.25">
      <c r="A3" s="3" t="s">
        <v>70</v>
      </c>
    </row>
    <row r="5" spans="1:10" ht="15.75" thickBot="1" x14ac:dyDescent="0.3"/>
    <row r="6" spans="1:10" x14ac:dyDescent="0.25">
      <c r="B6" s="13"/>
      <c r="C6" s="13" t="s">
        <v>75</v>
      </c>
      <c r="D6" s="13"/>
    </row>
    <row r="7" spans="1:10" ht="15.75" thickBot="1" x14ac:dyDescent="0.3">
      <c r="B7" s="14" t="s">
        <v>36</v>
      </c>
      <c r="C7" s="14" t="s">
        <v>37</v>
      </c>
      <c r="D7" s="14" t="s">
        <v>72</v>
      </c>
    </row>
    <row r="8" spans="1:10" ht="15.75" thickBot="1" x14ac:dyDescent="0.3">
      <c r="B8" s="4" t="s">
        <v>47</v>
      </c>
      <c r="C8" s="4" t="s">
        <v>48</v>
      </c>
      <c r="D8" s="8">
        <v>4110.0000000000009</v>
      </c>
    </row>
    <row r="10" spans="1:10" ht="15.75" thickBot="1" x14ac:dyDescent="0.3"/>
    <row r="11" spans="1:10" x14ac:dyDescent="0.25">
      <c r="B11" s="13"/>
      <c r="C11" s="13" t="s">
        <v>85</v>
      </c>
      <c r="D11" s="13"/>
      <c r="F11" s="13" t="s">
        <v>86</v>
      </c>
      <c r="G11" s="13" t="s">
        <v>75</v>
      </c>
      <c r="I11" s="13" t="s">
        <v>89</v>
      </c>
      <c r="J11" s="13" t="s">
        <v>75</v>
      </c>
    </row>
    <row r="12" spans="1:10" ht="15.75" thickBot="1" x14ac:dyDescent="0.3">
      <c r="B12" s="14" t="s">
        <v>36</v>
      </c>
      <c r="C12" s="14" t="s">
        <v>37</v>
      </c>
      <c r="D12" s="14" t="s">
        <v>72</v>
      </c>
      <c r="F12" s="14" t="s">
        <v>87</v>
      </c>
      <c r="G12" s="14" t="s">
        <v>88</v>
      </c>
      <c r="I12" s="14" t="s">
        <v>87</v>
      </c>
      <c r="J12" s="14" t="s">
        <v>88</v>
      </c>
    </row>
    <row r="13" spans="1:10" x14ac:dyDescent="0.25">
      <c r="B13" s="12" t="s">
        <v>67</v>
      </c>
      <c r="C13" s="11"/>
      <c r="D13" s="11"/>
      <c r="F13" s="11"/>
      <c r="G13" s="11"/>
      <c r="I13" s="11"/>
      <c r="J13" s="11"/>
    </row>
    <row r="14" spans="1:10" hidden="1" outlineLevel="1" x14ac:dyDescent="0.25">
      <c r="B14" s="7" t="s">
        <v>49</v>
      </c>
      <c r="C14" s="7" t="s">
        <v>13</v>
      </c>
      <c r="D14" s="9">
        <v>520.00000000000011</v>
      </c>
      <c r="F14" s="9">
        <v>0</v>
      </c>
      <c r="G14" s="9">
        <v>989.99999999999966</v>
      </c>
      <c r="I14" s="9">
        <v>520.00000000000011</v>
      </c>
      <c r="J14" s="9">
        <v>4110.0000000000009</v>
      </c>
    </row>
    <row r="15" spans="1:10" hidden="1" outlineLevel="1" x14ac:dyDescent="0.25">
      <c r="B15" s="7" t="s">
        <v>51</v>
      </c>
      <c r="C15" s="7" t="s">
        <v>14</v>
      </c>
      <c r="D15" s="9">
        <v>0</v>
      </c>
      <c r="F15" s="9">
        <v>0</v>
      </c>
      <c r="G15" s="9">
        <v>4110.0000000000009</v>
      </c>
      <c r="I15" s="9">
        <v>0</v>
      </c>
      <c r="J15" s="9">
        <v>4110.0000000000009</v>
      </c>
    </row>
    <row r="16" spans="1:10" ht="15.75" hidden="1" outlineLevel="1" thickBot="1" x14ac:dyDescent="0.3">
      <c r="B16" s="4" t="s">
        <v>52</v>
      </c>
      <c r="C16" s="4" t="s">
        <v>15</v>
      </c>
      <c r="D16" s="8">
        <v>109.99999999999996</v>
      </c>
      <c r="F16" s="8">
        <v>0</v>
      </c>
      <c r="G16" s="8">
        <v>3120.0000000000009</v>
      </c>
      <c r="I16" s="8">
        <v>109.99999999999989</v>
      </c>
      <c r="J16" s="8">
        <v>4110</v>
      </c>
    </row>
    <row r="17" spans="2:10" collapsed="1" x14ac:dyDescent="0.25">
      <c r="B17" s="6"/>
      <c r="C17" s="6"/>
      <c r="D17" s="10"/>
      <c r="F17" s="10"/>
      <c r="G17" s="10"/>
      <c r="I17" s="10"/>
      <c r="J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customWidth="1"/>
    <col min="3" max="3" width="24.57031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3" t="s">
        <v>24</v>
      </c>
    </row>
    <row r="2" spans="1:5" x14ac:dyDescent="0.25">
      <c r="A2" s="3" t="s">
        <v>25</v>
      </c>
    </row>
    <row r="3" spans="1:5" x14ac:dyDescent="0.25">
      <c r="A3" s="3" t="s">
        <v>90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hidden="1" outlineLevel="1" x14ac:dyDescent="0.25">
      <c r="A6" s="3"/>
      <c r="B6" t="s">
        <v>29</v>
      </c>
    </row>
    <row r="7" spans="1:5" hidden="1" outlineLevel="1" x14ac:dyDescent="0.25">
      <c r="A7" s="3"/>
      <c r="B7" t="s">
        <v>91</v>
      </c>
    </row>
    <row r="8" spans="1:5" hidden="1" outlineLevel="1" x14ac:dyDescent="0.25">
      <c r="A8" s="3"/>
      <c r="B8" t="s">
        <v>31</v>
      </c>
    </row>
    <row r="9" spans="1:5" collapsed="1" x14ac:dyDescent="0.25">
      <c r="A9" s="3" t="s">
        <v>32</v>
      </c>
    </row>
    <row r="10" spans="1:5" hidden="1" outlineLevel="1" x14ac:dyDescent="0.25">
      <c r="B10" t="s">
        <v>33</v>
      </c>
    </row>
    <row r="11" spans="1:5" hidden="1" outlineLevel="1" x14ac:dyDescent="0.25">
      <c r="B11" t="s">
        <v>34</v>
      </c>
    </row>
    <row r="12" spans="1:5" collapsed="1" x14ac:dyDescent="0.25"/>
    <row r="14" spans="1:5" ht="15.75" thickBot="1" x14ac:dyDescent="0.3">
      <c r="A14" t="s">
        <v>35</v>
      </c>
    </row>
    <row r="15" spans="1:5" ht="15.75" thickBot="1" x14ac:dyDescent="0.3">
      <c r="B15" s="5" t="s">
        <v>36</v>
      </c>
      <c r="C15" s="5" t="s">
        <v>37</v>
      </c>
      <c r="D15" s="5" t="s">
        <v>38</v>
      </c>
      <c r="E15" s="5" t="s">
        <v>39</v>
      </c>
    </row>
    <row r="16" spans="1:5" ht="15.75" thickBot="1" x14ac:dyDescent="0.3">
      <c r="B16" s="4" t="s">
        <v>47</v>
      </c>
      <c r="C16" s="4" t="s">
        <v>48</v>
      </c>
      <c r="D16" s="8">
        <v>4150</v>
      </c>
      <c r="E16" s="8">
        <v>4110.0000000000009</v>
      </c>
    </row>
    <row r="19" spans="1:7" ht="15.75" thickBot="1" x14ac:dyDescent="0.3">
      <c r="A19" t="s">
        <v>40</v>
      </c>
    </row>
    <row r="20" spans="1:7" ht="15.75" thickBot="1" x14ac:dyDescent="0.3">
      <c r="B20" s="5" t="s">
        <v>36</v>
      </c>
      <c r="C20" s="5" t="s">
        <v>37</v>
      </c>
      <c r="D20" s="5" t="s">
        <v>38</v>
      </c>
      <c r="E20" s="5" t="s">
        <v>39</v>
      </c>
      <c r="F20" s="5" t="s">
        <v>41</v>
      </c>
    </row>
    <row r="21" spans="1:7" x14ac:dyDescent="0.25">
      <c r="B21" s="12" t="s">
        <v>67</v>
      </c>
      <c r="C21" s="11"/>
      <c r="D21" s="11"/>
      <c r="E21" s="11"/>
      <c r="F21" s="11"/>
    </row>
    <row r="22" spans="1:7" hidden="1" outlineLevel="1" x14ac:dyDescent="0.25">
      <c r="B22" s="7" t="s">
        <v>49</v>
      </c>
      <c r="C22" s="7" t="s">
        <v>13</v>
      </c>
      <c r="D22" s="9">
        <v>510</v>
      </c>
      <c r="E22" s="9">
        <v>520.00000000000011</v>
      </c>
      <c r="F22" s="7" t="s">
        <v>50</v>
      </c>
    </row>
    <row r="23" spans="1:7" hidden="1" outlineLevel="1" x14ac:dyDescent="0.25">
      <c r="B23" s="7" t="s">
        <v>51</v>
      </c>
      <c r="C23" s="7" t="s">
        <v>14</v>
      </c>
      <c r="D23" s="9">
        <v>10</v>
      </c>
      <c r="E23" s="9">
        <v>0</v>
      </c>
      <c r="F23" s="7" t="s">
        <v>50</v>
      </c>
    </row>
    <row r="24" spans="1:7" ht="15.75" hidden="1" outlineLevel="1" thickBot="1" x14ac:dyDescent="0.3">
      <c r="B24" s="4" t="s">
        <v>52</v>
      </c>
      <c r="C24" s="4" t="s">
        <v>15</v>
      </c>
      <c r="D24" s="8">
        <v>109.99999999999996</v>
      </c>
      <c r="E24" s="8">
        <v>109.99999999999996</v>
      </c>
      <c r="F24" s="4" t="s">
        <v>50</v>
      </c>
    </row>
    <row r="25" spans="1:7" collapsed="1" x14ac:dyDescent="0.25">
      <c r="B25" s="6"/>
      <c r="C25" s="6"/>
      <c r="D25" s="10"/>
      <c r="E25" s="10"/>
      <c r="F25" s="6"/>
    </row>
    <row r="28" spans="1:7" ht="15.75" thickBot="1" x14ac:dyDescent="0.3">
      <c r="A28" t="s">
        <v>42</v>
      </c>
    </row>
    <row r="29" spans="1:7" ht="15.75" thickBot="1" x14ac:dyDescent="0.3">
      <c r="B29" s="5" t="s">
        <v>36</v>
      </c>
      <c r="C29" s="5" t="s">
        <v>37</v>
      </c>
      <c r="D29" s="5" t="s">
        <v>43</v>
      </c>
      <c r="E29" s="5" t="s">
        <v>44</v>
      </c>
      <c r="F29" s="5" t="s">
        <v>45</v>
      </c>
      <c r="G29" s="5" t="s">
        <v>46</v>
      </c>
    </row>
    <row r="30" spans="1:7" x14ac:dyDescent="0.25">
      <c r="B30" s="12" t="s">
        <v>68</v>
      </c>
      <c r="C30" s="11"/>
      <c r="D30" s="11"/>
      <c r="E30" s="11"/>
      <c r="F30" s="11"/>
      <c r="G30" s="11"/>
    </row>
    <row r="31" spans="1:7" hidden="1" outlineLevel="1" x14ac:dyDescent="0.25">
      <c r="B31" s="7" t="s">
        <v>53</v>
      </c>
      <c r="C31" s="7" t="s">
        <v>54</v>
      </c>
      <c r="D31" s="9">
        <v>2000.0000000000002</v>
      </c>
      <c r="E31" s="7" t="s">
        <v>55</v>
      </c>
      <c r="F31" s="7" t="s">
        <v>56</v>
      </c>
      <c r="G31" s="7">
        <v>0</v>
      </c>
    </row>
    <row r="32" spans="1:7" hidden="1" outlineLevel="1" x14ac:dyDescent="0.25">
      <c r="B32" s="7" t="s">
        <v>57</v>
      </c>
      <c r="C32" s="7" t="s">
        <v>58</v>
      </c>
      <c r="D32" s="9">
        <v>12600</v>
      </c>
      <c r="E32" s="7" t="s">
        <v>59</v>
      </c>
      <c r="F32" s="7" t="s">
        <v>60</v>
      </c>
      <c r="G32" s="7">
        <v>2400</v>
      </c>
    </row>
    <row r="33" spans="2:7" hidden="1" outlineLevel="1" x14ac:dyDescent="0.25">
      <c r="B33" s="7" t="s">
        <v>61</v>
      </c>
      <c r="C33" s="7" t="s">
        <v>62</v>
      </c>
      <c r="D33" s="9">
        <v>7400</v>
      </c>
      <c r="E33" s="7" t="s">
        <v>63</v>
      </c>
      <c r="F33" s="7" t="s">
        <v>56</v>
      </c>
      <c r="G33" s="7">
        <v>0</v>
      </c>
    </row>
    <row r="34" spans="2:7" ht="15.75" hidden="1" outlineLevel="1" thickBot="1" x14ac:dyDescent="0.3">
      <c r="B34" s="4" t="s">
        <v>64</v>
      </c>
      <c r="C34" s="4" t="s">
        <v>65</v>
      </c>
      <c r="D34" s="8">
        <v>549.99999999999977</v>
      </c>
      <c r="E34" s="4" t="s">
        <v>66</v>
      </c>
      <c r="F34" s="4" t="s">
        <v>60</v>
      </c>
      <c r="G34" s="4">
        <v>950.00000000000023</v>
      </c>
    </row>
    <row r="35" spans="2:7" collapsed="1" x14ac:dyDescent="0.25">
      <c r="B35" s="6"/>
      <c r="C35" s="6"/>
      <c r="D35" s="10"/>
      <c r="E35" s="6"/>
      <c r="F35" s="6"/>
      <c r="G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4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69</v>
      </c>
    </row>
    <row r="2" spans="1:8" x14ac:dyDescent="0.25">
      <c r="A2" s="3" t="s">
        <v>25</v>
      </c>
    </row>
    <row r="3" spans="1:8" x14ac:dyDescent="0.25">
      <c r="A3" s="3" t="s">
        <v>92</v>
      </c>
    </row>
    <row r="6" spans="1:8" ht="15.75" thickBot="1" x14ac:dyDescent="0.3">
      <c r="A6" t="s">
        <v>40</v>
      </c>
    </row>
    <row r="7" spans="1:8" x14ac:dyDescent="0.25">
      <c r="B7" s="13"/>
      <c r="C7" s="13"/>
      <c r="D7" s="13" t="s">
        <v>71</v>
      </c>
      <c r="E7" s="13" t="s">
        <v>73</v>
      </c>
      <c r="F7" s="13" t="s">
        <v>75</v>
      </c>
      <c r="G7" s="13" t="s">
        <v>77</v>
      </c>
      <c r="H7" s="13" t="s">
        <v>77</v>
      </c>
    </row>
    <row r="8" spans="1:8" ht="15.75" thickBot="1" x14ac:dyDescent="0.3">
      <c r="B8" s="14" t="s">
        <v>36</v>
      </c>
      <c r="C8" s="14" t="s">
        <v>37</v>
      </c>
      <c r="D8" s="14" t="s">
        <v>72</v>
      </c>
      <c r="E8" s="14" t="s">
        <v>74</v>
      </c>
      <c r="F8" s="14" t="s">
        <v>76</v>
      </c>
      <c r="G8" s="14" t="s">
        <v>78</v>
      </c>
      <c r="H8" s="14" t="s">
        <v>79</v>
      </c>
    </row>
    <row r="9" spans="1:8" x14ac:dyDescent="0.25">
      <c r="B9" s="12" t="s">
        <v>67</v>
      </c>
      <c r="C9" s="11"/>
      <c r="D9" s="11"/>
      <c r="E9" s="11"/>
      <c r="F9" s="11"/>
      <c r="G9" s="11"/>
      <c r="H9" s="11"/>
    </row>
    <row r="10" spans="1:8" hidden="1" outlineLevel="1" x14ac:dyDescent="0.25">
      <c r="B10" s="7" t="s">
        <v>49</v>
      </c>
      <c r="C10" s="7" t="s">
        <v>13</v>
      </c>
      <c r="D10" s="7">
        <v>520.00000000000011</v>
      </c>
      <c r="E10" s="7">
        <v>0</v>
      </c>
      <c r="F10" s="7">
        <v>6</v>
      </c>
      <c r="G10" s="7">
        <v>0.74999999999999989</v>
      </c>
      <c r="H10" s="7">
        <v>0.41666666666666652</v>
      </c>
    </row>
    <row r="11" spans="1:8" hidden="1" outlineLevel="1" x14ac:dyDescent="0.25">
      <c r="B11" s="7" t="s">
        <v>51</v>
      </c>
      <c r="C11" s="7" t="s">
        <v>14</v>
      </c>
      <c r="D11" s="7">
        <v>0</v>
      </c>
      <c r="E11" s="7">
        <v>-1.25</v>
      </c>
      <c r="F11" s="7">
        <v>10</v>
      </c>
      <c r="G11" s="7">
        <v>1.25</v>
      </c>
      <c r="H11" s="7">
        <v>1E+30</v>
      </c>
    </row>
    <row r="12" spans="1:8" ht="15.75" hidden="1" outlineLevel="1" thickBot="1" x14ac:dyDescent="0.3">
      <c r="B12" s="4" t="s">
        <v>52</v>
      </c>
      <c r="C12" s="4" t="s">
        <v>15</v>
      </c>
      <c r="D12" s="4">
        <v>109.99999999999996</v>
      </c>
      <c r="E12" s="4">
        <v>0</v>
      </c>
      <c r="F12" s="4">
        <v>9</v>
      </c>
      <c r="G12" s="4">
        <v>1.6666666666666661</v>
      </c>
      <c r="H12" s="4">
        <v>1.0000000000000002</v>
      </c>
    </row>
    <row r="13" spans="1:8" collapsed="1" x14ac:dyDescent="0.25">
      <c r="B13" s="6"/>
      <c r="C13" s="6"/>
      <c r="D13" s="6"/>
      <c r="E13" s="6"/>
      <c r="F13" s="6"/>
      <c r="G13" s="6"/>
      <c r="H13" s="6"/>
    </row>
    <row r="15" spans="1:8" ht="15.75" thickBot="1" x14ac:dyDescent="0.3">
      <c r="A15" t="s">
        <v>42</v>
      </c>
    </row>
    <row r="16" spans="1:8" x14ac:dyDescent="0.25">
      <c r="B16" s="13"/>
      <c r="C16" s="13"/>
      <c r="D16" s="13" t="s">
        <v>71</v>
      </c>
      <c r="E16" s="13" t="s">
        <v>80</v>
      </c>
      <c r="F16" s="13" t="s">
        <v>82</v>
      </c>
      <c r="G16" s="13" t="s">
        <v>77</v>
      </c>
      <c r="H16" s="13" t="s">
        <v>77</v>
      </c>
    </row>
    <row r="17" spans="2:8" ht="15.75" thickBot="1" x14ac:dyDescent="0.3">
      <c r="B17" s="14" t="s">
        <v>36</v>
      </c>
      <c r="C17" s="14" t="s">
        <v>37</v>
      </c>
      <c r="D17" s="14" t="s">
        <v>72</v>
      </c>
      <c r="E17" s="14" t="s">
        <v>81</v>
      </c>
      <c r="F17" s="14" t="s">
        <v>83</v>
      </c>
      <c r="G17" s="14" t="s">
        <v>78</v>
      </c>
      <c r="H17" s="14" t="s">
        <v>79</v>
      </c>
    </row>
    <row r="18" spans="2:8" x14ac:dyDescent="0.25">
      <c r="B18" s="12" t="s">
        <v>68</v>
      </c>
      <c r="C18" s="11"/>
      <c r="D18" s="11"/>
      <c r="E18" s="11"/>
      <c r="F18" s="11"/>
      <c r="G18" s="11"/>
      <c r="H18" s="11"/>
    </row>
    <row r="19" spans="2:8" hidden="1" outlineLevel="1" x14ac:dyDescent="0.25">
      <c r="B19" s="7" t="s">
        <v>53</v>
      </c>
      <c r="C19" s="7" t="s">
        <v>54</v>
      </c>
      <c r="D19" s="7">
        <v>2000.0000000000002</v>
      </c>
      <c r="E19" s="7">
        <v>1.4999999999999998</v>
      </c>
      <c r="F19" s="7">
        <v>2000</v>
      </c>
      <c r="G19" s="7">
        <v>219.99999999999986</v>
      </c>
      <c r="H19" s="7">
        <v>379.99999999999994</v>
      </c>
    </row>
    <row r="20" spans="2:8" hidden="1" outlineLevel="1" x14ac:dyDescent="0.25">
      <c r="B20" s="7" t="s">
        <v>57</v>
      </c>
      <c r="C20" s="7" t="s">
        <v>58</v>
      </c>
      <c r="D20" s="7">
        <v>12600</v>
      </c>
      <c r="E20" s="7">
        <v>0</v>
      </c>
      <c r="F20" s="7">
        <v>15000</v>
      </c>
      <c r="G20" s="7">
        <v>1E+30</v>
      </c>
      <c r="H20" s="7">
        <v>2399.9999999999991</v>
      </c>
    </row>
    <row r="21" spans="2:8" hidden="1" outlineLevel="1" x14ac:dyDescent="0.25">
      <c r="B21" s="7" t="s">
        <v>61</v>
      </c>
      <c r="C21" s="7" t="s">
        <v>62</v>
      </c>
      <c r="D21" s="7">
        <v>7400</v>
      </c>
      <c r="E21" s="7">
        <v>0.15000000000000005</v>
      </c>
      <c r="F21" s="7">
        <v>7400</v>
      </c>
      <c r="G21" s="7">
        <v>1266.6666666666667</v>
      </c>
      <c r="H21" s="7">
        <v>733.33333333333292</v>
      </c>
    </row>
    <row r="22" spans="2:8" ht="15.75" hidden="1" outlineLevel="1" thickBot="1" x14ac:dyDescent="0.3">
      <c r="B22" s="4" t="s">
        <v>64</v>
      </c>
      <c r="C22" s="4" t="s">
        <v>65</v>
      </c>
      <c r="D22" s="4">
        <v>549.99999999999977</v>
      </c>
      <c r="E22" s="4">
        <v>0</v>
      </c>
      <c r="F22" s="4">
        <v>1500</v>
      </c>
      <c r="G22" s="4">
        <v>1E+30</v>
      </c>
      <c r="H22" s="4">
        <v>950.00000000000034</v>
      </c>
    </row>
    <row r="23" spans="2:8" collapsed="1" x14ac:dyDescent="0.25">
      <c r="B23" s="6"/>
      <c r="C23" s="6"/>
      <c r="D23" s="6"/>
      <c r="E23" s="6"/>
      <c r="F23" s="6"/>
      <c r="G23" s="6"/>
      <c r="H2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4.285156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84</v>
      </c>
    </row>
    <row r="2" spans="1:10" x14ac:dyDescent="0.25">
      <c r="A2" s="3" t="s">
        <v>25</v>
      </c>
    </row>
    <row r="3" spans="1:10" x14ac:dyDescent="0.25">
      <c r="A3" s="3" t="s">
        <v>92</v>
      </c>
    </row>
    <row r="5" spans="1:10" ht="15.75" thickBot="1" x14ac:dyDescent="0.3"/>
    <row r="6" spans="1:10" x14ac:dyDescent="0.25">
      <c r="B6" s="13"/>
      <c r="C6" s="13" t="s">
        <v>75</v>
      </c>
      <c r="D6" s="13"/>
    </row>
    <row r="7" spans="1:10" ht="15.75" thickBot="1" x14ac:dyDescent="0.3">
      <c r="B7" s="14" t="s">
        <v>36</v>
      </c>
      <c r="C7" s="14" t="s">
        <v>37</v>
      </c>
      <c r="D7" s="14" t="s">
        <v>72</v>
      </c>
    </row>
    <row r="8" spans="1:10" ht="15.75" thickBot="1" x14ac:dyDescent="0.3">
      <c r="B8" s="4" t="s">
        <v>47</v>
      </c>
      <c r="C8" s="4" t="s">
        <v>48</v>
      </c>
      <c r="D8" s="8">
        <v>4110.0000000000009</v>
      </c>
    </row>
    <row r="10" spans="1:10" ht="15.75" thickBot="1" x14ac:dyDescent="0.3"/>
    <row r="11" spans="1:10" x14ac:dyDescent="0.25">
      <c r="B11" s="13"/>
      <c r="C11" s="13" t="s">
        <v>85</v>
      </c>
      <c r="D11" s="13"/>
      <c r="F11" s="13" t="s">
        <v>86</v>
      </c>
      <c r="G11" s="13" t="s">
        <v>75</v>
      </c>
      <c r="I11" s="13" t="s">
        <v>89</v>
      </c>
      <c r="J11" s="13" t="s">
        <v>75</v>
      </c>
    </row>
    <row r="12" spans="1:10" ht="15.75" thickBot="1" x14ac:dyDescent="0.3">
      <c r="B12" s="14" t="s">
        <v>36</v>
      </c>
      <c r="C12" s="14" t="s">
        <v>37</v>
      </c>
      <c r="D12" s="14" t="s">
        <v>72</v>
      </c>
      <c r="F12" s="14" t="s">
        <v>87</v>
      </c>
      <c r="G12" s="14" t="s">
        <v>88</v>
      </c>
      <c r="I12" s="14" t="s">
        <v>87</v>
      </c>
      <c r="J12" s="14" t="s">
        <v>88</v>
      </c>
    </row>
    <row r="13" spans="1:10" x14ac:dyDescent="0.25">
      <c r="B13" s="12" t="s">
        <v>67</v>
      </c>
      <c r="C13" s="11"/>
      <c r="D13" s="11"/>
      <c r="F13" s="11"/>
      <c r="G13" s="11"/>
      <c r="I13" s="11"/>
      <c r="J13" s="11"/>
    </row>
    <row r="14" spans="1:10" hidden="1" outlineLevel="1" x14ac:dyDescent="0.25">
      <c r="B14" s="7" t="s">
        <v>49</v>
      </c>
      <c r="C14" s="7" t="s">
        <v>13</v>
      </c>
      <c r="D14" s="9">
        <v>520.00000000000011</v>
      </c>
      <c r="F14" s="9">
        <v>0</v>
      </c>
      <c r="G14" s="9">
        <v>989.99999999999966</v>
      </c>
      <c r="I14" s="9">
        <v>520.00000000000011</v>
      </c>
      <c r="J14" s="9">
        <v>4110.0000000000009</v>
      </c>
    </row>
    <row r="15" spans="1:10" hidden="1" outlineLevel="1" x14ac:dyDescent="0.25">
      <c r="B15" s="7" t="s">
        <v>51</v>
      </c>
      <c r="C15" s="7" t="s">
        <v>14</v>
      </c>
      <c r="D15" s="9">
        <v>0</v>
      </c>
      <c r="F15" s="9">
        <v>0</v>
      </c>
      <c r="G15" s="9">
        <v>4110.0000000000009</v>
      </c>
      <c r="I15" s="9">
        <v>0</v>
      </c>
      <c r="J15" s="9">
        <v>4110.0000000000009</v>
      </c>
    </row>
    <row r="16" spans="1:10" ht="15.75" hidden="1" outlineLevel="1" thickBot="1" x14ac:dyDescent="0.3">
      <c r="B16" s="4" t="s">
        <v>52</v>
      </c>
      <c r="C16" s="4" t="s">
        <v>15</v>
      </c>
      <c r="D16" s="8">
        <v>109.99999999999996</v>
      </c>
      <c r="F16" s="8">
        <v>0</v>
      </c>
      <c r="G16" s="8">
        <v>3120.0000000000009</v>
      </c>
      <c r="I16" s="8">
        <v>109.99999999999989</v>
      </c>
      <c r="J16" s="8">
        <v>4110</v>
      </c>
    </row>
    <row r="17" spans="2:10" collapsed="1" x14ac:dyDescent="0.25">
      <c r="B17" s="6"/>
      <c r="C17" s="6"/>
      <c r="D17" s="10"/>
      <c r="F17" s="10"/>
      <c r="G17" s="10"/>
      <c r="I17" s="10"/>
      <c r="J1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8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84</v>
      </c>
    </row>
    <row r="2" spans="1:10" x14ac:dyDescent="0.25">
      <c r="A2" s="3" t="s">
        <v>261</v>
      </c>
    </row>
    <row r="3" spans="1:10" x14ac:dyDescent="0.25">
      <c r="A3" s="3" t="s">
        <v>274</v>
      </c>
    </row>
    <row r="5" spans="1:10" ht="15.75" thickBot="1" x14ac:dyDescent="0.3"/>
    <row r="6" spans="1:10" x14ac:dyDescent="0.25">
      <c r="B6" s="39"/>
      <c r="C6" s="39" t="s">
        <v>75</v>
      </c>
      <c r="D6" s="39"/>
    </row>
    <row r="7" spans="1:10" ht="15.75" thickBot="1" x14ac:dyDescent="0.3">
      <c r="B7" s="40" t="s">
        <v>36</v>
      </c>
      <c r="C7" s="40" t="s">
        <v>37</v>
      </c>
      <c r="D7" s="40" t="s">
        <v>72</v>
      </c>
    </row>
    <row r="8" spans="1:10" ht="15.75" thickBot="1" x14ac:dyDescent="0.3">
      <c r="B8" s="4" t="s">
        <v>227</v>
      </c>
      <c r="C8" s="4" t="s">
        <v>265</v>
      </c>
      <c r="D8" s="8">
        <v>25960</v>
      </c>
    </row>
    <row r="10" spans="1:10" ht="15.75" thickBot="1" x14ac:dyDescent="0.3"/>
    <row r="11" spans="1:10" x14ac:dyDescent="0.25">
      <c r="B11" s="39"/>
      <c r="C11" s="39" t="s">
        <v>85</v>
      </c>
      <c r="D11" s="39"/>
      <c r="F11" s="39" t="s">
        <v>86</v>
      </c>
      <c r="G11" s="39" t="s">
        <v>75</v>
      </c>
      <c r="I11" s="39" t="s">
        <v>89</v>
      </c>
      <c r="J11" s="39" t="s">
        <v>75</v>
      </c>
    </row>
    <row r="12" spans="1:10" ht="15.75" thickBot="1" x14ac:dyDescent="0.3">
      <c r="B12" s="40" t="s">
        <v>36</v>
      </c>
      <c r="C12" s="40" t="s">
        <v>37</v>
      </c>
      <c r="D12" s="40" t="s">
        <v>72</v>
      </c>
      <c r="F12" s="40" t="s">
        <v>87</v>
      </c>
      <c r="G12" s="40" t="s">
        <v>88</v>
      </c>
      <c r="I12" s="40" t="s">
        <v>87</v>
      </c>
      <c r="J12" s="40" t="s">
        <v>88</v>
      </c>
    </row>
    <row r="13" spans="1:10" x14ac:dyDescent="0.25">
      <c r="B13" s="7" t="s">
        <v>266</v>
      </c>
      <c r="C13" s="7" t="s">
        <v>258</v>
      </c>
      <c r="D13" s="9">
        <v>920</v>
      </c>
      <c r="F13" s="9">
        <v>0</v>
      </c>
      <c r="G13" s="9">
        <v>7560</v>
      </c>
      <c r="I13" s="9">
        <v>920</v>
      </c>
      <c r="J13" s="9">
        <v>25960</v>
      </c>
    </row>
    <row r="14" spans="1:10" x14ac:dyDescent="0.25">
      <c r="B14" s="7" t="s">
        <v>267</v>
      </c>
      <c r="C14" s="7" t="s">
        <v>259</v>
      </c>
      <c r="D14" s="9">
        <v>0</v>
      </c>
      <c r="F14" s="9">
        <v>0</v>
      </c>
      <c r="G14" s="9">
        <v>25960</v>
      </c>
      <c r="I14" s="9">
        <v>0</v>
      </c>
      <c r="J14" s="9">
        <v>25960</v>
      </c>
    </row>
    <row r="15" spans="1:10" ht="15.75" thickBot="1" x14ac:dyDescent="0.3">
      <c r="B15" s="4" t="s">
        <v>233</v>
      </c>
      <c r="C15" s="4" t="s">
        <v>260</v>
      </c>
      <c r="D15" s="8">
        <v>270</v>
      </c>
      <c r="F15" s="8">
        <v>0</v>
      </c>
      <c r="G15" s="8">
        <v>18400</v>
      </c>
      <c r="I15" s="8">
        <v>270</v>
      </c>
      <c r="J15" s="8">
        <v>25960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2" bestFit="1" customWidth="1"/>
    <col min="4" max="4" width="6.140625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69</v>
      </c>
    </row>
    <row r="2" spans="1:8" x14ac:dyDescent="0.25">
      <c r="A2" s="3" t="s">
        <v>261</v>
      </c>
    </row>
    <row r="3" spans="1:8" x14ac:dyDescent="0.25">
      <c r="A3" s="3" t="s">
        <v>274</v>
      </c>
    </row>
    <row r="6" spans="1:8" ht="15.75" thickBot="1" x14ac:dyDescent="0.3">
      <c r="A6" t="s">
        <v>40</v>
      </c>
    </row>
    <row r="7" spans="1:8" x14ac:dyDescent="0.25">
      <c r="B7" s="39"/>
      <c r="C7" s="39"/>
      <c r="D7" s="39" t="s">
        <v>71</v>
      </c>
      <c r="E7" s="39" t="s">
        <v>73</v>
      </c>
      <c r="F7" s="39" t="s">
        <v>75</v>
      </c>
      <c r="G7" s="39" t="s">
        <v>77</v>
      </c>
      <c r="H7" s="39" t="s">
        <v>77</v>
      </c>
    </row>
    <row r="8" spans="1:8" ht="15.75" thickBot="1" x14ac:dyDescent="0.3">
      <c r="B8" s="40" t="s">
        <v>36</v>
      </c>
      <c r="C8" s="40" t="s">
        <v>37</v>
      </c>
      <c r="D8" s="40" t="s">
        <v>72</v>
      </c>
      <c r="E8" s="40" t="s">
        <v>74</v>
      </c>
      <c r="F8" s="40" t="s">
        <v>76</v>
      </c>
      <c r="G8" s="40" t="s">
        <v>78</v>
      </c>
      <c r="H8" s="40" t="s">
        <v>79</v>
      </c>
    </row>
    <row r="9" spans="1:8" x14ac:dyDescent="0.25">
      <c r="B9" s="7" t="s">
        <v>266</v>
      </c>
      <c r="C9" s="7" t="s">
        <v>258</v>
      </c>
      <c r="D9" s="7">
        <v>920</v>
      </c>
      <c r="E9" s="7">
        <v>0</v>
      </c>
      <c r="F9" s="7">
        <v>20</v>
      </c>
      <c r="G9" s="7">
        <v>64</v>
      </c>
      <c r="H9" s="7">
        <v>6.4000000000000012</v>
      </c>
    </row>
    <row r="10" spans="1:8" x14ac:dyDescent="0.25">
      <c r="B10" s="7" t="s">
        <v>267</v>
      </c>
      <c r="C10" s="7" t="s">
        <v>259</v>
      </c>
      <c r="D10" s="7">
        <v>0</v>
      </c>
      <c r="E10" s="7">
        <v>-2.9090909090909101</v>
      </c>
      <c r="F10" s="7">
        <v>24</v>
      </c>
      <c r="G10" s="7">
        <v>2.9090909090909101</v>
      </c>
      <c r="H10" s="7">
        <v>1E+30</v>
      </c>
    </row>
    <row r="11" spans="1:8" ht="15.75" thickBot="1" x14ac:dyDescent="0.3">
      <c r="B11" s="4" t="s">
        <v>233</v>
      </c>
      <c r="C11" s="4" t="s">
        <v>260</v>
      </c>
      <c r="D11" s="4">
        <v>270</v>
      </c>
      <c r="E11" s="4">
        <v>0</v>
      </c>
      <c r="F11" s="4">
        <v>28</v>
      </c>
      <c r="G11" s="4">
        <v>52</v>
      </c>
      <c r="H11" s="4">
        <v>4.571428571428573</v>
      </c>
    </row>
    <row r="13" spans="1:8" ht="15.75" thickBot="1" x14ac:dyDescent="0.3">
      <c r="A13" t="s">
        <v>42</v>
      </c>
    </row>
    <row r="14" spans="1:8" x14ac:dyDescent="0.25">
      <c r="B14" s="39"/>
      <c r="C14" s="39"/>
      <c r="D14" s="39" t="s">
        <v>71</v>
      </c>
      <c r="E14" s="39" t="s">
        <v>80</v>
      </c>
      <c r="F14" s="39" t="s">
        <v>82</v>
      </c>
      <c r="G14" s="39" t="s">
        <v>77</v>
      </c>
      <c r="H14" s="39" t="s">
        <v>77</v>
      </c>
    </row>
    <row r="15" spans="1:8" ht="15.75" thickBot="1" x14ac:dyDescent="0.3">
      <c r="B15" s="40" t="s">
        <v>36</v>
      </c>
      <c r="C15" s="40" t="s">
        <v>37</v>
      </c>
      <c r="D15" s="40" t="s">
        <v>72</v>
      </c>
      <c r="E15" s="40" t="s">
        <v>81</v>
      </c>
      <c r="F15" s="40" t="s">
        <v>83</v>
      </c>
      <c r="G15" s="40" t="s">
        <v>78</v>
      </c>
      <c r="H15" s="40" t="s">
        <v>79</v>
      </c>
    </row>
    <row r="16" spans="1:8" x14ac:dyDescent="0.25">
      <c r="B16" s="7" t="s">
        <v>268</v>
      </c>
      <c r="C16" s="7" t="s">
        <v>107</v>
      </c>
      <c r="D16" s="7">
        <v>2650</v>
      </c>
      <c r="E16" s="7">
        <v>0</v>
      </c>
      <c r="F16" s="7">
        <v>2660</v>
      </c>
      <c r="G16" s="7">
        <v>1E+30</v>
      </c>
      <c r="H16" s="7">
        <v>10</v>
      </c>
    </row>
    <row r="17" spans="2:8" x14ac:dyDescent="0.25">
      <c r="B17" s="7" t="s">
        <v>270</v>
      </c>
      <c r="C17" s="7" t="s">
        <v>107</v>
      </c>
      <c r="D17" s="7">
        <v>2000</v>
      </c>
      <c r="E17" s="7">
        <v>5.8181818181818183</v>
      </c>
      <c r="F17" s="7">
        <v>2000</v>
      </c>
      <c r="G17" s="7">
        <v>15.714285714285715</v>
      </c>
      <c r="H17" s="7">
        <v>990.00000000000011</v>
      </c>
    </row>
    <row r="18" spans="2:8" ht="15.75" thickBot="1" x14ac:dyDescent="0.3">
      <c r="B18" s="4" t="s">
        <v>272</v>
      </c>
      <c r="C18" s="4" t="s">
        <v>107</v>
      </c>
      <c r="D18" s="4">
        <v>3030</v>
      </c>
      <c r="E18" s="4">
        <v>4.7272727272727275</v>
      </c>
      <c r="F18" s="4">
        <v>3030</v>
      </c>
      <c r="G18" s="4">
        <v>21.999999999999996</v>
      </c>
      <c r="H18" s="4">
        <v>2530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8.5703125" bestFit="1" customWidth="1"/>
    <col min="4" max="4" width="6.140625" customWidth="1"/>
    <col min="5" max="5" width="12.7109375" bestFit="1" customWidth="1"/>
  </cols>
  <sheetData>
    <row r="1" spans="1:5" x14ac:dyDescent="0.25">
      <c r="A1" s="3" t="s">
        <v>69</v>
      </c>
    </row>
    <row r="2" spans="1:5" x14ac:dyDescent="0.25">
      <c r="A2" s="3" t="s">
        <v>137</v>
      </c>
    </row>
    <row r="3" spans="1:5" x14ac:dyDescent="0.25">
      <c r="A3" s="3" t="s">
        <v>138</v>
      </c>
    </row>
    <row r="6" spans="1:5" ht="15.75" thickBot="1" x14ac:dyDescent="0.3">
      <c r="A6" t="s">
        <v>40</v>
      </c>
    </row>
    <row r="7" spans="1:5" x14ac:dyDescent="0.25">
      <c r="B7" s="19"/>
      <c r="C7" s="19"/>
      <c r="D7" s="19" t="s">
        <v>71</v>
      </c>
      <c r="E7" s="19" t="s">
        <v>73</v>
      </c>
    </row>
    <row r="8" spans="1:5" ht="15.75" thickBot="1" x14ac:dyDescent="0.3">
      <c r="B8" s="20" t="s">
        <v>36</v>
      </c>
      <c r="C8" s="20" t="s">
        <v>37</v>
      </c>
      <c r="D8" s="20" t="s">
        <v>72</v>
      </c>
      <c r="E8" s="20" t="s">
        <v>169</v>
      </c>
    </row>
    <row r="9" spans="1:5" x14ac:dyDescent="0.25">
      <c r="B9" s="7" t="s">
        <v>145</v>
      </c>
      <c r="C9" s="7" t="s">
        <v>146</v>
      </c>
      <c r="D9" s="7">
        <v>10</v>
      </c>
      <c r="E9" s="7">
        <v>0</v>
      </c>
    </row>
    <row r="10" spans="1:5" ht="15.75" thickBot="1" x14ac:dyDescent="0.3">
      <c r="B10" s="4" t="s">
        <v>147</v>
      </c>
      <c r="C10" s="4" t="s">
        <v>148</v>
      </c>
      <c r="D10" s="4">
        <v>15.1</v>
      </c>
      <c r="E10" s="4">
        <v>0</v>
      </c>
    </row>
    <row r="12" spans="1:5" ht="15.75" thickBot="1" x14ac:dyDescent="0.3">
      <c r="A12" t="s">
        <v>42</v>
      </c>
    </row>
    <row r="13" spans="1:5" x14ac:dyDescent="0.25">
      <c r="B13" s="19"/>
      <c r="C13" s="19"/>
      <c r="D13" s="19" t="s">
        <v>71</v>
      </c>
      <c r="E13" s="19" t="s">
        <v>170</v>
      </c>
    </row>
    <row r="14" spans="1:5" ht="15.75" thickBot="1" x14ac:dyDescent="0.3">
      <c r="B14" s="20" t="s">
        <v>36</v>
      </c>
      <c r="C14" s="20" t="s">
        <v>37</v>
      </c>
      <c r="D14" s="20" t="s">
        <v>72</v>
      </c>
      <c r="E14" s="20" t="s">
        <v>171</v>
      </c>
    </row>
    <row r="15" spans="1:5" x14ac:dyDescent="0.25">
      <c r="B15" s="7" t="s">
        <v>149</v>
      </c>
      <c r="C15" s="7" t="s">
        <v>150</v>
      </c>
      <c r="D15" s="7">
        <v>170.8</v>
      </c>
      <c r="E15" s="7">
        <v>0</v>
      </c>
    </row>
    <row r="16" spans="1:5" x14ac:dyDescent="0.25">
      <c r="B16" s="7" t="s">
        <v>152</v>
      </c>
      <c r="C16" s="7" t="s">
        <v>153</v>
      </c>
      <c r="D16" s="7">
        <v>175.5</v>
      </c>
      <c r="E16" s="7">
        <v>0</v>
      </c>
    </row>
    <row r="17" spans="2:5" x14ac:dyDescent="0.25">
      <c r="B17" s="7" t="s">
        <v>155</v>
      </c>
      <c r="C17" s="7" t="s">
        <v>156</v>
      </c>
      <c r="D17" s="7">
        <v>602</v>
      </c>
      <c r="E17" s="7">
        <v>0</v>
      </c>
    </row>
    <row r="18" spans="2:5" x14ac:dyDescent="0.25">
      <c r="B18" s="7" t="s">
        <v>158</v>
      </c>
      <c r="C18" s="7" t="s">
        <v>159</v>
      </c>
      <c r="D18" s="7">
        <v>4520</v>
      </c>
      <c r="E18" s="7">
        <v>1.6499999930527041</v>
      </c>
    </row>
    <row r="19" spans="2:5" x14ac:dyDescent="0.25">
      <c r="B19" s="7" t="s">
        <v>161</v>
      </c>
      <c r="C19" s="7" t="s">
        <v>162</v>
      </c>
      <c r="D19" s="7">
        <v>10</v>
      </c>
      <c r="E19" s="7">
        <v>-27.499996859822101</v>
      </c>
    </row>
    <row r="20" spans="2:5" ht="15.75" thickBot="1" x14ac:dyDescent="0.3">
      <c r="B20" s="4" t="s">
        <v>164</v>
      </c>
      <c r="C20" s="4" t="s">
        <v>165</v>
      </c>
      <c r="D20" s="4">
        <v>15.1</v>
      </c>
      <c r="E2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Limit Report Задача 8</vt:lpstr>
      <vt:lpstr>Sensitivity Report Задача 8</vt:lpstr>
      <vt:lpstr>Sensitivity Report (Задача 2)</vt:lpstr>
      <vt:lpstr>Limits Report (Задача 2)</vt:lpstr>
      <vt:lpstr>Answer Report (Задача 2)</vt:lpstr>
      <vt:lpstr>Answer Report (Задача 1)</vt:lpstr>
      <vt:lpstr>Sensitivity Report (Задача 1)</vt:lpstr>
      <vt:lpstr>Limits Report (Задача 1)</vt:lpstr>
      <vt:lpstr>Answer Report Задача 8</vt:lpstr>
      <vt:lpstr>Answer Report 6</vt:lpstr>
      <vt:lpstr>Задача1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Задача 11</vt:lpstr>
      <vt:lpstr>Задача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2019-11-22T07:17:02Z</dcterms:modified>
</cp:coreProperties>
</file>